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9264F085-4122-0B40-A58C-4842FDF9C79A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Willowie" sheetId="30" r:id="rId8"/>
    <sheet name="RD5 Craigburn" sheetId="26" r:id="rId9"/>
    <sheet name="RD6 Fox" sheetId="27" r:id="rId10"/>
    <sheet name="RD7 Cobbler" sheetId="28" r:id="rId11"/>
    <sheet name="RD8 Melrose" sheetId="29" r:id="rId12"/>
    <sheet name="RD3 Eagle Park" sheetId="17" state="hidden" r:id="rId13"/>
    <sheet name="RD4 Ohalloran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22" i="15" l="1" a="1"/>
  <c r="BG22" i="15" s="1"/>
  <c r="BG21" i="15" a="1"/>
  <c r="BG21" i="15" s="1"/>
  <c r="BG20" i="15" a="1"/>
  <c r="BG20" i="15" s="1"/>
  <c r="BG19" i="15" a="1"/>
  <c r="BG19" i="15" s="1"/>
  <c r="BG18" i="15" a="1"/>
  <c r="BG18" i="15" s="1"/>
  <c r="M3" i="3"/>
  <c r="M4" i="3"/>
  <c r="M5" i="3"/>
  <c r="M6" i="3"/>
  <c r="M7" i="3"/>
  <c r="M8" i="3"/>
  <c r="M9" i="3"/>
  <c r="M10" i="3"/>
  <c r="M11" i="3"/>
  <c r="M2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63" i="16"/>
  <c r="I58" i="16"/>
  <c r="I59" i="16"/>
  <c r="I60" i="16"/>
  <c r="I76" i="14"/>
  <c r="I72" i="14"/>
  <c r="I73" i="14"/>
  <c r="I74" i="14"/>
  <c r="I75" i="14"/>
  <c r="I70" i="14"/>
  <c r="I71" i="14"/>
  <c r="I50" i="14"/>
  <c r="I51" i="14"/>
  <c r="I52" i="14"/>
  <c r="BR20" i="15"/>
  <c r="BR19" i="15"/>
  <c r="BR21" i="15"/>
  <c r="BR22" i="15"/>
  <c r="BR18" i="15"/>
  <c r="BR23" i="15"/>
  <c r="BR24" i="15"/>
  <c r="BR25" i="15"/>
  <c r="BR26" i="15"/>
  <c r="BR27" i="15"/>
  <c r="BR28" i="15"/>
  <c r="AP62" i="15"/>
  <c r="AQ62" i="15"/>
  <c r="AR62" i="15"/>
  <c r="AS62" i="15"/>
  <c r="AT62" i="15"/>
  <c r="AU62" i="15"/>
  <c r="AV62" i="15"/>
  <c r="AX62" i="15"/>
  <c r="BB62" i="15" s="1"/>
  <c r="AX35" i="15"/>
  <c r="AX24" i="15"/>
  <c r="AX18" i="15"/>
  <c r="AX46" i="15"/>
  <c r="AX19" i="15"/>
  <c r="AX41" i="15"/>
  <c r="AX25" i="15"/>
  <c r="AX37" i="15"/>
  <c r="AX28" i="15"/>
  <c r="AX40" i="15"/>
  <c r="AX38" i="15"/>
  <c r="AX23" i="15"/>
  <c r="AX54" i="15"/>
  <c r="AX50" i="15"/>
  <c r="AX39" i="15"/>
  <c r="AX48" i="15"/>
  <c r="AX57" i="15"/>
  <c r="AX49" i="15"/>
  <c r="AX47" i="15"/>
  <c r="AX21" i="15"/>
  <c r="AX20" i="15"/>
  <c r="AX29" i="15"/>
  <c r="AX33" i="15"/>
  <c r="AX55" i="15"/>
  <c r="AX36" i="15"/>
  <c r="AX43" i="15"/>
  <c r="AX27" i="15"/>
  <c r="AX22" i="15"/>
  <c r="AX44" i="15"/>
  <c r="AX26" i="15"/>
  <c r="AX61" i="15"/>
  <c r="AX45" i="15"/>
  <c r="AX30" i="15"/>
  <c r="AX60" i="15"/>
  <c r="AX58" i="15"/>
  <c r="AX42" i="15"/>
  <c r="AX31" i="15"/>
  <c r="AX34" i="15"/>
  <c r="AX53" i="15"/>
  <c r="AX51" i="15"/>
  <c r="AX56" i="15"/>
  <c r="AX59" i="15"/>
  <c r="AX52" i="15"/>
  <c r="AX63" i="15"/>
  <c r="AX64" i="15"/>
  <c r="AX65" i="15"/>
  <c r="AX66" i="15"/>
  <c r="AX67" i="15"/>
  <c r="AX68" i="15"/>
  <c r="AX69" i="15"/>
  <c r="AX70" i="15"/>
  <c r="AX71" i="15"/>
  <c r="AX32" i="15"/>
  <c r="AD27" i="15"/>
  <c r="AD40" i="15"/>
  <c r="AD22" i="15"/>
  <c r="AD26" i="15"/>
  <c r="AD32" i="15"/>
  <c r="AD30" i="15"/>
  <c r="AD25" i="15"/>
  <c r="AD36" i="15"/>
  <c r="AD21" i="15"/>
  <c r="AD19" i="15"/>
  <c r="AD34" i="15"/>
  <c r="AD39" i="15"/>
  <c r="AD43" i="15"/>
  <c r="AD31" i="15"/>
  <c r="AD29" i="15"/>
  <c r="AD45" i="15"/>
  <c r="AD37" i="15"/>
  <c r="AD42" i="15"/>
  <c r="AD35" i="15"/>
  <c r="AD23" i="15"/>
  <c r="AD28" i="15"/>
  <c r="AD46" i="15"/>
  <c r="AD44" i="15"/>
  <c r="AD20" i="15"/>
  <c r="AD24" i="15"/>
  <c r="AD38" i="15"/>
  <c r="AD18" i="15"/>
  <c r="AD41" i="15"/>
  <c r="AD33" i="15"/>
  <c r="AD47" i="15"/>
  <c r="AD48" i="15"/>
  <c r="AD49" i="15"/>
  <c r="AD50" i="15"/>
  <c r="AD51" i="15"/>
  <c r="AD52" i="15"/>
  <c r="J24" i="15"/>
  <c r="J25" i="15"/>
  <c r="J52" i="15"/>
  <c r="J139" i="15"/>
  <c r="J97" i="15"/>
  <c r="J144" i="15"/>
  <c r="J131" i="15"/>
  <c r="J45" i="15"/>
  <c r="J103" i="15"/>
  <c r="J79" i="15"/>
  <c r="J109" i="15"/>
  <c r="J88" i="15"/>
  <c r="J155" i="15"/>
  <c r="J161" i="15"/>
  <c r="J129" i="15"/>
  <c r="J143" i="15"/>
  <c r="J36" i="15"/>
  <c r="J93" i="15"/>
  <c r="J106" i="15"/>
  <c r="J72" i="15"/>
  <c r="J127" i="15"/>
  <c r="J100" i="15"/>
  <c r="J130" i="15"/>
  <c r="J55" i="15"/>
  <c r="J44" i="15"/>
  <c r="J117" i="15"/>
  <c r="J85" i="15"/>
  <c r="J136" i="15"/>
  <c r="J66" i="15"/>
  <c r="J126" i="15"/>
  <c r="J26" i="15"/>
  <c r="J121" i="15"/>
  <c r="J28" i="15"/>
  <c r="J29" i="15"/>
  <c r="J64" i="15"/>
  <c r="J159" i="15"/>
  <c r="J102" i="15"/>
  <c r="J120" i="15"/>
  <c r="J104" i="15"/>
  <c r="J31" i="15"/>
  <c r="J96" i="15"/>
  <c r="J78" i="15"/>
  <c r="J87" i="15"/>
  <c r="J133" i="15"/>
  <c r="J145" i="15"/>
  <c r="J115" i="15"/>
  <c r="J113" i="15"/>
  <c r="J20" i="15"/>
  <c r="J75" i="15"/>
  <c r="J156" i="15"/>
  <c r="J33" i="15"/>
  <c r="J99" i="15"/>
  <c r="J54" i="15"/>
  <c r="J47" i="15"/>
  <c r="J107" i="15"/>
  <c r="J154" i="15"/>
  <c r="J61" i="15"/>
  <c r="J141" i="15"/>
  <c r="J105" i="15"/>
  <c r="J51" i="15"/>
  <c r="J142" i="15"/>
  <c r="J90" i="15"/>
  <c r="J83" i="15"/>
  <c r="J111" i="15"/>
  <c r="J98" i="15"/>
  <c r="J37" i="15"/>
  <c r="J23" i="15"/>
  <c r="J22" i="15"/>
  <c r="J50" i="15"/>
  <c r="J124" i="15"/>
  <c r="J86" i="15"/>
  <c r="J63" i="15"/>
  <c r="J77" i="15"/>
  <c r="J92" i="15"/>
  <c r="J21" i="15"/>
  <c r="J41" i="15"/>
  <c r="J94" i="15"/>
  <c r="J138" i="15"/>
  <c r="J122" i="15"/>
  <c r="J81" i="15"/>
  <c r="J43" i="15"/>
  <c r="J91" i="15"/>
  <c r="J49" i="15"/>
  <c r="J119" i="15"/>
  <c r="J59" i="15"/>
  <c r="J137" i="15"/>
  <c r="J60" i="15"/>
  <c r="J116" i="15"/>
  <c r="J67" i="15"/>
  <c r="J149" i="15"/>
  <c r="J74" i="15"/>
  <c r="J157" i="15"/>
  <c r="J108" i="15"/>
  <c r="J71" i="15"/>
  <c r="J148" i="15"/>
  <c r="J118" i="15"/>
  <c r="J73" i="15"/>
  <c r="J19" i="15"/>
  <c r="J70" i="15"/>
  <c r="J69" i="15"/>
  <c r="J150" i="15"/>
  <c r="J30" i="15"/>
  <c r="J32" i="15"/>
  <c r="J110" i="15"/>
  <c r="J80" i="15"/>
  <c r="J151" i="15"/>
  <c r="J153" i="15"/>
  <c r="J101" i="15"/>
  <c r="J53" i="15"/>
  <c r="J114" i="15"/>
  <c r="J123" i="15"/>
  <c r="J134" i="15"/>
  <c r="J68" i="15"/>
  <c r="J82" i="15"/>
  <c r="J112" i="15"/>
  <c r="J38" i="15"/>
  <c r="J46" i="15"/>
  <c r="J58" i="15"/>
  <c r="J95" i="15"/>
  <c r="J125" i="15"/>
  <c r="J39" i="15"/>
  <c r="J56" i="15"/>
  <c r="J27" i="15"/>
  <c r="J18" i="15"/>
  <c r="J40" i="15"/>
  <c r="J35" i="15"/>
  <c r="J135" i="15"/>
  <c r="J140" i="15"/>
  <c r="J158" i="15"/>
  <c r="J42" i="15"/>
  <c r="J34" i="15"/>
  <c r="J62" i="15"/>
  <c r="J89" i="15"/>
  <c r="J65" i="15"/>
  <c r="J160" i="15"/>
  <c r="J76" i="15"/>
  <c r="J132" i="15"/>
  <c r="J146" i="15"/>
  <c r="J84" i="15"/>
  <c r="J48" i="15"/>
  <c r="J152" i="15"/>
  <c r="J128" i="15"/>
  <c r="J147" i="15"/>
  <c r="J57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20" i="15"/>
  <c r="BQ21" i="15"/>
  <c r="BQ22" i="15"/>
  <c r="BQ19" i="15"/>
  <c r="BQ18" i="15"/>
  <c r="BQ23" i="15"/>
  <c r="BQ24" i="15"/>
  <c r="BQ25" i="15"/>
  <c r="BQ26" i="15"/>
  <c r="BQ27" i="15"/>
  <c r="BQ28" i="15"/>
  <c r="AW19" i="15"/>
  <c r="AW42" i="15"/>
  <c r="AW39" i="15"/>
  <c r="AW23" i="15"/>
  <c r="AW41" i="15"/>
  <c r="AW44" i="15"/>
  <c r="AW25" i="15"/>
  <c r="AW26" i="15"/>
  <c r="AW46" i="15"/>
  <c r="AW20" i="15"/>
  <c r="AW18" i="15"/>
  <c r="AW29" i="15"/>
  <c r="AW48" i="15"/>
  <c r="AW28" i="15"/>
  <c r="AW31" i="15"/>
  <c r="AW38" i="15"/>
  <c r="AW33" i="15"/>
  <c r="AW56" i="15"/>
  <c r="AW43" i="15"/>
  <c r="AW54" i="15"/>
  <c r="AW61" i="15"/>
  <c r="AW27" i="15"/>
  <c r="AW22" i="15"/>
  <c r="AW45" i="15"/>
  <c r="AW57" i="15"/>
  <c r="AW40" i="15"/>
  <c r="AW55" i="15"/>
  <c r="AW32" i="15"/>
  <c r="AW49" i="15"/>
  <c r="AW35" i="15"/>
  <c r="AW59" i="15"/>
  <c r="AW50" i="15"/>
  <c r="AW34" i="15"/>
  <c r="AW36" i="15"/>
  <c r="AW47" i="15"/>
  <c r="AW30" i="15"/>
  <c r="AW52" i="15"/>
  <c r="AW37" i="15"/>
  <c r="AW60" i="15"/>
  <c r="AW53" i="15"/>
  <c r="AW24" i="15"/>
  <c r="AW51" i="15"/>
  <c r="AW58" i="15"/>
  <c r="AW21" i="15"/>
  <c r="AW63" i="15"/>
  <c r="AW64" i="15"/>
  <c r="AW65" i="15"/>
  <c r="AW66" i="15"/>
  <c r="AW67" i="15"/>
  <c r="AW68" i="15"/>
  <c r="AW69" i="15"/>
  <c r="AW70" i="15"/>
  <c r="AW71" i="15"/>
  <c r="AC25" i="15"/>
  <c r="AC44" i="15"/>
  <c r="AC21" i="15"/>
  <c r="AC45" i="15"/>
  <c r="AC32" i="15"/>
  <c r="AC36" i="15"/>
  <c r="AC30" i="15"/>
  <c r="AC34" i="15"/>
  <c r="AC42" i="15"/>
  <c r="AC37" i="15"/>
  <c r="AC43" i="15"/>
  <c r="AC46" i="15"/>
  <c r="AC38" i="15"/>
  <c r="AC31" i="15"/>
  <c r="AC29" i="15"/>
  <c r="AC41" i="15"/>
  <c r="AC35" i="15"/>
  <c r="AC24" i="15"/>
  <c r="AC22" i="15"/>
  <c r="AC39" i="15"/>
  <c r="AC23" i="15"/>
  <c r="AC33" i="15"/>
  <c r="AC18" i="15"/>
  <c r="AC27" i="15"/>
  <c r="AC19" i="15"/>
  <c r="AC28" i="15"/>
  <c r="AC26" i="15"/>
  <c r="AC20" i="15"/>
  <c r="AC40" i="15"/>
  <c r="AC47" i="15"/>
  <c r="AC48" i="15"/>
  <c r="AC49" i="15"/>
  <c r="AC50" i="15"/>
  <c r="AC51" i="15"/>
  <c r="AC52" i="15"/>
  <c r="I65" i="15"/>
  <c r="I117" i="15"/>
  <c r="I161" i="15"/>
  <c r="I82" i="15"/>
  <c r="I114" i="15"/>
  <c r="I53" i="15"/>
  <c r="I52" i="15"/>
  <c r="I28" i="15"/>
  <c r="I89" i="15"/>
  <c r="I113" i="15"/>
  <c r="I50" i="15"/>
  <c r="I122" i="15"/>
  <c r="I98" i="15"/>
  <c r="I132" i="15"/>
  <c r="I151" i="15"/>
  <c r="I126" i="15"/>
  <c r="I68" i="15"/>
  <c r="I74" i="15"/>
  <c r="I150" i="15"/>
  <c r="I100" i="15"/>
  <c r="I88" i="15"/>
  <c r="I80" i="15"/>
  <c r="I139" i="15"/>
  <c r="I24" i="15"/>
  <c r="I47" i="15"/>
  <c r="I123" i="15"/>
  <c r="I92" i="15"/>
  <c r="I25" i="15"/>
  <c r="I115" i="15"/>
  <c r="I31" i="15"/>
  <c r="I56" i="15"/>
  <c r="I99" i="15"/>
  <c r="I106" i="15"/>
  <c r="I125" i="15"/>
  <c r="I109" i="15"/>
  <c r="I124" i="15"/>
  <c r="I54" i="15"/>
  <c r="I73" i="15"/>
  <c r="I35" i="15"/>
  <c r="I154" i="15"/>
  <c r="I155" i="15"/>
  <c r="I45" i="15"/>
  <c r="I70" i="15"/>
  <c r="I33" i="15"/>
  <c r="I140" i="15"/>
  <c r="I118" i="15"/>
  <c r="I85" i="15"/>
  <c r="I83" i="15"/>
  <c r="I103" i="15"/>
  <c r="I144" i="15"/>
  <c r="I37" i="15"/>
  <c r="I153" i="15"/>
  <c r="I72" i="15"/>
  <c r="I112" i="15"/>
  <c r="I69" i="15"/>
  <c r="I102" i="15"/>
  <c r="I32" i="15"/>
  <c r="I142" i="15"/>
  <c r="I116" i="15"/>
  <c r="I157" i="15"/>
  <c r="I22" i="15"/>
  <c r="I143" i="15"/>
  <c r="I79" i="15"/>
  <c r="I26" i="15"/>
  <c r="I41" i="15"/>
  <c r="I62" i="15"/>
  <c r="I81" i="15"/>
  <c r="I107" i="15"/>
  <c r="I67" i="15"/>
  <c r="I23" i="15"/>
  <c r="I49" i="15"/>
  <c r="I55" i="15"/>
  <c r="I38" i="15"/>
  <c r="I19" i="15"/>
  <c r="I111" i="15"/>
  <c r="I86" i="15"/>
  <c r="I36" i="15"/>
  <c r="I64" i="15"/>
  <c r="I149" i="15"/>
  <c r="I59" i="15"/>
  <c r="I90" i="15"/>
  <c r="I63" i="15"/>
  <c r="I104" i="15"/>
  <c r="I156" i="15"/>
  <c r="I158" i="15"/>
  <c r="I133" i="15"/>
  <c r="I18" i="15"/>
  <c r="I159" i="15"/>
  <c r="I77" i="15"/>
  <c r="I141" i="15"/>
  <c r="I78" i="15"/>
  <c r="I95" i="15"/>
  <c r="I29" i="15"/>
  <c r="I97" i="15"/>
  <c r="I21" i="15"/>
  <c r="I75" i="15"/>
  <c r="I121" i="15"/>
  <c r="I27" i="15"/>
  <c r="I108" i="15"/>
  <c r="I94" i="15"/>
  <c r="I119" i="15"/>
  <c r="I87" i="15"/>
  <c r="I134" i="15"/>
  <c r="I34" i="15"/>
  <c r="I137" i="15"/>
  <c r="I46" i="15"/>
  <c r="I58" i="15"/>
  <c r="I129" i="15"/>
  <c r="I43" i="15"/>
  <c r="I101" i="15"/>
  <c r="I105" i="15"/>
  <c r="I76" i="15"/>
  <c r="I39" i="15"/>
  <c r="I138" i="15"/>
  <c r="I42" i="15"/>
  <c r="I127" i="15"/>
  <c r="I135" i="15"/>
  <c r="I60" i="15"/>
  <c r="I44" i="15"/>
  <c r="I96" i="15"/>
  <c r="I71" i="15"/>
  <c r="I30" i="15"/>
  <c r="I40" i="15"/>
  <c r="I93" i="15"/>
  <c r="I145" i="15"/>
  <c r="I61" i="15"/>
  <c r="I66" i="15"/>
  <c r="I131" i="15"/>
  <c r="I160" i="15"/>
  <c r="I120" i="15"/>
  <c r="I130" i="15"/>
  <c r="I148" i="15"/>
  <c r="I51" i="15"/>
  <c r="I110" i="15"/>
  <c r="I91" i="15"/>
  <c r="I20" i="15"/>
  <c r="I136" i="15"/>
  <c r="I146" i="15"/>
  <c r="I84" i="15"/>
  <c r="I48" i="15"/>
  <c r="I152" i="15"/>
  <c r="I128" i="15"/>
  <c r="I147" i="15"/>
  <c r="I57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2" i="15"/>
  <c r="BP19" i="15"/>
  <c r="BP21" i="15"/>
  <c r="BP18" i="15"/>
  <c r="BP23" i="15"/>
  <c r="BP24" i="15"/>
  <c r="BP25" i="15"/>
  <c r="BP26" i="15"/>
  <c r="BP27" i="15"/>
  <c r="BP28" i="15"/>
  <c r="BJ20" i="15"/>
  <c r="BL20" i="15"/>
  <c r="BM20" i="15"/>
  <c r="BN20" i="15"/>
  <c r="BO20" i="15"/>
  <c r="BJ22" i="15"/>
  <c r="BL22" i="15"/>
  <c r="BM22" i="15"/>
  <c r="BN22" i="15"/>
  <c r="BO22" i="15"/>
  <c r="BJ19" i="15"/>
  <c r="BK19" i="15"/>
  <c r="BL19" i="15"/>
  <c r="BM19" i="15"/>
  <c r="BN19" i="15"/>
  <c r="BO19" i="15"/>
  <c r="BJ21" i="15"/>
  <c r="BL21" i="15"/>
  <c r="BM21" i="15"/>
  <c r="BN21" i="15"/>
  <c r="BO21" i="15"/>
  <c r="BJ18" i="15"/>
  <c r="BL18" i="15"/>
  <c r="BM18" i="15"/>
  <c r="BN18" i="15"/>
  <c r="BO18" i="15"/>
  <c r="AV25" i="15"/>
  <c r="AV45" i="15"/>
  <c r="AV30" i="15"/>
  <c r="AV38" i="15"/>
  <c r="AV41" i="15"/>
  <c r="AV22" i="15"/>
  <c r="AV19" i="15"/>
  <c r="AV20" i="15"/>
  <c r="AV52" i="15"/>
  <c r="AV48" i="15"/>
  <c r="AV35" i="15"/>
  <c r="AV29" i="15"/>
  <c r="AV32" i="15"/>
  <c r="AV43" i="15"/>
  <c r="AV61" i="15"/>
  <c r="AV40" i="15"/>
  <c r="AV60" i="15"/>
  <c r="AV59" i="15"/>
  <c r="AV50" i="15"/>
  <c r="AV56" i="15"/>
  <c r="AV33" i="15"/>
  <c r="AV26" i="15"/>
  <c r="AV42" i="15"/>
  <c r="AV27" i="15"/>
  <c r="AV49" i="15"/>
  <c r="AV24" i="15"/>
  <c r="AV47" i="15"/>
  <c r="AV39" i="15"/>
  <c r="AV44" i="15"/>
  <c r="AV58" i="15"/>
  <c r="AV55" i="15"/>
  <c r="AV57" i="15"/>
  <c r="AV51" i="15"/>
  <c r="AV53" i="15"/>
  <c r="AV23" i="15"/>
  <c r="AV28" i="15"/>
  <c r="AV18" i="15"/>
  <c r="AV31" i="15"/>
  <c r="AV34" i="15"/>
  <c r="AV37" i="15"/>
  <c r="AV36" i="15"/>
  <c r="AV21" i="15"/>
  <c r="AV63" i="15"/>
  <c r="AV64" i="15"/>
  <c r="AV65" i="15"/>
  <c r="AV66" i="15"/>
  <c r="AV67" i="15"/>
  <c r="AV68" i="15"/>
  <c r="AV69" i="15"/>
  <c r="AV70" i="15"/>
  <c r="AV71" i="15"/>
  <c r="AB25" i="15"/>
  <c r="AB44" i="15"/>
  <c r="AB21" i="15"/>
  <c r="AB30" i="15"/>
  <c r="AB45" i="15"/>
  <c r="AB32" i="15"/>
  <c r="AB34" i="15"/>
  <c r="AB42" i="15"/>
  <c r="AB36" i="15"/>
  <c r="AB37" i="15"/>
  <c r="AB43" i="15"/>
  <c r="AB46" i="15"/>
  <c r="AB38" i="15"/>
  <c r="AB31" i="15"/>
  <c r="AB29" i="15"/>
  <c r="AB41" i="15"/>
  <c r="AB35" i="15"/>
  <c r="AB24" i="15"/>
  <c r="AB22" i="15"/>
  <c r="AB39" i="15"/>
  <c r="AB23" i="15"/>
  <c r="AB33" i="15"/>
  <c r="AB18" i="15"/>
  <c r="AB27" i="15"/>
  <c r="AB19" i="15"/>
  <c r="AB28" i="15"/>
  <c r="AB26" i="15"/>
  <c r="AB20" i="15"/>
  <c r="AB40" i="15"/>
  <c r="AB47" i="15"/>
  <c r="AB48" i="15"/>
  <c r="AB49" i="15"/>
  <c r="AB50" i="15"/>
  <c r="AB51" i="15"/>
  <c r="AB52" i="15"/>
  <c r="H131" i="15"/>
  <c r="H100" i="15"/>
  <c r="H89" i="15"/>
  <c r="H129" i="15"/>
  <c r="H34" i="15"/>
  <c r="H134" i="15"/>
  <c r="H161" i="15"/>
  <c r="H56" i="15"/>
  <c r="H66" i="15"/>
  <c r="H70" i="15"/>
  <c r="H79" i="15"/>
  <c r="H38" i="15"/>
  <c r="H142" i="15"/>
  <c r="H130" i="15"/>
  <c r="H94" i="15"/>
  <c r="H92" i="15"/>
  <c r="H58" i="15"/>
  <c r="H104" i="15"/>
  <c r="H21" i="15"/>
  <c r="H126" i="15"/>
  <c r="H28" i="15"/>
  <c r="H108" i="15"/>
  <c r="H53" i="15"/>
  <c r="H117" i="15"/>
  <c r="H118" i="15"/>
  <c r="H137" i="15"/>
  <c r="H107" i="15"/>
  <c r="H65" i="15"/>
  <c r="H45" i="15"/>
  <c r="H22" i="15"/>
  <c r="H127" i="15"/>
  <c r="H64" i="15"/>
  <c r="H80" i="15"/>
  <c r="H138" i="15"/>
  <c r="H151" i="15"/>
  <c r="H26" i="15"/>
  <c r="H81" i="15"/>
  <c r="H78" i="15"/>
  <c r="H96" i="15"/>
  <c r="H159" i="15"/>
  <c r="H150" i="15"/>
  <c r="H82" i="15"/>
  <c r="H29" i="15"/>
  <c r="H156" i="15"/>
  <c r="H30" i="15"/>
  <c r="H141" i="15"/>
  <c r="H24" i="15"/>
  <c r="H69" i="15"/>
  <c r="H122" i="15"/>
  <c r="H116" i="15"/>
  <c r="H119" i="15"/>
  <c r="H98" i="15"/>
  <c r="H43" i="15"/>
  <c r="H97" i="15"/>
  <c r="H125" i="15"/>
  <c r="H121" i="15"/>
  <c r="H112" i="15"/>
  <c r="H90" i="15"/>
  <c r="H158" i="15"/>
  <c r="H143" i="15"/>
  <c r="H88" i="15"/>
  <c r="H132" i="15"/>
  <c r="H25" i="15"/>
  <c r="H23" i="15"/>
  <c r="H61" i="15"/>
  <c r="H19" i="15"/>
  <c r="H85" i="15"/>
  <c r="H63" i="15"/>
  <c r="H157" i="15"/>
  <c r="H36" i="15"/>
  <c r="H74" i="15"/>
  <c r="H101" i="15"/>
  <c r="H95" i="15"/>
  <c r="H102" i="15"/>
  <c r="H41" i="15"/>
  <c r="H139" i="15"/>
  <c r="H83" i="15"/>
  <c r="H32" i="15"/>
  <c r="H62" i="15"/>
  <c r="H124" i="15"/>
  <c r="H140" i="15"/>
  <c r="H40" i="15"/>
  <c r="H154" i="15"/>
  <c r="H60" i="15"/>
  <c r="H106" i="15"/>
  <c r="H144" i="15"/>
  <c r="H37" i="15"/>
  <c r="H39" i="15"/>
  <c r="H99" i="15"/>
  <c r="H52" i="15"/>
  <c r="H67" i="15"/>
  <c r="H33" i="15"/>
  <c r="H31" i="15"/>
  <c r="H135" i="15"/>
  <c r="H133" i="15"/>
  <c r="H49" i="15"/>
  <c r="H35" i="15"/>
  <c r="H46" i="15"/>
  <c r="H145" i="15"/>
  <c r="H149" i="15"/>
  <c r="H105" i="15"/>
  <c r="H76" i="15"/>
  <c r="H113" i="15"/>
  <c r="H111" i="15"/>
  <c r="H87" i="15"/>
  <c r="H153" i="15"/>
  <c r="H120" i="15"/>
  <c r="H42" i="15"/>
  <c r="H55" i="15"/>
  <c r="H93" i="15"/>
  <c r="H115" i="15"/>
  <c r="H71" i="15"/>
  <c r="H59" i="15"/>
  <c r="H73" i="15"/>
  <c r="H54" i="15"/>
  <c r="H18" i="15"/>
  <c r="H75" i="15"/>
  <c r="H44" i="15"/>
  <c r="H50" i="15"/>
  <c r="H155" i="15"/>
  <c r="H103" i="15"/>
  <c r="H123" i="15"/>
  <c r="H114" i="15"/>
  <c r="H160" i="15"/>
  <c r="H109" i="15"/>
  <c r="H68" i="15"/>
  <c r="H77" i="15"/>
  <c r="H72" i="15"/>
  <c r="H27" i="15"/>
  <c r="H86" i="15"/>
  <c r="H47" i="15"/>
  <c r="H148" i="15"/>
  <c r="H51" i="15"/>
  <c r="H110" i="15"/>
  <c r="H91" i="15"/>
  <c r="H20" i="15"/>
  <c r="H136" i="15"/>
  <c r="H146" i="15"/>
  <c r="H84" i="15"/>
  <c r="H48" i="15"/>
  <c r="H152" i="15"/>
  <c r="H128" i="15"/>
  <c r="H147" i="15"/>
  <c r="H57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54" i="15" s="1"/>
  <c r="I36" i="28"/>
  <c r="AV46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3" i="15"/>
  <c r="BO24" i="15"/>
  <c r="BO25" i="15"/>
  <c r="BO26" i="15"/>
  <c r="BO27" i="15"/>
  <c r="BO28" i="15"/>
  <c r="AU26" i="15"/>
  <c r="AU55" i="15"/>
  <c r="AU48" i="15"/>
  <c r="AU20" i="15"/>
  <c r="AU41" i="15"/>
  <c r="AU46" i="15"/>
  <c r="AU60" i="15"/>
  <c r="AU24" i="15"/>
  <c r="AU35" i="15"/>
  <c r="AU59" i="15"/>
  <c r="AU38" i="15"/>
  <c r="AU50" i="15"/>
  <c r="AU29" i="15"/>
  <c r="AU54" i="15"/>
  <c r="AU57" i="15"/>
  <c r="AU19" i="15"/>
  <c r="AU56" i="15"/>
  <c r="AU23" i="15"/>
  <c r="AU42" i="15"/>
  <c r="AU47" i="15"/>
  <c r="AU27" i="15"/>
  <c r="AU49" i="15"/>
  <c r="AU39" i="15"/>
  <c r="AU32" i="15"/>
  <c r="AU22" i="15"/>
  <c r="AU25" i="15"/>
  <c r="AU43" i="15"/>
  <c r="AU45" i="15"/>
  <c r="AU28" i="15"/>
  <c r="AU52" i="15"/>
  <c r="AU33" i="15"/>
  <c r="AU61" i="15"/>
  <c r="AU18" i="15"/>
  <c r="AU40" i="15"/>
  <c r="AU44" i="15"/>
  <c r="AU51" i="15"/>
  <c r="AU30" i="15"/>
  <c r="AU53" i="15"/>
  <c r="AU58" i="15"/>
  <c r="AU31" i="15"/>
  <c r="AU34" i="15"/>
  <c r="AU37" i="15"/>
  <c r="AU36" i="15"/>
  <c r="AU21" i="15"/>
  <c r="AU63" i="15"/>
  <c r="AU64" i="15"/>
  <c r="AU65" i="15"/>
  <c r="AU66" i="15"/>
  <c r="AU67" i="15"/>
  <c r="AU68" i="15"/>
  <c r="AU69" i="15"/>
  <c r="AU70" i="15"/>
  <c r="AU71" i="15"/>
  <c r="AA44" i="15"/>
  <c r="AA34" i="15"/>
  <c r="AA23" i="15"/>
  <c r="AA43" i="15"/>
  <c r="AA38" i="15"/>
  <c r="AA45" i="15"/>
  <c r="AA30" i="15"/>
  <c r="AA32" i="15"/>
  <c r="AA42" i="15"/>
  <c r="AA41" i="15"/>
  <c r="AA31" i="15"/>
  <c r="AA33" i="15"/>
  <c r="AA39" i="15"/>
  <c r="AA28" i="15"/>
  <c r="AA46" i="15"/>
  <c r="AA18" i="15"/>
  <c r="AA20" i="15"/>
  <c r="AA35" i="15"/>
  <c r="AA19" i="15"/>
  <c r="AA21" i="15"/>
  <c r="AA37" i="15"/>
  <c r="AA24" i="15"/>
  <c r="AA40" i="15"/>
  <c r="AA26" i="15"/>
  <c r="AA25" i="15"/>
  <c r="AA29" i="15"/>
  <c r="AA22" i="15"/>
  <c r="AA36" i="15"/>
  <c r="AA27" i="15"/>
  <c r="AA47" i="15"/>
  <c r="AA48" i="15"/>
  <c r="AA49" i="15"/>
  <c r="AA50" i="15"/>
  <c r="AA51" i="15"/>
  <c r="AA52" i="15"/>
  <c r="G99" i="15"/>
  <c r="G31" i="15"/>
  <c r="G34" i="15"/>
  <c r="G120" i="15"/>
  <c r="G36" i="15"/>
  <c r="G49" i="15"/>
  <c r="G21" i="15"/>
  <c r="G154" i="15"/>
  <c r="G89" i="15"/>
  <c r="G44" i="15"/>
  <c r="G69" i="15"/>
  <c r="G130" i="15"/>
  <c r="G160" i="15"/>
  <c r="G113" i="15"/>
  <c r="G35" i="15"/>
  <c r="G123" i="15"/>
  <c r="G116" i="15"/>
  <c r="G46" i="15"/>
  <c r="G157" i="15"/>
  <c r="G70" i="15"/>
  <c r="G41" i="15"/>
  <c r="G100" i="15"/>
  <c r="G142" i="15"/>
  <c r="G121" i="15"/>
  <c r="G133" i="15"/>
  <c r="G155" i="15"/>
  <c r="G38" i="15"/>
  <c r="G140" i="15"/>
  <c r="G54" i="15"/>
  <c r="G145" i="15"/>
  <c r="G32" i="15"/>
  <c r="G127" i="15"/>
  <c r="G158" i="15"/>
  <c r="G24" i="15"/>
  <c r="G26" i="15"/>
  <c r="G151" i="15"/>
  <c r="G129" i="15"/>
  <c r="G114" i="15"/>
  <c r="G134" i="15"/>
  <c r="G124" i="15"/>
  <c r="G150" i="15"/>
  <c r="G95" i="15"/>
  <c r="G33" i="15"/>
  <c r="G83" i="15"/>
  <c r="G104" i="15"/>
  <c r="G53" i="15"/>
  <c r="G111" i="15"/>
  <c r="G66" i="15"/>
  <c r="G85" i="15"/>
  <c r="G19" i="15"/>
  <c r="G98" i="15"/>
  <c r="G107" i="15"/>
  <c r="G65" i="15"/>
  <c r="G63" i="15"/>
  <c r="G61" i="15"/>
  <c r="G117" i="15"/>
  <c r="G30" i="15"/>
  <c r="G131" i="15"/>
  <c r="G144" i="15"/>
  <c r="G79" i="15"/>
  <c r="G64" i="15"/>
  <c r="G118" i="15"/>
  <c r="G45" i="15"/>
  <c r="G40" i="15"/>
  <c r="G18" i="15"/>
  <c r="G55" i="15"/>
  <c r="G62" i="15"/>
  <c r="G112" i="15"/>
  <c r="G37" i="15"/>
  <c r="G105" i="15"/>
  <c r="G90" i="15"/>
  <c r="G101" i="15"/>
  <c r="G94" i="15"/>
  <c r="G73" i="15"/>
  <c r="G56" i="15"/>
  <c r="G25" i="15"/>
  <c r="G115" i="15"/>
  <c r="G102" i="15"/>
  <c r="G29" i="15"/>
  <c r="G96" i="15"/>
  <c r="G139" i="15"/>
  <c r="G126" i="15"/>
  <c r="G149" i="15"/>
  <c r="G76" i="15"/>
  <c r="G159" i="15"/>
  <c r="G42" i="15"/>
  <c r="G67" i="15"/>
  <c r="G87" i="15"/>
  <c r="G43" i="15"/>
  <c r="G143" i="15"/>
  <c r="G119" i="15"/>
  <c r="G141" i="15"/>
  <c r="G138" i="15"/>
  <c r="G137" i="15"/>
  <c r="G59" i="15"/>
  <c r="G52" i="15"/>
  <c r="G97" i="15"/>
  <c r="G58" i="15"/>
  <c r="G106" i="15"/>
  <c r="G28" i="15"/>
  <c r="G22" i="15"/>
  <c r="G88" i="15"/>
  <c r="G103" i="15"/>
  <c r="G81" i="15"/>
  <c r="G122" i="15"/>
  <c r="G93" i="15"/>
  <c r="G153" i="15"/>
  <c r="G92" i="15"/>
  <c r="G82" i="15"/>
  <c r="G75" i="15"/>
  <c r="G161" i="15"/>
  <c r="G156" i="15"/>
  <c r="G71" i="15"/>
  <c r="G39" i="15"/>
  <c r="G60" i="15"/>
  <c r="G50" i="15"/>
  <c r="G78" i="15"/>
  <c r="G74" i="15"/>
  <c r="G135" i="15"/>
  <c r="G125" i="15"/>
  <c r="G23" i="15"/>
  <c r="G80" i="15"/>
  <c r="G132" i="15"/>
  <c r="G108" i="15"/>
  <c r="G109" i="15"/>
  <c r="G68" i="15"/>
  <c r="G77" i="15"/>
  <c r="G72" i="15"/>
  <c r="G27" i="15"/>
  <c r="G86" i="15"/>
  <c r="G47" i="15"/>
  <c r="G148" i="15"/>
  <c r="G51" i="15"/>
  <c r="G110" i="15"/>
  <c r="G91" i="15"/>
  <c r="G20" i="15"/>
  <c r="G136" i="15"/>
  <c r="G146" i="15"/>
  <c r="G84" i="15"/>
  <c r="G48" i="15"/>
  <c r="G152" i="15"/>
  <c r="G128" i="15"/>
  <c r="G147" i="15"/>
  <c r="G57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4" i="15"/>
  <c r="BN25" i="15"/>
  <c r="BN26" i="15"/>
  <c r="BN27" i="15"/>
  <c r="BN28" i="15"/>
  <c r="BL23" i="15"/>
  <c r="BL24" i="15"/>
  <c r="BL25" i="15"/>
  <c r="BL26" i="15"/>
  <c r="BL27" i="15"/>
  <c r="BL28" i="15"/>
  <c r="AR26" i="15"/>
  <c r="AT27" i="15"/>
  <c r="AT61" i="15"/>
  <c r="AT35" i="15"/>
  <c r="AT60" i="15"/>
  <c r="AT20" i="15"/>
  <c r="AT25" i="15"/>
  <c r="AT57" i="15"/>
  <c r="AT43" i="15"/>
  <c r="AT59" i="15"/>
  <c r="AT19" i="15"/>
  <c r="AT41" i="15"/>
  <c r="AT56" i="15"/>
  <c r="AT38" i="15"/>
  <c r="AT46" i="15"/>
  <c r="AT18" i="15"/>
  <c r="AT49" i="15"/>
  <c r="AT23" i="15"/>
  <c r="AT51" i="15"/>
  <c r="AT39" i="15"/>
  <c r="AT45" i="15"/>
  <c r="AT32" i="15"/>
  <c r="AT22" i="15"/>
  <c r="AT28" i="15"/>
  <c r="AT50" i="15"/>
  <c r="AT42" i="15"/>
  <c r="AT26" i="15"/>
  <c r="AT29" i="15"/>
  <c r="AT55" i="15"/>
  <c r="AT30" i="15"/>
  <c r="AT24" i="15"/>
  <c r="AT47" i="15"/>
  <c r="AT54" i="15"/>
  <c r="AT53" i="15"/>
  <c r="AT52" i="15"/>
  <c r="AT40" i="15"/>
  <c r="AT48" i="15"/>
  <c r="AT44" i="15"/>
  <c r="AT33" i="15"/>
  <c r="AT58" i="15"/>
  <c r="AT31" i="15"/>
  <c r="AT34" i="15"/>
  <c r="AT37" i="15"/>
  <c r="AT36" i="15"/>
  <c r="AT21" i="15"/>
  <c r="AT63" i="15"/>
  <c r="AT64" i="15"/>
  <c r="AT65" i="15"/>
  <c r="AT66" i="15"/>
  <c r="AT67" i="15"/>
  <c r="AT68" i="15"/>
  <c r="AT69" i="15"/>
  <c r="AT70" i="15"/>
  <c r="AT71" i="15"/>
  <c r="Z42" i="15"/>
  <c r="Z32" i="15"/>
  <c r="Z25" i="15"/>
  <c r="Z38" i="15"/>
  <c r="Z45" i="15"/>
  <c r="Z31" i="15"/>
  <c r="Z41" i="15"/>
  <c r="Z39" i="15"/>
  <c r="Z22" i="15"/>
  <c r="Z35" i="15"/>
  <c r="Z20" i="15"/>
  <c r="Z26" i="15"/>
  <c r="Z21" i="15"/>
  <c r="Z37" i="15"/>
  <c r="Z36" i="15"/>
  <c r="Z28" i="15"/>
  <c r="Z40" i="15"/>
  <c r="Z43" i="15"/>
  <c r="Z19" i="15"/>
  <c r="Z46" i="15"/>
  <c r="Z27" i="15"/>
  <c r="Z29" i="15"/>
  <c r="Z34" i="15"/>
  <c r="Z33" i="15"/>
  <c r="Z18" i="15"/>
  <c r="Z30" i="15"/>
  <c r="Z24" i="15"/>
  <c r="Z23" i="15"/>
  <c r="Z44" i="15"/>
  <c r="Z47" i="15"/>
  <c r="Z48" i="15"/>
  <c r="Z49" i="15"/>
  <c r="Z50" i="15"/>
  <c r="Z51" i="15"/>
  <c r="Z52" i="15"/>
  <c r="F78" i="15"/>
  <c r="F49" i="15"/>
  <c r="F44" i="15"/>
  <c r="F52" i="15"/>
  <c r="F141" i="15"/>
  <c r="F21" i="15"/>
  <c r="F134" i="15"/>
  <c r="F50" i="15"/>
  <c r="F145" i="15"/>
  <c r="F153" i="15"/>
  <c r="F40" i="15"/>
  <c r="F66" i="15"/>
  <c r="F125" i="15"/>
  <c r="F160" i="15"/>
  <c r="F59" i="15"/>
  <c r="F94" i="15"/>
  <c r="F120" i="15"/>
  <c r="F26" i="15"/>
  <c r="F87" i="15"/>
  <c r="F130" i="15"/>
  <c r="F34" i="15"/>
  <c r="F124" i="15"/>
  <c r="F138" i="15"/>
  <c r="F99" i="15"/>
  <c r="F85" i="15"/>
  <c r="F122" i="15"/>
  <c r="F37" i="15"/>
  <c r="F38" i="15"/>
  <c r="F140" i="15"/>
  <c r="F88" i="15"/>
  <c r="F70" i="15"/>
  <c r="F61" i="15"/>
  <c r="F131" i="15"/>
  <c r="F82" i="15"/>
  <c r="F102" i="15"/>
  <c r="F157" i="15"/>
  <c r="F36" i="15"/>
  <c r="F76" i="15"/>
  <c r="F161" i="15"/>
  <c r="F29" i="15"/>
  <c r="F69" i="15"/>
  <c r="F104" i="15"/>
  <c r="F54" i="15"/>
  <c r="F119" i="15"/>
  <c r="F43" i="15"/>
  <c r="F142" i="15"/>
  <c r="F97" i="15"/>
  <c r="F159" i="15"/>
  <c r="F96" i="15"/>
  <c r="F149" i="15"/>
  <c r="F101" i="15"/>
  <c r="F73" i="15"/>
  <c r="F65" i="15"/>
  <c r="F154" i="15"/>
  <c r="F127" i="15"/>
  <c r="F113" i="15"/>
  <c r="F79" i="15"/>
  <c r="F60" i="15"/>
  <c r="F139" i="15"/>
  <c r="F107" i="15"/>
  <c r="F62" i="15"/>
  <c r="F155" i="15"/>
  <c r="F58" i="15"/>
  <c r="F126" i="15"/>
  <c r="F111" i="15"/>
  <c r="F117" i="15"/>
  <c r="F24" i="15"/>
  <c r="F25" i="15"/>
  <c r="F53" i="15"/>
  <c r="F30" i="15"/>
  <c r="F114" i="15"/>
  <c r="F63" i="15"/>
  <c r="F156" i="15"/>
  <c r="F121" i="15"/>
  <c r="F93" i="15"/>
  <c r="F158" i="15"/>
  <c r="F33" i="15"/>
  <c r="F45" i="15"/>
  <c r="F22" i="15"/>
  <c r="F129" i="15"/>
  <c r="F31" i="15"/>
  <c r="F144" i="15"/>
  <c r="F112" i="15"/>
  <c r="F35" i="15"/>
  <c r="F81" i="15"/>
  <c r="F56" i="15"/>
  <c r="F98" i="15"/>
  <c r="F137" i="15"/>
  <c r="F39" i="15"/>
  <c r="F105" i="15"/>
  <c r="F106" i="15"/>
  <c r="F28" i="15"/>
  <c r="F89" i="15"/>
  <c r="F18" i="15"/>
  <c r="F143" i="15"/>
  <c r="F83" i="15"/>
  <c r="F135" i="15"/>
  <c r="F103" i="15"/>
  <c r="F118" i="15"/>
  <c r="F71" i="15"/>
  <c r="F32" i="15"/>
  <c r="F75" i="15"/>
  <c r="F90" i="15"/>
  <c r="F19" i="15"/>
  <c r="F100" i="15"/>
  <c r="F115" i="15"/>
  <c r="F67" i="15"/>
  <c r="F92" i="15"/>
  <c r="F123" i="15"/>
  <c r="F133" i="15"/>
  <c r="F64" i="15"/>
  <c r="F151" i="15"/>
  <c r="F116" i="15"/>
  <c r="F46" i="15"/>
  <c r="F74" i="15"/>
  <c r="F150" i="15"/>
  <c r="F41" i="15"/>
  <c r="F42" i="15"/>
  <c r="F55" i="15"/>
  <c r="F95" i="15"/>
  <c r="F23" i="15"/>
  <c r="F80" i="15"/>
  <c r="F132" i="15"/>
  <c r="F108" i="15"/>
  <c r="F109" i="15"/>
  <c r="F68" i="15"/>
  <c r="F77" i="15"/>
  <c r="F72" i="15"/>
  <c r="F27" i="15"/>
  <c r="F86" i="15"/>
  <c r="F47" i="15"/>
  <c r="F148" i="15"/>
  <c r="F51" i="15"/>
  <c r="F110" i="15"/>
  <c r="F91" i="15"/>
  <c r="F20" i="15"/>
  <c r="F136" i="15"/>
  <c r="F146" i="15"/>
  <c r="F84" i="15"/>
  <c r="F48" i="15"/>
  <c r="F152" i="15"/>
  <c r="F128" i="15"/>
  <c r="F147" i="15"/>
  <c r="F57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I68" i="26"/>
  <c r="I69" i="26"/>
  <c r="I70" i="26"/>
  <c r="I62" i="26"/>
  <c r="I63" i="26"/>
  <c r="I57" i="26"/>
  <c r="I58" i="26"/>
  <c r="I59" i="26"/>
  <c r="I60" i="26"/>
  <c r="I61" i="26"/>
  <c r="I53" i="26"/>
  <c r="I54" i="26"/>
  <c r="I55" i="26"/>
  <c r="I49" i="26"/>
  <c r="I67" i="26"/>
  <c r="I66" i="26"/>
  <c r="I65" i="26"/>
  <c r="I64" i="26"/>
  <c r="I56" i="26"/>
  <c r="I52" i="26"/>
  <c r="I51" i="26"/>
  <c r="I50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AR49" i="15"/>
  <c r="AR29" i="15"/>
  <c r="AR45" i="15"/>
  <c r="AR61" i="15"/>
  <c r="AR32" i="15"/>
  <c r="AR41" i="15"/>
  <c r="AR22" i="15"/>
  <c r="AR56" i="15"/>
  <c r="AR35" i="15"/>
  <c r="AR57" i="15"/>
  <c r="AR20" i="15"/>
  <c r="AR55" i="15"/>
  <c r="AR23" i="15"/>
  <c r="AR38" i="15"/>
  <c r="AR47" i="15"/>
  <c r="AR28" i="15"/>
  <c r="AR51" i="15"/>
  <c r="AR39" i="15"/>
  <c r="AR50" i="15"/>
  <c r="AR43" i="15"/>
  <c r="AR46" i="15"/>
  <c r="AR27" i="15"/>
  <c r="AR59" i="15"/>
  <c r="AR60" i="15"/>
  <c r="AR53" i="15"/>
  <c r="AR54" i="15"/>
  <c r="AR18" i="15"/>
  <c r="AR19" i="15"/>
  <c r="AR52" i="15"/>
  <c r="AR42" i="15"/>
  <c r="AR30" i="15"/>
  <c r="AR25" i="15"/>
  <c r="AR24" i="15"/>
  <c r="AR40" i="15"/>
  <c r="AR48" i="15"/>
  <c r="AR44" i="15"/>
  <c r="AR33" i="15"/>
  <c r="AR58" i="15"/>
  <c r="AR31" i="15"/>
  <c r="AR34" i="15"/>
  <c r="AR37" i="15"/>
  <c r="AR36" i="15"/>
  <c r="AR21" i="15"/>
  <c r="AR63" i="15"/>
  <c r="AR64" i="15"/>
  <c r="AR65" i="15"/>
  <c r="AR66" i="15"/>
  <c r="AR67" i="15"/>
  <c r="AR68" i="15"/>
  <c r="AR69" i="15"/>
  <c r="AR70" i="15"/>
  <c r="AR71" i="15"/>
  <c r="Y42" i="15"/>
  <c r="X46" i="15"/>
  <c r="X31" i="15"/>
  <c r="X32" i="15"/>
  <c r="X41" i="15"/>
  <c r="X39" i="15"/>
  <c r="X36" i="15"/>
  <c r="X37" i="15"/>
  <c r="X21" i="15"/>
  <c r="X28" i="15"/>
  <c r="X27" i="15"/>
  <c r="X35" i="15"/>
  <c r="X43" i="15"/>
  <c r="X45" i="15"/>
  <c r="X20" i="15"/>
  <c r="X29" i="15"/>
  <c r="X19" i="15"/>
  <c r="X42" i="15"/>
  <c r="X22" i="15"/>
  <c r="X26" i="15"/>
  <c r="X38" i="15"/>
  <c r="X40" i="15"/>
  <c r="X25" i="15"/>
  <c r="X34" i="15"/>
  <c r="X33" i="15"/>
  <c r="X18" i="15"/>
  <c r="X30" i="15"/>
  <c r="X24" i="15"/>
  <c r="X23" i="15"/>
  <c r="X44" i="15"/>
  <c r="X47" i="15"/>
  <c r="X48" i="15"/>
  <c r="X49" i="15"/>
  <c r="X50" i="15"/>
  <c r="X51" i="15"/>
  <c r="X52" i="15"/>
  <c r="E78" i="15"/>
  <c r="D92" i="15"/>
  <c r="D134" i="15"/>
  <c r="D52" i="15"/>
  <c r="D98" i="15"/>
  <c r="D112" i="15"/>
  <c r="D66" i="15"/>
  <c r="D111" i="15"/>
  <c r="D67" i="15"/>
  <c r="D159" i="15"/>
  <c r="D135" i="15"/>
  <c r="D73" i="15"/>
  <c r="D129" i="15"/>
  <c r="D151" i="15"/>
  <c r="D59" i="15"/>
  <c r="D56" i="15"/>
  <c r="D145" i="15"/>
  <c r="D60" i="15"/>
  <c r="D45" i="15"/>
  <c r="D141" i="15"/>
  <c r="D40" i="15"/>
  <c r="D124" i="15"/>
  <c r="D35" i="15"/>
  <c r="D78" i="15"/>
  <c r="D158" i="15"/>
  <c r="D18" i="15"/>
  <c r="D139" i="15"/>
  <c r="D61" i="15"/>
  <c r="D131" i="15"/>
  <c r="D28" i="15"/>
  <c r="D94" i="15"/>
  <c r="D29" i="15"/>
  <c r="D123" i="15"/>
  <c r="D71" i="15"/>
  <c r="D25" i="15"/>
  <c r="D120" i="15"/>
  <c r="D49" i="15"/>
  <c r="D156" i="15"/>
  <c r="D75" i="15"/>
  <c r="D53" i="15"/>
  <c r="D130" i="15"/>
  <c r="D117" i="15"/>
  <c r="D76" i="15"/>
  <c r="D144" i="15"/>
  <c r="D22" i="15"/>
  <c r="D50" i="15"/>
  <c r="D137" i="15"/>
  <c r="D121" i="15"/>
  <c r="D30" i="15"/>
  <c r="D63" i="15"/>
  <c r="D155" i="15"/>
  <c r="D58" i="15"/>
  <c r="D143" i="15"/>
  <c r="D153" i="15"/>
  <c r="D157" i="15"/>
  <c r="D160" i="15"/>
  <c r="D103" i="15"/>
  <c r="D115" i="15"/>
  <c r="D114" i="15"/>
  <c r="D82" i="15"/>
  <c r="D142" i="15"/>
  <c r="D39" i="15"/>
  <c r="D38" i="15"/>
  <c r="D97" i="15"/>
  <c r="D149" i="15"/>
  <c r="D104" i="15"/>
  <c r="D69" i="15"/>
  <c r="D161" i="15"/>
  <c r="D90" i="15"/>
  <c r="D37" i="15"/>
  <c r="D83" i="15"/>
  <c r="D102" i="15"/>
  <c r="D85" i="15"/>
  <c r="D101" i="15"/>
  <c r="D34" i="15"/>
  <c r="D44" i="15"/>
  <c r="D119" i="15"/>
  <c r="D79" i="15"/>
  <c r="D36" i="15"/>
  <c r="D126" i="15"/>
  <c r="D106" i="15"/>
  <c r="D81" i="15"/>
  <c r="D100" i="15"/>
  <c r="D107" i="15"/>
  <c r="D105" i="15"/>
  <c r="D125" i="15"/>
  <c r="D65" i="15"/>
  <c r="D31" i="15"/>
  <c r="D122" i="15"/>
  <c r="D64" i="15"/>
  <c r="D89" i="15"/>
  <c r="D96" i="15"/>
  <c r="D19" i="15"/>
  <c r="D88" i="15"/>
  <c r="D32" i="15"/>
  <c r="D62" i="15"/>
  <c r="D140" i="15"/>
  <c r="D21" i="15"/>
  <c r="D24" i="15"/>
  <c r="D33" i="15"/>
  <c r="D118" i="15"/>
  <c r="D70" i="15"/>
  <c r="D54" i="15"/>
  <c r="D43" i="15"/>
  <c r="D154" i="15"/>
  <c r="D26" i="15"/>
  <c r="D87" i="15"/>
  <c r="D133" i="15"/>
  <c r="D138" i="15"/>
  <c r="D99" i="15"/>
  <c r="D93" i="15"/>
  <c r="D113" i="15"/>
  <c r="D127" i="15"/>
  <c r="D116" i="15"/>
  <c r="D46" i="15"/>
  <c r="D74" i="15"/>
  <c r="D150" i="15"/>
  <c r="D41" i="15"/>
  <c r="D42" i="15"/>
  <c r="D55" i="15"/>
  <c r="D95" i="15"/>
  <c r="D23" i="15"/>
  <c r="D80" i="15"/>
  <c r="D132" i="15"/>
  <c r="D108" i="15"/>
  <c r="D109" i="15"/>
  <c r="D68" i="15"/>
  <c r="D77" i="15"/>
  <c r="D72" i="15"/>
  <c r="D27" i="15"/>
  <c r="D86" i="15"/>
  <c r="D47" i="15"/>
  <c r="D148" i="15"/>
  <c r="D51" i="15"/>
  <c r="D110" i="15"/>
  <c r="D91" i="15"/>
  <c r="D20" i="15"/>
  <c r="D136" i="15"/>
  <c r="D146" i="15"/>
  <c r="D84" i="15"/>
  <c r="D48" i="15"/>
  <c r="D152" i="15"/>
  <c r="D128" i="15"/>
  <c r="D147" i="15"/>
  <c r="D57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I11" i="24"/>
  <c r="I12" i="24"/>
  <c r="I13" i="24"/>
  <c r="I14" i="24"/>
  <c r="I15" i="24"/>
  <c r="I69" i="24"/>
  <c r="I68" i="24"/>
  <c r="I67" i="24"/>
  <c r="I66" i="24"/>
  <c r="I65" i="24"/>
  <c r="I64" i="24"/>
  <c r="I63" i="24"/>
  <c r="I62" i="24"/>
  <c r="I61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0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41" i="16"/>
  <c r="W25" i="15" s="1"/>
  <c r="I42" i="16"/>
  <c r="W29" i="15" s="1"/>
  <c r="I43" i="16"/>
  <c r="I44" i="16"/>
  <c r="I63" i="14"/>
  <c r="I64" i="14"/>
  <c r="I65" i="14"/>
  <c r="I66" i="14"/>
  <c r="I67" i="14"/>
  <c r="B154" i="15"/>
  <c r="B152" i="15"/>
  <c r="B165" i="15"/>
  <c r="B179" i="15"/>
  <c r="C74" i="15"/>
  <c r="C165" i="15"/>
  <c r="C179" i="15"/>
  <c r="E74" i="15"/>
  <c r="E165" i="15"/>
  <c r="E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AS66" i="15"/>
  <c r="Y26" i="15"/>
  <c r="B108" i="15"/>
  <c r="B169" i="15"/>
  <c r="B170" i="15"/>
  <c r="C116" i="15"/>
  <c r="C86" i="15"/>
  <c r="C82" i="15"/>
  <c r="C108" i="15"/>
  <c r="C169" i="15"/>
  <c r="C186" i="15"/>
  <c r="C89" i="15"/>
  <c r="C170" i="15"/>
  <c r="E116" i="15"/>
  <c r="E86" i="15"/>
  <c r="E55" i="15"/>
  <c r="E82" i="15"/>
  <c r="E40" i="15"/>
  <c r="E22" i="15"/>
  <c r="E70" i="15"/>
  <c r="E108" i="15"/>
  <c r="E169" i="15"/>
  <c r="E75" i="15"/>
  <c r="E66" i="15"/>
  <c r="E186" i="15"/>
  <c r="E89" i="15"/>
  <c r="E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BM26" i="15"/>
  <c r="AQ59" i="15"/>
  <c r="AQ65" i="15"/>
  <c r="AS59" i="15"/>
  <c r="AS50" i="15"/>
  <c r="AS49" i="15"/>
  <c r="AS65" i="15"/>
  <c r="Y25" i="15"/>
  <c r="V48" i="15"/>
  <c r="W48" i="15"/>
  <c r="Y48" i="15"/>
  <c r="B172" i="15"/>
  <c r="B182" i="15"/>
  <c r="B91" i="15"/>
  <c r="B206" i="15"/>
  <c r="B139" i="15"/>
  <c r="B97" i="15"/>
  <c r="C172" i="15"/>
  <c r="C182" i="15"/>
  <c r="C91" i="15"/>
  <c r="C206" i="15"/>
  <c r="E172" i="15"/>
  <c r="E112" i="15"/>
  <c r="E39" i="15"/>
  <c r="E182" i="15"/>
  <c r="E91" i="15"/>
  <c r="E206" i="15"/>
  <c r="E139" i="15"/>
  <c r="E111" i="15"/>
  <c r="E97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BM28" i="15"/>
  <c r="AP68" i="15"/>
  <c r="AQ68" i="15"/>
  <c r="AS68" i="15"/>
  <c r="W34" i="15"/>
  <c r="Y34" i="15"/>
  <c r="B130" i="15"/>
  <c r="B41" i="15"/>
  <c r="B176" i="15"/>
  <c r="C62" i="15"/>
  <c r="C176" i="15"/>
  <c r="E79" i="15"/>
  <c r="E64" i="15"/>
  <c r="E130" i="15"/>
  <c r="E103" i="15"/>
  <c r="E62" i="15"/>
  <c r="E41" i="15"/>
  <c r="E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Y52" i="15"/>
  <c r="B181" i="15"/>
  <c r="B187" i="15"/>
  <c r="B199" i="15"/>
  <c r="B174" i="15"/>
  <c r="B157" i="15"/>
  <c r="B161" i="15"/>
  <c r="B46" i="15"/>
  <c r="C181" i="15"/>
  <c r="C187" i="15"/>
  <c r="C199" i="15"/>
  <c r="C174" i="15"/>
  <c r="E181" i="15"/>
  <c r="E80" i="15"/>
  <c r="E187" i="15"/>
  <c r="E199" i="15"/>
  <c r="E174" i="15"/>
  <c r="E157" i="15"/>
  <c r="E81" i="15"/>
  <c r="E161" i="15"/>
  <c r="E46" i="15"/>
  <c r="E71" i="15"/>
  <c r="B138" i="15"/>
  <c r="C138" i="15"/>
  <c r="E138" i="15"/>
  <c r="B193" i="15"/>
  <c r="B166" i="15"/>
  <c r="C193" i="15"/>
  <c r="C166" i="15"/>
  <c r="E193" i="15"/>
  <c r="E166" i="15"/>
  <c r="E153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Y40" i="15"/>
  <c r="BM24" i="15"/>
  <c r="BM27" i="15"/>
  <c r="BM25" i="15"/>
  <c r="BM23" i="15"/>
  <c r="AS61" i="15"/>
  <c r="AS69" i="15"/>
  <c r="AS70" i="15"/>
  <c r="AS20" i="15"/>
  <c r="AS67" i="15"/>
  <c r="AS38" i="15"/>
  <c r="AS27" i="15"/>
  <c r="AS48" i="15"/>
  <c r="AS39" i="15"/>
  <c r="AS22" i="15"/>
  <c r="AS34" i="15"/>
  <c r="AS18" i="15"/>
  <c r="AS33" i="15"/>
  <c r="AS26" i="15"/>
  <c r="AS42" i="15"/>
  <c r="AS24" i="15"/>
  <c r="AS30" i="15"/>
  <c r="AS64" i="15"/>
  <c r="AS25" i="15"/>
  <c r="AS71" i="15"/>
  <c r="AS37" i="15"/>
  <c r="AS32" i="15"/>
  <c r="AS40" i="15"/>
  <c r="AS52" i="15"/>
  <c r="AS56" i="15"/>
  <c r="AS45" i="15"/>
  <c r="AS36" i="15"/>
  <c r="AS51" i="15"/>
  <c r="AS41" i="15"/>
  <c r="AS43" i="15"/>
  <c r="AS46" i="15"/>
  <c r="AS58" i="15"/>
  <c r="AS21" i="15"/>
  <c r="AS35" i="15"/>
  <c r="AS55" i="15"/>
  <c r="AS29" i="15"/>
  <c r="AS53" i="15"/>
  <c r="AS60" i="15"/>
  <c r="AS28" i="15"/>
  <c r="AS54" i="15"/>
  <c r="AS19" i="15"/>
  <c r="AS57" i="15"/>
  <c r="AS47" i="15"/>
  <c r="AS23" i="15"/>
  <c r="AS31" i="15"/>
  <c r="AS63" i="15"/>
  <c r="AS44" i="15"/>
  <c r="Y18" i="15"/>
  <c r="Y47" i="15"/>
  <c r="Y37" i="15"/>
  <c r="Y20" i="15"/>
  <c r="Y33" i="15"/>
  <c r="Y39" i="15"/>
  <c r="Y45" i="15"/>
  <c r="Y21" i="15"/>
  <c r="Y29" i="15"/>
  <c r="Y32" i="15"/>
  <c r="Y44" i="15"/>
  <c r="Y22" i="15"/>
  <c r="Y36" i="15"/>
  <c r="Y49" i="15"/>
  <c r="Y24" i="15"/>
  <c r="Y19" i="15"/>
  <c r="Y41" i="15"/>
  <c r="Y38" i="15"/>
  <c r="Y46" i="15"/>
  <c r="Y50" i="15"/>
  <c r="Y31" i="15"/>
  <c r="Y43" i="15"/>
  <c r="Y30" i="15"/>
  <c r="Y51" i="15"/>
  <c r="Y35" i="15"/>
  <c r="Y23" i="15"/>
  <c r="Y27" i="15"/>
  <c r="Y28" i="15"/>
  <c r="V28" i="15"/>
  <c r="E188" i="15"/>
  <c r="E121" i="15"/>
  <c r="E65" i="15"/>
  <c r="E105" i="15"/>
  <c r="E37" i="15"/>
  <c r="E118" i="15"/>
  <c r="E159" i="15"/>
  <c r="E203" i="15"/>
  <c r="E129" i="15"/>
  <c r="E56" i="15"/>
  <c r="E51" i="15"/>
  <c r="E155" i="15"/>
  <c r="E147" i="15"/>
  <c r="E36" i="15"/>
  <c r="E131" i="15"/>
  <c r="E42" i="15"/>
  <c r="E202" i="15"/>
  <c r="E73" i="15"/>
  <c r="E50" i="15"/>
  <c r="E60" i="15"/>
  <c r="E192" i="15"/>
  <c r="E109" i="15"/>
  <c r="E134" i="15"/>
  <c r="E127" i="15"/>
  <c r="E113" i="15"/>
  <c r="E93" i="15"/>
  <c r="E99" i="15"/>
  <c r="E132" i="15"/>
  <c r="E33" i="15"/>
  <c r="E126" i="15"/>
  <c r="E77" i="15"/>
  <c r="E98" i="15"/>
  <c r="E29" i="15"/>
  <c r="E152" i="15"/>
  <c r="E173" i="15"/>
  <c r="E21" i="15"/>
  <c r="E185" i="15"/>
  <c r="E18" i="15"/>
  <c r="E171" i="15"/>
  <c r="E47" i="15"/>
  <c r="E34" i="15"/>
  <c r="E133" i="15"/>
  <c r="E175" i="15"/>
  <c r="E87" i="15"/>
  <c r="E163" i="15"/>
  <c r="E85" i="15"/>
  <c r="E107" i="15"/>
  <c r="E28" i="15"/>
  <c r="E54" i="15"/>
  <c r="E198" i="15"/>
  <c r="E207" i="15"/>
  <c r="E23" i="15"/>
  <c r="E168" i="15"/>
  <c r="E154" i="15"/>
  <c r="E151" i="15"/>
  <c r="E144" i="15"/>
  <c r="E84" i="15"/>
  <c r="E194" i="15"/>
  <c r="E43" i="15"/>
  <c r="E104" i="15"/>
  <c r="E30" i="15"/>
  <c r="E101" i="15"/>
  <c r="E45" i="15"/>
  <c r="E72" i="15"/>
  <c r="E196" i="15"/>
  <c r="E210" i="15"/>
  <c r="E92" i="15"/>
  <c r="E52" i="15"/>
  <c r="E201" i="15"/>
  <c r="E76" i="15"/>
  <c r="E158" i="15"/>
  <c r="E53" i="15"/>
  <c r="E31" i="15"/>
  <c r="E110" i="15"/>
  <c r="E58" i="15"/>
  <c r="E190" i="15"/>
  <c r="E83" i="15"/>
  <c r="E48" i="15"/>
  <c r="E164" i="15"/>
  <c r="E180" i="15"/>
  <c r="E123" i="15"/>
  <c r="E160" i="15"/>
  <c r="E117" i="15"/>
  <c r="E88" i="15"/>
  <c r="E26" i="15"/>
  <c r="E197" i="15"/>
  <c r="E38" i="15"/>
  <c r="E149" i="15"/>
  <c r="E102" i="15"/>
  <c r="E59" i="15"/>
  <c r="E135" i="15"/>
  <c r="E209" i="15"/>
  <c r="E120" i="15"/>
  <c r="E150" i="15"/>
  <c r="E69" i="15"/>
  <c r="E184" i="15"/>
  <c r="E115" i="15"/>
  <c r="E136" i="15"/>
  <c r="E146" i="15"/>
  <c r="E177" i="15"/>
  <c r="E205" i="15"/>
  <c r="E57" i="15"/>
  <c r="E156" i="15"/>
  <c r="E140" i="15"/>
  <c r="E119" i="15"/>
  <c r="E142" i="15"/>
  <c r="E191" i="15"/>
  <c r="E90" i="15"/>
  <c r="E35" i="15"/>
  <c r="E143" i="15"/>
  <c r="E32" i="15"/>
  <c r="E128" i="15"/>
  <c r="E195" i="15"/>
  <c r="E63" i="15"/>
  <c r="E114" i="15"/>
  <c r="E137" i="15"/>
  <c r="E148" i="15"/>
  <c r="E122" i="15"/>
  <c r="E20" i="15"/>
  <c r="E67" i="15"/>
  <c r="E106" i="15"/>
  <c r="E189" i="15"/>
  <c r="E178" i="15"/>
  <c r="E162" i="15"/>
  <c r="E141" i="15"/>
  <c r="E125" i="15"/>
  <c r="E19" i="15"/>
  <c r="E95" i="15"/>
  <c r="E24" i="15"/>
  <c r="E44" i="15"/>
  <c r="E167" i="15"/>
  <c r="E100" i="15"/>
  <c r="E27" i="15"/>
  <c r="E208" i="15"/>
  <c r="E183" i="15"/>
  <c r="E96" i="15"/>
  <c r="E68" i="15"/>
  <c r="E94" i="15"/>
  <c r="E204" i="15"/>
  <c r="E61" i="15"/>
  <c r="E25" i="15"/>
  <c r="E124" i="15"/>
  <c r="E49" i="15"/>
  <c r="E145" i="15"/>
  <c r="E200" i="15"/>
  <c r="B20" i="15"/>
  <c r="B189" i="15"/>
  <c r="B178" i="15"/>
  <c r="B162" i="15"/>
  <c r="B125" i="15"/>
  <c r="B95" i="15"/>
  <c r="B167" i="15"/>
  <c r="B100" i="15"/>
  <c r="B27" i="15"/>
  <c r="B208" i="15"/>
  <c r="B183" i="15"/>
  <c r="B96" i="15"/>
  <c r="B68" i="15"/>
  <c r="B204" i="15"/>
  <c r="C122" i="15"/>
  <c r="C189" i="15"/>
  <c r="C178" i="15"/>
  <c r="C162" i="15"/>
  <c r="C125" i="15"/>
  <c r="C95" i="15"/>
  <c r="C44" i="15"/>
  <c r="C167" i="15"/>
  <c r="C208" i="15"/>
  <c r="C183" i="15"/>
  <c r="C96" i="15"/>
  <c r="C68" i="15"/>
  <c r="C204" i="15"/>
  <c r="C61" i="15"/>
  <c r="C12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51" i="15"/>
  <c r="AQ56" i="15"/>
  <c r="AP33" i="15"/>
  <c r="V23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92" i="15"/>
  <c r="AP44" i="15"/>
  <c r="BJ25" i="15"/>
  <c r="BJ24" i="15"/>
  <c r="AQ69" i="15"/>
  <c r="AQ46" i="15"/>
  <c r="AQ67" i="15"/>
  <c r="AP58" i="15"/>
  <c r="AP71" i="15"/>
  <c r="AP70" i="15"/>
  <c r="AP23" i="15"/>
  <c r="W50" i="15"/>
  <c r="W24" i="15"/>
  <c r="W37" i="15"/>
  <c r="V49" i="15"/>
  <c r="V29" i="15"/>
  <c r="B127" i="15"/>
  <c r="B126" i="15"/>
  <c r="B155" i="15"/>
  <c r="B180" i="15"/>
  <c r="B149" i="15"/>
  <c r="B190" i="15"/>
  <c r="B147" i="15"/>
  <c r="B72" i="15"/>
  <c r="B171" i="15"/>
  <c r="B207" i="15"/>
  <c r="B159" i="15"/>
  <c r="B197" i="15"/>
  <c r="B146" i="15"/>
  <c r="B202" i="15"/>
  <c r="B119" i="15"/>
  <c r="B77" i="15"/>
  <c r="B196" i="15"/>
  <c r="B173" i="15"/>
  <c r="B164" i="15"/>
  <c r="B117" i="15"/>
  <c r="B191" i="15"/>
  <c r="B118" i="15"/>
  <c r="B194" i="15"/>
  <c r="B128" i="15"/>
  <c r="B195" i="15"/>
  <c r="B114" i="15"/>
  <c r="B137" i="15"/>
  <c r="B148" i="15"/>
  <c r="B205" i="15"/>
  <c r="C198" i="15"/>
  <c r="C168" i="15"/>
  <c r="C140" i="15"/>
  <c r="C160" i="15"/>
  <c r="C203" i="15"/>
  <c r="C99" i="15"/>
  <c r="C192" i="15"/>
  <c r="C201" i="15"/>
  <c r="C84" i="15"/>
  <c r="C177" i="15"/>
  <c r="C188" i="15"/>
  <c r="C144" i="15"/>
  <c r="C133" i="15"/>
  <c r="C175" i="15"/>
  <c r="C85" i="15"/>
  <c r="C191" i="15"/>
  <c r="C150" i="15"/>
  <c r="C156" i="15"/>
  <c r="C50" i="15"/>
  <c r="C120" i="15"/>
  <c r="C118" i="15"/>
  <c r="C194" i="15"/>
  <c r="C134" i="15"/>
  <c r="C143" i="15"/>
  <c r="C32" i="15"/>
  <c r="C128" i="15"/>
  <c r="C195" i="15"/>
  <c r="C137" i="15"/>
  <c r="C148" i="15"/>
  <c r="BK24" i="15"/>
  <c r="BK27" i="15"/>
  <c r="AQ35" i="15"/>
  <c r="AQ40" i="15"/>
  <c r="AQ71" i="15"/>
  <c r="AQ53" i="15"/>
  <c r="BK25" i="15"/>
  <c r="AQ48" i="15"/>
  <c r="AQ25" i="15"/>
  <c r="AQ21" i="15"/>
  <c r="AQ70" i="15"/>
  <c r="AQ63" i="15"/>
  <c r="AQ19" i="15"/>
  <c r="AQ26" i="15"/>
  <c r="AQ61" i="15"/>
  <c r="AQ42" i="15"/>
  <c r="AQ54" i="15"/>
  <c r="AQ64" i="15"/>
  <c r="AQ37" i="15"/>
  <c r="AQ38" i="15"/>
  <c r="AQ58" i="15"/>
  <c r="AQ34" i="15"/>
  <c r="W42" i="15"/>
  <c r="W45" i="15"/>
  <c r="W44" i="15"/>
  <c r="W47" i="15"/>
  <c r="W49" i="15"/>
  <c r="W28" i="15"/>
  <c r="I46" i="16"/>
  <c r="I47" i="16"/>
  <c r="W23" i="15" s="1"/>
  <c r="I48" i="16"/>
  <c r="C135" i="15" s="1"/>
  <c r="I49" i="16"/>
  <c r="I50" i="16"/>
  <c r="C149" i="15" s="1"/>
  <c r="I51" i="16"/>
  <c r="C93" i="15" s="1"/>
  <c r="I52" i="16"/>
  <c r="I53" i="16"/>
  <c r="I54" i="16"/>
  <c r="I55" i="16"/>
  <c r="C184" i="15" s="1"/>
  <c r="I56" i="16"/>
  <c r="C205" i="15" s="1"/>
  <c r="I57" i="16"/>
  <c r="I61" i="16"/>
  <c r="C88" i="15" s="1"/>
  <c r="I62" i="16"/>
  <c r="C78" i="15" s="1"/>
  <c r="C113" i="15"/>
  <c r="C171" i="15"/>
  <c r="C196" i="15"/>
  <c r="C146" i="15"/>
  <c r="C202" i="15"/>
  <c r="I45" i="16"/>
  <c r="C126" i="15" s="1"/>
  <c r="I19" i="16"/>
  <c r="C164" i="15" s="1"/>
  <c r="I20" i="16"/>
  <c r="C100" i="15" s="1"/>
  <c r="I21" i="16"/>
  <c r="C209" i="15" s="1"/>
  <c r="I22" i="16"/>
  <c r="C207" i="15" s="1"/>
  <c r="I23" i="16"/>
  <c r="C110" i="15" s="1"/>
  <c r="I24" i="16"/>
  <c r="I25" i="16"/>
  <c r="C210" i="15" s="1"/>
  <c r="I26" i="16"/>
  <c r="C27" i="15" s="1"/>
  <c r="I27" i="16"/>
  <c r="C26" i="15" s="1"/>
  <c r="I28" i="16"/>
  <c r="C77" i="15" s="1"/>
  <c r="I29" i="16"/>
  <c r="C101" i="15" s="1"/>
  <c r="I30" i="16"/>
  <c r="C117" i="15" s="1"/>
  <c r="I31" i="16"/>
  <c r="C185" i="15" s="1"/>
  <c r="I32" i="16"/>
  <c r="C76" i="15" s="1"/>
  <c r="I33" i="16"/>
  <c r="I34" i="16"/>
  <c r="C154" i="15" s="1"/>
  <c r="I35" i="16"/>
  <c r="I36" i="16"/>
  <c r="C115" i="15" s="1"/>
  <c r="I37" i="16"/>
  <c r="I38" i="16"/>
  <c r="C127" i="15" s="1"/>
  <c r="I39" i="16"/>
  <c r="C54" i="15" s="1"/>
  <c r="I40" i="16"/>
  <c r="C106" i="15" s="1"/>
  <c r="C180" i="15"/>
  <c r="C72" i="15"/>
  <c r="C147" i="15"/>
  <c r="C190" i="15"/>
  <c r="C152" i="15"/>
  <c r="C197" i="15"/>
  <c r="I18" i="16"/>
  <c r="C136" i="15" s="1"/>
  <c r="I17" i="16"/>
  <c r="C132" i="15" s="1"/>
  <c r="I16" i="16"/>
  <c r="C28" i="15" s="1"/>
  <c r="I15" i="16"/>
  <c r="C163" i="15" s="1"/>
  <c r="I14" i="16"/>
  <c r="I13" i="16"/>
  <c r="C83" i="15" s="1"/>
  <c r="I12" i="16"/>
  <c r="C87" i="15" s="1"/>
  <c r="I11" i="16"/>
  <c r="C119" i="15" s="1"/>
  <c r="I10" i="16"/>
  <c r="I3" i="16"/>
  <c r="C70" i="15" s="1"/>
  <c r="I4" i="16"/>
  <c r="I5" i="16"/>
  <c r="C109" i="15" s="1"/>
  <c r="I6" i="16"/>
  <c r="C98" i="15" s="1"/>
  <c r="I7" i="16"/>
  <c r="C65" i="15" s="1"/>
  <c r="I8" i="16"/>
  <c r="C129" i="15" s="1"/>
  <c r="I9" i="16"/>
  <c r="I2" i="16"/>
  <c r="C173" i="15" s="1"/>
  <c r="W51" i="15"/>
  <c r="BJ27" i="15"/>
  <c r="I69" i="14"/>
  <c r="AP40" i="15"/>
  <c r="I68" i="14"/>
  <c r="AP29" i="15"/>
  <c r="AP41" i="15"/>
  <c r="AP48" i="15"/>
  <c r="I59" i="14"/>
  <c r="AP22" i="15" s="1"/>
  <c r="I60" i="14"/>
  <c r="AP69" i="15" s="1"/>
  <c r="I61" i="14"/>
  <c r="AP63" i="15" s="1"/>
  <c r="I62" i="14"/>
  <c r="AP53" i="15" s="1"/>
  <c r="AP36" i="15"/>
  <c r="I58" i="14"/>
  <c r="AP19" i="15" s="1"/>
  <c r="I54" i="14"/>
  <c r="I55" i="14"/>
  <c r="I56" i="14"/>
  <c r="AP32" i="15" s="1"/>
  <c r="I57" i="14"/>
  <c r="AP67" i="15" s="1"/>
  <c r="AP34" i="15"/>
  <c r="I53" i="14"/>
  <c r="AP39" i="15" s="1"/>
  <c r="I48" i="14"/>
  <c r="V31" i="15" s="1"/>
  <c r="I49" i="14"/>
  <c r="V51" i="15" s="1"/>
  <c r="V38" i="15"/>
  <c r="I47" i="14"/>
  <c r="V36" i="15" s="1"/>
  <c r="I3" i="14"/>
  <c r="B109" i="15" s="1"/>
  <c r="I4" i="14"/>
  <c r="B124" i="15" s="1"/>
  <c r="I5" i="14"/>
  <c r="B24" i="15" s="1"/>
  <c r="I6" i="14"/>
  <c r="I7" i="14"/>
  <c r="I8" i="14"/>
  <c r="I9" i="14"/>
  <c r="I10" i="14"/>
  <c r="B192" i="15" s="1"/>
  <c r="I11" i="14"/>
  <c r="B45" i="15" s="1"/>
  <c r="B158" i="15"/>
  <c r="B175" i="15"/>
  <c r="B133" i="15"/>
  <c r="I12" i="14"/>
  <c r="B88" i="15" s="1"/>
  <c r="I13" i="14"/>
  <c r="I14" i="14"/>
  <c r="B23" i="15" s="1"/>
  <c r="I15" i="14"/>
  <c r="B177" i="15" s="1"/>
  <c r="I16" i="14"/>
  <c r="B132" i="15" s="1"/>
  <c r="I17" i="14"/>
  <c r="B87" i="15" s="1"/>
  <c r="I18" i="14"/>
  <c r="B21" i="15" s="1"/>
  <c r="B198" i="15"/>
  <c r="B121" i="15"/>
  <c r="I19" i="14"/>
  <c r="B163" i="15" s="1"/>
  <c r="I20" i="14"/>
  <c r="B60" i="15" s="1"/>
  <c r="I21" i="14"/>
  <c r="B116" i="15" s="1"/>
  <c r="I22" i="14"/>
  <c r="B210" i="15" s="1"/>
  <c r="I23" i="14"/>
  <c r="B188" i="15" s="1"/>
  <c r="I24" i="14"/>
  <c r="I25" i="14"/>
  <c r="B209" i="15" s="1"/>
  <c r="I26" i="14"/>
  <c r="I27" i="14"/>
  <c r="B38" i="15" s="1"/>
  <c r="I28" i="14"/>
  <c r="B168" i="15" s="1"/>
  <c r="I29" i="14"/>
  <c r="I30" i="14"/>
  <c r="B61" i="15" s="1"/>
  <c r="B101" i="15"/>
  <c r="B110" i="15"/>
  <c r="B123" i="15"/>
  <c r="B54" i="15"/>
  <c r="B84" i="15"/>
  <c r="I31" i="14"/>
  <c r="B201" i="15" s="1"/>
  <c r="I32" i="14"/>
  <c r="I33" i="14"/>
  <c r="B153" i="15" s="1"/>
  <c r="I34" i="14"/>
  <c r="I35" i="14"/>
  <c r="B58" i="15" s="1"/>
  <c r="I36" i="14"/>
  <c r="B93" i="15" s="1"/>
  <c r="I37" i="14"/>
  <c r="B113" i="15" s="1"/>
  <c r="I38" i="14"/>
  <c r="B203" i="15" s="1"/>
  <c r="I39" i="14"/>
  <c r="I40" i="14"/>
  <c r="B105" i="15" s="1"/>
  <c r="I41" i="14"/>
  <c r="V25" i="15" s="1"/>
  <c r="I42" i="14"/>
  <c r="V30" i="15" s="1"/>
  <c r="I43" i="14"/>
  <c r="V46" i="15" s="1"/>
  <c r="I44" i="14"/>
  <c r="I45" i="14"/>
  <c r="V50" i="15" s="1"/>
  <c r="I46" i="14"/>
  <c r="V34" i="15" s="1"/>
  <c r="V47" i="15"/>
  <c r="I2" i="14"/>
  <c r="B85" i="15" s="1"/>
  <c r="BY18" i="15" l="1"/>
  <c r="BY25" i="15"/>
  <c r="BV21" i="15"/>
  <c r="BY23" i="15"/>
  <c r="W35" i="15"/>
  <c r="C21" i="15"/>
  <c r="C56" i="15"/>
  <c r="AQ23" i="15"/>
  <c r="C18" i="15"/>
  <c r="C46" i="15"/>
  <c r="K46" i="15" s="1"/>
  <c r="O46" i="15" s="1" a="1"/>
  <c r="O46" i="15" s="1"/>
  <c r="W27" i="15"/>
  <c r="AQ30" i="15"/>
  <c r="AQ24" i="15"/>
  <c r="C30" i="15"/>
  <c r="C52" i="15"/>
  <c r="C80" i="15"/>
  <c r="C41" i="15"/>
  <c r="K41" i="15" s="1"/>
  <c r="O41" i="15" s="1" a="1"/>
  <c r="O41" i="15" s="1"/>
  <c r="BK18" i="15"/>
  <c r="BT18" i="15" s="1"/>
  <c r="AQ18" i="15"/>
  <c r="C20" i="15"/>
  <c r="L20" i="15" s="1"/>
  <c r="C55" i="15"/>
  <c r="C42" i="15"/>
  <c r="C64" i="15"/>
  <c r="W31" i="15"/>
  <c r="AE31" i="15" s="1"/>
  <c r="AI31" i="15" s="1" a="1"/>
  <c r="AI31" i="15" s="1"/>
  <c r="AQ33" i="15"/>
  <c r="AY33" i="15" s="1"/>
  <c r="BC33" i="15" s="1" a="1"/>
  <c r="BC33" i="15" s="1"/>
  <c r="BK20" i="15"/>
  <c r="BS20" i="15" s="1"/>
  <c r="BW20" i="15" s="1" a="1"/>
  <c r="BW20" i="15" s="1"/>
  <c r="BK21" i="15"/>
  <c r="BT21" i="15" s="1"/>
  <c r="BK22" i="15"/>
  <c r="BT22" i="15" s="1"/>
  <c r="C48" i="15"/>
  <c r="C34" i="15"/>
  <c r="C19" i="15"/>
  <c r="AQ27" i="15"/>
  <c r="AQ31" i="15"/>
  <c r="AQ36" i="15"/>
  <c r="AZ36" i="15" s="1"/>
  <c r="AQ22" i="15"/>
  <c r="AY22" i="15" s="1"/>
  <c r="BC22" i="15" s="1" a="1"/>
  <c r="BC22" i="15" s="1"/>
  <c r="AQ44" i="15"/>
  <c r="AY44" i="15" s="1"/>
  <c r="BC44" i="15" s="1" a="1"/>
  <c r="BC44" i="15" s="1"/>
  <c r="W30" i="15"/>
  <c r="AE30" i="15" s="1"/>
  <c r="AI30" i="15" s="1" a="1"/>
  <c r="AI30" i="15" s="1"/>
  <c r="W32" i="15"/>
  <c r="W18" i="15"/>
  <c r="W20" i="15"/>
  <c r="W33" i="15"/>
  <c r="C75" i="15"/>
  <c r="C39" i="15"/>
  <c r="C51" i="15"/>
  <c r="C47" i="15"/>
  <c r="C23" i="15"/>
  <c r="K23" i="15" s="1"/>
  <c r="O23" i="15" s="1" a="1"/>
  <c r="O23" i="15" s="1"/>
  <c r="C33" i="15"/>
  <c r="C79" i="15"/>
  <c r="C43" i="15"/>
  <c r="C24" i="15"/>
  <c r="L24" i="15" s="1"/>
  <c r="C57" i="15"/>
  <c r="BY20" i="15"/>
  <c r="BV22" i="15"/>
  <c r="BY19" i="15"/>
  <c r="AZ62" i="15"/>
  <c r="V27" i="15"/>
  <c r="B34" i="15"/>
  <c r="B32" i="15"/>
  <c r="L32" i="15" s="1"/>
  <c r="B70" i="15"/>
  <c r="L70" i="15" s="1"/>
  <c r="B79" i="15"/>
  <c r="B55" i="15"/>
  <c r="K55" i="15" s="1"/>
  <c r="O55" i="15" s="1" a="1"/>
  <c r="O55" i="15" s="1"/>
  <c r="B73" i="15"/>
  <c r="B65" i="15"/>
  <c r="K65" i="15" s="1"/>
  <c r="B35" i="15"/>
  <c r="B59" i="15"/>
  <c r="B81" i="15"/>
  <c r="B47" i="15"/>
  <c r="B43" i="15"/>
  <c r="B57" i="15"/>
  <c r="B51" i="15"/>
  <c r="B48" i="15"/>
  <c r="V24" i="15"/>
  <c r="AF24" i="15" s="1"/>
  <c r="B64" i="15"/>
  <c r="L64" i="15" s="1"/>
  <c r="B143" i="15"/>
  <c r="L143" i="15" s="1"/>
  <c r="B80" i="15"/>
  <c r="V18" i="15"/>
  <c r="AP35" i="15"/>
  <c r="AY35" i="15" s="1"/>
  <c r="BC35" i="15" s="1" a="1"/>
  <c r="BC35" i="15" s="1"/>
  <c r="B76" i="15"/>
  <c r="K76" i="15" s="1"/>
  <c r="B49" i="15"/>
  <c r="AP37" i="15"/>
  <c r="AY37" i="15" s="1"/>
  <c r="BC37" i="15" s="1" a="1"/>
  <c r="BC37" i="15" s="1"/>
  <c r="B74" i="15"/>
  <c r="K74" i="15" s="1"/>
  <c r="O74" i="15" s="1" a="1"/>
  <c r="O74" i="15" s="1"/>
  <c r="B50" i="15"/>
  <c r="K50" i="15" s="1"/>
  <c r="B42" i="15"/>
  <c r="AP21" i="15"/>
  <c r="AZ21" i="15" s="1"/>
  <c r="B26" i="15"/>
  <c r="L26" i="15" s="1"/>
  <c r="BA62" i="15"/>
  <c r="BD62" i="15" s="1" a="1"/>
  <c r="BD62" i="15" s="1"/>
  <c r="BY24" i="15"/>
  <c r="BY28" i="15"/>
  <c r="BY27" i="15"/>
  <c r="BY26" i="15"/>
  <c r="AY62" i="15"/>
  <c r="BC62" i="15" s="1" a="1"/>
  <c r="BC62" i="15" s="1"/>
  <c r="BE23" i="15"/>
  <c r="BV19" i="15"/>
  <c r="BU19" i="15"/>
  <c r="BX19" i="15" s="1" a="1"/>
  <c r="BX19" i="15" s="1"/>
  <c r="BT19" i="15"/>
  <c r="BV20" i="15"/>
  <c r="BU20" i="15"/>
  <c r="BX20" i="15" s="1" a="1"/>
  <c r="BX20" i="15" s="1"/>
  <c r="BY22" i="15"/>
  <c r="BY21" i="15"/>
  <c r="BV18" i="15"/>
  <c r="BU18" i="15"/>
  <c r="BX18" i="15" s="1" a="1"/>
  <c r="BX18" i="15" s="1"/>
  <c r="BS19" i="15"/>
  <c r="BW19" i="15" s="1" a="1"/>
  <c r="BW19" i="15" s="1"/>
  <c r="BU22" i="15"/>
  <c r="BX22" i="15" s="1" a="1"/>
  <c r="BX22" i="15" s="1"/>
  <c r="BU21" i="15"/>
  <c r="BX21" i="15" s="1" a="1"/>
  <c r="BX21" i="15" s="1"/>
  <c r="BB39" i="15"/>
  <c r="BE47" i="15"/>
  <c r="BE46" i="15"/>
  <c r="BB34" i="15"/>
  <c r="BB60" i="15"/>
  <c r="BE51" i="15"/>
  <c r="Q84" i="15"/>
  <c r="Q53" i="15"/>
  <c r="Q199" i="15"/>
  <c r="Q163" i="15"/>
  <c r="Q34" i="15"/>
  <c r="Q60" i="15"/>
  <c r="Q181" i="15"/>
  <c r="Q210" i="15"/>
  <c r="Q207" i="15"/>
  <c r="W40" i="15"/>
  <c r="B82" i="15"/>
  <c r="K82" i="15" s="1"/>
  <c r="V42" i="15"/>
  <c r="AF42" i="15" s="1"/>
  <c r="C107" i="15"/>
  <c r="C35" i="15"/>
  <c r="C158" i="15"/>
  <c r="L158" i="15" s="1"/>
  <c r="B53" i="15"/>
  <c r="C67" i="15"/>
  <c r="C71" i="15"/>
  <c r="B111" i="15"/>
  <c r="AP51" i="15"/>
  <c r="C22" i="15"/>
  <c r="C161" i="15"/>
  <c r="L161" i="15" s="1"/>
  <c r="C40" i="15"/>
  <c r="C104" i="15"/>
  <c r="AQ32" i="15"/>
  <c r="AZ32" i="15" s="1"/>
  <c r="AQ47" i="15"/>
  <c r="B30" i="15"/>
  <c r="B145" i="15"/>
  <c r="C157" i="15"/>
  <c r="K157" i="15" s="1"/>
  <c r="C151" i="15"/>
  <c r="B160" i="15"/>
  <c r="K160" i="15" s="1"/>
  <c r="C45" i="15"/>
  <c r="K45" i="15" s="1"/>
  <c r="O45" i="15" s="1" a="1"/>
  <c r="O45" i="15" s="1"/>
  <c r="C155" i="15"/>
  <c r="K155" i="15" s="1"/>
  <c r="O155" i="15" s="1" a="1"/>
  <c r="O155" i="15" s="1"/>
  <c r="W21" i="15"/>
  <c r="AQ39" i="15"/>
  <c r="C49" i="15"/>
  <c r="C36" i="15"/>
  <c r="C37" i="15"/>
  <c r="B135" i="15"/>
  <c r="L135" i="15" s="1"/>
  <c r="AQ60" i="15"/>
  <c r="C139" i="15"/>
  <c r="K139" i="15" s="1"/>
  <c r="O139" i="15" s="1" a="1"/>
  <c r="O139" i="15" s="1"/>
  <c r="B39" i="15"/>
  <c r="C29" i="15"/>
  <c r="C90" i="15"/>
  <c r="B120" i="15"/>
  <c r="K120" i="15" s="1"/>
  <c r="B25" i="15"/>
  <c r="C103" i="15"/>
  <c r="AQ50" i="15"/>
  <c r="B56" i="15"/>
  <c r="AQ20" i="15"/>
  <c r="AQ41" i="15"/>
  <c r="AZ41" i="15" s="1"/>
  <c r="C38" i="15"/>
  <c r="L38" i="15" s="1"/>
  <c r="B78" i="15"/>
  <c r="K78" i="15" s="1"/>
  <c r="V45" i="15"/>
  <c r="AE45" i="15" s="1"/>
  <c r="AI45" i="15" s="1" a="1"/>
  <c r="AI45" i="15" s="1"/>
  <c r="C141" i="15"/>
  <c r="C130" i="15"/>
  <c r="K130" i="15" s="1"/>
  <c r="AP59" i="15"/>
  <c r="AQ29" i="15"/>
  <c r="AZ29" i="15" s="1"/>
  <c r="B156" i="15"/>
  <c r="K156" i="15" s="1"/>
  <c r="O156" i="15" s="1" a="1"/>
  <c r="O156" i="15" s="1"/>
  <c r="BA70" i="15"/>
  <c r="BD70" i="15" s="1" a="1"/>
  <c r="BD70" i="15" s="1"/>
  <c r="B71" i="15"/>
  <c r="W36" i="15"/>
  <c r="AF36" i="15" s="1"/>
  <c r="AQ45" i="15"/>
  <c r="C121" i="15"/>
  <c r="K121" i="15" s="1"/>
  <c r="O121" i="15" s="1" a="1"/>
  <c r="O121" i="15" s="1"/>
  <c r="C92" i="15"/>
  <c r="L92" i="15" s="1"/>
  <c r="BE68" i="15"/>
  <c r="BE63" i="15"/>
  <c r="BE41" i="15"/>
  <c r="BE36" i="15"/>
  <c r="BE25" i="15"/>
  <c r="AH46" i="15"/>
  <c r="Q146" i="15"/>
  <c r="Q41" i="15"/>
  <c r="Q142" i="15"/>
  <c r="Q100" i="15"/>
  <c r="Q121" i="15"/>
  <c r="AK27" i="15"/>
  <c r="Q190" i="15"/>
  <c r="AK18" i="15"/>
  <c r="AK49" i="15"/>
  <c r="Q59" i="15"/>
  <c r="AQ55" i="15"/>
  <c r="W38" i="15"/>
  <c r="AE38" i="15" s="1"/>
  <c r="AI38" i="15" s="1" a="1"/>
  <c r="AI38" i="15" s="1"/>
  <c r="Q111" i="15"/>
  <c r="C63" i="15"/>
  <c r="C60" i="15"/>
  <c r="K60" i="15" s="1"/>
  <c r="O60" i="15" s="1" a="1"/>
  <c r="O60" i="15" s="1"/>
  <c r="C102" i="15"/>
  <c r="C81" i="15"/>
  <c r="N78" i="15"/>
  <c r="Q107" i="15"/>
  <c r="Q94" i="15"/>
  <c r="C131" i="15"/>
  <c r="AQ43" i="15"/>
  <c r="C145" i="15"/>
  <c r="W43" i="15"/>
  <c r="AK50" i="15"/>
  <c r="AK23" i="15"/>
  <c r="C58" i="15"/>
  <c r="L58" i="15" s="1"/>
  <c r="Q141" i="15"/>
  <c r="Q144" i="15"/>
  <c r="Q48" i="15"/>
  <c r="AK48" i="15"/>
  <c r="AK38" i="15"/>
  <c r="AG46" i="15"/>
  <c r="AJ46" i="15" s="1" a="1"/>
  <c r="AJ46" i="15" s="1"/>
  <c r="Q96" i="15"/>
  <c r="C31" i="15"/>
  <c r="Q189" i="15"/>
  <c r="AK36" i="15"/>
  <c r="AQ49" i="15"/>
  <c r="W26" i="15"/>
  <c r="C114" i="15"/>
  <c r="L114" i="15" s="1"/>
  <c r="C159" i="15"/>
  <c r="K159" i="15" s="1"/>
  <c r="C69" i="15"/>
  <c r="C142" i="15"/>
  <c r="W46" i="15"/>
  <c r="AF46" i="15" s="1"/>
  <c r="C112" i="15"/>
  <c r="C25" i="15"/>
  <c r="C153" i="15"/>
  <c r="K153" i="15" s="1"/>
  <c r="C66" i="15"/>
  <c r="W22" i="15"/>
  <c r="W19" i="15"/>
  <c r="C94" i="15"/>
  <c r="W39" i="15"/>
  <c r="AQ28" i="15"/>
  <c r="C73" i="15"/>
  <c r="AQ57" i="15"/>
  <c r="C97" i="15"/>
  <c r="L97" i="15" s="1"/>
  <c r="C111" i="15"/>
  <c r="W41" i="15"/>
  <c r="C59" i="15"/>
  <c r="C53" i="15"/>
  <c r="C105" i="15"/>
  <c r="L105" i="15" s="1"/>
  <c r="AQ52" i="15"/>
  <c r="N167" i="15"/>
  <c r="Q26" i="15"/>
  <c r="Q77" i="15"/>
  <c r="BB69" i="15"/>
  <c r="M21" i="15"/>
  <c r="P21" i="15" s="1" a="1"/>
  <c r="P21" i="15" s="1"/>
  <c r="Q30" i="15"/>
  <c r="Q150" i="15"/>
  <c r="Q184" i="15"/>
  <c r="AK44" i="15"/>
  <c r="AK20" i="15"/>
  <c r="AK40" i="15"/>
  <c r="AK42" i="15"/>
  <c r="AK41" i="15"/>
  <c r="AK37" i="15"/>
  <c r="Q137" i="15"/>
  <c r="Q155" i="15"/>
  <c r="Q90" i="15"/>
  <c r="Q106" i="15"/>
  <c r="Q173" i="15"/>
  <c r="Q54" i="15"/>
  <c r="Q161" i="15"/>
  <c r="Q203" i="15"/>
  <c r="Q64" i="15"/>
  <c r="Q63" i="15"/>
  <c r="Q50" i="15"/>
  <c r="Q95" i="15"/>
  <c r="Q102" i="15"/>
  <c r="Q101" i="15"/>
  <c r="Q36" i="15"/>
  <c r="Q82" i="15"/>
  <c r="Q165" i="15"/>
  <c r="Q114" i="15"/>
  <c r="Q44" i="15"/>
  <c r="Q168" i="15"/>
  <c r="Q153" i="15"/>
  <c r="Q69" i="15"/>
  <c r="N55" i="15"/>
  <c r="Q42" i="15"/>
  <c r="Q122" i="15"/>
  <c r="N206" i="15"/>
  <c r="N133" i="15"/>
  <c r="N31" i="15"/>
  <c r="Q51" i="15"/>
  <c r="Q33" i="15"/>
  <c r="Q119" i="15"/>
  <c r="N174" i="15"/>
  <c r="Q115" i="15"/>
  <c r="Q87" i="15"/>
  <c r="Q201" i="15"/>
  <c r="Q138" i="15"/>
  <c r="Q67" i="15"/>
  <c r="BE49" i="15"/>
  <c r="BE52" i="15"/>
  <c r="BE27" i="15"/>
  <c r="BB65" i="15"/>
  <c r="BE64" i="15"/>
  <c r="BE67" i="15"/>
  <c r="BE61" i="15"/>
  <c r="BB21" i="15"/>
  <c r="BB26" i="15"/>
  <c r="BB50" i="15"/>
  <c r="AK29" i="15"/>
  <c r="AK52" i="15"/>
  <c r="AK24" i="15"/>
  <c r="AK28" i="15"/>
  <c r="AK34" i="15"/>
  <c r="AK43" i="15"/>
  <c r="Q188" i="15"/>
  <c r="Q40" i="15"/>
  <c r="Q118" i="15"/>
  <c r="Q127" i="15"/>
  <c r="Q160" i="15"/>
  <c r="Q170" i="15"/>
  <c r="Q86" i="15"/>
  <c r="N194" i="15"/>
  <c r="N154" i="15"/>
  <c r="N49" i="15"/>
  <c r="N198" i="15"/>
  <c r="AK22" i="15"/>
  <c r="AK26" i="15"/>
  <c r="Q38" i="15"/>
  <c r="AK47" i="15"/>
  <c r="Q147" i="15"/>
  <c r="Q197" i="15"/>
  <c r="AH45" i="15"/>
  <c r="Q22" i="15"/>
  <c r="Q139" i="15"/>
  <c r="Q109" i="15"/>
  <c r="Q166" i="15"/>
  <c r="Q191" i="15"/>
  <c r="Q18" i="15"/>
  <c r="Q193" i="15"/>
  <c r="Q126" i="15"/>
  <c r="M156" i="15"/>
  <c r="P156" i="15" s="1" a="1"/>
  <c r="P156" i="15" s="1"/>
  <c r="Q182" i="15"/>
  <c r="Q35" i="15"/>
  <c r="Q76" i="15"/>
  <c r="Q192" i="15"/>
  <c r="Q20" i="15"/>
  <c r="Q93" i="15"/>
  <c r="Q148" i="15"/>
  <c r="Q202" i="15"/>
  <c r="Q80" i="15"/>
  <c r="Q152" i="15"/>
  <c r="Q183" i="15"/>
  <c r="Q23" i="15"/>
  <c r="Q75" i="15"/>
  <c r="Q61" i="15"/>
  <c r="Q162" i="15"/>
  <c r="Q47" i="15"/>
  <c r="Q209" i="15"/>
  <c r="Q169" i="15"/>
  <c r="Q172" i="15"/>
  <c r="Q62" i="15"/>
  <c r="Q120" i="15"/>
  <c r="Q208" i="15"/>
  <c r="Q71" i="15"/>
  <c r="Q27" i="15"/>
  <c r="M191" i="15"/>
  <c r="P191" i="15" s="1" a="1"/>
  <c r="P191" i="15" s="1"/>
  <c r="N130" i="15"/>
  <c r="Q43" i="15"/>
  <c r="Q204" i="15"/>
  <c r="Q196" i="15"/>
  <c r="N24" i="15"/>
  <c r="M189" i="15"/>
  <c r="P189" i="15" s="1" a="1"/>
  <c r="P189" i="15" s="1"/>
  <c r="Q57" i="15"/>
  <c r="Q185" i="15"/>
  <c r="Q65" i="15"/>
  <c r="Q110" i="15"/>
  <c r="Q105" i="15"/>
  <c r="Q159" i="15"/>
  <c r="Q157" i="15"/>
  <c r="Q66" i="15"/>
  <c r="Q79" i="15"/>
  <c r="Q58" i="15"/>
  <c r="Q81" i="15"/>
  <c r="Q124" i="15"/>
  <c r="B90" i="15"/>
  <c r="V20" i="15"/>
  <c r="B140" i="15"/>
  <c r="L140" i="15" s="1"/>
  <c r="B144" i="15"/>
  <c r="K144" i="15" s="1"/>
  <c r="O144" i="15" s="1" a="1"/>
  <c r="O144" i="15" s="1"/>
  <c r="AP52" i="15"/>
  <c r="AP65" i="15"/>
  <c r="AY65" i="15" s="1"/>
  <c r="BC65" i="15" s="1" a="1"/>
  <c r="BC65" i="15" s="1"/>
  <c r="AP56" i="15"/>
  <c r="AZ56" i="15" s="1"/>
  <c r="V21" i="15"/>
  <c r="B129" i="15"/>
  <c r="L129" i="15" s="1"/>
  <c r="AP31" i="15"/>
  <c r="B185" i="15"/>
  <c r="K185" i="15" s="1"/>
  <c r="O185" i="15" s="1" a="1"/>
  <c r="O185" i="15" s="1"/>
  <c r="B33" i="15"/>
  <c r="AP30" i="15"/>
  <c r="B31" i="15"/>
  <c r="B28" i="15"/>
  <c r="K28" i="15" s="1"/>
  <c r="O28" i="15" s="1" a="1"/>
  <c r="O28" i="15" s="1"/>
  <c r="V43" i="15"/>
  <c r="V33" i="15"/>
  <c r="AP38" i="15"/>
  <c r="AP61" i="15"/>
  <c r="AP55" i="15"/>
  <c r="AP18" i="15"/>
  <c r="B136" i="15"/>
  <c r="L136" i="15" s="1"/>
  <c r="B131" i="15"/>
  <c r="B107" i="15"/>
  <c r="B29" i="15"/>
  <c r="L29" i="15" s="1"/>
  <c r="V32" i="15"/>
  <c r="AP28" i="15"/>
  <c r="B62" i="15"/>
  <c r="L62" i="15" s="1"/>
  <c r="V37" i="15"/>
  <c r="AF37" i="15" s="1"/>
  <c r="AP54" i="15"/>
  <c r="B103" i="15"/>
  <c r="B52" i="15"/>
  <c r="B99" i="15"/>
  <c r="L99" i="15" s="1"/>
  <c r="B18" i="15"/>
  <c r="B184" i="15"/>
  <c r="K184" i="15" s="1"/>
  <c r="O184" i="15" s="1" a="1"/>
  <c r="O184" i="15" s="1"/>
  <c r="AP47" i="15"/>
  <c r="B22" i="15"/>
  <c r="B83" i="15"/>
  <c r="K83" i="15" s="1"/>
  <c r="O83" i="15" s="1" a="1"/>
  <c r="O83" i="15" s="1"/>
  <c r="B63" i="15"/>
  <c r="B36" i="15"/>
  <c r="AP25" i="15"/>
  <c r="B40" i="15"/>
  <c r="B104" i="15"/>
  <c r="V39" i="15"/>
  <c r="AP64" i="15"/>
  <c r="AZ64" i="15" s="1"/>
  <c r="B106" i="15"/>
  <c r="K106" i="15" s="1"/>
  <c r="O106" i="15" s="1" a="1"/>
  <c r="O106" i="15" s="1"/>
  <c r="AP49" i="15"/>
  <c r="B142" i="15"/>
  <c r="B69" i="15"/>
  <c r="AP45" i="15"/>
  <c r="B67" i="15"/>
  <c r="AP50" i="15"/>
  <c r="V44" i="15"/>
  <c r="AF44" i="15" s="1"/>
  <c r="V35" i="15"/>
  <c r="B37" i="15"/>
  <c r="AP57" i="15"/>
  <c r="B200" i="15"/>
  <c r="K200" i="15" s="1"/>
  <c r="O200" i="15" s="1" a="1"/>
  <c r="O200" i="15" s="1"/>
  <c r="B122" i="15"/>
  <c r="L122" i="15" s="1"/>
  <c r="B89" i="15"/>
  <c r="K89" i="15" s="1"/>
  <c r="O89" i="15" s="1" a="1"/>
  <c r="O89" i="15" s="1"/>
  <c r="B151" i="15"/>
  <c r="B102" i="15"/>
  <c r="B115" i="15"/>
  <c r="K115" i="15" s="1"/>
  <c r="O115" i="15" s="1" a="1"/>
  <c r="O115" i="15" s="1"/>
  <c r="AP27" i="15"/>
  <c r="B186" i="15"/>
  <c r="K186" i="15" s="1"/>
  <c r="O186" i="15" s="1" a="1"/>
  <c r="O186" i="15" s="1"/>
  <c r="V22" i="15"/>
  <c r="AP43" i="15"/>
  <c r="V19" i="15"/>
  <c r="AP42" i="15"/>
  <c r="AP26" i="15"/>
  <c r="V41" i="15"/>
  <c r="BJ23" i="15"/>
  <c r="BS23" i="15" s="1"/>
  <c r="BW23" i="15" s="1" a="1"/>
  <c r="BW23" i="15" s="1"/>
  <c r="B44" i="15"/>
  <c r="L44" i="15" s="1"/>
  <c r="V40" i="15"/>
  <c r="B66" i="15"/>
  <c r="B98" i="15"/>
  <c r="K98" i="15" s="1"/>
  <c r="O98" i="15" s="1" a="1"/>
  <c r="O98" i="15" s="1"/>
  <c r="AP60" i="15"/>
  <c r="B75" i="15"/>
  <c r="AP46" i="15"/>
  <c r="AP24" i="15"/>
  <c r="B134" i="15"/>
  <c r="K134" i="15" s="1"/>
  <c r="AP20" i="15"/>
  <c r="B112" i="15"/>
  <c r="V26" i="15"/>
  <c r="B94" i="15"/>
  <c r="B150" i="15"/>
  <c r="L150" i="15" s="1"/>
  <c r="B19" i="15"/>
  <c r="L19" i="15" s="1"/>
  <c r="B141" i="15"/>
  <c r="B86" i="15"/>
  <c r="K86" i="15" s="1"/>
  <c r="O86" i="15" s="1" a="1"/>
  <c r="O86" i="15" s="1"/>
  <c r="BU25" i="15"/>
  <c r="BX25" i="15" s="1" a="1"/>
  <c r="BX25" i="15" s="1"/>
  <c r="BE44" i="15"/>
  <c r="BE29" i="15"/>
  <c r="BE31" i="15"/>
  <c r="BE40" i="15"/>
  <c r="BA45" i="15"/>
  <c r="BD45" i="15" s="1" a="1"/>
  <c r="BD45" i="15" s="1"/>
  <c r="BE54" i="15"/>
  <c r="BE18" i="15"/>
  <c r="BE38" i="15"/>
  <c r="BE70" i="15"/>
  <c r="BE58" i="15"/>
  <c r="BE35" i="15"/>
  <c r="BA58" i="15"/>
  <c r="BD58" i="15" s="1" a="1"/>
  <c r="BD58" i="15" s="1"/>
  <c r="BB24" i="15"/>
  <c r="BE28" i="15"/>
  <c r="BE66" i="15"/>
  <c r="BE60" i="15"/>
  <c r="BE53" i="15"/>
  <c r="BE45" i="15"/>
  <c r="BE57" i="15"/>
  <c r="BE19" i="15"/>
  <c r="BE37" i="15"/>
  <c r="BE43" i="15"/>
  <c r="BE71" i="15"/>
  <c r="BE32" i="15"/>
  <c r="BB56" i="15"/>
  <c r="BB48" i="15"/>
  <c r="BA51" i="15"/>
  <c r="BD51" i="15" s="1" a="1"/>
  <c r="BD51" i="15" s="1"/>
  <c r="BA67" i="15"/>
  <c r="BD67" i="15" s="1" a="1"/>
  <c r="BD67" i="15" s="1"/>
  <c r="AH19" i="15"/>
  <c r="AH33" i="15"/>
  <c r="AK32" i="15"/>
  <c r="Q164" i="15"/>
  <c r="Q145" i="15"/>
  <c r="Q91" i="15"/>
  <c r="Q98" i="15"/>
  <c r="Q176" i="15"/>
  <c r="Q52" i="15"/>
  <c r="Q180" i="15"/>
  <c r="Q73" i="15"/>
  <c r="Q205" i="15"/>
  <c r="Q29" i="15"/>
  <c r="Q177" i="15"/>
  <c r="Q187" i="15"/>
  <c r="Q83" i="15"/>
  <c r="Q39" i="15"/>
  <c r="Q21" i="15"/>
  <c r="Q135" i="15"/>
  <c r="Q140" i="15"/>
  <c r="Q117" i="15"/>
  <c r="Q89" i="15"/>
  <c r="Q116" i="15"/>
  <c r="Q28" i="15"/>
  <c r="Q136" i="15"/>
  <c r="Q37" i="15"/>
  <c r="Q112" i="15"/>
  <c r="Q158" i="15"/>
  <c r="Q178" i="15"/>
  <c r="Q132" i="15"/>
  <c r="Q103" i="15"/>
  <c r="Q123" i="15"/>
  <c r="Q128" i="15"/>
  <c r="Q186" i="15"/>
  <c r="Q85" i="15"/>
  <c r="Q143" i="15"/>
  <c r="Q149" i="15"/>
  <c r="Q104" i="15"/>
  <c r="Q72" i="15"/>
  <c r="Q99" i="15"/>
  <c r="Q179" i="15"/>
  <c r="Q200" i="15"/>
  <c r="Q19" i="15"/>
  <c r="Q46" i="15"/>
  <c r="Q45" i="15"/>
  <c r="Q156" i="15"/>
  <c r="Q129" i="15"/>
  <c r="Q92" i="15"/>
  <c r="N25" i="15"/>
  <c r="Q113" i="15"/>
  <c r="Q125" i="15"/>
  <c r="Q131" i="15"/>
  <c r="Q88" i="15"/>
  <c r="N32" i="15"/>
  <c r="Q108" i="15"/>
  <c r="Q134" i="15"/>
  <c r="Q68" i="15"/>
  <c r="Q175" i="15"/>
  <c r="Q171" i="15"/>
  <c r="Q151" i="15"/>
  <c r="Q97" i="15"/>
  <c r="Q195" i="15"/>
  <c r="Q56" i="15"/>
  <c r="Q70" i="15"/>
  <c r="Q74" i="15"/>
  <c r="BS27" i="15"/>
  <c r="BW27" i="15" s="1" a="1"/>
  <c r="BW27" i="15" s="1"/>
  <c r="BE59" i="15"/>
  <c r="BE33" i="15"/>
  <c r="BE20" i="15"/>
  <c r="BA54" i="15"/>
  <c r="BD54" i="15" s="1" a="1"/>
  <c r="BD54" i="15" s="1"/>
  <c r="BE42" i="15"/>
  <c r="BE55" i="15"/>
  <c r="BE56" i="15"/>
  <c r="BE30" i="15"/>
  <c r="BA56" i="15"/>
  <c r="BD56" i="15" s="1" a="1"/>
  <c r="BD56" i="15" s="1"/>
  <c r="BE65" i="15"/>
  <c r="BE48" i="15"/>
  <c r="BE26" i="15"/>
  <c r="BE62" i="15"/>
  <c r="BE24" i="15"/>
  <c r="BE21" i="15"/>
  <c r="BA47" i="15"/>
  <c r="BD47" i="15" s="1" a="1"/>
  <c r="BD47" i="15" s="1"/>
  <c r="BB22" i="15"/>
  <c r="BE34" i="15"/>
  <c r="BE22" i="15"/>
  <c r="BE50" i="15"/>
  <c r="BB55" i="15"/>
  <c r="BE69" i="15"/>
  <c r="BE39" i="15"/>
  <c r="BB71" i="15"/>
  <c r="BB30" i="15"/>
  <c r="AK51" i="15"/>
  <c r="AK39" i="15"/>
  <c r="AK35" i="15"/>
  <c r="AG22" i="15"/>
  <c r="AJ22" i="15" s="1" a="1"/>
  <c r="AJ22" i="15" s="1"/>
  <c r="AK25" i="15"/>
  <c r="AK21" i="15"/>
  <c r="AK31" i="15"/>
  <c r="AK33" i="15"/>
  <c r="AH30" i="15"/>
  <c r="AK45" i="15"/>
  <c r="AG49" i="15"/>
  <c r="AJ49" i="15" s="1" a="1"/>
  <c r="AJ49" i="15" s="1"/>
  <c r="AK46" i="15"/>
  <c r="AG18" i="15"/>
  <c r="AJ18" i="15" s="1" a="1"/>
  <c r="AJ18" i="15" s="1"/>
  <c r="AK19" i="15"/>
  <c r="AK30" i="15"/>
  <c r="Q24" i="15"/>
  <c r="Q31" i="15"/>
  <c r="Q49" i="15"/>
  <c r="Q206" i="15"/>
  <c r="Q194" i="15"/>
  <c r="Q55" i="15"/>
  <c r="Q133" i="15"/>
  <c r="Q32" i="15"/>
  <c r="Q167" i="15"/>
  <c r="Q154" i="15"/>
  <c r="Q130" i="15"/>
  <c r="Q78" i="15"/>
  <c r="Q25" i="15"/>
  <c r="Q198" i="15"/>
  <c r="Q174" i="15"/>
  <c r="BU23" i="15"/>
  <c r="BX23" i="15" s="1" a="1"/>
  <c r="BX23" i="15" s="1"/>
  <c r="BS24" i="15"/>
  <c r="BW24" i="15" s="1" a="1"/>
  <c r="BW24" i="15" s="1"/>
  <c r="BS25" i="15"/>
  <c r="BW25" i="15" s="1" a="1"/>
  <c r="BW25" i="15" s="1"/>
  <c r="BU24" i="15"/>
  <c r="BX24" i="15" s="1" a="1"/>
  <c r="BX24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0" i="15"/>
  <c r="BB44" i="15"/>
  <c r="BA69" i="15"/>
  <c r="BD69" i="15" s="1" a="1"/>
  <c r="BD69" i="15" s="1"/>
  <c r="BA33" i="15"/>
  <c r="BD33" i="15" s="1" a="1"/>
  <c r="BD33" i="15" s="1"/>
  <c r="BB32" i="15"/>
  <c r="BB45" i="15"/>
  <c r="BA52" i="15"/>
  <c r="BD52" i="15" s="1" a="1"/>
  <c r="BD52" i="15" s="1"/>
  <c r="BB54" i="15"/>
  <c r="BA34" i="15"/>
  <c r="BD34" i="15" s="1" a="1"/>
  <c r="BD34" i="15" s="1"/>
  <c r="BB18" i="15"/>
  <c r="BB38" i="15"/>
  <c r="BB70" i="15"/>
  <c r="BA31" i="15"/>
  <c r="BD31" i="15" s="1" a="1"/>
  <c r="BD31" i="15" s="1"/>
  <c r="BB29" i="15"/>
  <c r="BA23" i="15"/>
  <c r="BD23" i="15" s="1" a="1"/>
  <c r="BD23" i="15" s="1"/>
  <c r="BA46" i="15"/>
  <c r="BD46" i="15" s="1" a="1"/>
  <c r="BD46" i="15" s="1"/>
  <c r="BA71" i="15"/>
  <c r="BD71" i="15" s="1" a="1"/>
  <c r="BD71" i="15" s="1"/>
  <c r="BB57" i="15"/>
  <c r="BB43" i="15"/>
  <c r="BA44" i="15"/>
  <c r="BD44" i="15" s="1" a="1"/>
  <c r="BD44" i="15" s="1"/>
  <c r="BA40" i="15"/>
  <c r="BD40" i="15" s="1" a="1"/>
  <c r="BD40" i="15" s="1"/>
  <c r="BA48" i="15"/>
  <c r="BD48" i="15" s="1" a="1"/>
  <c r="BD48" i="15" s="1"/>
  <c r="AG37" i="15"/>
  <c r="AJ37" i="15" s="1" a="1"/>
  <c r="AJ37" i="15" s="1"/>
  <c r="AH24" i="15"/>
  <c r="AG50" i="15"/>
  <c r="AJ50" i="15" s="1" a="1"/>
  <c r="AJ50" i="15" s="1"/>
  <c r="N109" i="15"/>
  <c r="N74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100" i="15"/>
  <c r="N121" i="15"/>
  <c r="N38" i="15"/>
  <c r="N59" i="15"/>
  <c r="N115" i="15"/>
  <c r="N147" i="15"/>
  <c r="N161" i="15"/>
  <c r="N197" i="15"/>
  <c r="N137" i="15"/>
  <c r="N155" i="15"/>
  <c r="N90" i="15"/>
  <c r="N65" i="15"/>
  <c r="N106" i="15"/>
  <c r="N110" i="15"/>
  <c r="M197" i="15"/>
  <c r="P197" i="15" s="1" a="1"/>
  <c r="P197" i="15" s="1"/>
  <c r="N188" i="15"/>
  <c r="N203" i="15"/>
  <c r="N64" i="15"/>
  <c r="N179" i="15"/>
  <c r="M95" i="15"/>
  <c r="P95" i="15" s="1" a="1"/>
  <c r="P95" i="15" s="1"/>
  <c r="M192" i="15"/>
  <c r="P192" i="15" s="1" a="1"/>
  <c r="P192" i="15" s="1"/>
  <c r="N102" i="15"/>
  <c r="N118" i="15"/>
  <c r="N101" i="15"/>
  <c r="N36" i="15"/>
  <c r="N165" i="15"/>
  <c r="N127" i="15"/>
  <c r="N69" i="15"/>
  <c r="M59" i="15"/>
  <c r="P59" i="15" s="1" a="1"/>
  <c r="P59" i="15" s="1"/>
  <c r="N160" i="15"/>
  <c r="N136" i="15"/>
  <c r="N141" i="15"/>
  <c r="N134" i="15"/>
  <c r="N200" i="15"/>
  <c r="N177" i="15"/>
  <c r="N48" i="15"/>
  <c r="N145" i="15"/>
  <c r="N83" i="15"/>
  <c r="M74" i="15"/>
  <c r="P74" i="15" s="1" a="1"/>
  <c r="P74" i="15" s="1"/>
  <c r="M65" i="15"/>
  <c r="P65" i="15" s="1" a="1"/>
  <c r="P65" i="15" s="1"/>
  <c r="L179" i="15"/>
  <c r="N158" i="15"/>
  <c r="N178" i="15"/>
  <c r="N123" i="15"/>
  <c r="L165" i="15"/>
  <c r="N68" i="15"/>
  <c r="N19" i="15"/>
  <c r="N46" i="15"/>
  <c r="M76" i="15"/>
  <c r="P76" i="15" s="1" a="1"/>
  <c r="P76" i="15" s="1"/>
  <c r="M85" i="15"/>
  <c r="P85" i="15" s="1" a="1"/>
  <c r="P85" i="15" s="1"/>
  <c r="N129" i="15"/>
  <c r="N131" i="15"/>
  <c r="BA30" i="15"/>
  <c r="BD30" i="15" s="1" a="1"/>
  <c r="BD30" i="15" s="1"/>
  <c r="BV28" i="15"/>
  <c r="AG51" i="15"/>
  <c r="AJ51" i="15" s="1" a="1"/>
  <c r="AJ51" i="15" s="1"/>
  <c r="BA28" i="15"/>
  <c r="BD28" i="15" s="1" a="1"/>
  <c r="BD28" i="15" s="1"/>
  <c r="BA36" i="15"/>
  <c r="BD36" i="15" s="1" a="1"/>
  <c r="BD36" i="15" s="1"/>
  <c r="BA20" i="15"/>
  <c r="BD20" i="15" s="1" a="1"/>
  <c r="BD20" i="15" s="1"/>
  <c r="BA22" i="15"/>
  <c r="BD22" i="15" s="1" a="1"/>
  <c r="BD22" i="15" s="1"/>
  <c r="AG34" i="15"/>
  <c r="AJ34" i="15" s="1" a="1"/>
  <c r="AJ34" i="15" s="1"/>
  <c r="BB27" i="15"/>
  <c r="BB25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32" i="15"/>
  <c r="P32" i="15" s="1" a="1"/>
  <c r="P32" i="15" s="1"/>
  <c r="M38" i="15"/>
  <c r="P38" i="15" s="1" a="1"/>
  <c r="P38" i="15" s="1"/>
  <c r="M207" i="15"/>
  <c r="P207" i="15" s="1" a="1"/>
  <c r="P207" i="15" s="1"/>
  <c r="BA42" i="15"/>
  <c r="BD42" i="15" s="1" a="1"/>
  <c r="BD42" i="15" s="1"/>
  <c r="AG40" i="15"/>
  <c r="AJ40" i="15" s="1" a="1"/>
  <c r="AJ40" i="15" s="1"/>
  <c r="BT28" i="15"/>
  <c r="BV26" i="15"/>
  <c r="BA26" i="15"/>
  <c r="BD26" i="15" s="1" a="1"/>
  <c r="BD26" i="15" s="1"/>
  <c r="BT27" i="15"/>
  <c r="BV25" i="15"/>
  <c r="BB64" i="15"/>
  <c r="BT26" i="15"/>
  <c r="BV24" i="15"/>
  <c r="M100" i="15"/>
  <c r="P100" i="15" s="1" a="1"/>
  <c r="P100" i="15" s="1"/>
  <c r="M67" i="15"/>
  <c r="P67" i="15" s="1" a="1"/>
  <c r="P67" i="15" s="1"/>
  <c r="BA55" i="15"/>
  <c r="BD55" i="15" s="1" a="1"/>
  <c r="BD55" i="15" s="1"/>
  <c r="BT25" i="15"/>
  <c r="BV23" i="15"/>
  <c r="BA63" i="15"/>
  <c r="BD63" i="15" s="1" a="1"/>
  <c r="BD63" i="15" s="1"/>
  <c r="BT24" i="15"/>
  <c r="M194" i="15"/>
  <c r="P194" i="15" s="1" a="1"/>
  <c r="P194" i="15" s="1"/>
  <c r="BA32" i="15"/>
  <c r="BD32" i="15" s="1" a="1"/>
  <c r="BD32" i="15" s="1"/>
  <c r="N143" i="15"/>
  <c r="N149" i="15"/>
  <c r="BB61" i="15"/>
  <c r="BB59" i="15"/>
  <c r="AE47" i="15"/>
  <c r="AI47" i="15" s="1" a="1"/>
  <c r="AI47" i="15" s="1"/>
  <c r="AY19" i="15"/>
  <c r="BC19" i="15" s="1" a="1"/>
  <c r="BC19" i="15" s="1"/>
  <c r="AG28" i="15"/>
  <c r="AJ28" i="15" s="1" a="1"/>
  <c r="AJ28" i="15" s="1"/>
  <c r="AG33" i="15"/>
  <c r="AJ33" i="15" s="1" a="1"/>
  <c r="AJ33" i="15" s="1"/>
  <c r="M87" i="15"/>
  <c r="P87" i="15" s="1" a="1"/>
  <c r="P87" i="15" s="1"/>
  <c r="M135" i="15"/>
  <c r="P135" i="15" s="1" a="1"/>
  <c r="P135" i="15" s="1"/>
  <c r="M92" i="15"/>
  <c r="P92" i="15" s="1" a="1"/>
  <c r="P92" i="15" s="1"/>
  <c r="M151" i="15"/>
  <c r="P151" i="15" s="1" a="1"/>
  <c r="P151" i="15" s="1"/>
  <c r="AG27" i="15"/>
  <c r="AJ27" i="15" s="1" a="1"/>
  <c r="AJ27" i="15" s="1"/>
  <c r="BA57" i="15"/>
  <c r="BD57" i="15" s="1" a="1"/>
  <c r="BD57" i="15" s="1"/>
  <c r="BA43" i="15"/>
  <c r="BD43" i="15" s="1" a="1"/>
  <c r="BD43" i="15" s="1"/>
  <c r="BA25" i="15"/>
  <c r="BD25" i="15" s="1" a="1"/>
  <c r="BD25" i="15" s="1"/>
  <c r="BA27" i="15"/>
  <c r="BD27" i="15" s="1" a="1"/>
  <c r="BD27" i="15" s="1"/>
  <c r="N60" i="15"/>
  <c r="N94" i="15"/>
  <c r="N169" i="15"/>
  <c r="AY58" i="15"/>
  <c r="BC58" i="15" s="1" a="1"/>
  <c r="BC58" i="15" s="1"/>
  <c r="M125" i="15"/>
  <c r="P125" i="15" s="1" a="1"/>
  <c r="P125" i="15" s="1"/>
  <c r="BA19" i="15"/>
  <c r="BD19" i="15" s="1" a="1"/>
  <c r="BD19" i="15" s="1"/>
  <c r="BA41" i="15"/>
  <c r="BD41" i="15" s="1" a="1"/>
  <c r="BD41" i="15" s="1"/>
  <c r="BA64" i="15"/>
  <c r="BD64" i="15" s="1" a="1"/>
  <c r="BD64" i="15" s="1"/>
  <c r="BA38" i="15"/>
  <c r="BD38" i="15" s="1" a="1"/>
  <c r="BD38" i="15" s="1"/>
  <c r="N63" i="15"/>
  <c r="N50" i="15"/>
  <c r="BB20" i="15"/>
  <c r="AY53" i="15"/>
  <c r="BC53" i="15" s="1" a="1"/>
  <c r="BC53" i="15" s="1"/>
  <c r="AG35" i="15"/>
  <c r="AJ35" i="15" s="1" a="1"/>
  <c r="AJ35" i="15" s="1"/>
  <c r="N153" i="15"/>
  <c r="BB37" i="15"/>
  <c r="BB42" i="15"/>
  <c r="BA37" i="15"/>
  <c r="BD37" i="15" s="1" a="1"/>
  <c r="BD37" i="15" s="1"/>
  <c r="AH40" i="15"/>
  <c r="BA65" i="15"/>
  <c r="BD65" i="15" s="1" a="1"/>
  <c r="BD65" i="15" s="1"/>
  <c r="BB67" i="15"/>
  <c r="K84" i="15"/>
  <c r="O84" i="15" s="1" a="1"/>
  <c r="O84" i="15" s="1"/>
  <c r="AY40" i="15"/>
  <c r="BC40" i="15" s="1" a="1"/>
  <c r="BC40" i="15" s="1"/>
  <c r="K20" i="15"/>
  <c r="O20" i="15" s="1" a="1"/>
  <c r="O20" i="15" s="1"/>
  <c r="M45" i="15"/>
  <c r="P45" i="15" s="1" a="1"/>
  <c r="P45" i="15" s="1"/>
  <c r="AG30" i="15"/>
  <c r="AJ30" i="15" s="1" a="1"/>
  <c r="AJ30" i="15" s="1"/>
  <c r="AG44" i="15"/>
  <c r="AJ44" i="15" s="1" a="1"/>
  <c r="AJ44" i="15" s="1"/>
  <c r="BA60" i="15"/>
  <c r="BD60" i="15" s="1" a="1"/>
  <c r="BD60" i="15" s="1"/>
  <c r="N51" i="15"/>
  <c r="N119" i="15"/>
  <c r="BA49" i="15"/>
  <c r="BD49" i="15" s="1" a="1"/>
  <c r="BD49" i="15" s="1"/>
  <c r="BB46" i="15"/>
  <c r="AY34" i="15"/>
  <c r="BC34" i="15" s="1" a="1"/>
  <c r="BC34" i="15" s="1"/>
  <c r="AY23" i="15"/>
  <c r="BC23" i="15" s="1" a="1"/>
  <c r="BC23" i="15" s="1"/>
  <c r="M18" i="15"/>
  <c r="P18" i="15" s="1" a="1"/>
  <c r="P18" i="15" s="1"/>
  <c r="BA53" i="15"/>
  <c r="BD53" i="15" s="1" a="1"/>
  <c r="BD53" i="15" s="1"/>
  <c r="BA68" i="15"/>
  <c r="BD68" i="15" s="1" a="1"/>
  <c r="BD68" i="15" s="1"/>
  <c r="N87" i="15"/>
  <c r="N201" i="15"/>
  <c r="N73" i="15"/>
  <c r="N67" i="15"/>
  <c r="AH42" i="15"/>
  <c r="BA50" i="15"/>
  <c r="BD50" i="15" s="1" a="1"/>
  <c r="BD50" i="15" s="1"/>
  <c r="BB63" i="15"/>
  <c r="BB41" i="15"/>
  <c r="BB28" i="15"/>
  <c r="AY71" i="15"/>
  <c r="BC71" i="15" s="1" a="1"/>
  <c r="BC71" i="15" s="1"/>
  <c r="AY48" i="15"/>
  <c r="BC48" i="15" s="1" a="1"/>
  <c r="BC48" i="15" s="1"/>
  <c r="BA29" i="15"/>
  <c r="BD29" i="15" s="1" a="1"/>
  <c r="BD29" i="15" s="1"/>
  <c r="BA61" i="15"/>
  <c r="BD61" i="15" s="1" a="1"/>
  <c r="BD61" i="15" s="1"/>
  <c r="N187" i="15"/>
  <c r="N96" i="15"/>
  <c r="N37" i="15"/>
  <c r="BA59" i="15"/>
  <c r="BD59" i="15" s="1" a="1"/>
  <c r="BD59" i="15" s="1"/>
  <c r="BB23" i="15"/>
  <c r="BA66" i="15"/>
  <c r="BD66" i="15" s="1" a="1"/>
  <c r="BD66" i="15" s="1"/>
  <c r="BB53" i="15"/>
  <c r="BB58" i="15"/>
  <c r="AY70" i="15"/>
  <c r="BC70" i="15" s="1" a="1"/>
  <c r="BC70" i="15" s="1"/>
  <c r="M188" i="15"/>
  <c r="P188" i="15" s="1" a="1"/>
  <c r="P188" i="15" s="1"/>
  <c r="AG21" i="15"/>
  <c r="AJ21" i="15" s="1" a="1"/>
  <c r="AJ21" i="15" s="1"/>
  <c r="BA18" i="15"/>
  <c r="BD18" i="15" s="1" a="1"/>
  <c r="BD18" i="15" s="1"/>
  <c r="N181" i="15"/>
  <c r="AH21" i="15"/>
  <c r="BB49" i="15"/>
  <c r="BA24" i="15"/>
  <c r="BD24" i="15" s="1" a="1"/>
  <c r="BD24" i="15" s="1"/>
  <c r="AY67" i="15"/>
  <c r="BC67" i="15" s="1" a="1"/>
  <c r="BC67" i="15" s="1"/>
  <c r="BA35" i="15"/>
  <c r="BD35" i="15" s="1" a="1"/>
  <c r="BD35" i="15" s="1"/>
  <c r="AY68" i="15"/>
  <c r="BC68" i="15" s="1" a="1"/>
  <c r="BC68" i="15" s="1"/>
  <c r="N207" i="15"/>
  <c r="BB51" i="15"/>
  <c r="BB68" i="15"/>
  <c r="AG42" i="15"/>
  <c r="AJ42" i="15" s="1" a="1"/>
  <c r="AJ42" i="15" s="1"/>
  <c r="BA21" i="15"/>
  <c r="BD21" i="15" s="1" a="1"/>
  <c r="BD21" i="15" s="1"/>
  <c r="BB36" i="15"/>
  <c r="N86" i="15"/>
  <c r="AY66" i="15"/>
  <c r="BC66" i="15" s="1" a="1"/>
  <c r="BC66" i="15" s="1"/>
  <c r="AE28" i="15"/>
  <c r="AI28" i="15" s="1" a="1"/>
  <c r="AI28" i="15" s="1"/>
  <c r="AG41" i="15"/>
  <c r="AJ41" i="15" s="1" a="1"/>
  <c r="AJ41" i="15" s="1"/>
  <c r="BA39" i="15"/>
  <c r="BD39" i="15" s="1" a="1"/>
  <c r="BD39" i="15" s="1"/>
  <c r="N45" i="15"/>
  <c r="N190" i="15"/>
  <c r="N85" i="15"/>
  <c r="AH18" i="15"/>
  <c r="N89" i="15"/>
  <c r="N116" i="15"/>
  <c r="BB31" i="15"/>
  <c r="M136" i="15"/>
  <c r="P136" i="15" s="1" a="1"/>
  <c r="P136" i="15" s="1"/>
  <c r="AG32" i="15"/>
  <c r="AJ32" i="15" s="1" a="1"/>
  <c r="AJ32" i="15" s="1"/>
  <c r="M157" i="15"/>
  <c r="P157" i="15" s="1" a="1"/>
  <c r="P157" i="15" s="1"/>
  <c r="AG52" i="15"/>
  <c r="AJ52" i="15" s="1" a="1"/>
  <c r="AJ52" i="15" s="1"/>
  <c r="BB66" i="15"/>
  <c r="BB33" i="15"/>
  <c r="BB35" i="15"/>
  <c r="BB52" i="15"/>
  <c r="BB47" i="15"/>
  <c r="K168" i="15"/>
  <c r="O168" i="15" s="1" a="1"/>
  <c r="O168" i="15" s="1"/>
  <c r="K54" i="15"/>
  <c r="M143" i="15"/>
  <c r="P143" i="15" s="1" a="1"/>
  <c r="P143" i="15" s="1"/>
  <c r="M101" i="15"/>
  <c r="P101" i="15" s="1" a="1"/>
  <c r="P101" i="15" s="1"/>
  <c r="AG43" i="15"/>
  <c r="AJ43" i="15" s="1" a="1"/>
  <c r="AJ43" i="15" s="1"/>
  <c r="M31" i="15"/>
  <c r="P31" i="15" s="1" a="1"/>
  <c r="P31" i="15" s="1"/>
  <c r="M121" i="15"/>
  <c r="P121" i="15" s="1" a="1"/>
  <c r="P121" i="15" s="1"/>
  <c r="AG31" i="15"/>
  <c r="AJ31" i="15" s="1" a="1"/>
  <c r="AJ31" i="15" s="1"/>
  <c r="AG29" i="15"/>
  <c r="AJ29" i="15" s="1" a="1"/>
  <c r="AJ29" i="15" s="1"/>
  <c r="BB19" i="15"/>
  <c r="M147" i="15"/>
  <c r="P147" i="15" s="1" a="1"/>
  <c r="P147" i="15" s="1"/>
  <c r="K203" i="15"/>
  <c r="O203" i="15" s="1" a="1"/>
  <c r="O203" i="15" s="1"/>
  <c r="M49" i="15"/>
  <c r="P49" i="15" s="1" a="1"/>
  <c r="P49" i="15" s="1"/>
  <c r="M107" i="15"/>
  <c r="P107" i="15" s="1" a="1"/>
  <c r="P107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8" i="15"/>
  <c r="AJ38" i="15" s="1" a="1"/>
  <c r="AJ38" i="15" s="1"/>
  <c r="N103" i="15"/>
  <c r="M132" i="15"/>
  <c r="P132" i="15" s="1" a="1"/>
  <c r="P132" i="15" s="1"/>
  <c r="AG39" i="15"/>
  <c r="AJ39" i="15" s="1" a="1"/>
  <c r="AJ39" i="15" s="1"/>
  <c r="N175" i="15"/>
  <c r="M129" i="15"/>
  <c r="P129" i="15" s="1" a="1"/>
  <c r="P129" i="15" s="1"/>
  <c r="AG19" i="15"/>
  <c r="AJ19" i="15" s="1" a="1"/>
  <c r="AJ19" i="15" s="1"/>
  <c r="K109" i="15"/>
  <c r="O109" i="15" s="1" a="1"/>
  <c r="O109" i="15" s="1"/>
  <c r="AG24" i="15"/>
  <c r="AJ24" i="15" s="1" a="1"/>
  <c r="AJ24" i="15" s="1"/>
  <c r="AG20" i="15"/>
  <c r="AJ20" i="15" s="1" a="1"/>
  <c r="AJ20" i="15" s="1"/>
  <c r="AG48" i="15"/>
  <c r="AJ48" i="15" s="1" a="1"/>
  <c r="AJ48" i="15" s="1"/>
  <c r="M57" i="15"/>
  <c r="P57" i="15" s="1" a="1"/>
  <c r="P57" i="15" s="1"/>
  <c r="AG23" i="15"/>
  <c r="AJ23" i="15" s="1" a="1"/>
  <c r="AJ23" i="15" s="1"/>
  <c r="AG26" i="15"/>
  <c r="AJ26" i="15" s="1" a="1"/>
  <c r="AJ26" i="15" s="1"/>
  <c r="K192" i="15"/>
  <c r="O192" i="15" s="1" a="1"/>
  <c r="O192" i="15" s="1"/>
  <c r="AE50" i="15"/>
  <c r="AI50" i="15" s="1" a="1"/>
  <c r="AI50" i="15" s="1"/>
  <c r="M48" i="15"/>
  <c r="P48" i="15" s="1" a="1"/>
  <c r="P48" i="15" s="1"/>
  <c r="AE51" i="15"/>
  <c r="AI51" i="15" s="1" a="1"/>
  <c r="AI51" i="15" s="1"/>
  <c r="AG36" i="15"/>
  <c r="AJ36" i="15" s="1" a="1"/>
  <c r="AJ36" i="15" s="1"/>
  <c r="AG47" i="15"/>
  <c r="AJ47" i="15" s="1" a="1"/>
  <c r="AJ47" i="15" s="1"/>
  <c r="N41" i="15"/>
  <c r="N142" i="15"/>
  <c r="N184" i="15"/>
  <c r="N75" i="15"/>
  <c r="K146" i="15"/>
  <c r="O146" i="15" s="1" a="1"/>
  <c r="O146" i="15" s="1"/>
  <c r="K207" i="15"/>
  <c r="O207" i="15" s="1" a="1"/>
  <c r="O207" i="15" s="1"/>
  <c r="AG25" i="15"/>
  <c r="AJ25" i="15" s="1" a="1"/>
  <c r="AJ25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34" i="15"/>
  <c r="AI34" i="15" s="1" a="1"/>
  <c r="AI34" i="15" s="1"/>
  <c r="AE25" i="15"/>
  <c r="AI25" i="15" s="1" a="1"/>
  <c r="AI25" i="15" s="1"/>
  <c r="AH52" i="15"/>
  <c r="AE52" i="15"/>
  <c r="AI52" i="15" s="1" a="1"/>
  <c r="AI52" i="15" s="1"/>
  <c r="AH50" i="15"/>
  <c r="AH26" i="15"/>
  <c r="AH34" i="15"/>
  <c r="AH36" i="15"/>
  <c r="AH32" i="15"/>
  <c r="AE29" i="15"/>
  <c r="AI29" i="15" s="1" a="1"/>
  <c r="AI29" i="15" s="1"/>
  <c r="AH29" i="15"/>
  <c r="AE23" i="15"/>
  <c r="AI23" i="15" s="1" a="1"/>
  <c r="AI23" i="15" s="1"/>
  <c r="AE48" i="15"/>
  <c r="AI48" i="15" s="1" a="1"/>
  <c r="AI48" i="15" s="1"/>
  <c r="AH25" i="15"/>
  <c r="AH43" i="15"/>
  <c r="K124" i="15"/>
  <c r="M198" i="15"/>
  <c r="P198" i="15" s="1" a="1"/>
  <c r="P198" i="15" s="1"/>
  <c r="K169" i="15"/>
  <c r="O169" i="15" s="1" a="1"/>
  <c r="O169" i="15" s="1"/>
  <c r="N105" i="15"/>
  <c r="N193" i="15"/>
  <c r="N159" i="15"/>
  <c r="AH51" i="15"/>
  <c r="N18" i="15"/>
  <c r="M208" i="15"/>
  <c r="P208" i="15" s="1" a="1"/>
  <c r="P208" i="15" s="1"/>
  <c r="M99" i="15"/>
  <c r="P99" i="15" s="1" a="1"/>
  <c r="P99" i="15" s="1"/>
  <c r="K87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17" i="15"/>
  <c r="P117" i="15" s="1" a="1"/>
  <c r="P117" i="15" s="1"/>
  <c r="M43" i="15"/>
  <c r="P43" i="15" s="1" a="1"/>
  <c r="P43" i="15" s="1"/>
  <c r="M155" i="15"/>
  <c r="P155" i="15" s="1" a="1"/>
  <c r="P155" i="15" s="1"/>
  <c r="N98" i="15"/>
  <c r="N205" i="15"/>
  <c r="N126" i="15"/>
  <c r="N157" i="15"/>
  <c r="AH49" i="15"/>
  <c r="AH20" i="15"/>
  <c r="AH38" i="15"/>
  <c r="M124" i="15"/>
  <c r="P124" i="15" s="1" a="1"/>
  <c r="P124" i="15" s="1"/>
  <c r="M44" i="15"/>
  <c r="P44" i="15" s="1" a="1"/>
  <c r="P44" i="15" s="1"/>
  <c r="M160" i="15"/>
  <c r="P160" i="15" s="1" a="1"/>
  <c r="P160" i="15" s="1"/>
  <c r="M152" i="15"/>
  <c r="P152" i="15" s="1" a="1"/>
  <c r="P152" i="15" s="1"/>
  <c r="N182" i="15"/>
  <c r="N35" i="15"/>
  <c r="N76" i="15"/>
  <c r="N192" i="15"/>
  <c r="N20" i="15"/>
  <c r="N93" i="15"/>
  <c r="N148" i="15"/>
  <c r="AH48" i="15"/>
  <c r="AH27" i="15"/>
  <c r="AH41" i="15"/>
  <c r="K93" i="15"/>
  <c r="O93" i="15" s="1" a="1"/>
  <c r="O93" i="15" s="1"/>
  <c r="K110" i="15"/>
  <c r="O110" i="15" s="1" a="1"/>
  <c r="O110" i="15" s="1"/>
  <c r="K68" i="15"/>
  <c r="O68" i="15" s="1" a="1"/>
  <c r="O68" i="15" s="1"/>
  <c r="M25" i="15"/>
  <c r="P25" i="15" s="1" a="1"/>
  <c r="P25" i="15" s="1"/>
  <c r="M109" i="15"/>
  <c r="P109" i="15" s="1" a="1"/>
  <c r="P109" i="15" s="1"/>
  <c r="N39" i="15"/>
  <c r="N202" i="15"/>
  <c r="N79" i="15"/>
  <c r="N80" i="15"/>
  <c r="N152" i="15"/>
  <c r="N23" i="15"/>
  <c r="AH47" i="15"/>
  <c r="AH28" i="15"/>
  <c r="AH3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52" i="15"/>
  <c r="P52" i="15" s="1" a="1"/>
  <c r="P52" i="15" s="1"/>
  <c r="N112" i="15"/>
  <c r="N162" i="15"/>
  <c r="N58" i="15"/>
  <c r="N47" i="15"/>
  <c r="N209" i="15"/>
  <c r="AH44" i="15"/>
  <c r="AH31" i="15"/>
  <c r="AH22" i="15"/>
  <c r="K118" i="15"/>
  <c r="O118" i="15" s="1" a="1"/>
  <c r="O118" i="15" s="1"/>
  <c r="K133" i="15"/>
  <c r="O133" i="15" s="1" a="1"/>
  <c r="O133" i="15" s="1"/>
  <c r="M204" i="15"/>
  <c r="P204" i="15" s="1" a="1"/>
  <c r="P204" i="15" s="1"/>
  <c r="M19" i="15"/>
  <c r="P19" i="15" s="1" a="1"/>
  <c r="P19" i="15" s="1"/>
  <c r="M114" i="15"/>
  <c r="P114" i="15" s="1" a="1"/>
  <c r="P114" i="15" s="1"/>
  <c r="M164" i="15"/>
  <c r="P164" i="15" s="1" a="1"/>
  <c r="P164" i="15" s="1"/>
  <c r="M175" i="15"/>
  <c r="P175" i="15" s="1" a="1"/>
  <c r="P175" i="15" s="1"/>
  <c r="M77" i="15"/>
  <c r="P77" i="15" s="1" a="1"/>
  <c r="P77" i="15" s="1"/>
  <c r="M60" i="15"/>
  <c r="P60" i="15" s="1" a="1"/>
  <c r="P60" i="15" s="1"/>
  <c r="M203" i="15"/>
  <c r="P203" i="15" s="1" a="1"/>
  <c r="P203" i="15" s="1"/>
  <c r="N172" i="15"/>
  <c r="N62" i="15"/>
  <c r="N120" i="15"/>
  <c r="N71" i="15"/>
  <c r="N27" i="15"/>
  <c r="AH23" i="15"/>
  <c r="AH37" i="15"/>
  <c r="AH35" i="15"/>
  <c r="K137" i="15"/>
  <c r="O137" i="15" s="1" a="1"/>
  <c r="O137" i="15" s="1"/>
  <c r="K113" i="15"/>
  <c r="O113" i="15" s="1" a="1"/>
  <c r="O113" i="15" s="1"/>
  <c r="K188" i="15"/>
  <c r="O188" i="15" s="1" a="1"/>
  <c r="O188" i="15" s="1"/>
  <c r="K101" i="15"/>
  <c r="K163" i="15"/>
  <c r="O163" i="15" s="1" a="1"/>
  <c r="O163" i="15" s="1"/>
  <c r="K175" i="15"/>
  <c r="O175" i="15" s="1" a="1"/>
  <c r="O175" i="15" s="1"/>
  <c r="M94" i="15"/>
  <c r="P94" i="15" s="1" a="1"/>
  <c r="P94" i="15" s="1"/>
  <c r="M63" i="15"/>
  <c r="P63" i="15" s="1" a="1"/>
  <c r="P63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71" i="15"/>
  <c r="P71" i="15" s="1" a="1"/>
  <c r="P71" i="15" s="1"/>
  <c r="N204" i="15"/>
  <c r="N81" i="15"/>
  <c r="K154" i="15"/>
  <c r="M68" i="15"/>
  <c r="P68" i="15" s="1" a="1"/>
  <c r="P68" i="15" s="1"/>
  <c r="M141" i="15"/>
  <c r="P141" i="15" s="1" a="1"/>
  <c r="P141" i="15" s="1"/>
  <c r="M205" i="15"/>
  <c r="P205" i="15" s="1" a="1"/>
  <c r="P205" i="15" s="1"/>
  <c r="M83" i="15"/>
  <c r="P83" i="15" s="1" a="1"/>
  <c r="P83" i="15" s="1"/>
  <c r="M78" i="15"/>
  <c r="P78" i="15" s="1" a="1"/>
  <c r="P78" i="15" s="1"/>
  <c r="N57" i="15"/>
  <c r="N72" i="15"/>
  <c r="K201" i="15"/>
  <c r="O201" i="15" s="1" a="1"/>
  <c r="O201" i="15" s="1"/>
  <c r="M96" i="15"/>
  <c r="P96" i="15" s="1" a="1"/>
  <c r="P96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72" i="15"/>
  <c r="P72" i="15" s="1" a="1"/>
  <c r="P72" i="15" s="1"/>
  <c r="M202" i="15"/>
  <c r="P202" i="15" s="1" a="1"/>
  <c r="P202" i="15" s="1"/>
  <c r="M37" i="15"/>
  <c r="P37" i="15" s="1" a="1"/>
  <c r="P37" i="15" s="1"/>
  <c r="N26" i="15"/>
  <c r="N77" i="15"/>
  <c r="K195" i="15"/>
  <c r="O195" i="15" s="1" a="1"/>
  <c r="O195" i="15" s="1"/>
  <c r="K21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196" i="15"/>
  <c r="O196" i="15" s="1" a="1"/>
  <c r="O196" i="15" s="1"/>
  <c r="K180" i="15"/>
  <c r="O180" i="15" s="1" a="1"/>
  <c r="O180" i="15" s="1"/>
  <c r="K96" i="15"/>
  <c r="K162" i="15"/>
  <c r="O162" i="15" s="1" a="1"/>
  <c r="O162" i="15" s="1"/>
  <c r="K91" i="15"/>
  <c r="O91" i="15" s="1" a="1"/>
  <c r="O91" i="15" s="1"/>
  <c r="K32" i="15"/>
  <c r="K77" i="15"/>
  <c r="O77" i="15" s="1" a="1"/>
  <c r="O77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41" i="15"/>
  <c r="P41" i="15" s="1" a="1"/>
  <c r="P41" i="15" s="1"/>
  <c r="K182" i="15"/>
  <c r="O182" i="15" s="1" a="1"/>
  <c r="O182" i="15" s="1"/>
  <c r="K119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62" i="15"/>
  <c r="P62" i="15" s="1" a="1"/>
  <c r="P62" i="15" s="1"/>
  <c r="K64" i="15"/>
  <c r="O64" i="15" s="1" a="1"/>
  <c r="O64" i="15" s="1"/>
  <c r="K170" i="15"/>
  <c r="O170" i="15" s="1" a="1"/>
  <c r="O170" i="15" s="1"/>
  <c r="K152" i="15"/>
  <c r="O152" i="15" s="1" a="1"/>
  <c r="O152" i="15" s="1"/>
  <c r="K126" i="15"/>
  <c r="O126" i="15" s="1" a="1"/>
  <c r="O126" i="15" s="1"/>
  <c r="K27" i="15"/>
  <c r="O27" i="15" s="1" a="1"/>
  <c r="O27" i="15" s="1"/>
  <c r="K138" i="15"/>
  <c r="K187" i="15"/>
  <c r="O187" i="15" s="1" a="1"/>
  <c r="O187" i="15" s="1"/>
  <c r="K116" i="15"/>
  <c r="O116" i="15" s="1" a="1"/>
  <c r="O116" i="15" s="1"/>
  <c r="K191" i="15"/>
  <c r="O191" i="15" s="1" a="1"/>
  <c r="O191" i="15" s="1"/>
  <c r="K202" i="15"/>
  <c r="O202" i="15" s="1" a="1"/>
  <c r="O202" i="15" s="1"/>
  <c r="K100" i="15"/>
  <c r="O100" i="15" s="1" a="1"/>
  <c r="O100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117" i="15"/>
  <c r="O117" i="15" s="1" a="1"/>
  <c r="O117" i="15" s="1"/>
  <c r="M105" i="15"/>
  <c r="P105" i="15" s="1" a="1"/>
  <c r="P105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72" i="15"/>
  <c r="O72" i="15" s="1" a="1"/>
  <c r="O72" i="15" s="1"/>
  <c r="K85" i="15"/>
  <c r="K209" i="15"/>
  <c r="O209" i="15" s="1" a="1"/>
  <c r="O209" i="15" s="1"/>
  <c r="K147" i="15"/>
  <c r="O147" i="15" s="1" a="1"/>
  <c r="O147" i="15" s="1"/>
  <c r="K61" i="15"/>
  <c r="K95" i="15"/>
  <c r="O95" i="15" s="1" a="1"/>
  <c r="O95" i="15" s="1"/>
  <c r="M113" i="15"/>
  <c r="P113" i="15" s="1" a="1"/>
  <c r="P113" i="15" s="1"/>
  <c r="N108" i="15"/>
  <c r="K108" i="15"/>
  <c r="O108" i="15" s="1" a="1"/>
  <c r="O108" i="15" s="1"/>
  <c r="K132" i="15"/>
  <c r="O132" i="15" s="1" a="1"/>
  <c r="O132" i="15" s="1"/>
  <c r="K88" i="15"/>
  <c r="K190" i="15"/>
  <c r="O190" i="15" s="1" a="1"/>
  <c r="O190" i="15" s="1"/>
  <c r="K204" i="15"/>
  <c r="O204" i="15" s="1" a="1"/>
  <c r="O204" i="15" s="1"/>
  <c r="M69" i="15"/>
  <c r="P69" i="15" s="1" a="1"/>
  <c r="P69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K125" i="15"/>
  <c r="N138" i="15"/>
  <c r="N84" i="15"/>
  <c r="N53" i="15"/>
  <c r="N199" i="15"/>
  <c r="N163" i="15"/>
  <c r="M206" i="15"/>
  <c r="P206" i="15" s="1" a="1"/>
  <c r="P206" i="15" s="1"/>
  <c r="M39" i="15"/>
  <c r="P39" i="15" s="1" a="1"/>
  <c r="P39" i="15" s="1"/>
  <c r="N21" i="15"/>
  <c r="N146" i="15"/>
  <c r="N135" i="15"/>
  <c r="N117" i="15"/>
  <c r="M66" i="15"/>
  <c r="P66" i="15" s="1" a="1"/>
  <c r="P66" i="15" s="1"/>
  <c r="M138" i="15"/>
  <c r="P138" i="15" s="1" a="1"/>
  <c r="P138" i="15" s="1"/>
  <c r="M112" i="15"/>
  <c r="P112" i="15" s="1" a="1"/>
  <c r="P112" i="15" s="1"/>
  <c r="M75" i="15"/>
  <c r="P75" i="15" s="1" a="1"/>
  <c r="P75" i="15" s="1"/>
  <c r="N114" i="15"/>
  <c r="N104" i="15"/>
  <c r="N92" i="15"/>
  <c r="M81" i="15"/>
  <c r="P81" i="15" s="1" a="1"/>
  <c r="P81" i="15" s="1"/>
  <c r="M64" i="15"/>
  <c r="P64" i="15" s="1" a="1"/>
  <c r="P64" i="15" s="1"/>
  <c r="M153" i="15"/>
  <c r="P153" i="15" s="1" a="1"/>
  <c r="P153" i="15" s="1"/>
  <c r="M79" i="15"/>
  <c r="P79" i="15" s="1" a="1"/>
  <c r="P79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102" i="15"/>
  <c r="P102" i="15" s="1" a="1"/>
  <c r="P102" i="15" s="1"/>
  <c r="M196" i="15"/>
  <c r="P196" i="15" s="1" a="1"/>
  <c r="P196" i="15" s="1"/>
  <c r="M168" i="15"/>
  <c r="P168" i="15" s="1" a="1"/>
  <c r="P168" i="15" s="1"/>
  <c r="M34" i="15"/>
  <c r="P34" i="15" s="1" a="1"/>
  <c r="P34" i="15" s="1"/>
  <c r="M73" i="15"/>
  <c r="P73" i="15" s="1" a="1"/>
  <c r="P73" i="15" s="1"/>
  <c r="M118" i="15"/>
  <c r="P118" i="15" s="1" a="1"/>
  <c r="P118" i="15" s="1"/>
  <c r="M46" i="15"/>
  <c r="P46" i="15" s="1" a="1"/>
  <c r="P46" i="15" s="1"/>
  <c r="M103" i="15"/>
  <c r="P103" i="15" s="1" a="1"/>
  <c r="P103" i="15" s="1"/>
  <c r="M172" i="15"/>
  <c r="P172" i="15" s="1" a="1"/>
  <c r="P172" i="15" s="1"/>
  <c r="M169" i="15"/>
  <c r="P169" i="15" s="1" a="1"/>
  <c r="P169" i="15" s="1"/>
  <c r="N40" i="15"/>
  <c r="M50" i="15"/>
  <c r="P50" i="15" s="1" a="1"/>
  <c r="P50" i="15" s="1"/>
  <c r="N128" i="15"/>
  <c r="M149" i="15"/>
  <c r="P149" i="15" s="1" a="1"/>
  <c r="P149" i="15" s="1"/>
  <c r="M190" i="15"/>
  <c r="P190" i="15" s="1" a="1"/>
  <c r="P190" i="15" s="1"/>
  <c r="M23" i="15"/>
  <c r="P23" i="15" s="1" a="1"/>
  <c r="P23" i="15" s="1"/>
  <c r="M47" i="15"/>
  <c r="P47" i="15" s="1" a="1"/>
  <c r="P47" i="15" s="1"/>
  <c r="M33" i="15"/>
  <c r="P33" i="15" s="1" a="1"/>
  <c r="P33" i="15" s="1"/>
  <c r="M161" i="15"/>
  <c r="P161" i="15" s="1" a="1"/>
  <c r="P161" i="15" s="1"/>
  <c r="M130" i="15"/>
  <c r="P130" i="15" s="1" a="1"/>
  <c r="P130" i="15" s="1"/>
  <c r="N54" i="15"/>
  <c r="N171" i="15"/>
  <c r="N151" i="15"/>
  <c r="N156" i="15"/>
  <c r="M108" i="15"/>
  <c r="P108" i="15" s="1" a="1"/>
  <c r="P108" i="15" s="1"/>
  <c r="N82" i="15"/>
  <c r="N42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58" i="15"/>
  <c r="P58" i="15" s="1" a="1"/>
  <c r="P58" i="15" s="1"/>
  <c r="M42" i="15"/>
  <c r="P42" i="15" s="1" a="1"/>
  <c r="P42" i="15" s="1"/>
  <c r="M70" i="15"/>
  <c r="P70" i="15" s="1" a="1"/>
  <c r="P70" i="15" s="1"/>
  <c r="M110" i="15"/>
  <c r="P110" i="15" s="1" a="1"/>
  <c r="P110" i="15" s="1"/>
  <c r="N113" i="15"/>
  <c r="N125" i="15"/>
  <c r="N88" i="15"/>
  <c r="M22" i="15"/>
  <c r="P22" i="15" s="1" a="1"/>
  <c r="P22" i="15" s="1"/>
  <c r="N210" i="15"/>
  <c r="N132" i="15"/>
  <c r="M27" i="15"/>
  <c r="P27" i="15" s="1" a="1"/>
  <c r="P27" i="15" s="1"/>
  <c r="M106" i="15"/>
  <c r="P106" i="15" s="1" a="1"/>
  <c r="P106" i="15" s="1"/>
  <c r="M35" i="15"/>
  <c r="P35" i="15" s="1" a="1"/>
  <c r="P35" i="15" s="1"/>
  <c r="M115" i="15"/>
  <c r="P115" i="15" s="1" a="1"/>
  <c r="P115" i="15" s="1"/>
  <c r="M26" i="15"/>
  <c r="P26" i="15" s="1" a="1"/>
  <c r="P26" i="15" s="1"/>
  <c r="M30" i="15"/>
  <c r="P30" i="15" s="1" a="1"/>
  <c r="P30" i="15" s="1"/>
  <c r="M54" i="15"/>
  <c r="P54" i="15" s="1" a="1"/>
  <c r="P54" i="15" s="1"/>
  <c r="M185" i="15"/>
  <c r="P185" i="15" s="1" a="1"/>
  <c r="P185" i="15" s="1"/>
  <c r="M93" i="15"/>
  <c r="P93" i="15" s="1" a="1"/>
  <c r="P93" i="15" s="1"/>
  <c r="M36" i="15"/>
  <c r="P36" i="15" s="1" a="1"/>
  <c r="P36" i="15" s="1"/>
  <c r="M166" i="15"/>
  <c r="P166" i="15" s="1" a="1"/>
  <c r="P166" i="15" s="1"/>
  <c r="M174" i="15"/>
  <c r="P174" i="15" s="1" a="1"/>
  <c r="P174" i="15" s="1"/>
  <c r="M97" i="15"/>
  <c r="P97" i="15" s="1" a="1"/>
  <c r="P97" i="15" s="1"/>
  <c r="N97" i="15"/>
  <c r="N195" i="15"/>
  <c r="N95" i="15"/>
  <c r="N56" i="15"/>
  <c r="N66" i="15"/>
  <c r="M89" i="15"/>
  <c r="P89" i="15" s="1" a="1"/>
  <c r="P89" i="15" s="1"/>
  <c r="M40" i="15"/>
  <c r="P40" i="15" s="1" a="1"/>
  <c r="P40" i="15" s="1"/>
  <c r="N144" i="15"/>
  <c r="M90" i="15"/>
  <c r="P90" i="15" s="1" a="1"/>
  <c r="P90" i="15" s="1"/>
  <c r="M88" i="15"/>
  <c r="P88" i="15" s="1" a="1"/>
  <c r="P88" i="15" s="1"/>
  <c r="M53" i="15"/>
  <c r="P53" i="15" s="1" a="1"/>
  <c r="P53" i="15" s="1"/>
  <c r="M104" i="15"/>
  <c r="P104" i="15" s="1" a="1"/>
  <c r="P104" i="15" s="1"/>
  <c r="M28" i="15"/>
  <c r="P28" i="15" s="1" a="1"/>
  <c r="P28" i="15" s="1"/>
  <c r="M193" i="15"/>
  <c r="P193" i="15" s="1" a="1"/>
  <c r="P193" i="15" s="1"/>
  <c r="M111" i="15"/>
  <c r="P111" i="15" s="1" a="1"/>
  <c r="P111" i="15" s="1"/>
  <c r="N111" i="15"/>
  <c r="N28" i="15"/>
  <c r="N44" i="15"/>
  <c r="M82" i="15"/>
  <c r="P82" i="15" s="1" a="1"/>
  <c r="P82" i="15" s="1"/>
  <c r="M20" i="15"/>
  <c r="P20" i="15" s="1" a="1"/>
  <c r="P20" i="15" s="1"/>
  <c r="M158" i="15"/>
  <c r="P158" i="15" s="1" a="1"/>
  <c r="P158" i="15" s="1"/>
  <c r="N122" i="15"/>
  <c r="M55" i="15"/>
  <c r="P55" i="15" s="1" a="1"/>
  <c r="P55" i="15" s="1"/>
  <c r="M142" i="15"/>
  <c r="P142" i="15" s="1" a="1"/>
  <c r="P142" i="15" s="1"/>
  <c r="M51" i="15"/>
  <c r="P51" i="15" s="1" a="1"/>
  <c r="P51" i="15" s="1"/>
  <c r="M80" i="15"/>
  <c r="P80" i="15" s="1" a="1"/>
  <c r="P80" i="15" s="1"/>
  <c r="N33" i="15"/>
  <c r="N164" i="15"/>
  <c r="M86" i="15"/>
  <c r="P86" i="15" s="1" a="1"/>
  <c r="P86" i="15" s="1"/>
  <c r="M122" i="15"/>
  <c r="P122" i="15" s="1" a="1"/>
  <c r="P122" i="15" s="1"/>
  <c r="M24" i="15"/>
  <c r="P24" i="15" s="1" a="1"/>
  <c r="P24" i="15" s="1"/>
  <c r="M148" i="15"/>
  <c r="P148" i="15" s="1" a="1"/>
  <c r="P148" i="15" s="1"/>
  <c r="M119" i="15"/>
  <c r="P119" i="15" s="1" a="1"/>
  <c r="P119" i="15" s="1"/>
  <c r="M120" i="15"/>
  <c r="P120" i="15" s="1" a="1"/>
  <c r="P120" i="15" s="1"/>
  <c r="M123" i="15"/>
  <c r="P123" i="15" s="1" a="1"/>
  <c r="P123" i="15" s="1"/>
  <c r="M201" i="15"/>
  <c r="P201" i="15" s="1" a="1"/>
  <c r="P201" i="15" s="1"/>
  <c r="M84" i="15"/>
  <c r="P84" i="15" s="1" a="1"/>
  <c r="P84" i="15" s="1"/>
  <c r="M163" i="15"/>
  <c r="P163" i="15" s="1" a="1"/>
  <c r="P163" i="15" s="1"/>
  <c r="M29" i="15"/>
  <c r="P29" i="15" s="1" a="1"/>
  <c r="P29" i="15" s="1"/>
  <c r="M56" i="15"/>
  <c r="P56" i="15" s="1" a="1"/>
  <c r="P56" i="15" s="1"/>
  <c r="M181" i="15"/>
  <c r="P181" i="15" s="1" a="1"/>
  <c r="P181" i="15" s="1"/>
  <c r="M91" i="15"/>
  <c r="P91" i="15" s="1" a="1"/>
  <c r="P91" i="15" s="1"/>
  <c r="N91" i="15"/>
  <c r="N176" i="15"/>
  <c r="N52" i="15"/>
  <c r="N180" i="15"/>
  <c r="N29" i="15"/>
  <c r="N70" i="15"/>
  <c r="M116" i="15"/>
  <c r="P116" i="15" s="1" a="1"/>
  <c r="P116" i="15" s="1"/>
  <c r="M61" i="15"/>
  <c r="P61" i="15" s="1" a="1"/>
  <c r="P61" i="15" s="1"/>
  <c r="M209" i="15"/>
  <c r="P209" i="15" s="1" a="1"/>
  <c r="P209" i="15" s="1"/>
  <c r="M144" i="15"/>
  <c r="P144" i="15" s="1" a="1"/>
  <c r="P144" i="15" s="1"/>
  <c r="M98" i="15"/>
  <c r="P98" i="15" s="1" a="1"/>
  <c r="P98" i="15" s="1"/>
  <c r="M176" i="15"/>
  <c r="P176" i="15" s="1" a="1"/>
  <c r="P176" i="15" s="1"/>
  <c r="M182" i="15"/>
  <c r="P182" i="15" s="1" a="1"/>
  <c r="P182" i="15" s="1"/>
  <c r="N22" i="15"/>
  <c r="M186" i="15"/>
  <c r="P186" i="15" s="1" a="1"/>
  <c r="P186" i="15" s="1"/>
  <c r="N43" i="15"/>
  <c r="N166" i="15"/>
  <c r="M200" i="15"/>
  <c r="P200" i="15" s="1" a="1"/>
  <c r="P200" i="15" s="1"/>
  <c r="N185" i="15"/>
  <c r="N170" i="15"/>
  <c r="N150" i="15"/>
  <c r="N34" i="15"/>
  <c r="N30" i="15"/>
  <c r="N191" i="15"/>
  <c r="N99" i="15"/>
  <c r="N107" i="15"/>
  <c r="N183" i="15"/>
  <c r="N208" i="15"/>
  <c r="N139" i="15"/>
  <c r="N124" i="15"/>
  <c r="N61" i="15"/>
  <c r="N189" i="15"/>
  <c r="N196" i="15"/>
  <c r="L170" i="15"/>
  <c r="L116" i="15"/>
  <c r="L172" i="15"/>
  <c r="AZ66" i="15"/>
  <c r="AF25" i="15"/>
  <c r="L108" i="15"/>
  <c r="L169" i="15"/>
  <c r="L91" i="15"/>
  <c r="AF48" i="15"/>
  <c r="L206" i="15"/>
  <c r="L182" i="15"/>
  <c r="AF34" i="15"/>
  <c r="L176" i="15"/>
  <c r="AZ68" i="15"/>
  <c r="AF52" i="15"/>
  <c r="L174" i="15"/>
  <c r="L187" i="15"/>
  <c r="L199" i="15"/>
  <c r="AZ40" i="15"/>
  <c r="AF47" i="15"/>
  <c r="L181" i="15"/>
  <c r="L138" i="15"/>
  <c r="L166" i="15"/>
  <c r="AZ67" i="15"/>
  <c r="L193" i="15"/>
  <c r="L192" i="15"/>
  <c r="AZ19" i="15"/>
  <c r="AZ71" i="15"/>
  <c r="AZ63" i="15"/>
  <c r="AZ58" i="15"/>
  <c r="AZ53" i="15"/>
  <c r="AZ69" i="15"/>
  <c r="AZ34" i="15"/>
  <c r="AZ23" i="15"/>
  <c r="AZ48" i="15"/>
  <c r="AZ70" i="15"/>
  <c r="AF50" i="15"/>
  <c r="AF49" i="15"/>
  <c r="AF23" i="15"/>
  <c r="AF51" i="15"/>
  <c r="AF29" i="15"/>
  <c r="AF28" i="15"/>
  <c r="L154" i="15"/>
  <c r="L133" i="15"/>
  <c r="L175" i="15"/>
  <c r="L188" i="15"/>
  <c r="L201" i="15"/>
  <c r="L203" i="15"/>
  <c r="L147" i="15"/>
  <c r="L68" i="15"/>
  <c r="L210" i="15"/>
  <c r="L194" i="15"/>
  <c r="L164" i="15"/>
  <c r="L88" i="15"/>
  <c r="L93" i="15"/>
  <c r="L195" i="15"/>
  <c r="L21" i="15"/>
  <c r="L149" i="15"/>
  <c r="L124" i="15"/>
  <c r="L128" i="15"/>
  <c r="L196" i="15"/>
  <c r="L180" i="15"/>
  <c r="L77" i="15"/>
  <c r="L96" i="15"/>
  <c r="L61" i="15"/>
  <c r="L95" i="15"/>
  <c r="L84" i="15"/>
  <c r="L119" i="15"/>
  <c r="L204" i="15"/>
  <c r="L191" i="15"/>
  <c r="L110" i="15"/>
  <c r="L163" i="15"/>
  <c r="L146" i="15"/>
  <c r="L152" i="15"/>
  <c r="L126" i="15"/>
  <c r="L125" i="15"/>
  <c r="L162" i="15"/>
  <c r="L207" i="15"/>
  <c r="L205" i="15"/>
  <c r="L197" i="15"/>
  <c r="L171" i="15"/>
  <c r="L127" i="15"/>
  <c r="L183" i="15"/>
  <c r="L178" i="15"/>
  <c r="L109" i="15"/>
  <c r="L168" i="15"/>
  <c r="L54" i="15"/>
  <c r="L87" i="15"/>
  <c r="L148" i="15"/>
  <c r="L72" i="15"/>
  <c r="L208" i="15"/>
  <c r="L189" i="15"/>
  <c r="L101" i="15"/>
  <c r="L202" i="15"/>
  <c r="L198" i="15"/>
  <c r="L117" i="15"/>
  <c r="L85" i="15"/>
  <c r="L209" i="15"/>
  <c r="L132" i="15"/>
  <c r="L137" i="15"/>
  <c r="L118" i="15"/>
  <c r="L27" i="15"/>
  <c r="L177" i="15"/>
  <c r="L190" i="15"/>
  <c r="L100" i="15"/>
  <c r="L113" i="15"/>
  <c r="L173" i="15"/>
  <c r="L167" i="15"/>
  <c r="C123" i="15"/>
  <c r="K123" i="15" s="1"/>
  <c r="O123" i="15" s="1" a="1"/>
  <c r="O123" i="15" s="1"/>
  <c r="AF31" i="15" l="1"/>
  <c r="K42" i="15"/>
  <c r="O42" i="15" s="1" a="1"/>
  <c r="O42" i="15" s="1"/>
  <c r="K56" i="15"/>
  <c r="O56" i="15" s="1" a="1"/>
  <c r="O56" i="15" s="1"/>
  <c r="K18" i="15"/>
  <c r="O18" i="15" s="1" a="1"/>
  <c r="O18" i="15" s="1"/>
  <c r="L46" i="15"/>
  <c r="AE35" i="15"/>
  <c r="AI35" i="15" s="1" a="1"/>
  <c r="AI35" i="15" s="1"/>
  <c r="K26" i="15"/>
  <c r="AZ33" i="15"/>
  <c r="AE27" i="15"/>
  <c r="AI27" i="15" s="1" a="1"/>
  <c r="AI27" i="15" s="1"/>
  <c r="K80" i="15"/>
  <c r="O80" i="15" s="1" a="1"/>
  <c r="O80" i="15" s="1"/>
  <c r="BS18" i="15"/>
  <c r="BW18" i="15" s="1" a="1"/>
  <c r="BW18" i="15" s="1"/>
  <c r="K73" i="15"/>
  <c r="O73" i="15" s="1" a="1"/>
  <c r="O73" i="15" s="1"/>
  <c r="BS21" i="15"/>
  <c r="BW21" i="15" s="1" a="1"/>
  <c r="BW21" i="15" s="1"/>
  <c r="L48" i="15"/>
  <c r="L41" i="15"/>
  <c r="L30" i="15"/>
  <c r="BT20" i="15"/>
  <c r="K34" i="15"/>
  <c r="O34" i="15" s="1" a="1"/>
  <c r="O34" i="15" s="1"/>
  <c r="K52" i="15"/>
  <c r="O52" i="15" s="1" a="1"/>
  <c r="O52" i="15" s="1"/>
  <c r="K35" i="15"/>
  <c r="O35" i="15" s="1" a="1"/>
  <c r="O35" i="15" s="1"/>
  <c r="AY21" i="15"/>
  <c r="BC21" i="15" s="1" a="1"/>
  <c r="BC21" i="15" s="1"/>
  <c r="AE24" i="15"/>
  <c r="AI24" i="15" s="1" a="1"/>
  <c r="AI24" i="15" s="1"/>
  <c r="L34" i="15"/>
  <c r="K48" i="15"/>
  <c r="O48" i="15" s="1" a="1"/>
  <c r="O48" i="15" s="1"/>
  <c r="K51" i="15"/>
  <c r="O51" i="15" s="1" a="1"/>
  <c r="O51" i="15" s="1"/>
  <c r="K70" i="15"/>
  <c r="O70" i="15" s="1" a="1"/>
  <c r="O70" i="15" s="1"/>
  <c r="AZ22" i="15"/>
  <c r="AY36" i="15"/>
  <c r="BC36" i="15" s="1" a="1"/>
  <c r="BC36" i="15" s="1"/>
  <c r="BS22" i="15"/>
  <c r="BW22" i="15" s="1" a="1"/>
  <c r="BW22" i="15" s="1"/>
  <c r="AZ31" i="15"/>
  <c r="AF30" i="15"/>
  <c r="AZ44" i="15"/>
  <c r="AE32" i="15"/>
  <c r="AI32" i="15" s="1" a="1"/>
  <c r="AI32" i="15" s="1"/>
  <c r="AF20" i="15"/>
  <c r="AE33" i="15"/>
  <c r="AI33" i="15" s="1" a="1"/>
  <c r="AI33" i="15" s="1"/>
  <c r="L75" i="15"/>
  <c r="AF18" i="15"/>
  <c r="L51" i="15"/>
  <c r="L23" i="15"/>
  <c r="K39" i="15"/>
  <c r="O39" i="15" s="1" a="1"/>
  <c r="O39" i="15" s="1"/>
  <c r="K79" i="15"/>
  <c r="O79" i="15" s="1" a="1"/>
  <c r="O79" i="15" s="1"/>
  <c r="K33" i="15"/>
  <c r="O33" i="15" s="1" a="1"/>
  <c r="O33" i="15" s="1"/>
  <c r="AE36" i="15"/>
  <c r="AI36" i="15" s="1" a="1"/>
  <c r="AI36" i="15" s="1"/>
  <c r="K24" i="15"/>
  <c r="O24" i="15" s="1" a="1"/>
  <c r="O24" i="15" s="1"/>
  <c r="L142" i="15"/>
  <c r="L47" i="15"/>
  <c r="K43" i="15"/>
  <c r="O43" i="15" s="1" a="1"/>
  <c r="O43" i="15" s="1"/>
  <c r="AF27" i="15"/>
  <c r="K161" i="15"/>
  <c r="O161" i="15" s="1" a="1"/>
  <c r="O161" i="15" s="1"/>
  <c r="L57" i="15"/>
  <c r="L55" i="15"/>
  <c r="L79" i="15"/>
  <c r="K143" i="15"/>
  <c r="O143" i="15" s="1" a="1"/>
  <c r="O143" i="15" s="1"/>
  <c r="L65" i="15"/>
  <c r="AE18" i="15"/>
  <c r="AI18" i="15" s="1" a="1"/>
  <c r="AI18" i="15" s="1"/>
  <c r="L59" i="15"/>
  <c r="L43" i="15"/>
  <c r="L35" i="15"/>
  <c r="K57" i="15"/>
  <c r="O57" i="15" s="1" a="1"/>
  <c r="O57" i="15" s="1"/>
  <c r="L81" i="15"/>
  <c r="K47" i="15"/>
  <c r="O47" i="15" s="1" a="1"/>
  <c r="O47" i="15" s="1"/>
  <c r="L80" i="15"/>
  <c r="K49" i="15"/>
  <c r="O49" i="15" s="1" a="1"/>
  <c r="O49" i="15" s="1"/>
  <c r="AZ35" i="15"/>
  <c r="L76" i="15"/>
  <c r="AZ37" i="15"/>
  <c r="L42" i="15"/>
  <c r="L74" i="15"/>
  <c r="L50" i="15"/>
  <c r="L56" i="15"/>
  <c r="K158" i="15"/>
  <c r="O158" i="15" s="1" a="1"/>
  <c r="O158" i="15" s="1"/>
  <c r="K37" i="15"/>
  <c r="O37" i="15" s="1" a="1"/>
  <c r="O37" i="15" s="1"/>
  <c r="K30" i="15"/>
  <c r="O30" i="15" s="1" a="1"/>
  <c r="O30" i="15" s="1"/>
  <c r="K135" i="15"/>
  <c r="O135" i="15" s="1" a="1"/>
  <c r="O135" i="15" s="1"/>
  <c r="K107" i="15"/>
  <c r="O107" i="15" s="1" a="1"/>
  <c r="O107" i="15" s="1"/>
  <c r="AE40" i="15"/>
  <c r="AI40" i="15" s="1" a="1"/>
  <c r="AI40" i="15" s="1"/>
  <c r="BZ19" i="15"/>
  <c r="L25" i="15"/>
  <c r="L82" i="15"/>
  <c r="AF45" i="15"/>
  <c r="L139" i="15"/>
  <c r="K111" i="15"/>
  <c r="O111" i="15" s="1" a="1"/>
  <c r="O111" i="15" s="1"/>
  <c r="O32" i="15" a="1"/>
  <c r="O32" i="15" s="1"/>
  <c r="O127" i="15" a="1"/>
  <c r="O127" i="15" s="1"/>
  <c r="K90" i="15"/>
  <c r="O90" i="15" s="1" a="1"/>
  <c r="O90" i="15" s="1"/>
  <c r="L121" i="15"/>
  <c r="L160" i="15"/>
  <c r="L78" i="15"/>
  <c r="L157" i="15"/>
  <c r="L120" i="15"/>
  <c r="L159" i="15"/>
  <c r="K81" i="15"/>
  <c r="O81" i="15" s="1" a="1"/>
  <c r="O81" i="15" s="1"/>
  <c r="L45" i="15"/>
  <c r="K141" i="15"/>
  <c r="O141" i="15" s="1" a="1"/>
  <c r="O141" i="15" s="1"/>
  <c r="L155" i="15"/>
  <c r="L130" i="15"/>
  <c r="L36" i="15"/>
  <c r="O159" i="15" a="1"/>
  <c r="O159" i="15" s="1"/>
  <c r="O154" i="15" a="1"/>
  <c r="O154" i="15" s="1"/>
  <c r="O87" i="15" a="1"/>
  <c r="O87" i="15" s="1"/>
  <c r="O76" i="15" a="1"/>
  <c r="O76" i="15" s="1"/>
  <c r="O101" i="15" a="1"/>
  <c r="O101" i="15" s="1"/>
  <c r="O125" i="15" a="1"/>
  <c r="O125" i="15" s="1"/>
  <c r="O82" i="15" a="1"/>
  <c r="O82" i="15" s="1"/>
  <c r="O149" i="15" a="1"/>
  <c r="O149" i="15" s="1"/>
  <c r="O119" i="15" a="1"/>
  <c r="O119" i="15" s="1"/>
  <c r="O21" i="15" a="1"/>
  <c r="O21" i="15" s="1"/>
  <c r="O138" i="15" a="1"/>
  <c r="O138" i="15" s="1"/>
  <c r="O157" i="15" a="1"/>
  <c r="O157" i="15" s="1"/>
  <c r="O78" i="15" a="1"/>
  <c r="O78" i="15" s="1"/>
  <c r="O153" i="15" a="1"/>
  <c r="O153" i="15" s="1"/>
  <c r="O88" i="15" a="1"/>
  <c r="O88" i="15" s="1"/>
  <c r="O134" i="15" a="1"/>
  <c r="O134" i="15" s="1"/>
  <c r="O96" i="15" a="1"/>
  <c r="O96" i="15" s="1"/>
  <c r="O160" i="15" a="1"/>
  <c r="O160" i="15" s="1"/>
  <c r="O130" i="15" a="1"/>
  <c r="O130" i="15" s="1"/>
  <c r="O61" i="15" a="1"/>
  <c r="O61" i="15" s="1"/>
  <c r="O65" i="15" a="1"/>
  <c r="O65" i="15" s="1"/>
  <c r="O26" i="15" a="1"/>
  <c r="O26" i="15" s="1"/>
  <c r="O120" i="15" a="1"/>
  <c r="O120" i="15" s="1"/>
  <c r="O85" i="15" a="1"/>
  <c r="O85" i="15" s="1"/>
  <c r="O50" i="15" a="1"/>
  <c r="O50" i="15" s="1"/>
  <c r="O124" i="15" a="1"/>
  <c r="O124" i="15" s="1"/>
  <c r="O54" i="15" a="1"/>
  <c r="O54" i="15" s="1"/>
  <c r="AZ60" i="15"/>
  <c r="AZ54" i="15"/>
  <c r="AY38" i="15"/>
  <c r="BC38" i="15" s="1" a="1"/>
  <c r="BC38" i="15" s="1"/>
  <c r="AZ25" i="15"/>
  <c r="AZ46" i="15"/>
  <c r="AY27" i="15"/>
  <c r="BC27" i="15" s="1" a="1"/>
  <c r="BC27" i="15" s="1"/>
  <c r="AY50" i="15"/>
  <c r="BC50" i="15" s="1" a="1"/>
  <c r="BC50" i="15" s="1"/>
  <c r="AZ39" i="15"/>
  <c r="AZ20" i="15"/>
  <c r="AY42" i="15"/>
  <c r="BC42" i="15" s="1" a="1"/>
  <c r="BC42" i="15" s="1"/>
  <c r="AY56" i="15"/>
  <c r="BC56" i="15" s="1" a="1"/>
  <c r="BC56" i="15" s="1"/>
  <c r="AZ59" i="15"/>
  <c r="AY18" i="15"/>
  <c r="BC18" i="15" s="1" a="1"/>
  <c r="BC18" i="15" s="1"/>
  <c r="AY32" i="15"/>
  <c r="BC32" i="15" s="1" a="1"/>
  <c r="BC32" i="15" s="1"/>
  <c r="AZ45" i="15"/>
  <c r="AY41" i="15"/>
  <c r="BC41" i="15" s="1" a="1"/>
  <c r="BC41" i="15" s="1"/>
  <c r="AY30" i="15"/>
  <c r="BC30" i="15" s="1" a="1"/>
  <c r="BC30" i="15" s="1"/>
  <c r="AY51" i="15"/>
  <c r="BC51" i="15" s="1" a="1"/>
  <c r="BC51" i="15" s="1"/>
  <c r="AY26" i="15"/>
  <c r="BC26" i="15" s="1" a="1"/>
  <c r="BC26" i="15" s="1"/>
  <c r="AZ24" i="15"/>
  <c r="AY61" i="15"/>
  <c r="BC61" i="15" s="1" a="1"/>
  <c r="BC61" i="15" s="1"/>
  <c r="AY47" i="15"/>
  <c r="BC47" i="15" s="1" a="1"/>
  <c r="BC47" i="15" s="1"/>
  <c r="AZ51" i="15"/>
  <c r="AY59" i="15"/>
  <c r="BC59" i="15" s="1" a="1"/>
  <c r="BC59" i="15" s="1"/>
  <c r="AY39" i="15"/>
  <c r="BC39" i="15" s="1" a="1"/>
  <c r="BC39" i="15" s="1"/>
  <c r="AZ55" i="15"/>
  <c r="AY29" i="15"/>
  <c r="BC29" i="15" s="1" a="1"/>
  <c r="BC29" i="15" s="1"/>
  <c r="AE42" i="15"/>
  <c r="AI42" i="15" s="1" a="1"/>
  <c r="AI42" i="15" s="1"/>
  <c r="AE21" i="15"/>
  <c r="AI21" i="15" s="1" a="1"/>
  <c r="AI21" i="15" s="1"/>
  <c r="AF38" i="15"/>
  <c r="L22" i="15"/>
  <c r="L156" i="15"/>
  <c r="L49" i="15"/>
  <c r="L104" i="15"/>
  <c r="K40" i="15"/>
  <c r="K38" i="15"/>
  <c r="K102" i="15"/>
  <c r="L71" i="15"/>
  <c r="K71" i="15"/>
  <c r="K103" i="15"/>
  <c r="O103" i="15" s="1" a="1"/>
  <c r="O103" i="15" s="1"/>
  <c r="K92" i="15"/>
  <c r="K67" i="15"/>
  <c r="O67" i="15" s="1" a="1"/>
  <c r="O67" i="15" s="1"/>
  <c r="L39" i="15"/>
  <c r="L151" i="15"/>
  <c r="L69" i="15"/>
  <c r="L53" i="15"/>
  <c r="L145" i="15"/>
  <c r="AY31" i="15"/>
  <c r="BC31" i="15" s="1" a="1"/>
  <c r="BC31" i="15" s="1"/>
  <c r="AZ65" i="15"/>
  <c r="AE26" i="15"/>
  <c r="AI26" i="15" s="1" a="1"/>
  <c r="AI26" i="15" s="1"/>
  <c r="K58" i="15"/>
  <c r="L60" i="15"/>
  <c r="K136" i="15"/>
  <c r="K114" i="15"/>
  <c r="K63" i="15"/>
  <c r="O63" i="15" s="1" a="1"/>
  <c r="O63" i="15" s="1"/>
  <c r="AE46" i="15"/>
  <c r="AI46" i="15" s="1" a="1"/>
  <c r="AI46" i="15" s="1"/>
  <c r="L111" i="15"/>
  <c r="AE20" i="15"/>
  <c r="AI20" i="15" s="1" a="1"/>
  <c r="AI20" i="15" s="1"/>
  <c r="L131" i="15"/>
  <c r="K140" i="15"/>
  <c r="K145" i="15"/>
  <c r="AY43" i="15"/>
  <c r="BC43" i="15" s="1" a="1"/>
  <c r="BC43" i="15" s="1"/>
  <c r="AE43" i="15"/>
  <c r="AI43" i="15" s="1" a="1"/>
  <c r="AI43" i="15" s="1"/>
  <c r="AF39" i="15"/>
  <c r="L73" i="15"/>
  <c r="K94" i="15"/>
  <c r="L90" i="15"/>
  <c r="K97" i="15"/>
  <c r="AZ28" i="15"/>
  <c r="L153" i="15"/>
  <c r="K112" i="15"/>
  <c r="O112" i="15" s="1" a="1"/>
  <c r="O112" i="15" s="1"/>
  <c r="AY57" i="15"/>
  <c r="BC57" i="15" s="1" a="1"/>
  <c r="BC57" i="15" s="1"/>
  <c r="K31" i="15"/>
  <c r="O31" i="15" s="1" a="1"/>
  <c r="O31" i="15" s="1"/>
  <c r="K59" i="15"/>
  <c r="AE41" i="15"/>
  <c r="AI41" i="15" s="1" a="1"/>
  <c r="AI41" i="15" s="1"/>
  <c r="AZ49" i="15"/>
  <c r="K25" i="15"/>
  <c r="BZ20" i="15" s="1"/>
  <c r="AF19" i="15"/>
  <c r="AZ52" i="15"/>
  <c r="K53" i="15"/>
  <c r="K66" i="15"/>
  <c r="K105" i="15"/>
  <c r="AF22" i="15"/>
  <c r="AY52" i="15"/>
  <c r="BC52" i="15" s="1" a="1"/>
  <c r="BC52" i="15" s="1"/>
  <c r="L144" i="15"/>
  <c r="AF21" i="15"/>
  <c r="L106" i="15"/>
  <c r="K129" i="15"/>
  <c r="L31" i="15"/>
  <c r="L134" i="15"/>
  <c r="AZ26" i="15"/>
  <c r="AZ42" i="15"/>
  <c r="L200" i="15"/>
  <c r="L185" i="15"/>
  <c r="L28" i="15"/>
  <c r="L33" i="15"/>
  <c r="AZ30" i="15"/>
  <c r="AF43" i="15"/>
  <c r="K29" i="15"/>
  <c r="AF33" i="15"/>
  <c r="L86" i="15"/>
  <c r="BT23" i="15"/>
  <c r="AF35" i="15"/>
  <c r="AE22" i="15"/>
  <c r="AI22" i="15" s="1" a="1"/>
  <c r="AI22" i="15" s="1"/>
  <c r="AY54" i="15"/>
  <c r="BC54" i="15" s="1" a="1"/>
  <c r="BC54" i="15" s="1"/>
  <c r="AZ61" i="15"/>
  <c r="AY60" i="15"/>
  <c r="BC60" i="15" s="1" a="1"/>
  <c r="BC60" i="15" s="1"/>
  <c r="L52" i="15"/>
  <c r="AZ43" i="15"/>
  <c r="AE39" i="15"/>
  <c r="AI39" i="15" s="1" a="1"/>
  <c r="AI39" i="15" s="1"/>
  <c r="AZ18" i="15"/>
  <c r="K75" i="15"/>
  <c r="AZ57" i="15"/>
  <c r="K104" i="15"/>
  <c r="L103" i="15"/>
  <c r="L37" i="15"/>
  <c r="AZ38" i="15"/>
  <c r="AY46" i="15"/>
  <c r="BC46" i="15" s="1" a="1"/>
  <c r="BC46" i="15" s="1"/>
  <c r="AY55" i="15"/>
  <c r="BC55" i="15" s="1" a="1"/>
  <c r="BC55" i="15" s="1"/>
  <c r="K99" i="15"/>
  <c r="L40" i="15"/>
  <c r="L186" i="15"/>
  <c r="K131" i="15"/>
  <c r="L107" i="15"/>
  <c r="L184" i="15"/>
  <c r="L18" i="15"/>
  <c r="AY20" i="15"/>
  <c r="BC20" i="15" s="1" a="1"/>
  <c r="BC20" i="15" s="1"/>
  <c r="K122" i="15"/>
  <c r="K22" i="15"/>
  <c r="AY45" i="15"/>
  <c r="BC45" i="15" s="1" a="1"/>
  <c r="BC45" i="15" s="1"/>
  <c r="L66" i="15"/>
  <c r="K151" i="15"/>
  <c r="L67" i="15"/>
  <c r="L115" i="15"/>
  <c r="AF26" i="15"/>
  <c r="L63" i="15"/>
  <c r="K69" i="15"/>
  <c r="AF40" i="15"/>
  <c r="AF32" i="15"/>
  <c r="L83" i="15"/>
  <c r="K62" i="15"/>
  <c r="AZ27" i="15"/>
  <c r="K36" i="15"/>
  <c r="K19" i="15"/>
  <c r="K44" i="15"/>
  <c r="AY28" i="15"/>
  <c r="BC28" i="15" s="1" a="1"/>
  <c r="BC28" i="15" s="1"/>
  <c r="L94" i="15"/>
  <c r="AZ50" i="15"/>
  <c r="K150" i="15"/>
  <c r="L102" i="15"/>
  <c r="AE37" i="15"/>
  <c r="AI37" i="15" s="1" a="1"/>
  <c r="AI37" i="15" s="1"/>
  <c r="AE44" i="15"/>
  <c r="AI44" i="15" s="1" a="1"/>
  <c r="AI44" i="15" s="1"/>
  <c r="AY25" i="15"/>
  <c r="BC25" i="15" s="1" a="1"/>
  <c r="BC25" i="15" s="1"/>
  <c r="L141" i="15"/>
  <c r="L98" i="15"/>
  <c r="AY49" i="15"/>
  <c r="BC49" i="15" s="1" a="1"/>
  <c r="BC49" i="15" s="1"/>
  <c r="L112" i="15"/>
  <c r="AF41" i="15"/>
  <c r="AE19" i="15"/>
  <c r="AI19" i="15" s="1" a="1"/>
  <c r="AI19" i="15" s="1"/>
  <c r="AY64" i="15"/>
  <c r="BC64" i="15" s="1" a="1"/>
  <c r="BC64" i="15" s="1"/>
  <c r="L89" i="15"/>
  <c r="AY24" i="15"/>
  <c r="BC24" i="15" s="1" a="1"/>
  <c r="BC24" i="15" s="1"/>
  <c r="AZ47" i="15"/>
  <c r="K142" i="15"/>
  <c r="R74" i="15"/>
  <c r="R165" i="15"/>
  <c r="R179" i="15"/>
  <c r="R108" i="15"/>
  <c r="R170" i="15"/>
  <c r="R169" i="15"/>
  <c r="R116" i="15"/>
  <c r="R55" i="15"/>
  <c r="R172" i="15"/>
  <c r="R91" i="15"/>
  <c r="R139" i="15"/>
  <c r="R206" i="15"/>
  <c r="R182" i="15"/>
  <c r="R156" i="15"/>
  <c r="R100" i="15"/>
  <c r="R121" i="15"/>
  <c r="R178" i="15"/>
  <c r="R199" i="15"/>
  <c r="R193" i="15"/>
  <c r="R177" i="15"/>
  <c r="R27" i="15"/>
  <c r="R126" i="15"/>
  <c r="R171" i="15"/>
  <c r="R128" i="15"/>
  <c r="R175" i="15"/>
  <c r="R95" i="15"/>
  <c r="R155" i="15"/>
  <c r="R162" i="15"/>
  <c r="R68" i="15"/>
  <c r="R173" i="15"/>
  <c r="R190" i="15"/>
  <c r="R60" i="15"/>
  <c r="R42" i="15"/>
  <c r="R137" i="15"/>
  <c r="R198" i="15"/>
  <c r="R181" i="15"/>
  <c r="R113" i="15"/>
  <c r="R188" i="15"/>
  <c r="R195" i="15"/>
  <c r="R45" i="15"/>
  <c r="R132" i="15"/>
  <c r="R56" i="15"/>
  <c r="R187" i="15"/>
  <c r="R210" i="15"/>
  <c r="R174" i="15"/>
  <c r="R207" i="15"/>
  <c r="R109" i="15"/>
  <c r="R84" i="15"/>
  <c r="R166" i="15"/>
  <c r="R110" i="15"/>
  <c r="R202" i="15"/>
  <c r="R118" i="15"/>
  <c r="R163" i="15"/>
  <c r="R201" i="15"/>
  <c r="R152" i="15"/>
  <c r="R208" i="15"/>
  <c r="R46" i="15"/>
  <c r="R41" i="15"/>
  <c r="R133" i="15"/>
  <c r="R93" i="15"/>
  <c r="R197" i="15"/>
  <c r="R146" i="15"/>
  <c r="R167" i="15"/>
  <c r="R176" i="15"/>
  <c r="R194" i="15"/>
  <c r="R117" i="15"/>
  <c r="R205" i="15"/>
  <c r="R77" i="15"/>
  <c r="R189" i="15"/>
  <c r="R23" i="15"/>
  <c r="R192" i="15"/>
  <c r="R164" i="15"/>
  <c r="R196" i="15"/>
  <c r="R191" i="15"/>
  <c r="R209" i="15"/>
  <c r="R147" i="15"/>
  <c r="R80" i="15"/>
  <c r="R64" i="15"/>
  <c r="R183" i="15"/>
  <c r="R72" i="15"/>
  <c r="R168" i="15"/>
  <c r="R203" i="15"/>
  <c r="R180" i="15"/>
  <c r="R148" i="15"/>
  <c r="R20" i="15"/>
  <c r="R204" i="15"/>
  <c r="L123" i="15"/>
  <c r="AM29" i="15" l="1" a="1"/>
  <c r="AM29" i="15" s="1"/>
  <c r="AM34" i="15" a="1"/>
  <c r="AM34" i="15" s="1"/>
  <c r="AM25" i="15" a="1"/>
  <c r="AM25" i="15" s="1"/>
  <c r="AM45" i="15" a="1"/>
  <c r="AM45" i="15" s="1"/>
  <c r="AM35" i="15" a="1"/>
  <c r="AM35" i="15" s="1"/>
  <c r="AM32" i="15" a="1"/>
  <c r="AM32" i="15" s="1"/>
  <c r="AM21" i="15" a="1"/>
  <c r="AM21" i="15" s="1"/>
  <c r="AM43" i="15" a="1"/>
  <c r="AM43" i="15" s="1"/>
  <c r="AM23" i="15" a="1"/>
  <c r="AM23" i="15" s="1"/>
  <c r="AM36" i="15" a="1"/>
  <c r="AM36" i="15" s="1"/>
  <c r="AM30" i="15" a="1"/>
  <c r="AM30" i="15" s="1"/>
  <c r="AM27" i="15" a="1"/>
  <c r="AM27" i="15" s="1"/>
  <c r="AM52" i="15" a="1"/>
  <c r="AM52" i="15" s="1"/>
  <c r="AM19" i="15" a="1"/>
  <c r="AM19" i="15" s="1"/>
  <c r="AM39" i="15" a="1"/>
  <c r="AM39" i="15" s="1"/>
  <c r="AM20" i="15" a="1"/>
  <c r="AM20" i="15" s="1"/>
  <c r="AM50" i="15" a="1"/>
  <c r="AM50" i="15" s="1"/>
  <c r="AM41" i="15" a="1"/>
  <c r="AM41" i="15" s="1"/>
  <c r="AM51" i="15" a="1"/>
  <c r="AM51" i="15" s="1"/>
  <c r="AM40" i="15" a="1"/>
  <c r="AM40" i="15" s="1"/>
  <c r="AM18" i="15" a="1"/>
  <c r="AM18" i="15" s="1"/>
  <c r="AM28" i="15" a="1"/>
  <c r="AM28" i="15" s="1"/>
  <c r="AM46" i="15" a="1"/>
  <c r="AM46" i="15" s="1"/>
  <c r="AM48" i="15" a="1"/>
  <c r="AM48" i="15" s="1"/>
  <c r="AM37" i="15" a="1"/>
  <c r="AM37" i="15" s="1"/>
  <c r="AM24" i="15" a="1"/>
  <c r="AM24" i="15" s="1"/>
  <c r="AM31" i="15" a="1"/>
  <c r="AM31" i="15" s="1"/>
  <c r="AM26" i="15" a="1"/>
  <c r="AM26" i="15" s="1"/>
  <c r="AM49" i="15" a="1"/>
  <c r="AM49" i="15" s="1"/>
  <c r="AM47" i="15" a="1"/>
  <c r="AM47" i="15" s="1"/>
  <c r="AM42" i="15" a="1"/>
  <c r="AM42" i="15" s="1"/>
  <c r="AM44" i="15" a="1"/>
  <c r="AM44" i="15" s="1"/>
  <c r="AM22" i="15" a="1"/>
  <c r="AM22" i="15" s="1"/>
  <c r="AM33" i="15" a="1"/>
  <c r="AM33" i="15" s="1"/>
  <c r="AM38" i="15" a="1"/>
  <c r="AM38" i="15" s="1"/>
  <c r="R35" i="15"/>
  <c r="R48" i="15"/>
  <c r="R79" i="15"/>
  <c r="R39" i="15"/>
  <c r="BG25" i="15" a="1"/>
  <c r="BG25" i="15" s="1"/>
  <c r="CA19" i="15" a="1"/>
  <c r="CA19" i="15" s="1"/>
  <c r="BG69" i="15" a="1"/>
  <c r="BG69" i="15" s="1"/>
  <c r="CA20" i="15" a="1"/>
  <c r="CA20" i="15" s="1"/>
  <c r="CA23" i="15" a="1"/>
  <c r="CA23" i="15" s="1"/>
  <c r="CA22" i="15" a="1"/>
  <c r="CA22" i="15" s="1"/>
  <c r="CA24" i="15" a="1"/>
  <c r="CA24" i="15" s="1"/>
  <c r="CA25" i="15" a="1"/>
  <c r="CA25" i="15" s="1"/>
  <c r="CA27" i="15" a="1"/>
  <c r="CA27" i="15" s="1"/>
  <c r="CA28" i="15" a="1"/>
  <c r="CA28" i="15" s="1"/>
  <c r="CA21" i="15" a="1"/>
  <c r="CA21" i="15" s="1"/>
  <c r="CA26" i="15" a="1"/>
  <c r="CA26" i="15" s="1"/>
  <c r="BG35" i="15" a="1"/>
  <c r="BG35" i="15" s="1"/>
  <c r="CA18" i="15" a="1"/>
  <c r="CA18" i="15" s="1"/>
  <c r="BG43" i="15" a="1"/>
  <c r="BG43" i="15" s="1"/>
  <c r="BG33" i="15" a="1"/>
  <c r="BG33" i="15" s="1"/>
  <c r="BG42" i="15" a="1"/>
  <c r="BG42" i="15" s="1"/>
  <c r="BG59" i="15" a="1"/>
  <c r="BG59" i="15" s="1"/>
  <c r="BG55" i="15" a="1"/>
  <c r="BG55" i="15" s="1"/>
  <c r="BG60" i="15" a="1"/>
  <c r="BG60" i="15" s="1"/>
  <c r="BG56" i="15" a="1"/>
  <c r="BG56" i="15" s="1"/>
  <c r="BG67" i="15" a="1"/>
  <c r="BG67" i="15" s="1"/>
  <c r="BG53" i="15" a="1"/>
  <c r="BG53" i="15" s="1"/>
  <c r="BG64" i="15" a="1"/>
  <c r="BG64" i="15" s="1"/>
  <c r="BG44" i="15" a="1"/>
  <c r="BG44" i="15" s="1"/>
  <c r="BG49" i="15" a="1"/>
  <c r="BG49" i="15" s="1"/>
  <c r="BG47" i="15" a="1"/>
  <c r="BG47" i="15" s="1"/>
  <c r="BG39" i="15" a="1"/>
  <c r="BG39" i="15" s="1"/>
  <c r="BG66" i="15" a="1"/>
  <c r="BG66" i="15" s="1"/>
  <c r="BG48" i="15" a="1"/>
  <c r="BG48" i="15" s="1"/>
  <c r="BG32" i="15" a="1"/>
  <c r="BG32" i="15" s="1"/>
  <c r="BG70" i="15" a="1"/>
  <c r="BG70" i="15" s="1"/>
  <c r="BG57" i="15" a="1"/>
  <c r="BG57" i="15" s="1"/>
  <c r="BG46" i="15" a="1"/>
  <c r="BG46" i="15" s="1"/>
  <c r="BG34" i="15" a="1"/>
  <c r="BG34" i="15" s="1"/>
  <c r="BG61" i="15" a="1"/>
  <c r="BG61" i="15" s="1"/>
  <c r="BG62" i="15" a="1"/>
  <c r="BG62" i="15" s="1"/>
  <c r="BG58" i="15" a="1"/>
  <c r="BG58" i="15" s="1"/>
  <c r="BG41" i="15" a="1"/>
  <c r="BG41" i="15" s="1"/>
  <c r="BG31" i="15" a="1"/>
  <c r="BG31" i="15" s="1"/>
  <c r="BG52" i="15" a="1"/>
  <c r="BG52" i="15" s="1"/>
  <c r="BG45" i="15" a="1"/>
  <c r="BG45" i="15" s="1"/>
  <c r="BG54" i="15" a="1"/>
  <c r="BG54" i="15" s="1"/>
  <c r="BG26" i="15" a="1"/>
  <c r="BG26" i="15" s="1"/>
  <c r="BG36" i="15" a="1"/>
  <c r="BG36" i="15" s="1"/>
  <c r="BG28" i="15" a="1"/>
  <c r="BG28" i="15" s="1"/>
  <c r="BG27" i="15" a="1"/>
  <c r="BG27" i="15" s="1"/>
  <c r="BG30" i="15" a="1"/>
  <c r="BG30" i="15" s="1"/>
  <c r="BG40" i="15" a="1"/>
  <c r="BG40" i="15" s="1"/>
  <c r="BG50" i="15" a="1"/>
  <c r="BG50" i="15" s="1"/>
  <c r="BG37" i="15" a="1"/>
  <c r="BG37" i="15" s="1"/>
  <c r="BG71" i="15" a="1"/>
  <c r="BG71" i="15" s="1"/>
  <c r="BG38" i="15" a="1"/>
  <c r="BG38" i="15" s="1"/>
  <c r="BG65" i="15" a="1"/>
  <c r="BG65" i="15" s="1"/>
  <c r="BG29" i="15" a="1"/>
  <c r="BG29" i="15" s="1"/>
  <c r="BG24" i="15" a="1"/>
  <c r="BG24" i="15" s="1"/>
  <c r="BZ18" i="15"/>
  <c r="BG51" i="15" a="1"/>
  <c r="BG51" i="15" s="1"/>
  <c r="BG68" i="15" a="1"/>
  <c r="BG68" i="15" s="1"/>
  <c r="BG63" i="15" a="1"/>
  <c r="BG63" i="15" s="1"/>
  <c r="R47" i="15"/>
  <c r="R51" i="15"/>
  <c r="R57" i="15"/>
  <c r="BG23" i="15" a="1"/>
  <c r="BG23" i="15" s="1"/>
  <c r="R143" i="15"/>
  <c r="BZ22" i="15"/>
  <c r="R135" i="15"/>
  <c r="R30" i="15"/>
  <c r="BZ21" i="15"/>
  <c r="BF68" i="15"/>
  <c r="AL44" i="15"/>
  <c r="BF42" i="15"/>
  <c r="BF32" i="15"/>
  <c r="BF22" i="15"/>
  <c r="AL45" i="15"/>
  <c r="BF38" i="15"/>
  <c r="BF69" i="15"/>
  <c r="BF37" i="15"/>
  <c r="BF21" i="15"/>
  <c r="BF67" i="15"/>
  <c r="BF48" i="15"/>
  <c r="BF58" i="15"/>
  <c r="BF70" i="15"/>
  <c r="AL48" i="15"/>
  <c r="AL41" i="15"/>
  <c r="AL52" i="15"/>
  <c r="R24" i="15"/>
  <c r="R161" i="15"/>
  <c r="R32" i="15"/>
  <c r="R158" i="15"/>
  <c r="R124" i="15"/>
  <c r="R127" i="15"/>
  <c r="R70" i="15"/>
  <c r="R125" i="15"/>
  <c r="R43" i="15"/>
  <c r="R21" i="15"/>
  <c r="AL38" i="15"/>
  <c r="AL31" i="15"/>
  <c r="R119" i="15"/>
  <c r="R65" i="15"/>
  <c r="R49" i="15"/>
  <c r="R61" i="15"/>
  <c r="R78" i="15"/>
  <c r="R34" i="15"/>
  <c r="R130" i="15"/>
  <c r="R157" i="15"/>
  <c r="R50" i="15"/>
  <c r="R149" i="15"/>
  <c r="R101" i="15"/>
  <c r="R85" i="15"/>
  <c r="R160" i="15"/>
  <c r="R138" i="15"/>
  <c r="R76" i="15"/>
  <c r="R82" i="15"/>
  <c r="R81" i="15"/>
  <c r="R159" i="15"/>
  <c r="R96" i="15"/>
  <c r="R120" i="15"/>
  <c r="R87" i="15"/>
  <c r="R154" i="15"/>
  <c r="R54" i="15"/>
  <c r="R26" i="15"/>
  <c r="R88" i="15"/>
  <c r="AL49" i="15"/>
  <c r="BF25" i="15"/>
  <c r="O94" i="15" a="1"/>
  <c r="O94" i="15" s="1"/>
  <c r="O131" i="15" a="1"/>
  <c r="O131" i="15" s="1"/>
  <c r="O102" i="15" a="1"/>
  <c r="O102" i="15" s="1"/>
  <c r="O40" i="15" a="1"/>
  <c r="O40" i="15" s="1"/>
  <c r="O66" i="15" a="1"/>
  <c r="O66" i="15" s="1"/>
  <c r="O44" i="15" a="1"/>
  <c r="O44" i="15" s="1"/>
  <c r="O99" i="15" a="1"/>
  <c r="O99" i="15" s="1"/>
  <c r="O145" i="15" a="1"/>
  <c r="O145" i="15" s="1"/>
  <c r="O71" i="15" a="1"/>
  <c r="O71" i="15" s="1"/>
  <c r="O151" i="15" a="1"/>
  <c r="O151" i="15" s="1"/>
  <c r="O36" i="15" a="1"/>
  <c r="O36" i="15" s="1"/>
  <c r="O140" i="15" a="1"/>
  <c r="O140" i="15" s="1"/>
  <c r="O38" i="15" a="1"/>
  <c r="O38" i="15" s="1"/>
  <c r="O19" i="15" a="1"/>
  <c r="O19" i="15" s="1"/>
  <c r="S30" i="15" s="1" a="1"/>
  <c r="S30" i="15" s="1"/>
  <c r="O142" i="15" a="1"/>
  <c r="O142" i="15" s="1"/>
  <c r="O22" i="15" a="1"/>
  <c r="O22" i="15" s="1"/>
  <c r="O122" i="15" a="1"/>
  <c r="O122" i="15" s="1"/>
  <c r="O59" i="15" a="1"/>
  <c r="O59" i="15" s="1"/>
  <c r="O62" i="15" a="1"/>
  <c r="O62" i="15" s="1"/>
  <c r="O105" i="15" a="1"/>
  <c r="O105" i="15" s="1"/>
  <c r="O53" i="15" a="1"/>
  <c r="O53" i="15" s="1"/>
  <c r="O97" i="15" a="1"/>
  <c r="O97" i="15" s="1"/>
  <c r="S97" i="15" s="1" a="1"/>
  <c r="S97" i="15" s="1"/>
  <c r="O58" i="15" a="1"/>
  <c r="O58" i="15" s="1"/>
  <c r="O104" i="15" a="1"/>
  <c r="O104" i="15" s="1"/>
  <c r="O150" i="15" a="1"/>
  <c r="O150" i="15" s="1"/>
  <c r="O69" i="15" a="1"/>
  <c r="O69" i="15" s="1"/>
  <c r="O114" i="15" a="1"/>
  <c r="O114" i="15" s="1"/>
  <c r="O75" i="15" a="1"/>
  <c r="O75" i="15" s="1"/>
  <c r="O25" i="15" a="1"/>
  <c r="O25" i="15" s="1"/>
  <c r="O136" i="15" a="1"/>
  <c r="O136" i="15" s="1"/>
  <c r="O92" i="15" a="1"/>
  <c r="O92" i="15" s="1"/>
  <c r="O29" i="15" a="1"/>
  <c r="O29" i="15" s="1"/>
  <c r="O129" i="15" a="1"/>
  <c r="O129" i="15" s="1"/>
  <c r="AL43" i="15"/>
  <c r="R83" i="15"/>
  <c r="R37" i="15"/>
  <c r="R200" i="15"/>
  <c r="R111" i="15"/>
  <c r="R103" i="15"/>
  <c r="R89" i="15"/>
  <c r="R18" i="15"/>
  <c r="R90" i="15"/>
  <c r="R184" i="15"/>
  <c r="R134" i="15"/>
  <c r="R63" i="15"/>
  <c r="R107" i="15"/>
  <c r="R86" i="15"/>
  <c r="R31" i="15"/>
  <c r="R73" i="15"/>
  <c r="R112" i="15"/>
  <c r="R115" i="15"/>
  <c r="R186" i="15"/>
  <c r="R106" i="15"/>
  <c r="R67" i="15"/>
  <c r="R98" i="15"/>
  <c r="R52" i="15"/>
  <c r="R144" i="15"/>
  <c r="R141" i="15"/>
  <c r="R33" i="15"/>
  <c r="R28" i="15"/>
  <c r="R185" i="15"/>
  <c r="R153" i="15"/>
  <c r="BZ23" i="15"/>
  <c r="BZ24" i="15"/>
  <c r="BZ25" i="15"/>
  <c r="AL40" i="15"/>
  <c r="AL39" i="15"/>
  <c r="AL51" i="15"/>
  <c r="AL21" i="15"/>
  <c r="AL27" i="15"/>
  <c r="R123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151" i="15" l="1" a="1"/>
  <c r="S151" i="15" s="1"/>
  <c r="S64" i="15" a="1"/>
  <c r="S64" i="15" s="1"/>
  <c r="S199" i="15" a="1"/>
  <c r="S199" i="15" s="1"/>
  <c r="S153" i="15" a="1"/>
  <c r="S153" i="15" s="1"/>
  <c r="S18" i="15" a="1"/>
  <c r="S18" i="15" s="1"/>
  <c r="S108" i="15" a="1"/>
  <c r="S108" i="15" s="1"/>
  <c r="S47" i="15" a="1"/>
  <c r="S47" i="15" s="1"/>
  <c r="S98" i="15" a="1"/>
  <c r="S98" i="15" s="1"/>
  <c r="S32" i="15" a="1"/>
  <c r="S32" i="15" s="1"/>
  <c r="S24" i="15" a="1"/>
  <c r="S24" i="15" s="1"/>
  <c r="S147" i="15" a="1"/>
  <c r="S147" i="15" s="1"/>
  <c r="S192" i="15" a="1"/>
  <c r="S192" i="15" s="1"/>
  <c r="S53" i="15" a="1"/>
  <c r="S53" i="15" s="1"/>
  <c r="S71" i="15" a="1"/>
  <c r="S71" i="15" s="1"/>
  <c r="S189" i="15" a="1"/>
  <c r="S189" i="15" s="1"/>
  <c r="S83" i="15" a="1"/>
  <c r="S83" i="15" s="1"/>
  <c r="S124" i="15" a="1"/>
  <c r="S124" i="15" s="1"/>
  <c r="S39" i="15" a="1"/>
  <c r="S39" i="15" s="1"/>
  <c r="S137" i="15" a="1"/>
  <c r="S137" i="15" s="1"/>
  <c r="S168" i="15" a="1"/>
  <c r="S168" i="15" s="1"/>
  <c r="S172" i="15" a="1"/>
  <c r="S172" i="15" s="1"/>
  <c r="S85" i="15" a="1"/>
  <c r="S85" i="15" s="1"/>
  <c r="S81" i="15" a="1"/>
  <c r="S81" i="15" s="1"/>
  <c r="S149" i="15" a="1"/>
  <c r="S149" i="15" s="1"/>
  <c r="S27" i="15" a="1"/>
  <c r="S27" i="15" s="1"/>
  <c r="S105" i="15" a="1"/>
  <c r="S105" i="15" s="1"/>
  <c r="S145" i="15" a="1"/>
  <c r="S145" i="15" s="1"/>
  <c r="S178" i="15" a="1"/>
  <c r="S178" i="15" s="1"/>
  <c r="S207" i="15" a="1"/>
  <c r="S207" i="15" s="1"/>
  <c r="S120" i="15" a="1"/>
  <c r="S120" i="15" s="1"/>
  <c r="S60" i="15" a="1"/>
  <c r="S60" i="15" s="1"/>
  <c r="S46" i="15" a="1"/>
  <c r="S46" i="15" s="1"/>
  <c r="S20" i="15" a="1"/>
  <c r="S20" i="15" s="1"/>
  <c r="S28" i="15" a="1"/>
  <c r="S28" i="15" s="1"/>
  <c r="S82" i="15" a="1"/>
  <c r="S82" i="15" s="1"/>
  <c r="S61" i="15" a="1"/>
  <c r="S61" i="15" s="1"/>
  <c r="S80" i="15" a="1"/>
  <c r="S80" i="15" s="1"/>
  <c r="S129" i="15" a="1"/>
  <c r="S129" i="15" s="1"/>
  <c r="S62" i="15" a="1"/>
  <c r="S62" i="15" s="1"/>
  <c r="S99" i="15" a="1"/>
  <c r="S99" i="15" s="1"/>
  <c r="S109" i="15" a="1"/>
  <c r="S109" i="15" s="1"/>
  <c r="S132" i="15" a="1"/>
  <c r="S132" i="15" s="1"/>
  <c r="S161" i="15" a="1"/>
  <c r="S161" i="15" s="1"/>
  <c r="S87" i="15" a="1"/>
  <c r="S87" i="15" s="1"/>
  <c r="S175" i="15" a="1"/>
  <c r="S175" i="15" s="1"/>
  <c r="S86" i="15" a="1"/>
  <c r="S86" i="15" s="1"/>
  <c r="S128" i="15" a="1"/>
  <c r="S128" i="15" s="1"/>
  <c r="S164" i="15" a="1"/>
  <c r="S164" i="15" s="1"/>
  <c r="S103" i="15" a="1"/>
  <c r="S103" i="15" s="1"/>
  <c r="S141" i="15" a="1"/>
  <c r="S141" i="15" s="1"/>
  <c r="S111" i="15" a="1"/>
  <c r="S111" i="15" s="1"/>
  <c r="S136" i="15" a="1"/>
  <c r="S136" i="15" s="1"/>
  <c r="S59" i="15" a="1"/>
  <c r="S59" i="15" s="1"/>
  <c r="S44" i="15" a="1"/>
  <c r="S44" i="15" s="1"/>
  <c r="S195" i="15" a="1"/>
  <c r="S195" i="15" s="1"/>
  <c r="S133" i="15" a="1"/>
  <c r="S133" i="15" s="1"/>
  <c r="S118" i="15" a="1"/>
  <c r="S118" i="15" s="1"/>
  <c r="S88" i="15" a="1"/>
  <c r="S88" i="15" s="1"/>
  <c r="S79" i="15" a="1"/>
  <c r="S79" i="15" s="1"/>
  <c r="S182" i="15" a="1"/>
  <c r="S182" i="15" s="1"/>
  <c r="S210" i="15" a="1"/>
  <c r="S210" i="15" s="1"/>
  <c r="S116" i="15" a="1"/>
  <c r="S116" i="15" s="1"/>
  <c r="S73" i="15" a="1"/>
  <c r="S73" i="15" s="1"/>
  <c r="S67" i="15" a="1"/>
  <c r="S67" i="15" s="1"/>
  <c r="S119" i="15" a="1"/>
  <c r="S119" i="15" s="1"/>
  <c r="S92" i="15" a="1"/>
  <c r="S92" i="15" s="1"/>
  <c r="S25" i="15" a="1"/>
  <c r="S25" i="15" s="1"/>
  <c r="S122" i="15" a="1"/>
  <c r="S122" i="15" s="1"/>
  <c r="S66" i="15" a="1"/>
  <c r="S66" i="15" s="1"/>
  <c r="S70" i="15" a="1"/>
  <c r="S70" i="15" s="1"/>
  <c r="S181" i="15" a="1"/>
  <c r="S181" i="15" s="1"/>
  <c r="S45" i="15" a="1"/>
  <c r="S45" i="15" s="1"/>
  <c r="S54" i="15" a="1"/>
  <c r="S54" i="15" s="1"/>
  <c r="S193" i="15" a="1"/>
  <c r="S193" i="15" s="1"/>
  <c r="S200" i="15" a="1"/>
  <c r="S200" i="15" s="1"/>
  <c r="S188" i="15" a="1"/>
  <c r="S188" i="15" s="1"/>
  <c r="S155" i="15" a="1"/>
  <c r="S155" i="15" s="1"/>
  <c r="S43" i="15" a="1"/>
  <c r="S43" i="15" s="1"/>
  <c r="S65" i="15" a="1"/>
  <c r="S65" i="15" s="1"/>
  <c r="S75" i="15" a="1"/>
  <c r="S75" i="15" s="1"/>
  <c r="S22" i="15" a="1"/>
  <c r="S22" i="15" s="1"/>
  <c r="S40" i="15" a="1"/>
  <c r="S40" i="15" s="1"/>
  <c r="S135" i="15" a="1"/>
  <c r="S135" i="15" s="1"/>
  <c r="S201" i="15" a="1"/>
  <c r="S201" i="15" s="1"/>
  <c r="S74" i="15" a="1"/>
  <c r="S74" i="15" s="1"/>
  <c r="S101" i="15" a="1"/>
  <c r="S101" i="15" s="1"/>
  <c r="S143" i="15" a="1"/>
  <c r="S143" i="15" s="1"/>
  <c r="S34" i="15" a="1"/>
  <c r="S34" i="15" s="1"/>
  <c r="S179" i="15" a="1"/>
  <c r="S179" i="15" s="1"/>
  <c r="S113" i="15" a="1"/>
  <c r="S113" i="15" s="1"/>
  <c r="S194" i="15" a="1"/>
  <c r="S194" i="15" s="1"/>
  <c r="S157" i="15" a="1"/>
  <c r="S157" i="15" s="1"/>
  <c r="S63" i="15" a="1"/>
  <c r="S63" i="15" s="1"/>
  <c r="S29" i="15" a="1"/>
  <c r="S29" i="15" s="1"/>
  <c r="S142" i="15" a="1"/>
  <c r="S142" i="15" s="1"/>
  <c r="S102" i="15" a="1"/>
  <c r="S102" i="15" s="1"/>
  <c r="S159" i="15" a="1"/>
  <c r="S159" i="15" s="1"/>
  <c r="S197" i="15" a="1"/>
  <c r="S197" i="15" s="1"/>
  <c r="S165" i="15" a="1"/>
  <c r="S165" i="15" s="1"/>
  <c r="S57" i="15" a="1"/>
  <c r="S57" i="15" s="1"/>
  <c r="S76" i="15" a="1"/>
  <c r="S76" i="15" s="1"/>
  <c r="S33" i="15" a="1"/>
  <c r="S33" i="15" s="1"/>
  <c r="S95" i="15" a="1"/>
  <c r="S95" i="15" s="1"/>
  <c r="S41" i="15" a="1"/>
  <c r="S41" i="15" s="1"/>
  <c r="S196" i="15" a="1"/>
  <c r="S196" i="15" s="1"/>
  <c r="S42" i="15" a="1"/>
  <c r="S42" i="15" s="1"/>
  <c r="S69" i="15" a="1"/>
  <c r="S69" i="15" s="1"/>
  <c r="S19" i="15" a="1"/>
  <c r="S19" i="15" s="1"/>
  <c r="S183" i="15" a="1"/>
  <c r="S183" i="15" s="1"/>
  <c r="S185" i="15" a="1"/>
  <c r="S185" i="15" s="1"/>
  <c r="S152" i="15" a="1"/>
  <c r="S152" i="15" s="1"/>
  <c r="S139" i="15" a="1"/>
  <c r="S139" i="15" s="1"/>
  <c r="S173" i="15" a="1"/>
  <c r="S173" i="15" s="1"/>
  <c r="S156" i="15" a="1"/>
  <c r="S156" i="15" s="1"/>
  <c r="S198" i="15" a="1"/>
  <c r="S198" i="15" s="1"/>
  <c r="S72" i="15" a="1"/>
  <c r="S72" i="15" s="1"/>
  <c r="S191" i="15" a="1"/>
  <c r="S191" i="15" s="1"/>
  <c r="S123" i="15" a="1"/>
  <c r="S123" i="15" s="1"/>
  <c r="S77" i="15" a="1"/>
  <c r="S77" i="15" s="1"/>
  <c r="S121" i="15" a="1"/>
  <c r="S121" i="15" s="1"/>
  <c r="S170" i="15" a="1"/>
  <c r="S170" i="15" s="1"/>
  <c r="S186" i="15" a="1"/>
  <c r="S186" i="15" s="1"/>
  <c r="S176" i="15" a="1"/>
  <c r="S176" i="15" s="1"/>
  <c r="S84" i="15" a="1"/>
  <c r="S84" i="15" s="1"/>
  <c r="S68" i="15" a="1"/>
  <c r="S68" i="15" s="1"/>
  <c r="S126" i="15" a="1"/>
  <c r="S126" i="15" s="1"/>
  <c r="S209" i="15" a="1"/>
  <c r="S209" i="15" s="1"/>
  <c r="S163" i="15" a="1"/>
  <c r="S163" i="15" s="1"/>
  <c r="S166" i="15" a="1"/>
  <c r="S166" i="15" s="1"/>
  <c r="S208" i="15" a="1"/>
  <c r="S208" i="15" s="1"/>
  <c r="S146" i="15" a="1"/>
  <c r="S146" i="15" s="1"/>
  <c r="S184" i="15" a="1"/>
  <c r="S184" i="15" s="1"/>
  <c r="S117" i="15" a="1"/>
  <c r="S117" i="15" s="1"/>
  <c r="S100" i="15" a="1"/>
  <c r="S100" i="15" s="1"/>
  <c r="S180" i="15" a="1"/>
  <c r="S180" i="15" s="1"/>
  <c r="S55" i="15" a="1"/>
  <c r="S55" i="15" s="1"/>
  <c r="S131" i="15" a="1"/>
  <c r="S131" i="15" s="1"/>
  <c r="S190" i="15" a="1"/>
  <c r="S190" i="15" s="1"/>
  <c r="S78" i="15" a="1"/>
  <c r="S78" i="15" s="1"/>
  <c r="S56" i="15" a="1"/>
  <c r="S56" i="15" s="1"/>
  <c r="S148" i="15" a="1"/>
  <c r="S148" i="15" s="1"/>
  <c r="S90" i="15" a="1"/>
  <c r="S90" i="15" s="1"/>
  <c r="S134" i="15" a="1"/>
  <c r="S134" i="15" s="1"/>
  <c r="S21" i="15" a="1"/>
  <c r="S21" i="15" s="1"/>
  <c r="S52" i="15" a="1"/>
  <c r="S52" i="15" s="1"/>
  <c r="S202" i="15" a="1"/>
  <c r="S202" i="15" s="1"/>
  <c r="S169" i="15" a="1"/>
  <c r="S169" i="15" s="1"/>
  <c r="S203" i="15" a="1"/>
  <c r="S203" i="15" s="1"/>
  <c r="S26" i="15" a="1"/>
  <c r="S26" i="15" s="1"/>
  <c r="S114" i="15" a="1"/>
  <c r="S114" i="15" s="1"/>
  <c r="S94" i="15" a="1"/>
  <c r="S94" i="15" s="1"/>
  <c r="S115" i="15" a="1"/>
  <c r="S115" i="15" s="1"/>
  <c r="S50" i="15" a="1"/>
  <c r="S50" i="15" s="1"/>
  <c r="S49" i="15" a="1"/>
  <c r="S49" i="15" s="1"/>
  <c r="S206" i="15" a="1"/>
  <c r="S206" i="15" s="1"/>
  <c r="S23" i="15" a="1"/>
  <c r="S23" i="15" s="1"/>
  <c r="S31" i="15" a="1"/>
  <c r="S31" i="15" s="1"/>
  <c r="S48" i="15" a="1"/>
  <c r="S48" i="15" s="1"/>
  <c r="S125" i="15" a="1"/>
  <c r="S125" i="15" s="1"/>
  <c r="S174" i="15" a="1"/>
  <c r="S174" i="15" s="1"/>
  <c r="S177" i="15" a="1"/>
  <c r="S177" i="15" s="1"/>
  <c r="S93" i="15" a="1"/>
  <c r="S93" i="15" s="1"/>
  <c r="S37" i="15" a="1"/>
  <c r="S37" i="15" s="1"/>
  <c r="S150" i="15" a="1"/>
  <c r="S150" i="15" s="1"/>
  <c r="S104" i="15" a="1"/>
  <c r="S104" i="15" s="1"/>
  <c r="S140" i="15" a="1"/>
  <c r="S140" i="15" s="1"/>
  <c r="S110" i="15" a="1"/>
  <c r="S110" i="15" s="1"/>
  <c r="S112" i="15" a="1"/>
  <c r="S112" i="15" s="1"/>
  <c r="S107" i="15" a="1"/>
  <c r="S107" i="15" s="1"/>
  <c r="S167" i="15" a="1"/>
  <c r="S167" i="15" s="1"/>
  <c r="S204" i="15" a="1"/>
  <c r="S204" i="15" s="1"/>
  <c r="S96" i="15" a="1"/>
  <c r="S96" i="15" s="1"/>
  <c r="S160" i="15" a="1"/>
  <c r="S160" i="15" s="1"/>
  <c r="S35" i="15" a="1"/>
  <c r="S35" i="15" s="1"/>
  <c r="S91" i="15" a="1"/>
  <c r="S91" i="15" s="1"/>
  <c r="S89" i="15" a="1"/>
  <c r="S89" i="15" s="1"/>
  <c r="S51" i="15" a="1"/>
  <c r="S51" i="15" s="1"/>
  <c r="S38" i="15" a="1"/>
  <c r="S38" i="15" s="1"/>
  <c r="S58" i="15" a="1"/>
  <c r="S58" i="15" s="1"/>
  <c r="S36" i="15" a="1"/>
  <c r="S36" i="15" s="1"/>
  <c r="S144" i="15" a="1"/>
  <c r="S144" i="15" s="1"/>
  <c r="S127" i="15" a="1"/>
  <c r="S127" i="15" s="1"/>
  <c r="S154" i="15" a="1"/>
  <c r="S154" i="15" s="1"/>
  <c r="S162" i="15" a="1"/>
  <c r="S162" i="15" s="1"/>
  <c r="S187" i="15" a="1"/>
  <c r="S187" i="15" s="1"/>
  <c r="S158" i="15" a="1"/>
  <c r="S158" i="15" s="1"/>
  <c r="S138" i="15" a="1"/>
  <c r="S138" i="15" s="1"/>
  <c r="S130" i="15" a="1"/>
  <c r="S130" i="15" s="1"/>
  <c r="S171" i="15" a="1"/>
  <c r="S171" i="15" s="1"/>
  <c r="S106" i="15" a="1"/>
  <c r="S106" i="15" s="1"/>
  <c r="S205" i="15" a="1"/>
  <c r="S205" i="15" s="1"/>
  <c r="BZ27" i="15"/>
  <c r="BF43" i="15"/>
  <c r="BF57" i="15"/>
  <c r="BF46" i="15"/>
  <c r="BF60" i="15"/>
  <c r="BF39" i="15"/>
  <c r="BF23" i="15"/>
  <c r="BF62" i="15"/>
  <c r="BF49" i="15"/>
  <c r="BF35" i="15"/>
  <c r="BF54" i="15"/>
  <c r="BF52" i="15"/>
  <c r="BF56" i="15"/>
  <c r="BF55" i="15"/>
  <c r="BF66" i="15"/>
  <c r="BF34" i="15"/>
  <c r="BF53" i="15"/>
  <c r="BF61" i="15"/>
  <c r="BF24" i="15"/>
  <c r="BF51" i="15"/>
  <c r="BF20" i="15"/>
  <c r="BF59" i="15"/>
  <c r="BF71" i="15"/>
  <c r="BF65" i="15"/>
  <c r="BF19" i="15"/>
  <c r="BF45" i="15"/>
  <c r="BF18" i="15"/>
  <c r="BF28" i="15"/>
  <c r="BF63" i="15"/>
  <c r="BF36" i="15"/>
  <c r="BF31" i="15"/>
  <c r="BF27" i="15"/>
  <c r="BF47" i="15"/>
  <c r="BF64" i="15"/>
  <c r="BF29" i="15"/>
  <c r="BF30" i="15"/>
  <c r="BF41" i="15"/>
  <c r="BF33" i="15"/>
  <c r="BF40" i="15"/>
  <c r="BF50" i="15"/>
  <c r="BF44" i="15"/>
  <c r="AL19" i="15"/>
  <c r="AL37" i="15"/>
  <c r="AL29" i="15"/>
  <c r="AL50" i="15"/>
  <c r="AL30" i="15"/>
  <c r="AL32" i="15"/>
  <c r="BZ28" i="15"/>
  <c r="AL33" i="15"/>
  <c r="AL28" i="15"/>
  <c r="AL23" i="15"/>
  <c r="AL24" i="15"/>
  <c r="AL46" i="15"/>
  <c r="AL42" i="15"/>
  <c r="BZ26" i="15"/>
  <c r="AL26" i="15"/>
  <c r="AL22" i="15"/>
  <c r="AL18" i="15"/>
  <c r="AL35" i="15"/>
  <c r="AL25" i="15"/>
  <c r="AL20" i="15"/>
  <c r="AL47" i="15"/>
  <c r="AL36" i="15"/>
  <c r="BF26" i="15"/>
  <c r="AL34" i="15"/>
  <c r="R29" i="15"/>
  <c r="R105" i="15"/>
  <c r="R145" i="15"/>
  <c r="R92" i="15"/>
  <c r="R62" i="15"/>
  <c r="R136" i="15"/>
  <c r="R59" i="15"/>
  <c r="R44" i="15"/>
  <c r="R40" i="15"/>
  <c r="R58" i="15"/>
  <c r="R102" i="15"/>
  <c r="R151" i="15"/>
  <c r="R53" i="15"/>
  <c r="R66" i="15"/>
  <c r="R75" i="15"/>
  <c r="R22" i="15"/>
  <c r="R104" i="15"/>
  <c r="R140" i="15"/>
  <c r="R36" i="15"/>
  <c r="R97" i="15"/>
  <c r="R129" i="15"/>
  <c r="R71" i="15"/>
  <c r="R25" i="15"/>
  <c r="R142" i="15"/>
  <c r="R122" i="15"/>
  <c r="R114" i="15"/>
  <c r="R131" i="15"/>
  <c r="R69" i="15"/>
  <c r="R19" i="15"/>
  <c r="R150" i="15"/>
  <c r="R38" i="15"/>
  <c r="R94" i="15"/>
  <c r="R99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<sst xmlns="http://schemas.openxmlformats.org/spreadsheetml/2006/main" count="3576" uniqueCount="455">
  <si>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</si>
  <si>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</si>
  <si>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</si>
  <si>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</si>
  <si>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</si>
  <si>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</si>
  <si>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</si>
  <si>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</si>
  <si>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</si>
  <si>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</si>
  <si>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</si>
  <si>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</si>
  <si>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</si>
  <si>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</si>
  <si>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</si>
  <si>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</si>
  <si>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</si>
  <si>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</si>
  <si>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</si>
  <si>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</si>
  <si>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</si>
  <si>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</si>
  <si>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</si>
  <si>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</si>
  <si>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</si>
  <si>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</si>
  <si>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</si>
  <si>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</si>
  <si>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</si>
  <si>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</si>
  <si>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</si>
  <si>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</si>
  <si>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</si>
  <si>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</si>
  <si>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</si>
  <si>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</si>
  <si>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</si>
  <si>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</si>
  <si>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</si>
  <si>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</si>
  <si>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</si>
  <si>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</si>
  <si>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</si>
  <si>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</si>
  <si>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</si>
  <si>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</si>
  <si>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</si>
  <si>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</si>
  <si>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</si>
  <si>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</si>
  <si>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</si>
  <si>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</si>
  <si>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</si>
  <si>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</si>
  <si>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</si>
  <si>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</si>
  <si>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</si>
  <si>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</si>
  <si>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</si>
  <si>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</si>
  <si>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</si>
  <si>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</si>
  <si>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</si>
  <si>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</si>
  <si>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</si>
  <si>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</si>
  <si>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</si>
  <si>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</si>
  <si>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</si>
  <si>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</si>
  <si>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</si>
  <si>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</si>
  <si>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</si>
  <si>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</si>
  <si>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</si>
  <si>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</si>
  <si>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</si>
  <si>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</si>
  <si>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</si>
  <si>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</si>
  <si>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</si>
  <si>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</si>
  <si>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</si>
  <si>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</si>
  <si>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</si>
  <si>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</si>
  <si>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</si>
  <si>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</si>
  <si>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</si>
  <si>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</si>
  <si>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</si>
  <si>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</si>
  <si>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</si>
  <si>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</si>
  <si>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</si>
  <si>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</si>
  <si>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</si>
  <si>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</si>
  <si>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</si>
  <si>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</si>
  <si>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</si>
  <si>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</si>
  <si>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</si>
  <si>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</si>
  <si>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</si>
  <si>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</si>
  <si>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</si>
  <si>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</si>
  <si>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</si>
  <si>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</si>
  <si>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</si>
  <si>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</si>
  <si>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</si>
  <si>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</si>
  <si>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</si>
  <si>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</si>
  <si>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</si>
  <si>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</si>
  <si>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</si>
  <si>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</si>
  <si>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</si>
  <si>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</si>
  <si>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</si>
  <si>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</si>
  <si>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</si>
  <si>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</si>
  <si>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</si>
  <si>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</si>
  <si>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</si>
  <si>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</si>
  <si>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</si>
  <si>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</si>
  <si>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</si>
  <si>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</si>
  <si>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</si>
  <si>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</si>
  <si>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</si>
  <si>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</si>
  <si>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</si>
  <si>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</si>
  <si>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</si>
  <si>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</si>
  <si>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</si>
  <si>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</si>
  <si>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</si>
  <si>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</si>
  <si>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</si>
  <si>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</si>
  <si>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</si>
  <si>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</si>
  <si>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</si>
  <si>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</si>
  <si>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</si>
  <si>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</si>
  <si>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</si>
  <si>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</si>
  <si>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</si>
  <si>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</si>
  <si>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</si>
  <si>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</si>
  <si>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</si>
  <si>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</si>
  <si>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</si>
  <si>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</si>
  <si>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</si>
  <si>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</si>
  <si>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</si>
  <si>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</si>
  <si>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</si>
  <si>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</si>
  <si>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</si>
  <si>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</si>
  <si>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</si>
  <si>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</si>
  <si>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</si>
  <si>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</si>
  <si>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</si>
  <si>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</si>
  <si>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</si>
  <si>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</si>
  <si>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</si>
  <si>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</si>
  <si>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</si>
  <si>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</si>
  <si>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</si>
  <si>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</si>
  <si>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</si>
  <si>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</si>
  <si>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</si>
  <si>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 xml:space="preserve">RD4 </t>
  </si>
  <si>
    <t>RD5 XCM Craigburn</t>
  </si>
  <si>
    <r>
      <rPr>
        <sz val="10"/>
        <rFont val="Arial"/>
        <family val="2"/>
      </rPr>
      <t>Theo FRENCH</t>
    </r>
  </si>
  <si>
    <t>RD6 XCM Fox Creek</t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</si>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</sst>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43" fontId="30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6" fillId="2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0" fillId="8" borderId="0" xfId="2" applyFont="1" applyFill="1"/>
    <xf numFmtId="0" fontId="11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8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5" fillId="12" borderId="6" xfId="0" applyFont="1" applyFill="1" applyBorder="1" applyAlignment="1">
      <alignment horizontal="center" wrapText="1"/>
    </xf>
    <xf numFmtId="0" fontId="8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0" fillId="8" borderId="0" xfId="2" applyNumberFormat="1" applyFont="1" applyFill="1"/>
    <xf numFmtId="1" fontId="11" fillId="8" borderId="0" xfId="0" applyNumberFormat="1" applyFont="1" applyFill="1"/>
    <xf numFmtId="1" fontId="8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left" wrapText="1"/>
    </xf>
    <xf numFmtId="1" fontId="15" fillId="12" borderId="12" xfId="0" applyNumberFormat="1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1" fontId="16" fillId="0" borderId="15" xfId="0" applyNumberFormat="1" applyFont="1" applyBorder="1" applyAlignment="1">
      <alignment horizontal="center"/>
    </xf>
    <xf numFmtId="0" fontId="17" fillId="0" borderId="0" xfId="0" applyFont="1"/>
    <xf numFmtId="0" fontId="15" fillId="0" borderId="0" xfId="0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5" fillId="12" borderId="19" xfId="0" applyFont="1" applyFill="1" applyBorder="1" applyAlignment="1">
      <alignment horizontal="center" wrapText="1"/>
    </xf>
    <xf numFmtId="1" fontId="15" fillId="12" borderId="17" xfId="0" applyNumberFormat="1" applyFont="1" applyFill="1" applyBorder="1" applyAlignment="1">
      <alignment horizontal="center" wrapText="1"/>
    </xf>
    <xf numFmtId="1" fontId="15" fillId="12" borderId="18" xfId="0" applyNumberFormat="1" applyFont="1" applyFill="1" applyBorder="1" applyAlignment="1">
      <alignment horizontal="center" wrapText="1"/>
    </xf>
    <xf numFmtId="0" fontId="8" fillId="9" borderId="10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8" fillId="0" borderId="14" xfId="0" applyNumberFormat="1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0" fontId="15" fillId="12" borderId="21" xfId="0" applyFont="1" applyFill="1" applyBorder="1" applyAlignment="1">
      <alignment horizontal="left" wrapText="1"/>
    </xf>
    <xf numFmtId="1" fontId="16" fillId="0" borderId="8" xfId="0" applyNumberFormat="1" applyFont="1" applyBorder="1" applyAlignment="1">
      <alignment horizontal="center"/>
    </xf>
    <xf numFmtId="1" fontId="16" fillId="0" borderId="16" xfId="0" applyNumberFormat="1" applyFont="1" applyBorder="1" applyAlignment="1">
      <alignment horizontal="center"/>
    </xf>
    <xf numFmtId="0" fontId="20" fillId="14" borderId="0" xfId="0" applyFont="1" applyFill="1" applyAlignment="1">
      <alignment horizontal="center" vertical="top"/>
    </xf>
    <xf numFmtId="0" fontId="4" fillId="0" borderId="0" xfId="0" applyFont="1"/>
    <xf numFmtId="0" fontId="19" fillId="0" borderId="0" xfId="0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 indent="1" shrinkToFit="1"/>
    </xf>
    <xf numFmtId="0" fontId="19" fillId="0" borderId="0" xfId="0" applyFont="1" applyAlignment="1">
      <alignment horizontal="right" vertical="top" wrapText="1"/>
    </xf>
    <xf numFmtId="0" fontId="22" fillId="0" borderId="0" xfId="0" applyFont="1" applyAlignment="1">
      <alignment horizontal="left" vertical="center" wrapText="1" indent="1"/>
    </xf>
    <xf numFmtId="0" fontId="22" fillId="0" borderId="0" xfId="0" applyFont="1" applyAlignment="1">
      <alignment horizontal="left" vertical="center" wrapText="1"/>
    </xf>
    <xf numFmtId="1" fontId="21" fillId="0" borderId="0" xfId="0" applyNumberFormat="1" applyFont="1" applyAlignment="1">
      <alignment horizontal="center" vertical="top" shrinkToFit="1"/>
    </xf>
    <xf numFmtId="20" fontId="19" fillId="0" borderId="0" xfId="0" applyNumberFormat="1" applyFont="1" applyAlignment="1">
      <alignment horizontal="right" vertical="top" wrapText="1"/>
    </xf>
    <xf numFmtId="1" fontId="8" fillId="0" borderId="20" xfId="0" applyNumberFormat="1" applyFont="1" applyBorder="1" applyAlignment="1">
      <alignment horizontal="center"/>
    </xf>
    <xf numFmtId="1" fontId="8" fillId="0" borderId="23" xfId="0" applyNumberFormat="1" applyFont="1" applyBorder="1" applyAlignment="1">
      <alignment horizontal="center"/>
    </xf>
    <xf numFmtId="1" fontId="8" fillId="0" borderId="22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20" fillId="14" borderId="0" xfId="0" applyNumberFormat="1" applyFont="1" applyFill="1" applyAlignment="1">
      <alignment horizontal="center" vertical="top"/>
    </xf>
    <xf numFmtId="49" fontId="4" fillId="0" borderId="0" xfId="0" applyNumberFormat="1" applyFont="1"/>
    <xf numFmtId="49" fontId="18" fillId="0" borderId="0" xfId="0" applyNumberFormat="1" applyFont="1" applyAlignment="1">
      <alignment horizontal="left" vertical="top" wrapText="1"/>
    </xf>
    <xf numFmtId="1" fontId="8" fillId="0" borderId="1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/>
    </xf>
    <xf numFmtId="0" fontId="25" fillId="0" borderId="0" xfId="0" applyFont="1"/>
    <xf numFmtId="0" fontId="24" fillId="0" borderId="0" xfId="0" applyFont="1"/>
    <xf numFmtId="0" fontId="8" fillId="15" borderId="10" xfId="0" applyFont="1" applyFill="1" applyBorder="1" applyAlignment="1">
      <alignment horizontal="center"/>
    </xf>
    <xf numFmtId="0" fontId="26" fillId="0" borderId="0" xfId="0" applyFont="1"/>
    <xf numFmtId="46" fontId="26" fillId="0" borderId="0" xfId="0" applyNumberFormat="1" applyFont="1"/>
    <xf numFmtId="20" fontId="26" fillId="0" borderId="0" xfId="0" applyNumberFormat="1" applyFont="1"/>
    <xf numFmtId="0" fontId="27" fillId="0" borderId="0" xfId="0" applyFont="1"/>
    <xf numFmtId="46" fontId="22" fillId="0" borderId="0" xfId="0" applyNumberFormat="1" applyFont="1"/>
    <xf numFmtId="0" fontId="8" fillId="0" borderId="16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46" fontId="22" fillId="0" borderId="0" xfId="0" applyNumberFormat="1" applyFont="1" applyAlignment="1">
      <alignment horizontal="right"/>
    </xf>
    <xf numFmtId="0" fontId="18" fillId="0" borderId="0" xfId="0" applyFont="1" applyAlignment="1">
      <alignment vertical="top" wrapText="1"/>
    </xf>
    <xf numFmtId="0" fontId="3" fillId="0" borderId="0" xfId="0" applyFont="1"/>
    <xf numFmtId="0" fontId="15" fillId="12" borderId="24" xfId="0" applyFont="1" applyFill="1" applyBorder="1" applyAlignment="1">
      <alignment horizontal="center" wrapText="1"/>
    </xf>
    <xf numFmtId="0" fontId="8" fillId="0" borderId="25" xfId="0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21" fontId="26" fillId="0" borderId="0" xfId="0" applyNumberFormat="1" applyFont="1"/>
    <xf numFmtId="0" fontId="28" fillId="0" borderId="0" xfId="0" applyFont="1"/>
    <xf numFmtId="0" fontId="22" fillId="0" borderId="0" xfId="0" applyFont="1"/>
    <xf numFmtId="21" fontId="22" fillId="0" borderId="0" xfId="0" applyNumberFormat="1" applyFont="1"/>
    <xf numFmtId="1" fontId="8" fillId="0" borderId="10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1" fontId="15" fillId="12" borderId="0" xfId="0" applyNumberFormat="1" applyFont="1" applyFill="1" applyAlignment="1">
      <alignment horizontal="center" wrapText="1"/>
    </xf>
    <xf numFmtId="1" fontId="8" fillId="0" borderId="16" xfId="0" applyNumberFormat="1" applyFont="1" applyBorder="1" applyAlignment="1">
      <alignment horizontal="center"/>
    </xf>
    <xf numFmtId="0" fontId="23" fillId="12" borderId="20" xfId="0" applyFont="1" applyFill="1" applyBorder="1" applyAlignment="1">
      <alignment vertical="top"/>
    </xf>
    <xf numFmtId="1" fontId="16" fillId="0" borderId="2" xfId="0" applyNumberFormat="1" applyFont="1" applyBorder="1" applyAlignment="1">
      <alignment horizontal="center" vertical="top"/>
    </xf>
    <xf numFmtId="1" fontId="8" fillId="0" borderId="2" xfId="0" applyNumberFormat="1" applyFont="1" applyBorder="1" applyAlignment="1">
      <alignment horizontal="center" vertical="top"/>
    </xf>
    <xf numFmtId="47" fontId="26" fillId="0" borderId="0" xfId="0" applyNumberFormat="1" applyFont="1"/>
    <xf numFmtId="1" fontId="16" fillId="0" borderId="18" xfId="0" applyNumberFormat="1" applyFont="1" applyBorder="1" applyAlignment="1">
      <alignment horizontal="center"/>
    </xf>
    <xf numFmtId="1" fontId="8" fillId="0" borderId="2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 vertical="top"/>
    </xf>
    <xf numFmtId="1" fontId="8" fillId="0" borderId="8" xfId="0" applyNumberFormat="1" applyFont="1" applyBorder="1" applyAlignment="1">
      <alignment horizontal="center" vertical="top"/>
    </xf>
    <xf numFmtId="1" fontId="8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left" vertical="top" wrapText="1" indent="2"/>
    </xf>
    <xf numFmtId="0" fontId="18" fillId="0" borderId="0" xfId="0" applyFont="1" applyAlignment="1">
      <alignment horizontal="left" vertical="top" wrapText="1"/>
    </xf>
    <xf numFmtId="0" fontId="20" fillId="14" borderId="0" xfId="0" applyFont="1" applyFill="1" applyAlignment="1">
      <alignment horizontal="right" vertical="top"/>
    </xf>
    <xf numFmtId="0" fontId="4" fillId="0" borderId="0" xfId="0" applyFont="1" applyAlignment="1">
      <alignment horizontal="right"/>
    </xf>
    <xf numFmtId="0" fontId="18" fillId="0" borderId="0" xfId="0" applyFont="1" applyAlignment="1">
      <alignment horizontal="left" vertical="top" wrapText="1" indent="1"/>
    </xf>
    <xf numFmtId="1" fontId="21" fillId="0" borderId="0" xfId="0" applyNumberFormat="1" applyFont="1" applyAlignment="1">
      <alignment horizontal="left" vertical="top" indent="2" shrinkToFit="1"/>
    </xf>
    <xf numFmtId="165" fontId="21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19" fillId="0" borderId="0" xfId="0" applyNumberFormat="1" applyFont="1" applyAlignment="1">
      <alignment horizontal="right" vertical="top" wrapText="1"/>
    </xf>
    <xf numFmtId="1" fontId="16" fillId="0" borderId="22" xfId="0" applyNumberFormat="1" applyFont="1" applyBorder="1" applyAlignment="1">
      <alignment horizontal="center"/>
    </xf>
    <xf numFmtId="1" fontId="16" fillId="0" borderId="25" xfId="0" applyNumberFormat="1" applyFont="1" applyBorder="1" applyAlignment="1">
      <alignment horizontal="center"/>
    </xf>
    <xf numFmtId="1" fontId="8" fillId="0" borderId="15" xfId="0" applyNumberFormat="1" applyFont="1" applyBorder="1" applyAlignment="1">
      <alignment horizontal="center"/>
    </xf>
    <xf numFmtId="166" fontId="21" fillId="0" borderId="0" xfId="0" applyNumberFormat="1" applyFont="1" applyAlignment="1">
      <alignment horizontal="center" vertical="top" shrinkToFit="1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right" vertical="top" wrapText="1" indent="2"/>
    </xf>
    <xf numFmtId="1" fontId="16" fillId="0" borderId="17" xfId="0" applyNumberFormat="1" applyFont="1" applyBorder="1" applyAlignment="1">
      <alignment horizontal="center"/>
    </xf>
    <xf numFmtId="0" fontId="2" fillId="0" borderId="0" xfId="0" applyFont="1"/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 wrapText="1" indent="1"/>
    </xf>
    <xf numFmtId="0" fontId="1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14" fillId="11" borderId="3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14" fillId="11" borderId="9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vertical="top" wrapText="1"/>
    </xf>
    <xf numFmtId="1" fontId="21" fillId="0" borderId="0" xfId="0" applyNumberFormat="1" applyFont="1" applyFill="1" applyBorder="1" applyAlignment="1">
      <alignment horizontal="left" vertical="top" indent="1" shrinkToFit="1"/>
    </xf>
    <xf numFmtId="0" fontId="18" fillId="0" borderId="0" xfId="0" applyFont="1" applyFill="1" applyBorder="1" applyAlignment="1">
      <alignment horizontal="left" vertical="top" wrapText="1" indent="1"/>
    </xf>
    <xf numFmtId="1" fontId="21" fillId="0" borderId="0" xfId="0" applyNumberFormat="1" applyFont="1" applyFill="1" applyBorder="1" applyAlignment="1">
      <alignment horizontal="center" vertical="top" shrinkToFit="1"/>
    </xf>
    <xf numFmtId="0" fontId="0" fillId="0" borderId="0" xfId="0" applyFill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 wrapText="1" indent="2"/>
    </xf>
    <xf numFmtId="46" fontId="18" fillId="0" borderId="0" xfId="0" applyNumberFormat="1" applyFont="1" applyFill="1" applyBorder="1" applyAlignment="1">
      <alignment horizontal="left" vertical="top" wrapText="1" indent="1"/>
    </xf>
    <xf numFmtId="46" fontId="18" fillId="0" borderId="0" xfId="3" applyNumberFormat="1" applyFont="1" applyFill="1" applyBorder="1" applyAlignment="1">
      <alignment horizontal="left" vertical="top" wrapText="1" indent="1"/>
    </xf>
    <xf numFmtId="20" fontId="18" fillId="0" borderId="0" xfId="0" applyNumberFormat="1" applyFont="1" applyFill="1" applyBorder="1" applyAlignment="1">
      <alignment horizontal="left" vertical="top" wrapText="1" indent="1"/>
    </xf>
    <xf numFmtId="0" fontId="18" fillId="0" borderId="0" xfId="0" applyFont="1" applyBorder="1" applyAlignment="1">
      <alignment horizontal="left" vertical="top" wrapText="1" indent="2"/>
    </xf>
    <xf numFmtId="0" fontId="18" fillId="0" borderId="0" xfId="0" applyFont="1" applyBorder="1" applyAlignment="1">
      <alignment horizontal="center" vertical="top" wrapText="1"/>
    </xf>
    <xf numFmtId="166" fontId="21" fillId="0" borderId="0" xfId="0" applyNumberFormat="1" applyFont="1" applyBorder="1" applyAlignment="1">
      <alignment horizontal="center" vertical="top" shrinkToFit="1"/>
    </xf>
    <xf numFmtId="0" fontId="4" fillId="0" borderId="0" xfId="0" applyFont="1" applyBorder="1"/>
    <xf numFmtId="0" fontId="0" fillId="0" borderId="0" xfId="0" applyBorder="1" applyAlignment="1">
      <alignment horizontal="left" wrapText="1"/>
    </xf>
    <xf numFmtId="0" fontId="18" fillId="0" borderId="0" xfId="0" applyFont="1" applyBorder="1" applyAlignment="1">
      <alignment horizontal="right" vertical="top" wrapText="1" indent="2"/>
    </xf>
    <xf numFmtId="166" fontId="21" fillId="0" borderId="0" xfId="0" applyNumberFormat="1" applyFont="1" applyBorder="1" applyAlignment="1">
      <alignment horizontal="left" vertical="top" indent="2" shrinkToFit="1"/>
    </xf>
    <xf numFmtId="0" fontId="0" fillId="0" borderId="0" xfId="0" applyFill="1"/>
    <xf numFmtId="0" fontId="23" fillId="12" borderId="23" xfId="0" applyFont="1" applyFill="1" applyBorder="1" applyAlignment="1">
      <alignment vertical="top"/>
    </xf>
    <xf numFmtId="0" fontId="23" fillId="12" borderId="28" xfId="0" applyFont="1" applyFill="1" applyBorder="1" applyAlignment="1">
      <alignment vertical="top"/>
    </xf>
    <xf numFmtId="1" fontId="16" fillId="0" borderId="13" xfId="0" applyNumberFormat="1" applyFont="1" applyBorder="1" applyAlignment="1">
      <alignment horizontal="center"/>
    </xf>
    <xf numFmtId="1" fontId="16" fillId="0" borderId="14" xfId="0" applyNumberFormat="1" applyFont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21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Craigburn'!$I$2:$I$200,MATCH(Men_5[[#This Row],[Rider]],'RD5 Craigburn'!$F$2:$F$200,0)),"")</calculatedColumnFormula>
    </tableColumn>
    <tableColumn id="10" xr3:uid="{AB8D1A89-F2BC-C54E-8F76-29A94C5983AA}" name="RD6 XCM Fox Creek" dataDxfId="77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_xlfn.IFNA(INDEX('RD4 Willowie'!$I$2:$I$200,MATCH(Men_5[[#This Row],[Rider]],'RD4 Willowie'!$F$2:$F$200,0)),"")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" dataDxfId="57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56">
      <calculatedColumnFormula>_xlfn.IFNA(INDEX('RD5 Craigburn'!$I$2:$I$200,MATCH(Women6[[#This Row],[Rider]],'RD5 Craigburn'!$F$2:$F$200,0)),"")</calculatedColumnFormula>
    </tableColumn>
    <tableColumn id="8" xr3:uid="{22420A4D-15EA-EA46-8169-0D3572847BC4}" name="RD6 XCM Fox Creek" dataDxfId="55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_xlfn.IFNA(INDEX('RD4 Willowie'!$I$2:$I$200,MATCH(Women6[[#This Row],[Rider]],'RD4 Willowie'!$F$2:$F$200,0)),"")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" dataDxfId="35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34">
      <calculatedColumnFormula>_xlfn.IFNA(INDEX('RD5 Craigburn'!$I$2:$I$200,MATCH(Junior7[[#This Row],[Rider]],'RD5 Craigburn'!$F$2:$F$200,0)),"")</calculatedColumnFormula>
    </tableColumn>
    <tableColumn id="8" xr3:uid="{F75AD10B-4FEA-C041-ABF0-502126FFBB1F}" name="RD6 XCM Fox Creek" dataDxfId="33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_xlfn.IFNA(INDEX('RD4 Willowie'!$I$2:$I$200,MATCH(Junior7[[#This Row],[Rider]],'RD4 Willowie'!$F$2:$F$200,0)),"")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Sheps'!$I$2:$I$204,MATCH(Women5108[[#This Row],[Rider]],'RD3 XCO Sheps'!$F$2:$F$204,0)),"")</calculatedColumnFormula>
    </tableColumn>
    <tableColumn id="5" xr3:uid="{F77CAD02-7790-7B41-B45C-2404AD108FFD}" name="RD4 " dataDxfId="13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2">
      <calculatedColumnFormula>_xlfn.IFNA(INDEX('RD5 Craigburn'!$I$2:$I$200,MATCH(Women5108[[#This Row],[Rider]],'RD5 Craigburn'!$F$2:$F$200,0)),"")</calculatedColumnFormula>
    </tableColumn>
    <tableColumn id="8" xr3:uid="{AE0199CC-9244-9A4B-9817-DF07AE4F0433}" name="RD6 XCM Fox Creek" dataDxfId="11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_xlfn.IFNA(INDEX('RD4 Willowie'!$I$2:$I$200,MATCH(Women5108[[#This Row],[Rider]],'RD4 Willowie'!$F$2:$F$200,0)),"")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116</v>
      </c>
      <c r="C2" s="80" t="s">
        <v>114</v>
      </c>
      <c r="D2" s="80" t="s">
        <v>115</v>
      </c>
    </row>
    <row r="3" spans="1:14" x14ac:dyDescent="0.2">
      <c r="A3" s="42" t="s">
        <v>1</v>
      </c>
      <c r="B3" s="80" t="s">
        <v>116</v>
      </c>
      <c r="C3" s="80" t="s">
        <v>117</v>
      </c>
      <c r="D3" s="80" t="s">
        <v>118</v>
      </c>
      <c r="E3" s="42"/>
    </row>
    <row r="4" spans="1:14" x14ac:dyDescent="0.2">
      <c r="A4" s="42" t="s">
        <v>2</v>
      </c>
      <c r="B4" s="80" t="s">
        <v>116</v>
      </c>
      <c r="C4" s="80" t="s">
        <v>119</v>
      </c>
      <c r="D4" s="80" t="s">
        <v>120</v>
      </c>
      <c r="E4" s="42"/>
    </row>
    <row r="5" spans="1:14" x14ac:dyDescent="0.2">
      <c r="A5" t="s">
        <v>3</v>
      </c>
      <c r="B5" s="80" t="s">
        <v>121</v>
      </c>
      <c r="C5" s="80" t="s">
        <v>122</v>
      </c>
      <c r="D5" s="80" t="s">
        <v>123</v>
      </c>
    </row>
    <row r="6" spans="1:14" x14ac:dyDescent="0.2">
      <c r="A6" t="s">
        <v>4</v>
      </c>
      <c r="B6" s="80" t="s">
        <v>124</v>
      </c>
      <c r="C6" s="80" t="s">
        <v>125</v>
      </c>
      <c r="D6" s="80" t="s">
        <v>126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127</v>
      </c>
      <c r="D7" s="80" t="s">
        <v>128</v>
      </c>
      <c r="L7" s="80"/>
      <c r="M7" s="80"/>
      <c r="N7" s="80"/>
    </row>
    <row r="8" spans="1:14" x14ac:dyDescent="0.2">
      <c r="A8" t="s">
        <v>6</v>
      </c>
      <c r="B8" s="80" t="s">
        <v>124</v>
      </c>
      <c r="C8" s="80" t="s">
        <v>129</v>
      </c>
      <c r="D8" s="79" t="s">
        <v>130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131</v>
      </c>
      <c r="D9" s="80" t="s">
        <v>132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133</v>
      </c>
      <c r="D10" s="80" t="s">
        <v>134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135</v>
      </c>
      <c r="D11" s="80" t="s">
        <v>134</v>
      </c>
      <c r="L11" s="80"/>
      <c r="M11" s="80"/>
      <c r="N11" s="80"/>
    </row>
    <row r="12" spans="1:14" x14ac:dyDescent="0.2">
      <c r="A12" t="s">
        <v>139</v>
      </c>
      <c r="B12" s="80" t="s">
        <v>136</v>
      </c>
      <c r="C12" s="80" t="s">
        <v>137</v>
      </c>
      <c r="D12" s="80" t="s">
        <v>138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3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2" workbookViewId="0">
      <selection activeCell="N75" sqref="N75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19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19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19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19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19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19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19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19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/>
      <c r="B10" s="66"/>
      <c r="C10" s="66"/>
      <c r="D10" s="67"/>
      <c r="F10" s="115"/>
      <c r="G10" s="119"/>
      <c r="H10" s="122"/>
      <c r="I10" s="55" t="e">
        <f>VLOOKUP(C10,'Points Table'!A$3:L$43,IF(A10="A Grade / Juniors",4,IF(A10="B Grade",6,IF(A10="C Grade",8,IF(A10="D Grade",10,12)))))</f>
        <v>#N/A</v>
      </c>
      <c r="R10" s="114"/>
      <c r="S10" s="119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119"/>
      <c r="H11" s="122"/>
      <c r="I11" s="55" t="e">
        <f>VLOOKUP(C11,'Points Table'!A$3:L$43,IF(A11="A Grade / Juniors",4,IF(A11="B Grade",6,IF(A11="C Grade",8,IF(A11="D Grade",10,12)))))</f>
        <v>#N/A</v>
      </c>
      <c r="R11" s="114"/>
      <c r="S11" s="119"/>
      <c r="T11" s="120"/>
      <c r="V11" s="82"/>
      <c r="W11" s="82"/>
      <c r="X11" s="82"/>
      <c r="Y11" s="82"/>
      <c r="Z11" s="82"/>
      <c r="AA11" s="82"/>
      <c r="AB11" s="96"/>
      <c r="AC11"/>
    </row>
    <row r="12" spans="1:29" ht="17" customHeight="1" x14ac:dyDescent="0.2">
      <c r="A12" s="66"/>
      <c r="B12" s="66"/>
      <c r="C12" s="66"/>
      <c r="D12" s="67"/>
      <c r="F12" s="115"/>
      <c r="G12" s="119"/>
      <c r="H12" s="122"/>
      <c r="I12" s="55" t="e">
        <f>VLOOKUP(C12,'Points Table'!A$3:L$43,IF(A12="A Grade / Juniors",4,IF(A12="B Grade",6,IF(A12="C Grade",8,IF(A12="D Grade",10,12)))))</f>
        <v>#N/A</v>
      </c>
      <c r="R12" s="114"/>
      <c r="S12" s="119"/>
      <c r="T12" s="120"/>
    </row>
    <row r="13" spans="1:29" ht="17" customHeight="1" x14ac:dyDescent="0.2">
      <c r="A13" s="66"/>
      <c r="B13" s="66"/>
      <c r="C13" s="66"/>
      <c r="D13" s="67"/>
      <c r="F13" s="115"/>
      <c r="G13" s="119"/>
      <c r="H13" s="122"/>
      <c r="I13" s="55" t="e">
        <f>VLOOKUP(C13,'Points Table'!A$3:L$43,IF(A13="A Grade / Juniors",4,IF(A13="B Grade",6,IF(A13="C Grade",8,IF(A13="D Grade",10,12)))))</f>
        <v>#N/A</v>
      </c>
      <c r="R13" s="114"/>
      <c r="S13" s="119"/>
      <c r="T13" s="120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114"/>
      <c r="S14" s="119"/>
      <c r="T14" s="120"/>
    </row>
    <row r="15" spans="1:29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</row>
    <row r="16" spans="1:29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</row>
    <row r="17" spans="1:27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8"/>
      <c r="S17" s="64"/>
      <c r="T17" s="120"/>
      <c r="W17" s="121"/>
    </row>
    <row r="18" spans="1:27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8"/>
      <c r="S18" s="64"/>
      <c r="T18" s="120"/>
      <c r="W18" s="121"/>
    </row>
    <row r="19" spans="1:27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120"/>
      <c r="W19" s="121"/>
    </row>
    <row r="20" spans="1:27" ht="17" customHeight="1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  <c r="R20" s="91"/>
      <c r="S20" s="91"/>
      <c r="T20" s="120"/>
      <c r="U20" s="91"/>
      <c r="V20" s="91"/>
      <c r="W20" s="91"/>
    </row>
    <row r="21" spans="1:27" ht="17" customHeight="1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7" ht="17" customHeight="1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  <c r="R22" s="91"/>
      <c r="S22" s="91"/>
      <c r="T22" s="91"/>
      <c r="U22" s="91"/>
      <c r="V22" s="91"/>
    </row>
    <row r="23" spans="1:27" ht="17" customHeight="1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7" ht="17" customHeight="1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</row>
    <row r="25" spans="1:27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</row>
    <row r="26" spans="1:27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</row>
    <row r="27" spans="1:27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</row>
    <row r="28" spans="1:27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7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</row>
    <row r="30" spans="1:27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7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7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  <c r="U32" s="82"/>
      <c r="V32" s="82"/>
      <c r="W32" s="82"/>
      <c r="Y32" s="82"/>
      <c r="Z32" s="82"/>
      <c r="AA32" s="96"/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  <c r="U33" s="82"/>
      <c r="V33" s="82"/>
      <c r="W33" s="82"/>
      <c r="X33" s="82"/>
      <c r="Y33" s="82"/>
      <c r="Z33" s="82"/>
      <c r="AA33" s="96"/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9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  <c r="S38" s="82"/>
      <c r="T38" s="82"/>
      <c r="U38" s="82"/>
      <c r="V38" s="82"/>
      <c r="W38" s="82"/>
      <c r="X38" s="96"/>
      <c r="Y38" s="82"/>
      <c r="Z38"/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  <c r="S39" s="82"/>
      <c r="T39" s="82"/>
      <c r="U39" s="82"/>
      <c r="V39" s="82"/>
      <c r="W39" s="82"/>
      <c r="X39" s="96"/>
      <c r="Z39" s="82"/>
    </row>
    <row r="40" spans="1:27" ht="19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  <c r="S40" s="82"/>
      <c r="T40" s="82"/>
      <c r="U40" s="82"/>
      <c r="V40" s="82"/>
      <c r="W40" s="82"/>
      <c r="X40" s="96"/>
      <c r="Z40" s="82"/>
    </row>
    <row r="41" spans="1:27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9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T42" s="82"/>
      <c r="U42" s="82"/>
      <c r="V42" s="82"/>
      <c r="X42" s="82"/>
      <c r="Y42" s="82"/>
      <c r="Z42" s="96"/>
      <c r="AA42"/>
    </row>
    <row r="43" spans="1:27" ht="19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T43" s="82"/>
      <c r="U43" s="82"/>
      <c r="V43" s="82"/>
      <c r="W43" s="82"/>
      <c r="X43" s="82"/>
      <c r="Y43" s="82"/>
      <c r="Z43" s="96"/>
      <c r="AA43" s="82"/>
    </row>
    <row r="44" spans="1:27" ht="19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  <c r="T44" s="82"/>
      <c r="U44" s="82"/>
      <c r="V44" s="82"/>
      <c r="W44" s="82"/>
      <c r="X44" s="82"/>
      <c r="Y44" s="82"/>
      <c r="Z44" s="96"/>
      <c r="AA44"/>
    </row>
    <row r="45" spans="1:27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9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  <c r="P47" s="82"/>
      <c r="Q47" s="82"/>
      <c r="R47" s="82"/>
      <c r="S47" s="82"/>
      <c r="T47" s="96"/>
    </row>
    <row r="48" spans="1:27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  <c r="J51" s="64"/>
    </row>
    <row r="52" spans="1:10" ht="17" customHeight="1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27"/>
      <c r="T3" s="126"/>
      <c r="U3" s="114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27"/>
      <c r="T4" s="126"/>
      <c r="U4" s="114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27"/>
      <c r="T5" s="126"/>
      <c r="U5" s="114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27"/>
      <c r="T6" s="126"/>
      <c r="U6" s="114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27"/>
      <c r="T7" s="126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27"/>
      <c r="T8" s="126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27"/>
      <c r="T9" s="126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27"/>
      <c r="T10" s="126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27"/>
      <c r="T11" s="126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27"/>
      <c r="T12" s="126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V14" s="82"/>
      <c r="W14" s="82"/>
      <c r="X14" s="82"/>
      <c r="Y14" s="82"/>
      <c r="Z14" s="82"/>
      <c r="AA14" s="82"/>
      <c r="AB14" s="96"/>
      <c r="AC14"/>
    </row>
    <row r="15" spans="1:29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</row>
    <row r="17" spans="1:23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R17" s="114"/>
      <c r="S17" s="128"/>
      <c r="T17" s="126"/>
      <c r="U17" s="114"/>
    </row>
    <row r="18" spans="1:23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28"/>
      <c r="T18" s="126"/>
      <c r="U18" s="114"/>
    </row>
    <row r="19" spans="1:23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4"/>
      <c r="S19" s="128"/>
      <c r="T19" s="126"/>
      <c r="U19" s="114"/>
    </row>
    <row r="20" spans="1:23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28"/>
      <c r="T20" s="126"/>
      <c r="U20" s="114"/>
      <c r="W20" s="121"/>
    </row>
    <row r="21" spans="1:23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6"/>
      <c r="U21" s="114"/>
      <c r="W21" s="121"/>
    </row>
    <row r="22" spans="1:23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8"/>
      <c r="S22" s="64"/>
      <c r="T22" s="120"/>
      <c r="W22" s="121"/>
    </row>
    <row r="23" spans="1:23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7"/>
      <c r="T23" s="126"/>
      <c r="U23" s="91"/>
      <c r="V23" s="91"/>
      <c r="W23" s="91"/>
    </row>
    <row r="24" spans="1:23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7"/>
      <c r="T24" s="126"/>
    </row>
    <row r="25" spans="1:23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7"/>
      <c r="T25" s="126"/>
      <c r="U25" s="91"/>
      <c r="V25" s="91"/>
    </row>
    <row r="26" spans="1:23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7"/>
      <c r="T26" s="126"/>
    </row>
    <row r="27" spans="1:23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6"/>
    </row>
    <row r="32" spans="1:23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6"/>
    </row>
    <row r="33" spans="1:26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6"/>
    </row>
    <row r="34" spans="1:26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6"/>
    </row>
    <row r="35" spans="1:26" ht="19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6"/>
      <c r="U35" s="82"/>
      <c r="V35" s="82"/>
      <c r="W35" s="82"/>
      <c r="X35" s="96"/>
      <c r="Y35" s="82"/>
      <c r="Z35"/>
    </row>
    <row r="36" spans="1:26" ht="19" x14ac:dyDescent="0.2">
      <c r="A36" s="66"/>
      <c r="B36" s="66"/>
      <c r="C36" s="66"/>
      <c r="D36" s="67"/>
      <c r="F36" s="115"/>
      <c r="G36" s="128"/>
      <c r="H36" s="126"/>
      <c r="I36" s="55" t="e">
        <f>VLOOKUP(C36,'Points Table'!A$3:L$43,IF(A36="A Grade / Juniors",4,IF(A36="B Grade",6,IF(A36="C Grade",8,IF(A36="D Grade",10,12)))))</f>
        <v>#N/A</v>
      </c>
      <c r="P36" s="82"/>
      <c r="Q36" s="82"/>
      <c r="R36" s="82"/>
      <c r="S36" s="82"/>
      <c r="T36" s="96"/>
    </row>
    <row r="37" spans="1:26" x14ac:dyDescent="0.2">
      <c r="A37" s="66"/>
      <c r="B37" s="66"/>
      <c r="C37" s="66"/>
      <c r="D37" s="67"/>
      <c r="F37" s="115"/>
      <c r="G37" s="128"/>
      <c r="H37" s="126"/>
      <c r="I37" s="55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6"/>
      <c r="B38" s="66"/>
      <c r="C38" s="66"/>
      <c r="D38" s="67"/>
      <c r="F38" s="115"/>
      <c r="G38" s="128"/>
      <c r="H38" s="126"/>
      <c r="I38" s="55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6"/>
      <c r="B39" s="66"/>
      <c r="C39" s="66"/>
      <c r="D39" s="67"/>
      <c r="F39" s="115"/>
      <c r="G39" s="128"/>
      <c r="H39" s="126"/>
      <c r="I39" s="55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6"/>
      <c r="B40" s="66"/>
      <c r="C40" s="66"/>
      <c r="D40" s="67"/>
      <c r="F40" s="115"/>
      <c r="G40" s="128"/>
      <c r="H40" s="126"/>
      <c r="I40" s="55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6"/>
      <c r="B41" s="66"/>
      <c r="C41" s="66"/>
      <c r="D41" s="67"/>
      <c r="F41" s="115"/>
      <c r="G41" s="128"/>
      <c r="H41" s="126"/>
      <c r="I41" s="55" t="e">
        <f>VLOOKUP(C41,'Points Table'!A$3:L$43,IF(A41="A Grade / Juniors",4,IF(A41="B Grade",6,IF(A41="C Grade",8,IF(A41="D Grade",10,12)))))</f>
        <v>#N/A</v>
      </c>
      <c r="J41" s="64"/>
    </row>
    <row r="42" spans="1:26" ht="17" customHeight="1" x14ac:dyDescent="0.2">
      <c r="A42" s="66"/>
      <c r="B42" s="66"/>
      <c r="C42" s="66"/>
      <c r="D42" s="67"/>
      <c r="F42" s="115"/>
      <c r="G42" s="128"/>
      <c r="H42" s="126"/>
      <c r="I42" s="55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6"/>
      <c r="B43" s="66"/>
      <c r="C43" s="66"/>
      <c r="D43" s="67"/>
      <c r="F43" s="115"/>
      <c r="G43" s="128"/>
      <c r="H43" s="126"/>
      <c r="I43" s="55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6"/>
      <c r="B48" s="66"/>
      <c r="C48" s="66"/>
      <c r="D48" s="67"/>
      <c r="F48" s="115"/>
      <c r="G48" s="127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7"/>
      <c r="H2" s="126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7"/>
      <c r="H3" s="126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7"/>
      <c r="H4" s="126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7"/>
      <c r="H5" s="126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7"/>
      <c r="H6" s="126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7"/>
      <c r="H7" s="126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7"/>
      <c r="H8" s="126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7"/>
      <c r="H9" s="126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7"/>
      <c r="H10" s="126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7"/>
      <c r="Y10" s="126"/>
      <c r="Z10" s="126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7"/>
      <c r="H11" s="126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7"/>
      <c r="Y11" s="126"/>
      <c r="Z11" s="126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7"/>
      <c r="H12" s="126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7"/>
      <c r="H13" s="126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7"/>
      <c r="Z13" s="126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7"/>
      <c r="H14" s="126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7"/>
      <c r="X14" s="126"/>
      <c r="Y14" s="127"/>
      <c r="Z14" s="126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7"/>
      <c r="H15" s="126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7"/>
      <c r="X15" s="126"/>
      <c r="Y15" s="126"/>
      <c r="Z15" s="126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7"/>
      <c r="H16" s="126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7"/>
      <c r="Y16" s="126"/>
      <c r="Z16" s="126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7"/>
      <c r="H17" s="126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7"/>
      <c r="Y17" s="126"/>
      <c r="Z17" s="126"/>
    </row>
    <row r="18" spans="1:28" ht="17" customHeight="1" x14ac:dyDescent="0.2">
      <c r="A18" s="66"/>
      <c r="B18" s="66"/>
      <c r="C18" s="66"/>
      <c r="D18" s="67"/>
      <c r="F18" s="115"/>
      <c r="G18" s="127"/>
      <c r="H18" s="126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7"/>
      <c r="Y18" s="126"/>
    </row>
    <row r="19" spans="1:28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30"/>
      <c r="V20" s="127"/>
      <c r="W20" s="126"/>
      <c r="X20" s="127"/>
      <c r="Y20" s="126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7"/>
      <c r="T21" s="127"/>
      <c r="U21" s="127"/>
      <c r="V21" s="127"/>
      <c r="W21" s="127"/>
      <c r="X21" s="127"/>
      <c r="Y21" s="126"/>
    </row>
    <row r="22" spans="1:28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7"/>
      <c r="W22" s="126"/>
      <c r="X22" s="127"/>
      <c r="Y22" s="126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7"/>
      <c r="W23" s="126"/>
      <c r="X23" s="127"/>
      <c r="Y23" s="126"/>
    </row>
    <row r="24" spans="1:28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7"/>
      <c r="W24" s="126"/>
    </row>
    <row r="25" spans="1:28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</row>
    <row r="30" spans="1:28" ht="17" customHeight="1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</row>
    <row r="31" spans="1:28" ht="17" customHeight="1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</row>
    <row r="32" spans="1:28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28"/>
      <c r="T32" s="128"/>
      <c r="U32" s="128"/>
      <c r="V32" s="128"/>
      <c r="W32" s="128"/>
      <c r="X32" s="128"/>
      <c r="Y32" s="126"/>
    </row>
    <row r="33" spans="1:3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R33" s="114"/>
      <c r="S33" s="128"/>
      <c r="T33" s="128"/>
      <c r="U33" s="128"/>
      <c r="V33" s="128"/>
      <c r="W33" s="128"/>
      <c r="X33" s="128"/>
      <c r="Y33" s="126"/>
    </row>
    <row r="34" spans="1:3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  <c r="R34" s="114"/>
      <c r="S34" s="128"/>
      <c r="T34" s="128"/>
      <c r="U34" s="128"/>
      <c r="V34" s="128"/>
      <c r="W34" s="128"/>
      <c r="X34" s="128"/>
      <c r="Y34" s="126"/>
    </row>
    <row r="35" spans="1:3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  <c r="R35" s="114"/>
      <c r="S35" s="128"/>
      <c r="T35" s="128"/>
      <c r="U35" s="128"/>
      <c r="V35" s="128"/>
      <c r="W35" s="128"/>
      <c r="X35" s="128"/>
      <c r="Y35" s="126"/>
    </row>
    <row r="36" spans="1:31" ht="19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  <c r="R36" s="114"/>
      <c r="S36" s="128"/>
      <c r="T36" s="128"/>
      <c r="U36" s="128"/>
      <c r="V36" s="128"/>
      <c r="W36" s="128"/>
      <c r="X36" s="128"/>
      <c r="Y36" s="126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  <c r="R37" s="114"/>
      <c r="S37" s="128"/>
      <c r="T37" s="128"/>
      <c r="U37" s="128"/>
      <c r="V37" s="128"/>
      <c r="W37" s="128"/>
      <c r="X37" s="128"/>
      <c r="Y37" s="126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  <c r="R38" s="114"/>
      <c r="S38" s="128"/>
      <c r="T38" s="128"/>
      <c r="U38" s="128"/>
      <c r="V38" s="128"/>
      <c r="W38" s="128"/>
      <c r="X38" s="128"/>
      <c r="Y38" s="126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7"/>
      <c r="H39" s="126"/>
      <c r="I39" s="55" t="e">
        <f>VLOOKUP(C39,'Points Table'!A$3:L$43,IF(A39="A Grade / Juniors",4,IF(A39="B Grade",6,IF(A39="C Grade",8,IF(A39="D Grade",10,12)))))</f>
        <v>#N/A</v>
      </c>
      <c r="R39" s="114"/>
      <c r="S39" s="128"/>
      <c r="T39" s="128"/>
      <c r="U39" s="128"/>
      <c r="V39" s="128"/>
      <c r="W39" s="128"/>
      <c r="X39" s="128"/>
      <c r="Y39" s="126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7"/>
      <c r="H40" s="126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7"/>
      <c r="U40" s="126"/>
      <c r="V40" s="126"/>
      <c r="W40" s="128"/>
      <c r="X40" s="128"/>
      <c r="Y40" s="126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30"/>
      <c r="F41" s="115"/>
      <c r="G41" s="127"/>
      <c r="H41" s="126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7"/>
      <c r="V41" s="126"/>
      <c r="W41" s="128"/>
      <c r="X41" s="128"/>
      <c r="Y41" s="126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7"/>
      <c r="H42" s="126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7"/>
      <c r="H43" s="126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8"/>
      <c r="H44" s="126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8"/>
      <c r="H45" s="126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8"/>
      <c r="H46" s="126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8"/>
      <c r="H47" s="126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8"/>
      <c r="H48" s="126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7"/>
      <c r="H49" s="126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60</v>
      </c>
      <c r="B14" s="66" t="s">
        <v>34</v>
      </c>
      <c r="C14" s="66">
        <v>13</v>
      </c>
      <c r="D14" s="67" t="s">
        <v>74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61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400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63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360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64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336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65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320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66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312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67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304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68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296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69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288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70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280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61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65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66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67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68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69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70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71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72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73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74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75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76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77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103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104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105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106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107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61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63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64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65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66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67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68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60</v>
      </c>
      <c r="B52" s="66" t="s">
        <v>38</v>
      </c>
      <c r="C52" s="66">
        <v>1</v>
      </c>
      <c r="D52" s="67" t="s">
        <v>61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60</v>
      </c>
      <c r="B53" s="66" t="s">
        <v>38</v>
      </c>
      <c r="C53" s="66">
        <v>2</v>
      </c>
      <c r="D53" s="67" t="s">
        <v>63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60</v>
      </c>
      <c r="B54" s="66" t="s">
        <v>38</v>
      </c>
      <c r="C54" s="66">
        <v>3</v>
      </c>
      <c r="D54" s="67" t="s">
        <v>64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60</v>
      </c>
      <c r="B55" s="66" t="s">
        <v>38</v>
      </c>
      <c r="C55" s="66">
        <v>4</v>
      </c>
      <c r="D55" s="67" t="s">
        <v>65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60</v>
      </c>
      <c r="B56" s="66" t="s">
        <v>38</v>
      </c>
      <c r="C56" s="66">
        <v>5</v>
      </c>
      <c r="D56" s="67" t="s">
        <v>66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60</v>
      </c>
      <c r="B57" s="66" t="s">
        <v>38</v>
      </c>
      <c r="C57" s="66">
        <v>6</v>
      </c>
      <c r="D57" s="67" t="s">
        <v>67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400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360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61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63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61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63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64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141</v>
      </c>
      <c r="C65" s="66">
        <v>1</v>
      </c>
      <c r="D65" s="67" t="s">
        <v>61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61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63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64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65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66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67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68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142</v>
      </c>
      <c r="C73" s="66">
        <v>1</v>
      </c>
      <c r="D73" s="67" t="s">
        <v>61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61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63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64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65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66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67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68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69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61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63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64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141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142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143</v>
      </c>
    </row>
    <row r="118" spans="6:13" ht="19" x14ac:dyDescent="0.2">
      <c r="F118" s="82"/>
      <c r="G118" s="82"/>
      <c r="H118" s="82"/>
      <c r="I118" s="82"/>
      <c r="J118" s="82" t="s">
        <v>144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145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146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147</v>
      </c>
    </row>
    <row r="123" spans="6:13" ht="19" x14ac:dyDescent="0.2">
      <c r="F123" s="82"/>
      <c r="G123" s="82"/>
      <c r="H123" s="82"/>
      <c r="I123" s="82"/>
      <c r="J123" s="82" t="s">
        <v>148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149</v>
      </c>
      <c r="K124" s="82">
        <v>9</v>
      </c>
      <c r="L124" s="83">
        <v>1.0034722222222221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60</v>
      </c>
      <c r="B2" s="66" t="s">
        <v>34</v>
      </c>
      <c r="C2" s="66">
        <v>1</v>
      </c>
      <c r="D2" s="67" t="s">
        <v>61</v>
      </c>
      <c r="E2" s="62" t="s">
        <v>62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60</v>
      </c>
      <c r="B3" s="66" t="s">
        <v>34</v>
      </c>
      <c r="C3" s="66">
        <v>2</v>
      </c>
      <c r="D3" s="67" t="s">
        <v>63</v>
      </c>
      <c r="E3" s="62" t="s">
        <v>62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60</v>
      </c>
      <c r="B4" s="66" t="s">
        <v>34</v>
      </c>
      <c r="C4" s="66">
        <v>3</v>
      </c>
      <c r="D4" s="67" t="s">
        <v>64</v>
      </c>
      <c r="E4" s="62" t="s">
        <v>62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60</v>
      </c>
      <c r="B5" s="66" t="s">
        <v>34</v>
      </c>
      <c r="C5" s="66">
        <v>4</v>
      </c>
      <c r="D5" s="67" t="s">
        <v>65</v>
      </c>
      <c r="E5" s="62" t="s">
        <v>62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60</v>
      </c>
      <c r="B6" s="66" t="s">
        <v>34</v>
      </c>
      <c r="C6" s="66">
        <v>5</v>
      </c>
      <c r="D6" s="67" t="s">
        <v>66</v>
      </c>
      <c r="E6" s="62" t="s">
        <v>62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60</v>
      </c>
      <c r="B7" s="66" t="s">
        <v>34</v>
      </c>
      <c r="C7" s="66">
        <v>6</v>
      </c>
      <c r="D7" s="67" t="s">
        <v>67</v>
      </c>
      <c r="E7" s="62" t="s">
        <v>62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60</v>
      </c>
      <c r="B8" s="66" t="s">
        <v>34</v>
      </c>
      <c r="C8" s="66">
        <v>7</v>
      </c>
      <c r="D8" s="67" t="s">
        <v>68</v>
      </c>
      <c r="E8" s="62" t="s">
        <v>62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60</v>
      </c>
      <c r="B9" s="66" t="s">
        <v>34</v>
      </c>
      <c r="C9" s="66">
        <v>8</v>
      </c>
      <c r="D9" s="67" t="s">
        <v>69</v>
      </c>
      <c r="E9" s="62" t="s">
        <v>62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60</v>
      </c>
      <c r="B10" s="66" t="s">
        <v>34</v>
      </c>
      <c r="C10" s="66">
        <v>9</v>
      </c>
      <c r="D10" s="67" t="s">
        <v>70</v>
      </c>
      <c r="E10" s="62" t="s">
        <v>62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60</v>
      </c>
      <c r="B11" s="66" t="s">
        <v>34</v>
      </c>
      <c r="C11" s="66">
        <v>10</v>
      </c>
      <c r="D11" s="67" t="s">
        <v>71</v>
      </c>
      <c r="E11" s="62" t="s">
        <v>62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60</v>
      </c>
      <c r="B12" s="66" t="s">
        <v>34</v>
      </c>
      <c r="C12" s="66">
        <v>11</v>
      </c>
      <c r="D12" s="67" t="s">
        <v>72</v>
      </c>
      <c r="E12" s="62" t="s">
        <v>62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60</v>
      </c>
      <c r="B13" s="66" t="s">
        <v>34</v>
      </c>
      <c r="C13" s="66">
        <v>12</v>
      </c>
      <c r="D13" s="67" t="s">
        <v>73</v>
      </c>
      <c r="E13" s="62" t="s">
        <v>62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61</v>
      </c>
      <c r="E14" s="62" t="s">
        <v>62</v>
      </c>
      <c r="F14" s="66"/>
      <c r="G14" s="66"/>
      <c r="H14" s="86"/>
      <c r="I14" s="55">
        <f>VLOOKUP(C14,'Points Table'!A$3:L$43,IF(A14="A Grade / Juniors",4,IF(A14="B Grade",6,IF(A14="C Grade",8,IF(A14="D Grade",10,12)))))</f>
        <v>400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63</v>
      </c>
      <c r="E15" s="62" t="s">
        <v>62</v>
      </c>
      <c r="F15" s="66"/>
      <c r="G15" s="66"/>
      <c r="H15" s="86"/>
      <c r="I15" s="55">
        <f>VLOOKUP(C15,'Points Table'!A$3:L$43,IF(A15="A Grade / Juniors",4,IF(A15="B Grade",6,IF(A15="C Grade",8,IF(A15="D Grade",10,12)))))</f>
        <v>360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64</v>
      </c>
      <c r="E16" s="62" t="s">
        <v>62</v>
      </c>
      <c r="F16" s="66"/>
      <c r="G16" s="66"/>
      <c r="H16" s="86"/>
      <c r="I16" s="55">
        <f>VLOOKUP(C16,'Points Table'!A$3:L$43,IF(A16="A Grade / Juniors",4,IF(A16="B Grade",6,IF(A16="C Grade",8,IF(A16="D Grade",10,12)))))</f>
        <v>336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65</v>
      </c>
      <c r="E17" s="62" t="s">
        <v>62</v>
      </c>
      <c r="F17" s="66"/>
      <c r="G17" s="66"/>
      <c r="H17" s="86"/>
      <c r="I17" s="55">
        <f>VLOOKUP(C17,'Points Table'!A$3:L$43,IF(A17="A Grade / Juniors",4,IF(A17="B Grade",6,IF(A17="C Grade",8,IF(A17="D Grade",10,12)))))</f>
        <v>320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66</v>
      </c>
      <c r="E18" s="62" t="s">
        <v>62</v>
      </c>
      <c r="F18" s="66"/>
      <c r="G18" s="66"/>
      <c r="H18" s="86"/>
      <c r="I18" s="55">
        <f>VLOOKUP(C18,'Points Table'!A$3:L$43,IF(A18="A Grade / Juniors",4,IF(A18="B Grade",6,IF(A18="C Grade",8,IF(A18="D Grade",10,12)))))</f>
        <v>312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67</v>
      </c>
      <c r="E19" s="62" t="s">
        <v>62</v>
      </c>
      <c r="F19" s="66"/>
      <c r="G19" s="66"/>
      <c r="H19" s="86"/>
      <c r="I19" s="55">
        <f>VLOOKUP(C19,'Points Table'!A$3:L$43,IF(A19="A Grade / Juniors",4,IF(A19="B Grade",6,IF(A19="C Grade",8,IF(A19="D Grade",10,12)))))</f>
        <v>304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68</v>
      </c>
      <c r="E20" s="62" t="s">
        <v>62</v>
      </c>
      <c r="F20" s="66"/>
      <c r="G20" s="66"/>
      <c r="H20" s="86"/>
      <c r="I20" s="55">
        <f>VLOOKUP(C20,'Points Table'!A$3:L$43,IF(A20="A Grade / Juniors",4,IF(A20="B Grade",6,IF(A20="C Grade",8,IF(A20="D Grade",10,12)))))</f>
        <v>296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69</v>
      </c>
      <c r="E21" s="62" t="s">
        <v>62</v>
      </c>
      <c r="F21" s="66"/>
      <c r="G21" s="66"/>
      <c r="H21" s="86"/>
      <c r="I21" s="55">
        <f>VLOOKUP(C21,'Points Table'!A$3:L$43,IF(A21="A Grade / Juniors",4,IF(A21="B Grade",6,IF(A21="C Grade",8,IF(A21="D Grade",10,12)))))</f>
        <v>288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70</v>
      </c>
      <c r="E22" s="62" t="s">
        <v>62</v>
      </c>
      <c r="F22" s="66"/>
      <c r="G22" s="66"/>
      <c r="H22" s="86"/>
      <c r="I22" s="55">
        <f>VLOOKUP(C22,'Points Table'!A$3:L$43,IF(A22="A Grade / Juniors",4,IF(A22="B Grade",6,IF(A22="C Grade",8,IF(A22="D Grade",10,12)))))</f>
        <v>280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71</v>
      </c>
      <c r="E23" s="62" t="s">
        <v>62</v>
      </c>
      <c r="F23" s="66"/>
      <c r="G23" s="66"/>
      <c r="H23" s="86"/>
      <c r="I23" s="55">
        <f>VLOOKUP(C23,'Points Table'!A$3:L$43,IF(A23="A Grade / Juniors",4,IF(A23="B Grade",6,IF(A23="C Grade",8,IF(A23="D Grade",10,12)))))</f>
        <v>272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72</v>
      </c>
      <c r="E24" s="62" t="s">
        <v>62</v>
      </c>
      <c r="F24" s="66"/>
      <c r="G24" s="66"/>
      <c r="H24" s="86"/>
      <c r="I24" s="55">
        <f>VLOOKUP(C24,'Points Table'!A$3:L$43,IF(A24="A Grade / Juniors",4,IF(A24="B Grade",6,IF(A24="C Grade",8,IF(A24="D Grade",10,12)))))</f>
        <v>264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73</v>
      </c>
      <c r="E25" s="62" t="s">
        <v>62</v>
      </c>
      <c r="F25" s="66"/>
      <c r="G25" s="66"/>
      <c r="H25" s="86"/>
      <c r="I25" s="55">
        <f>VLOOKUP(C25,'Points Table'!A$3:L$43,IF(A25="A Grade / Juniors",4,IF(A25="B Grade",6,IF(A25="C Grade",8,IF(A25="D Grade",10,12)))))</f>
        <v>256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74</v>
      </c>
      <c r="E26" s="62" t="s">
        <v>62</v>
      </c>
      <c r="F26" s="66"/>
      <c r="G26" s="66"/>
      <c r="H26" s="86"/>
      <c r="I26" s="55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61</v>
      </c>
      <c r="E27" s="62" t="s">
        <v>62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63</v>
      </c>
      <c r="E28" s="62" t="s">
        <v>62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64</v>
      </c>
      <c r="E29" s="62" t="s">
        <v>62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65</v>
      </c>
      <c r="E30" s="62" t="s">
        <v>62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66</v>
      </c>
      <c r="E31" s="62" t="s">
        <v>62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67</v>
      </c>
      <c r="E32" s="62" t="s">
        <v>62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68</v>
      </c>
      <c r="E33" s="62" t="s">
        <v>62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69</v>
      </c>
      <c r="E34" s="62" t="s">
        <v>62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70</v>
      </c>
      <c r="E35" s="62" t="s">
        <v>62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71</v>
      </c>
      <c r="E36" s="62" t="s">
        <v>62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72</v>
      </c>
      <c r="E37" s="62" t="s">
        <v>62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73</v>
      </c>
      <c r="E38" s="62" t="s">
        <v>62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74</v>
      </c>
      <c r="E39" s="62" t="s">
        <v>62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75</v>
      </c>
      <c r="E40" s="62" t="s">
        <v>62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76</v>
      </c>
      <c r="E41" s="62" t="s">
        <v>62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77</v>
      </c>
      <c r="E42" s="62" t="s">
        <v>62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103</v>
      </c>
      <c r="E43" s="62" t="s">
        <v>62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104</v>
      </c>
      <c r="E44" s="62" t="s">
        <v>62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105</v>
      </c>
      <c r="E45" s="62" t="s">
        <v>62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106</v>
      </c>
      <c r="E46" s="62" t="s">
        <v>62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107</v>
      </c>
      <c r="E47" s="62" t="s">
        <v>62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108</v>
      </c>
      <c r="E48" s="62" t="s">
        <v>62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150</v>
      </c>
      <c r="E49" s="62" t="s">
        <v>62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151</v>
      </c>
      <c r="E50" s="62" t="s">
        <v>62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152</v>
      </c>
      <c r="E51" s="62" t="s">
        <v>62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153</v>
      </c>
      <c r="E52" s="62" t="s">
        <v>62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154</v>
      </c>
      <c r="E53" s="62" t="s">
        <v>62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155</v>
      </c>
      <c r="E54" s="62" t="s">
        <v>62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156</v>
      </c>
      <c r="E55" s="62" t="s">
        <v>62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157</v>
      </c>
      <c r="E56" s="62" t="s">
        <v>62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158</v>
      </c>
      <c r="E57" s="62" t="s">
        <v>62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61</v>
      </c>
      <c r="E58" s="62" t="s">
        <v>62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63</v>
      </c>
      <c r="E59" s="62" t="s">
        <v>62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64</v>
      </c>
      <c r="E60" s="62" t="s">
        <v>62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65</v>
      </c>
      <c r="E61" s="62" t="s">
        <v>62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66</v>
      </c>
      <c r="E62" s="62" t="s">
        <v>62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67</v>
      </c>
      <c r="E63" s="62" t="s">
        <v>62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68</v>
      </c>
      <c r="E64" s="62" t="s">
        <v>62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69</v>
      </c>
      <c r="E65" s="62" t="s">
        <v>62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70</v>
      </c>
      <c r="E66" s="62" t="s">
        <v>62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71</v>
      </c>
      <c r="E67" s="62" t="s">
        <v>62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72</v>
      </c>
      <c r="E68" s="62" t="s">
        <v>62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73</v>
      </c>
      <c r="E69" s="62" t="s">
        <v>62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74</v>
      </c>
      <c r="E70" s="62" t="s">
        <v>62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75</v>
      </c>
      <c r="E71" s="62" t="s">
        <v>62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76</v>
      </c>
      <c r="E72" s="62" t="s">
        <v>62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77</v>
      </c>
      <c r="E73" s="62" t="s">
        <v>62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103</v>
      </c>
      <c r="E74" s="62" t="s">
        <v>62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104</v>
      </c>
      <c r="E75" s="62" t="s">
        <v>62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105</v>
      </c>
      <c r="E76" s="62" t="s">
        <v>62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106</v>
      </c>
      <c r="E77" s="62" t="s">
        <v>62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60</v>
      </c>
      <c r="B78" s="66" t="s">
        <v>38</v>
      </c>
      <c r="C78" s="66">
        <v>1</v>
      </c>
      <c r="D78" s="67" t="s">
        <v>61</v>
      </c>
      <c r="E78" s="62" t="s">
        <v>62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60</v>
      </c>
      <c r="B79" s="66" t="s">
        <v>38</v>
      </c>
      <c r="C79" s="66">
        <v>2</v>
      </c>
      <c r="D79" s="67" t="s">
        <v>63</v>
      </c>
      <c r="E79" s="62" t="s">
        <v>62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60</v>
      </c>
      <c r="B80" s="66" t="s">
        <v>38</v>
      </c>
      <c r="C80" s="66">
        <v>3</v>
      </c>
      <c r="D80" s="67" t="s">
        <v>64</v>
      </c>
      <c r="E80" s="62" t="s">
        <v>62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61</v>
      </c>
      <c r="E81" s="62" t="s">
        <v>62</v>
      </c>
      <c r="F81" s="66"/>
      <c r="G81" s="66"/>
      <c r="H81" s="86"/>
      <c r="I81" s="55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63</v>
      </c>
      <c r="E82" s="62" t="s">
        <v>62</v>
      </c>
      <c r="F82" s="66"/>
      <c r="G82" s="66"/>
      <c r="H82" s="86"/>
      <c r="I82" s="55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61</v>
      </c>
      <c r="E83" s="62" t="s">
        <v>62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63</v>
      </c>
      <c r="E84" s="62" t="s">
        <v>62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159</v>
      </c>
      <c r="C85" s="66">
        <v>1</v>
      </c>
      <c r="D85" s="67" t="s">
        <v>61</v>
      </c>
      <c r="E85" s="62" t="s">
        <v>62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159</v>
      </c>
      <c r="C86" s="66">
        <v>2</v>
      </c>
      <c r="D86" s="67" t="s">
        <v>63</v>
      </c>
      <c r="E86" s="62" t="s">
        <v>62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61</v>
      </c>
      <c r="E87" s="62" t="s">
        <v>62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61</v>
      </c>
      <c r="E88" s="62" t="s">
        <v>62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63</v>
      </c>
      <c r="E89" s="62" t="s">
        <v>62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61</v>
      </c>
      <c r="E90" s="62" t="s">
        <v>62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63</v>
      </c>
      <c r="E91" s="62" t="s">
        <v>62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64</v>
      </c>
      <c r="E92" s="62" t="s">
        <v>62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65</v>
      </c>
      <c r="E93" s="62" t="s">
        <v>62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66</v>
      </c>
      <c r="E94" s="62" t="s">
        <v>62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67</v>
      </c>
      <c r="E95" s="62" t="s">
        <v>62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68</v>
      </c>
      <c r="E96" s="62" t="s">
        <v>62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69</v>
      </c>
      <c r="E97" s="62" t="s">
        <v>62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110</v>
      </c>
      <c r="C98" s="66">
        <v>1</v>
      </c>
      <c r="D98" s="67" t="s">
        <v>61</v>
      </c>
      <c r="E98" s="92" t="s">
        <v>62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60</v>
      </c>
      <c r="B13" s="97" t="s">
        <v>34</v>
      </c>
      <c r="C13" s="95">
        <v>12</v>
      </c>
      <c r="D13" s="95" t="s">
        <v>73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60</v>
      </c>
      <c r="B14" s="97" t="s">
        <v>34</v>
      </c>
      <c r="C14" s="95">
        <v>13</v>
      </c>
      <c r="D14" s="95" t="s">
        <v>74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400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360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336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320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312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304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296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288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61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63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64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65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66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67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68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69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70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71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72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75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76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77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104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64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65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66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67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68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69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70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72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73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74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75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60</v>
      </c>
      <c r="B58" s="97" t="s">
        <v>38</v>
      </c>
      <c r="C58" s="95">
        <v>1</v>
      </c>
      <c r="D58" s="95" t="s">
        <v>61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60</v>
      </c>
      <c r="B59" s="97" t="s">
        <v>38</v>
      </c>
      <c r="C59" s="95">
        <v>2</v>
      </c>
      <c r="D59" s="97" t="s">
        <v>63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61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400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63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360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61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63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64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65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159</v>
      </c>
      <c r="C66" s="95">
        <v>1</v>
      </c>
      <c r="D66" s="95" t="s">
        <v>61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159</v>
      </c>
      <c r="C67" s="95">
        <v>2</v>
      </c>
      <c r="D67" s="97" t="s">
        <v>63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159</v>
      </c>
      <c r="C68" s="95">
        <v>3</v>
      </c>
      <c r="D68" s="95" t="s">
        <v>64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61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63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61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63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64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64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65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66</v>
      </c>
      <c r="E78" s="97" t="s">
        <v>62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67</v>
      </c>
      <c r="E79" s="97" t="s">
        <v>62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68</v>
      </c>
      <c r="E80" s="97" t="s">
        <v>62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69</v>
      </c>
      <c r="E81" s="97" t="s">
        <v>62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110</v>
      </c>
      <c r="C82" s="95">
        <v>1</v>
      </c>
      <c r="D82" s="95" t="s">
        <v>61</v>
      </c>
      <c r="E82" s="97" t="s">
        <v>62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60</v>
      </c>
      <c r="B10" s="97" t="s">
        <v>34</v>
      </c>
      <c r="C10" s="95">
        <v>9</v>
      </c>
      <c r="D10" s="95" t="s">
        <v>70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60</v>
      </c>
      <c r="B11" s="97" t="s">
        <v>34</v>
      </c>
      <c r="C11" s="95">
        <v>10</v>
      </c>
      <c r="D11" s="95" t="s">
        <v>71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60</v>
      </c>
      <c r="B12" s="97" t="s">
        <v>34</v>
      </c>
      <c r="C12" s="95">
        <v>11</v>
      </c>
      <c r="D12" s="95" t="s">
        <v>72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61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400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63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360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64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336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65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320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66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312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67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304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68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296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69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288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70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280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61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63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64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65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66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67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68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69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70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71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61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63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64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65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66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67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68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69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61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61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63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159</v>
      </c>
      <c r="C43" s="95">
        <v>1</v>
      </c>
      <c r="D43" s="95" t="s">
        <v>61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61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63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67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68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110</v>
      </c>
      <c r="C53" s="95">
        <v>1</v>
      </c>
      <c r="D53" s="95" t="s">
        <v>61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60</v>
      </c>
      <c r="B9" s="97" t="s">
        <v>34</v>
      </c>
      <c r="C9" s="95">
        <v>8</v>
      </c>
      <c r="D9" s="95" t="s">
        <v>69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61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400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63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360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64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336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65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66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312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67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304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68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296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69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288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70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71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272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72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264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73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256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74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248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75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240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76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232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67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68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69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70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71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72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73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74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75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76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77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103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104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105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106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107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108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61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63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64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65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66</v>
      </c>
      <c r="E51" s="97" t="s">
        <v>62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60</v>
      </c>
      <c r="B52" s="97" t="s">
        <v>38</v>
      </c>
      <c r="C52" s="95">
        <v>1</v>
      </c>
      <c r="D52" s="95" t="s">
        <v>61</v>
      </c>
      <c r="E52" s="97" t="s">
        <v>62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60</v>
      </c>
      <c r="B53" s="97" t="s">
        <v>38</v>
      </c>
      <c r="C53" s="95">
        <v>2</v>
      </c>
      <c r="D53" s="97" t="s">
        <v>63</v>
      </c>
      <c r="E53" s="97" t="s">
        <v>62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60</v>
      </c>
      <c r="B54" s="97" t="s">
        <v>38</v>
      </c>
      <c r="C54" s="95">
        <v>3</v>
      </c>
      <c r="D54" s="95" t="s">
        <v>64</v>
      </c>
      <c r="E54" s="97" t="s">
        <v>62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60</v>
      </c>
      <c r="B55" s="97" t="s">
        <v>38</v>
      </c>
      <c r="C55" s="95">
        <v>4</v>
      </c>
      <c r="D55" s="97" t="s">
        <v>65</v>
      </c>
      <c r="E55" s="97" t="s">
        <v>62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60</v>
      </c>
      <c r="B56" s="97" t="s">
        <v>38</v>
      </c>
      <c r="C56" s="95">
        <v>5</v>
      </c>
      <c r="D56" s="95" t="s">
        <v>66</v>
      </c>
      <c r="E56" s="97" t="s">
        <v>62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61</v>
      </c>
      <c r="E57" s="97" t="s">
        <v>62</v>
      </c>
      <c r="F57" s="97"/>
      <c r="G57" s="98"/>
      <c r="H57" s="99"/>
      <c r="I57" s="55">
        <f>VLOOKUP(C57,'Points Table'!A$3:L$43,IF(A57="A Grade / Juniors",4,IF(A57="B Grade",6,IF(A57="C Grade",8,IF(A57="D Grade",10,12)))))</f>
        <v>400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63</v>
      </c>
      <c r="E58" s="97" t="s">
        <v>62</v>
      </c>
      <c r="F58" s="97"/>
      <c r="G58" s="98"/>
      <c r="H58" s="99"/>
      <c r="I58" s="55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64</v>
      </c>
      <c r="E59" s="97" t="s">
        <v>62</v>
      </c>
      <c r="F59" s="97"/>
      <c r="G59" s="98"/>
      <c r="H59" s="99"/>
      <c r="I59" s="55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65</v>
      </c>
      <c r="E60" s="97" t="s">
        <v>62</v>
      </c>
      <c r="F60" s="97"/>
      <c r="G60" s="98"/>
      <c r="H60" s="99"/>
      <c r="I60" s="55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61</v>
      </c>
      <c r="E61" s="97" t="s">
        <v>62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63</v>
      </c>
      <c r="E62" s="97" t="s">
        <v>62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61</v>
      </c>
      <c r="E63" s="97" t="s">
        <v>62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61</v>
      </c>
      <c r="E64" s="97" t="s">
        <v>62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63</v>
      </c>
      <c r="E65" s="97" t="s">
        <v>62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64</v>
      </c>
      <c r="E66" s="97" t="s">
        <v>62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65</v>
      </c>
      <c r="E67" s="97" t="s">
        <v>62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61</v>
      </c>
      <c r="E68" s="97" t="s">
        <v>62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63</v>
      </c>
      <c r="E69" s="97" t="s">
        <v>62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64</v>
      </c>
      <c r="E70" s="97" t="s">
        <v>62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65</v>
      </c>
      <c r="E71" s="97" t="s">
        <v>62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66</v>
      </c>
      <c r="E72" s="97" t="s">
        <v>62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67</v>
      </c>
      <c r="E73" s="97" t="s">
        <v>62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61</v>
      </c>
      <c r="E74" s="97" t="s">
        <v>62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63</v>
      </c>
      <c r="E75" s="97" t="s">
        <v>62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111</v>
      </c>
      <c r="C76" s="95">
        <v>1</v>
      </c>
      <c r="D76" s="95" t="s">
        <v>61</v>
      </c>
      <c r="E76" s="97" t="s">
        <v>62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111</v>
      </c>
      <c r="C77" s="95">
        <v>2</v>
      </c>
      <c r="D77" s="97" t="s">
        <v>63</v>
      </c>
      <c r="E77" s="97" t="s">
        <v>62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60</v>
      </c>
      <c r="B6" s="97" t="s">
        <v>34</v>
      </c>
      <c r="C6" s="95">
        <v>5</v>
      </c>
      <c r="D6" s="95" t="s">
        <v>66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60</v>
      </c>
      <c r="B7" s="97" t="s">
        <v>34</v>
      </c>
      <c r="C7" s="95">
        <v>6</v>
      </c>
      <c r="D7" s="95" t="s">
        <v>67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60</v>
      </c>
      <c r="B8" s="97" t="s">
        <v>34</v>
      </c>
      <c r="C8" s="95">
        <v>7</v>
      </c>
      <c r="D8" s="95" t="s">
        <v>68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400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360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336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320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312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304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61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63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64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65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66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67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68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69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70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72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61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63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64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65</v>
      </c>
      <c r="E30" s="97" t="s">
        <v>62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66</v>
      </c>
      <c r="E31" s="97" t="s">
        <v>62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67</v>
      </c>
      <c r="E32" s="97" t="s">
        <v>62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68</v>
      </c>
      <c r="E33" s="97" t="s">
        <v>62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69</v>
      </c>
      <c r="E34" s="97" t="s">
        <v>62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70</v>
      </c>
      <c r="E35" s="97" t="s">
        <v>62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60</v>
      </c>
      <c r="B36" s="97" t="s">
        <v>38</v>
      </c>
      <c r="C36" s="95">
        <v>1</v>
      </c>
      <c r="D36" s="95" t="s">
        <v>61</v>
      </c>
      <c r="E36" s="97" t="s">
        <v>62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60</v>
      </c>
      <c r="B37" s="97" t="s">
        <v>38</v>
      </c>
      <c r="C37" s="95">
        <v>2</v>
      </c>
      <c r="D37" s="97" t="s">
        <v>63</v>
      </c>
      <c r="E37" s="97" t="s">
        <v>62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60</v>
      </c>
      <c r="B38" s="97" t="s">
        <v>38</v>
      </c>
      <c r="C38" s="95">
        <v>3</v>
      </c>
      <c r="D38" s="95" t="s">
        <v>64</v>
      </c>
      <c r="E38" s="97" t="s">
        <v>62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61</v>
      </c>
      <c r="E39" s="97" t="s">
        <v>62</v>
      </c>
      <c r="F39" s="97"/>
      <c r="G39" s="98"/>
      <c r="H39" s="99"/>
      <c r="I39" s="55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63</v>
      </c>
      <c r="E40" s="97" t="s">
        <v>62</v>
      </c>
      <c r="F40" s="97"/>
      <c r="G40" s="98"/>
      <c r="H40" s="99"/>
      <c r="I40" s="55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64</v>
      </c>
      <c r="E41" s="97" t="s">
        <v>62</v>
      </c>
      <c r="F41" s="97"/>
      <c r="G41" s="98"/>
      <c r="H41" s="99"/>
      <c r="I41" s="55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61</v>
      </c>
      <c r="E42" s="97" t="s">
        <v>62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63</v>
      </c>
      <c r="E43" s="97" t="s">
        <v>62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64</v>
      </c>
      <c r="E44" s="97" t="s">
        <v>62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61</v>
      </c>
      <c r="E45" s="97" t="s">
        <v>62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61</v>
      </c>
      <c r="E46" s="97" t="s">
        <v>62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63</v>
      </c>
      <c r="E47" s="97" t="s">
        <v>62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64</v>
      </c>
      <c r="E48" s="97" t="s">
        <v>62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65</v>
      </c>
      <c r="E49" s="97" t="s">
        <v>62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66</v>
      </c>
      <c r="E50" s="97" t="s">
        <v>62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60</v>
      </c>
      <c r="B2" s="97" t="s">
        <v>34</v>
      </c>
      <c r="C2" s="95">
        <v>1</v>
      </c>
      <c r="D2" s="95" t="s">
        <v>61</v>
      </c>
      <c r="E2" s="97" t="s">
        <v>62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60</v>
      </c>
      <c r="B3" s="97" t="s">
        <v>34</v>
      </c>
      <c r="C3" s="95">
        <v>2</v>
      </c>
      <c r="D3" s="95" t="s">
        <v>63</v>
      </c>
      <c r="E3" s="97" t="s">
        <v>62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60</v>
      </c>
      <c r="B4" s="97" t="s">
        <v>34</v>
      </c>
      <c r="C4" s="95">
        <v>3</v>
      </c>
      <c r="D4" s="95" t="s">
        <v>64</v>
      </c>
      <c r="E4" s="97" t="s">
        <v>62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60</v>
      </c>
      <c r="B5" s="97" t="s">
        <v>34</v>
      </c>
      <c r="C5" s="95">
        <v>4</v>
      </c>
      <c r="D5" s="95" t="s">
        <v>65</v>
      </c>
      <c r="E5" s="97" t="s">
        <v>62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61</v>
      </c>
      <c r="E6" s="97" t="s">
        <v>62</v>
      </c>
      <c r="F6" s="97"/>
      <c r="G6" s="98"/>
      <c r="H6" s="99"/>
      <c r="I6" s="55">
        <f>VLOOKUP(C6,'Points Table'!A$3:L$43,IF(A6="A Grade / Juniors",4,IF(A6="B Grade",6,IF(A6="C Grade",8,IF(A6="D Grade",10,12)))))</f>
        <v>400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63</v>
      </c>
      <c r="E7" s="97" t="s">
        <v>62</v>
      </c>
      <c r="F7" s="97"/>
      <c r="G7" s="98"/>
      <c r="H7" s="99"/>
      <c r="I7" s="55">
        <f>VLOOKUP(C7,'Points Table'!A$3:L$43,IF(A7="A Grade / Juniors",4,IF(A7="B Grade",6,IF(A7="C Grade",8,IF(A7="D Grade",10,12)))))</f>
        <v>360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64</v>
      </c>
      <c r="E8" s="97" t="s">
        <v>62</v>
      </c>
      <c r="F8" s="97"/>
      <c r="G8" s="98"/>
      <c r="H8" s="99"/>
      <c r="I8" s="55">
        <f>VLOOKUP(C8,'Points Table'!A$3:L$43,IF(A8="A Grade / Juniors",4,IF(A8="B Grade",6,IF(A8="C Grade",8,IF(A8="D Grade",10,12)))))</f>
        <v>336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61</v>
      </c>
      <c r="E9" s="97" t="s">
        <v>62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63</v>
      </c>
      <c r="E10" s="97" t="s">
        <v>62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64</v>
      </c>
      <c r="E11" s="97" t="s">
        <v>62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65</v>
      </c>
      <c r="E12" s="97" t="s">
        <v>62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66</v>
      </c>
      <c r="E13" s="97" t="s">
        <v>62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67</v>
      </c>
      <c r="E14" s="97" t="s">
        <v>62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68</v>
      </c>
      <c r="E15" s="97" t="s">
        <v>62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61</v>
      </c>
      <c r="E16" s="97" t="s">
        <v>62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63</v>
      </c>
      <c r="E17" s="97" t="s">
        <v>62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64</v>
      </c>
      <c r="E18" s="97" t="s">
        <v>62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65</v>
      </c>
      <c r="E19" s="97" t="s">
        <v>62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66</v>
      </c>
      <c r="E20" s="97" t="s">
        <v>62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60</v>
      </c>
      <c r="B21" s="97" t="s">
        <v>38</v>
      </c>
      <c r="C21" s="95">
        <v>1</v>
      </c>
      <c r="D21" s="95" t="s">
        <v>61</v>
      </c>
      <c r="E21" s="97" t="s">
        <v>62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60</v>
      </c>
      <c r="B22" s="97" t="s">
        <v>38</v>
      </c>
      <c r="C22" s="95">
        <v>2</v>
      </c>
      <c r="D22" s="97" t="s">
        <v>63</v>
      </c>
      <c r="E22" s="97" t="s">
        <v>62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60</v>
      </c>
      <c r="B23" s="97" t="s">
        <v>38</v>
      </c>
      <c r="C23" s="95">
        <v>3</v>
      </c>
      <c r="D23" s="95" t="s">
        <v>64</v>
      </c>
      <c r="E23" s="97" t="s">
        <v>62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61</v>
      </c>
      <c r="E24" s="97" t="s">
        <v>62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61</v>
      </c>
      <c r="E25" s="97" t="s">
        <v>62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63</v>
      </c>
      <c r="E26" s="97" t="s">
        <v>62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64</v>
      </c>
      <c r="E27" s="97" t="s">
        <v>62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65</v>
      </c>
      <c r="E28" s="97" t="s">
        <v>62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66</v>
      </c>
      <c r="E29" s="97" t="s">
        <v>62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34" t="s">
        <v>16</v>
      </c>
      <c r="D2" s="135"/>
      <c r="E2" s="135"/>
      <c r="F2" s="135"/>
      <c r="G2" s="135"/>
      <c r="H2" s="135"/>
      <c r="I2" s="135"/>
      <c r="J2" s="135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54</v>
      </c>
      <c r="L3" s="53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6</v>
      </c>
      <c r="B46" s="44" t="s">
        <v>140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I21" sqref="I21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99</v>
      </c>
      <c r="F1" s="16" t="s">
        <v>98</v>
      </c>
      <c r="H1" s="16" t="s">
        <v>30</v>
      </c>
    </row>
    <row r="2" spans="1:19" ht="17" customHeight="1" x14ac:dyDescent="0.2">
      <c r="A2" s="16">
        <f t="shared" ref="A2:F2" si="0">COUNTA(A3:A298)</f>
        <v>20</v>
      </c>
      <c r="B2" s="16">
        <f t="shared" si="0"/>
        <v>73</v>
      </c>
      <c r="C2" s="16">
        <f t="shared" si="0"/>
        <v>6</v>
      </c>
      <c r="D2" s="16">
        <f t="shared" si="0"/>
        <v>27</v>
      </c>
      <c r="E2" s="16">
        <f t="shared" si="0"/>
        <v>0</v>
      </c>
      <c r="F2" s="16">
        <f t="shared" si="0"/>
        <v>0</v>
      </c>
      <c r="H2" s="16"/>
      <c r="K2" s="115"/>
      <c r="L2" s="114"/>
      <c r="M2" t="e">
        <f>MATCH(L2,D$3:D$194,0)</f>
        <v>#N/A</v>
      </c>
    </row>
    <row r="3" spans="1:19" ht="17" customHeight="1" x14ac:dyDescent="0.2">
      <c r="A3" s="143" t="s">
        <v>342</v>
      </c>
      <c r="B3" s="131" t="s">
        <v>78</v>
      </c>
      <c r="C3" s="131" t="s">
        <v>301</v>
      </c>
      <c r="D3" s="131" t="s">
        <v>188</v>
      </c>
      <c r="E3" s="76"/>
      <c r="F3" s="76"/>
      <c r="K3" s="115"/>
      <c r="L3" s="114"/>
      <c r="M3" t="e">
        <f t="shared" ref="M3:M11" si="1">MATCH(L3,D$3:D$194,0)</f>
        <v>#N/A</v>
      </c>
    </row>
    <row r="4" spans="1:19" ht="17" customHeight="1" x14ac:dyDescent="0.2">
      <c r="A4" s="131" t="s">
        <v>81</v>
      </c>
      <c r="B4" s="131" t="s">
        <v>233</v>
      </c>
      <c r="C4" s="131" t="s">
        <v>302</v>
      </c>
      <c r="D4" s="131" t="s">
        <v>284</v>
      </c>
      <c r="E4" s="76"/>
      <c r="F4" s="76"/>
      <c r="K4" s="115"/>
      <c r="L4" s="114"/>
      <c r="M4" t="e">
        <f t="shared" si="1"/>
        <v>#N/A</v>
      </c>
    </row>
    <row r="5" spans="1:19" ht="17" customHeight="1" x14ac:dyDescent="0.2">
      <c r="A5" s="131" t="s">
        <v>82</v>
      </c>
      <c r="B5" s="131" t="s">
        <v>176</v>
      </c>
      <c r="C5" s="131" t="s">
        <v>295</v>
      </c>
      <c r="D5" s="131" t="s">
        <v>184</v>
      </c>
      <c r="E5" s="76"/>
      <c r="F5" s="76"/>
      <c r="K5" s="115"/>
      <c r="L5" s="114"/>
      <c r="M5" t="e">
        <f t="shared" si="1"/>
        <v>#N/A</v>
      </c>
    </row>
    <row r="6" spans="1:19" ht="17" customHeight="1" x14ac:dyDescent="0.2">
      <c r="A6" s="131" t="s">
        <v>259</v>
      </c>
      <c r="B6" s="131" t="s">
        <v>174</v>
      </c>
      <c r="C6" s="143" t="s">
        <v>384</v>
      </c>
      <c r="D6" s="131" t="s">
        <v>95</v>
      </c>
      <c r="E6" s="76"/>
      <c r="F6" s="76"/>
      <c r="K6" s="115"/>
      <c r="L6" s="114"/>
      <c r="M6" t="e">
        <f t="shared" si="1"/>
        <v>#N/A</v>
      </c>
    </row>
    <row r="7" spans="1:19" ht="17" customHeight="1" x14ac:dyDescent="0.2">
      <c r="A7" s="131" t="s">
        <v>89</v>
      </c>
      <c r="B7" s="143" t="s">
        <v>313</v>
      </c>
      <c r="C7" s="131" t="s">
        <v>297</v>
      </c>
      <c r="D7" s="115" t="s">
        <v>378</v>
      </c>
      <c r="E7" s="76"/>
      <c r="F7" s="76"/>
      <c r="K7" s="115"/>
      <c r="L7" s="114"/>
      <c r="M7" t="e">
        <f t="shared" si="1"/>
        <v>#N/A</v>
      </c>
      <c r="N7" s="136"/>
      <c r="O7" s="136"/>
      <c r="P7" s="136"/>
      <c r="Q7" s="136"/>
      <c r="R7" s="136"/>
      <c r="S7" s="136"/>
    </row>
    <row r="8" spans="1:19" ht="17" customHeight="1" x14ac:dyDescent="0.2">
      <c r="A8" s="131" t="s">
        <v>263</v>
      </c>
      <c r="B8" s="131" t="s">
        <v>249</v>
      </c>
      <c r="C8" s="131" t="s">
        <v>299</v>
      </c>
      <c r="D8" s="131" t="s">
        <v>291</v>
      </c>
      <c r="E8" s="76"/>
      <c r="F8" s="76"/>
      <c r="K8" s="115"/>
      <c r="L8" s="114"/>
      <c r="M8" t="e">
        <f t="shared" si="1"/>
        <v>#N/A</v>
      </c>
    </row>
    <row r="9" spans="1:19" ht="17" customHeight="1" x14ac:dyDescent="0.2">
      <c r="A9" s="143" t="s">
        <v>368</v>
      </c>
      <c r="B9" s="131" t="s">
        <v>100</v>
      </c>
      <c r="C9" s="76"/>
      <c r="D9" s="143" t="s">
        <v>350</v>
      </c>
      <c r="E9" s="76"/>
      <c r="F9" s="76"/>
      <c r="K9" s="115"/>
      <c r="L9" s="114"/>
      <c r="M9" t="e">
        <f t="shared" si="1"/>
        <v>#N/A</v>
      </c>
    </row>
    <row r="10" spans="1:19" ht="17" customHeight="1" x14ac:dyDescent="0.2">
      <c r="A10" s="131" t="s">
        <v>178</v>
      </c>
      <c r="B10" s="131" t="s">
        <v>172</v>
      </c>
      <c r="C10" s="76"/>
      <c r="D10" s="131" t="s">
        <v>286</v>
      </c>
      <c r="E10" s="76"/>
      <c r="F10" s="76"/>
      <c r="K10" s="115"/>
      <c r="L10" s="114"/>
      <c r="M10" t="e">
        <f t="shared" si="1"/>
        <v>#N/A</v>
      </c>
    </row>
    <row r="11" spans="1:19" ht="17" customHeight="1" x14ac:dyDescent="0.2">
      <c r="A11" s="143" t="s">
        <v>373</v>
      </c>
      <c r="B11" s="131" t="s">
        <v>198</v>
      </c>
      <c r="C11" s="76"/>
      <c r="D11" s="115" t="s">
        <v>383</v>
      </c>
      <c r="E11" s="76"/>
      <c r="F11" s="76"/>
      <c r="K11" s="115"/>
      <c r="L11" s="114"/>
      <c r="M11" t="e">
        <f t="shared" si="1"/>
        <v>#N/A</v>
      </c>
    </row>
    <row r="12" spans="1:19" ht="17" customHeight="1" x14ac:dyDescent="0.2">
      <c r="A12" s="131" t="s">
        <v>266</v>
      </c>
      <c r="B12" s="143" t="s">
        <v>332</v>
      </c>
      <c r="C12"/>
      <c r="D12" s="143" t="s">
        <v>381</v>
      </c>
      <c r="E12"/>
      <c r="F12"/>
      <c r="K12" s="115"/>
      <c r="L12" s="114"/>
      <c r="M12" t="e">
        <f t="shared" ref="M3:M14" si="2">MATCH(L12,A$3:A$194,0)</f>
        <v>#N/A</v>
      </c>
    </row>
    <row r="13" spans="1:19" ht="17" customHeight="1" x14ac:dyDescent="0.2">
      <c r="A13" s="131" t="s">
        <v>84</v>
      </c>
      <c r="B13" s="131" t="s">
        <v>79</v>
      </c>
      <c r="C13" s="76"/>
      <c r="D13" s="131" t="s">
        <v>275</v>
      </c>
      <c r="E13" s="76"/>
      <c r="F13" s="76"/>
      <c r="K13" s="115"/>
      <c r="L13" s="114"/>
      <c r="M13" t="e">
        <f t="shared" si="2"/>
        <v>#N/A</v>
      </c>
    </row>
    <row r="14" spans="1:19" ht="17" customHeight="1" x14ac:dyDescent="0.2">
      <c r="A14" s="131" t="s">
        <v>260</v>
      </c>
      <c r="B14" s="131" t="s">
        <v>101</v>
      </c>
      <c r="C14" s="76"/>
      <c r="D14" s="131" t="s">
        <v>289</v>
      </c>
      <c r="E14" s="76"/>
      <c r="F14" s="76"/>
      <c r="K14" s="63"/>
      <c r="L14" s="114"/>
      <c r="M14" t="e">
        <f t="shared" si="2"/>
        <v>#N/A</v>
      </c>
    </row>
    <row r="15" spans="1:19" ht="17" customHeight="1" x14ac:dyDescent="0.2">
      <c r="A15" s="143" t="s">
        <v>372</v>
      </c>
      <c r="B15" s="131" t="s">
        <v>88</v>
      </c>
      <c r="D15" s="131" t="s">
        <v>182</v>
      </c>
      <c r="K15" s="63"/>
      <c r="L15" s="114"/>
      <c r="M15" t="e">
        <f t="shared" ref="M3:M65" si="3">MATCH(L15,B$3:B$194,0)</f>
        <v>#N/A</v>
      </c>
    </row>
    <row r="16" spans="1:19" ht="17" customHeight="1" x14ac:dyDescent="0.2">
      <c r="A16" s="131" t="s">
        <v>268</v>
      </c>
      <c r="B16" s="131" t="s">
        <v>200</v>
      </c>
      <c r="C16" s="76"/>
      <c r="D16" s="131" t="s">
        <v>293</v>
      </c>
      <c r="E16" s="76"/>
      <c r="F16" s="76"/>
      <c r="K16" s="63"/>
      <c r="L16" s="114"/>
      <c r="M16" t="e">
        <f t="shared" si="3"/>
        <v>#N/A</v>
      </c>
    </row>
    <row r="17" spans="1:13" ht="17" customHeight="1" x14ac:dyDescent="0.2">
      <c r="A17" s="143" t="s">
        <v>366</v>
      </c>
      <c r="B17" s="131" t="s">
        <v>93</v>
      </c>
      <c r="C17" s="76"/>
      <c r="D17" s="131" t="s">
        <v>96</v>
      </c>
      <c r="E17" s="76"/>
      <c r="F17" s="76"/>
      <c r="K17" s="63"/>
      <c r="L17" s="114"/>
      <c r="M17" t="e">
        <f t="shared" si="3"/>
        <v>#N/A</v>
      </c>
    </row>
    <row r="18" spans="1:13" ht="17" customHeight="1" x14ac:dyDescent="0.2">
      <c r="A18" s="143" t="s">
        <v>362</v>
      </c>
      <c r="B18" s="131" t="s">
        <v>186</v>
      </c>
      <c r="C18" s="76"/>
      <c r="D18" s="131" t="s">
        <v>288</v>
      </c>
      <c r="E18" s="76"/>
      <c r="F18" s="76"/>
      <c r="K18" s="63"/>
      <c r="L18" s="114"/>
      <c r="M18" t="e">
        <f t="shared" si="3"/>
        <v>#N/A</v>
      </c>
    </row>
    <row r="19" spans="1:13" ht="17" customHeight="1" x14ac:dyDescent="0.2">
      <c r="A19" s="131" t="s">
        <v>207</v>
      </c>
      <c r="B19" s="131" t="s">
        <v>92</v>
      </c>
      <c r="C19" s="76"/>
      <c r="D19" s="131" t="s">
        <v>271</v>
      </c>
      <c r="E19" s="76"/>
      <c r="F19" s="76"/>
      <c r="K19" s="63"/>
      <c r="L19" s="114"/>
      <c r="M19" t="e">
        <f t="shared" si="3"/>
        <v>#N/A</v>
      </c>
    </row>
    <row r="20" spans="1:13" ht="17" customHeight="1" x14ac:dyDescent="0.2">
      <c r="A20" s="131" t="s">
        <v>80</v>
      </c>
      <c r="B20" s="143" t="s">
        <v>303</v>
      </c>
      <c r="C20" s="76"/>
      <c r="D20" s="131" t="s">
        <v>273</v>
      </c>
      <c r="E20" s="76"/>
      <c r="F20" s="76"/>
      <c r="K20" s="63"/>
      <c r="L20" s="114"/>
      <c r="M20" t="e">
        <f t="shared" si="3"/>
        <v>#N/A</v>
      </c>
    </row>
    <row r="21" spans="1:13" ht="17" customHeight="1" x14ac:dyDescent="0.2">
      <c r="A21" s="131" t="s">
        <v>438</v>
      </c>
      <c r="B21" s="143" t="s">
        <v>324</v>
      </c>
      <c r="C21" s="76"/>
      <c r="D21" s="131" t="s">
        <v>280</v>
      </c>
      <c r="E21" s="76"/>
      <c r="F21" s="76"/>
      <c r="K21" s="63"/>
      <c r="L21" s="114"/>
      <c r="M21" t="e">
        <f t="shared" si="3"/>
        <v>#N/A</v>
      </c>
    </row>
    <row r="22" spans="1:13" ht="17" customHeight="1" x14ac:dyDescent="0.2">
      <c r="A22" s="131" t="s">
        <v>440</v>
      </c>
      <c r="B22" s="143" t="s">
        <v>323</v>
      </c>
      <c r="D22" s="131" t="s">
        <v>191</v>
      </c>
      <c r="K22" s="63"/>
      <c r="L22" s="114"/>
      <c r="M22" t="e">
        <f t="shared" si="3"/>
        <v>#N/A</v>
      </c>
    </row>
    <row r="23" spans="1:13" ht="17" customHeight="1" x14ac:dyDescent="0.2">
      <c r="A23" s="115"/>
      <c r="B23" s="131" t="s">
        <v>87</v>
      </c>
      <c r="C23" s="76"/>
      <c r="D23" s="115" t="s">
        <v>179</v>
      </c>
      <c r="E23" s="76"/>
      <c r="F23" s="76"/>
      <c r="K23" s="63"/>
      <c r="L23" s="114"/>
      <c r="M23" t="e">
        <f t="shared" si="3"/>
        <v>#N/A</v>
      </c>
    </row>
    <row r="24" spans="1:13" ht="17" customHeight="1" x14ac:dyDescent="0.2">
      <c r="A24" s="115"/>
      <c r="B24" s="131" t="s">
        <v>90</v>
      </c>
      <c r="C24" s="76"/>
      <c r="D24" s="115" t="s">
        <v>94</v>
      </c>
      <c r="E24" s="76"/>
      <c r="F24" s="76"/>
      <c r="K24" s="63"/>
      <c r="L24" s="114"/>
      <c r="M24" t="e">
        <f t="shared" si="3"/>
        <v>#N/A</v>
      </c>
    </row>
    <row r="25" spans="1:13" ht="17" customHeight="1" x14ac:dyDescent="0.2">
      <c r="A25" s="115"/>
      <c r="B25" s="131" t="s">
        <v>201</v>
      </c>
      <c r="C25" s="76"/>
      <c r="D25" s="131" t="s">
        <v>97</v>
      </c>
      <c r="E25" s="76"/>
      <c r="F25" s="76"/>
      <c r="K25" s="63"/>
      <c r="L25" s="114"/>
      <c r="M25" t="e">
        <f t="shared" si="3"/>
        <v>#N/A</v>
      </c>
    </row>
    <row r="26" spans="1:13" ht="17" customHeight="1" x14ac:dyDescent="0.2">
      <c r="A26" s="115"/>
      <c r="B26" s="131" t="s">
        <v>221</v>
      </c>
      <c r="C26" s="76"/>
      <c r="D26" s="143" t="s">
        <v>315</v>
      </c>
      <c r="E26" s="76"/>
      <c r="F26" s="76"/>
      <c r="K26" s="63"/>
      <c r="L26" s="114"/>
      <c r="M26" t="e">
        <f t="shared" si="3"/>
        <v>#N/A</v>
      </c>
    </row>
    <row r="27" spans="1:13" ht="17" customHeight="1" x14ac:dyDescent="0.2">
      <c r="A27" s="115"/>
      <c r="B27" s="143" t="s">
        <v>305</v>
      </c>
      <c r="C27"/>
      <c r="D27" s="143" t="s">
        <v>450</v>
      </c>
      <c r="E27"/>
      <c r="F27"/>
      <c r="K27" s="63"/>
      <c r="L27" s="114"/>
      <c r="M27" t="e">
        <f t="shared" si="3"/>
        <v>#N/A</v>
      </c>
    </row>
    <row r="28" spans="1:13" ht="17" customHeight="1" x14ac:dyDescent="0.2">
      <c r="A28" s="115"/>
      <c r="B28" s="143" t="s">
        <v>319</v>
      </c>
      <c r="C28" s="76"/>
      <c r="D28" s="143" t="s">
        <v>451</v>
      </c>
      <c r="E28" s="76"/>
      <c r="F28" s="76"/>
      <c r="K28" s="63"/>
      <c r="L28" s="114"/>
      <c r="M28" t="e">
        <f t="shared" si="3"/>
        <v>#N/A</v>
      </c>
    </row>
    <row r="29" spans="1:13" ht="17" customHeight="1" x14ac:dyDescent="0.2">
      <c r="A29" s="115"/>
      <c r="B29" s="131" t="s">
        <v>187</v>
      </c>
      <c r="C29" s="76"/>
      <c r="D29" s="143" t="s">
        <v>452</v>
      </c>
      <c r="E29" s="76"/>
      <c r="F29" s="76"/>
      <c r="K29" s="63"/>
      <c r="L29" s="114"/>
      <c r="M29" t="e">
        <f t="shared" si="3"/>
        <v>#N/A</v>
      </c>
    </row>
    <row r="30" spans="1:13" ht="17" customHeight="1" x14ac:dyDescent="0.2">
      <c r="A30" s="115"/>
      <c r="B30" s="131" t="s">
        <v>197</v>
      </c>
      <c r="C30" s="76"/>
      <c r="D30" s="143"/>
      <c r="E30" s="76"/>
      <c r="F30" s="76"/>
      <c r="K30" s="63"/>
      <c r="L30" s="114"/>
      <c r="M30" t="e">
        <f t="shared" si="3"/>
        <v>#N/A</v>
      </c>
    </row>
    <row r="31" spans="1:13" ht="17" customHeight="1" x14ac:dyDescent="0.2">
      <c r="A31" s="115"/>
      <c r="B31" s="143" t="s">
        <v>334</v>
      </c>
      <c r="C31" s="76"/>
      <c r="D31" s="115"/>
      <c r="E31" s="76"/>
      <c r="F31" s="76"/>
      <c r="K31" s="63"/>
      <c r="L31" s="114"/>
      <c r="M31" t="e">
        <f t="shared" si="3"/>
        <v>#N/A</v>
      </c>
    </row>
    <row r="32" spans="1:13" ht="17" customHeight="1" x14ac:dyDescent="0.2">
      <c r="A32" s="76"/>
      <c r="B32" s="131" t="s">
        <v>173</v>
      </c>
      <c r="C32" s="76"/>
      <c r="D32" s="115"/>
      <c r="E32" s="76"/>
      <c r="F32" s="76"/>
      <c r="K32" s="63"/>
      <c r="L32" s="114"/>
      <c r="M32" t="e">
        <f t="shared" si="3"/>
        <v>#N/A</v>
      </c>
    </row>
    <row r="33" spans="1:13" ht="17" customHeight="1" x14ac:dyDescent="0.2">
      <c r="A33" s="76"/>
      <c r="B33" s="143" t="s">
        <v>330</v>
      </c>
      <c r="C33" s="76"/>
      <c r="D33" s="115"/>
      <c r="E33" s="76"/>
      <c r="F33" s="76"/>
      <c r="K33" s="63"/>
      <c r="L33" s="114"/>
      <c r="M33" t="e">
        <f t="shared" si="3"/>
        <v>#N/A</v>
      </c>
    </row>
    <row r="34" spans="1:13" ht="17" customHeight="1" x14ac:dyDescent="0.2">
      <c r="A34" s="76"/>
      <c r="B34" s="131" t="s">
        <v>109</v>
      </c>
      <c r="C34" s="76"/>
      <c r="D34" s="115"/>
      <c r="E34" s="76"/>
      <c r="F34" s="76"/>
      <c r="K34" s="63"/>
      <c r="L34" s="114"/>
      <c r="M34" t="e">
        <f t="shared" si="3"/>
        <v>#N/A</v>
      </c>
    </row>
    <row r="35" spans="1:13" ht="17" customHeight="1" x14ac:dyDescent="0.2">
      <c r="A35" s="76"/>
      <c r="B35" s="143" t="s">
        <v>340</v>
      </c>
      <c r="C35" s="76"/>
      <c r="D35" s="115"/>
      <c r="E35" s="76"/>
      <c r="F35" s="76"/>
      <c r="K35" s="63"/>
      <c r="L35" s="114"/>
      <c r="M35" t="e">
        <f t="shared" si="3"/>
        <v>#N/A</v>
      </c>
    </row>
    <row r="36" spans="1:13" ht="17" customHeight="1" x14ac:dyDescent="0.2">
      <c r="A36" s="76"/>
      <c r="B36" s="131" t="s">
        <v>225</v>
      </c>
      <c r="C36" s="76"/>
      <c r="D36" s="115"/>
      <c r="E36" s="76"/>
      <c r="F36" s="76"/>
      <c r="K36" s="63"/>
      <c r="L36" s="114"/>
      <c r="M36" t="e">
        <f t="shared" si="3"/>
        <v>#N/A</v>
      </c>
    </row>
    <row r="37" spans="1:13" ht="17" customHeight="1" x14ac:dyDescent="0.2">
      <c r="A37" s="76"/>
      <c r="B37" s="131" t="s">
        <v>183</v>
      </c>
      <c r="C37" s="76"/>
      <c r="D37" s="115"/>
      <c r="E37" s="76"/>
      <c r="F37" s="76"/>
      <c r="K37" s="63"/>
      <c r="L37" s="114"/>
      <c r="M37" t="e">
        <f t="shared" si="3"/>
        <v>#N/A</v>
      </c>
    </row>
    <row r="38" spans="1:13" ht="17" customHeight="1" x14ac:dyDescent="0.2">
      <c r="A38" s="76"/>
      <c r="B38" s="131" t="s">
        <v>227</v>
      </c>
      <c r="C38" s="76"/>
      <c r="D38" s="115"/>
      <c r="E38" s="76"/>
      <c r="F38" s="76"/>
      <c r="K38" s="63"/>
      <c r="L38" s="114"/>
      <c r="M38" t="e">
        <f t="shared" si="3"/>
        <v>#N/A</v>
      </c>
    </row>
    <row r="39" spans="1:13" ht="17" customHeight="1" x14ac:dyDescent="0.2">
      <c r="A39" s="76"/>
      <c r="B39" s="143" t="s">
        <v>338</v>
      </c>
      <c r="C39" s="76"/>
      <c r="D39" s="115"/>
      <c r="E39" s="76"/>
      <c r="F39" s="76"/>
      <c r="K39" s="63"/>
      <c r="L39" s="114"/>
      <c r="M39" t="e">
        <f t="shared" si="3"/>
        <v>#N/A</v>
      </c>
    </row>
    <row r="40" spans="1:13" ht="17" customHeight="1" x14ac:dyDescent="0.2">
      <c r="A40" s="76"/>
      <c r="B40" s="143" t="s">
        <v>348</v>
      </c>
      <c r="C40" s="76"/>
      <c r="D40" s="115"/>
      <c r="E40" s="76"/>
      <c r="F40" s="76"/>
      <c r="K40" s="63"/>
      <c r="L40" s="114"/>
      <c r="M40" t="e">
        <f t="shared" si="3"/>
        <v>#N/A</v>
      </c>
    </row>
    <row r="41" spans="1:13" ht="17" customHeight="1" x14ac:dyDescent="0.2">
      <c r="A41" s="76"/>
      <c r="B41" s="143" t="s">
        <v>344</v>
      </c>
      <c r="C41" s="76"/>
      <c r="D41" s="115"/>
      <c r="E41" s="76"/>
      <c r="F41" s="76"/>
      <c r="K41" s="63"/>
      <c r="L41" s="114"/>
      <c r="M41" t="e">
        <f t="shared" si="3"/>
        <v>#N/A</v>
      </c>
    </row>
    <row r="42" spans="1:13" ht="17" customHeight="1" x14ac:dyDescent="0.2">
      <c r="A42" s="76"/>
      <c r="B42" s="131" t="s">
        <v>177</v>
      </c>
      <c r="C42" s="76"/>
      <c r="D42" s="115"/>
      <c r="E42" s="76"/>
      <c r="F42" s="76"/>
      <c r="K42" s="63"/>
      <c r="L42" s="114"/>
      <c r="M42" t="e">
        <f t="shared" si="3"/>
        <v>#N/A</v>
      </c>
    </row>
    <row r="43" spans="1:13" ht="17" customHeight="1" x14ac:dyDescent="0.2">
      <c r="A43" s="76"/>
      <c r="B43" s="131" t="s">
        <v>219</v>
      </c>
      <c r="C43" s="76"/>
      <c r="D43" s="115"/>
      <c r="E43" s="76"/>
      <c r="F43" s="76"/>
      <c r="K43" s="63"/>
      <c r="L43" s="114"/>
      <c r="M43" t="e">
        <f t="shared" si="3"/>
        <v>#N/A</v>
      </c>
    </row>
    <row r="44" spans="1:13" ht="17" customHeight="1" x14ac:dyDescent="0.2">
      <c r="A44" s="76"/>
      <c r="B44" s="131" t="s">
        <v>253</v>
      </c>
      <c r="C44" s="76"/>
      <c r="D44" s="115"/>
      <c r="E44" s="76"/>
      <c r="F44" s="76"/>
      <c r="K44" s="63"/>
      <c r="L44" s="114"/>
      <c r="M44" t="e">
        <f t="shared" si="3"/>
        <v>#N/A</v>
      </c>
    </row>
    <row r="45" spans="1:13" ht="17" customHeight="1" x14ac:dyDescent="0.2">
      <c r="A45" s="76"/>
      <c r="B45" s="131" t="s">
        <v>238</v>
      </c>
      <c r="C45" s="76"/>
      <c r="D45" s="115"/>
      <c r="E45" s="76"/>
      <c r="F45" s="76"/>
      <c r="K45" s="63"/>
      <c r="L45" s="114"/>
      <c r="M45" t="e">
        <f t="shared" si="3"/>
        <v>#N/A</v>
      </c>
    </row>
    <row r="46" spans="1:13" ht="17" customHeight="1" x14ac:dyDescent="0.2">
      <c r="B46" s="143" t="s">
        <v>353</v>
      </c>
      <c r="D46" s="115"/>
      <c r="K46" s="63"/>
      <c r="L46" s="114"/>
      <c r="M46" t="e">
        <f t="shared" si="3"/>
        <v>#N/A</v>
      </c>
    </row>
    <row r="47" spans="1:13" ht="17" customHeight="1" x14ac:dyDescent="0.2">
      <c r="A47" s="76"/>
      <c r="B47" s="143" t="s">
        <v>307</v>
      </c>
      <c r="C47" s="76"/>
      <c r="D47" s="115"/>
      <c r="E47" s="76"/>
      <c r="F47" s="76"/>
      <c r="K47" s="63"/>
      <c r="L47" s="115"/>
      <c r="M47" t="e">
        <f t="shared" si="3"/>
        <v>#N/A</v>
      </c>
    </row>
    <row r="48" spans="1:13" ht="17" customHeight="1" x14ac:dyDescent="0.2">
      <c r="A48" s="76"/>
      <c r="B48" s="143" t="s">
        <v>336</v>
      </c>
      <c r="C48" s="76"/>
      <c r="D48" s="76"/>
      <c r="E48" s="76"/>
      <c r="F48" s="76"/>
      <c r="K48" s="63"/>
      <c r="L48" s="115"/>
      <c r="M48" t="e">
        <f t="shared" si="3"/>
        <v>#N/A</v>
      </c>
    </row>
    <row r="49" spans="1:13" ht="17" customHeight="1" x14ac:dyDescent="0.2">
      <c r="A49" s="76"/>
      <c r="B49" s="131" t="s">
        <v>199</v>
      </c>
      <c r="C49" s="76"/>
      <c r="D49" s="76"/>
      <c r="E49" s="76"/>
      <c r="F49" s="76"/>
      <c r="K49" s="63"/>
      <c r="L49" s="115"/>
      <c r="M49" t="e">
        <f t="shared" si="3"/>
        <v>#N/A</v>
      </c>
    </row>
    <row r="50" spans="1:13" ht="17" customHeight="1" x14ac:dyDescent="0.2">
      <c r="A50" s="76"/>
      <c r="B50" s="131" t="s">
        <v>175</v>
      </c>
      <c r="C50" s="76"/>
      <c r="D50" s="76"/>
      <c r="E50" s="76"/>
      <c r="F50" s="76"/>
      <c r="K50" s="63"/>
      <c r="L50" s="115"/>
      <c r="M50" t="e">
        <f t="shared" si="3"/>
        <v>#N/A</v>
      </c>
    </row>
    <row r="51" spans="1:13" ht="17" customHeight="1" x14ac:dyDescent="0.2">
      <c r="B51" s="131" t="s">
        <v>86</v>
      </c>
      <c r="D51" s="76"/>
      <c r="K51" s="63"/>
      <c r="L51" s="115"/>
      <c r="M51" t="e">
        <f t="shared" si="3"/>
        <v>#N/A</v>
      </c>
    </row>
    <row r="52" spans="1:13" ht="17" customHeight="1" x14ac:dyDescent="0.2">
      <c r="A52" s="76"/>
      <c r="B52" s="131" t="s">
        <v>85</v>
      </c>
      <c r="C52" s="76"/>
      <c r="D52" s="76"/>
      <c r="E52" s="76"/>
      <c r="F52" s="76"/>
      <c r="K52" s="63"/>
      <c r="L52" s="115"/>
      <c r="M52" t="e">
        <f t="shared" si="3"/>
        <v>#N/A</v>
      </c>
    </row>
    <row r="53" spans="1:13" ht="17" customHeight="1" x14ac:dyDescent="0.2">
      <c r="A53" s="76"/>
      <c r="B53" s="143" t="s">
        <v>357</v>
      </c>
      <c r="C53" s="76"/>
      <c r="D53" s="76"/>
      <c r="E53" s="76"/>
      <c r="F53" s="76"/>
      <c r="K53" s="63"/>
      <c r="L53" s="115"/>
      <c r="M53" t="e">
        <f t="shared" si="3"/>
        <v>#N/A</v>
      </c>
    </row>
    <row r="54" spans="1:13" ht="17" customHeight="1" x14ac:dyDescent="0.2">
      <c r="A54" s="76"/>
      <c r="B54" s="131" t="s">
        <v>83</v>
      </c>
      <c r="C54" s="76"/>
      <c r="D54" s="76"/>
      <c r="E54" s="76"/>
      <c r="F54" s="76"/>
      <c r="K54" s="63"/>
      <c r="L54" s="115"/>
      <c r="M54" t="e">
        <f t="shared" si="3"/>
        <v>#N/A</v>
      </c>
    </row>
    <row r="55" spans="1:13" ht="17" customHeight="1" x14ac:dyDescent="0.2">
      <c r="A55" s="76"/>
      <c r="B55" s="131" t="s">
        <v>91</v>
      </c>
      <c r="C55" s="76"/>
      <c r="D55" s="76"/>
      <c r="E55" s="76"/>
      <c r="F55" s="76"/>
      <c r="K55" s="63"/>
      <c r="L55" s="115"/>
      <c r="M55" t="e">
        <f t="shared" si="3"/>
        <v>#N/A</v>
      </c>
    </row>
    <row r="56" spans="1:13" ht="17" customHeight="1" x14ac:dyDescent="0.2">
      <c r="A56" s="76"/>
      <c r="B56" s="143" t="s">
        <v>346</v>
      </c>
      <c r="C56" s="76"/>
      <c r="D56" s="76"/>
      <c r="E56" s="76"/>
      <c r="F56" s="76"/>
      <c r="K56" s="63"/>
      <c r="L56" s="115"/>
      <c r="M56" t="e">
        <f t="shared" si="3"/>
        <v>#N/A</v>
      </c>
    </row>
    <row r="57" spans="1:13" ht="17" customHeight="1" x14ac:dyDescent="0.2">
      <c r="A57" s="76"/>
      <c r="B57" s="131" t="s">
        <v>243</v>
      </c>
      <c r="C57" s="76"/>
      <c r="D57" s="76"/>
      <c r="E57" s="76"/>
      <c r="F57" s="76"/>
      <c r="K57" s="63"/>
      <c r="L57" s="115"/>
      <c r="M57" t="e">
        <f t="shared" si="3"/>
        <v>#N/A</v>
      </c>
    </row>
    <row r="58" spans="1:13" ht="17" customHeight="1" x14ac:dyDescent="0.2">
      <c r="A58" s="76"/>
      <c r="B58" s="131" t="s">
        <v>246</v>
      </c>
      <c r="C58" s="76"/>
      <c r="D58" s="76"/>
      <c r="E58" s="76"/>
      <c r="F58" s="76"/>
      <c r="K58" s="63"/>
      <c r="L58" s="115"/>
      <c r="M58" t="e">
        <f t="shared" si="3"/>
        <v>#N/A</v>
      </c>
    </row>
    <row r="59" spans="1:13" ht="17" customHeight="1" x14ac:dyDescent="0.2">
      <c r="A59" s="76"/>
      <c r="B59" s="115" t="s">
        <v>202</v>
      </c>
      <c r="C59" s="76"/>
      <c r="D59" s="76"/>
      <c r="E59" s="76"/>
      <c r="F59" s="76"/>
      <c r="K59" s="63"/>
      <c r="L59" s="115"/>
      <c r="M59" t="e">
        <f t="shared" si="3"/>
        <v>#N/A</v>
      </c>
    </row>
    <row r="60" spans="1:13" ht="17" customHeight="1" x14ac:dyDescent="0.2">
      <c r="A60" s="76"/>
      <c r="B60" s="115" t="s">
        <v>391</v>
      </c>
      <c r="C60" s="76"/>
      <c r="D60" s="76"/>
      <c r="E60" s="76"/>
      <c r="F60" s="76"/>
      <c r="K60" s="63"/>
      <c r="L60" s="115"/>
      <c r="M60" t="e">
        <f t="shared" si="3"/>
        <v>#N/A</v>
      </c>
    </row>
    <row r="61" spans="1:13" ht="17" customHeight="1" x14ac:dyDescent="0.2">
      <c r="A61" s="76"/>
      <c r="B61" s="115" t="s">
        <v>393</v>
      </c>
      <c r="C61" s="76"/>
      <c r="D61" s="76"/>
      <c r="E61" s="76"/>
      <c r="F61" s="76"/>
      <c r="K61" s="63"/>
      <c r="L61" s="115"/>
      <c r="M61" t="e">
        <f t="shared" si="3"/>
        <v>#N/A</v>
      </c>
    </row>
    <row r="62" spans="1:13" ht="17" customHeight="1" x14ac:dyDescent="0.2">
      <c r="A62" s="76"/>
      <c r="B62" s="115" t="s">
        <v>397</v>
      </c>
      <c r="C62" s="76"/>
      <c r="D62" s="76"/>
      <c r="E62" s="76"/>
      <c r="F62" s="76"/>
      <c r="K62" s="63"/>
      <c r="L62" s="115"/>
      <c r="M62" t="e">
        <f t="shared" si="3"/>
        <v>#N/A</v>
      </c>
    </row>
    <row r="63" spans="1:13" ht="17" customHeight="1" x14ac:dyDescent="0.2">
      <c r="A63" s="76"/>
      <c r="B63" s="115" t="s">
        <v>398</v>
      </c>
      <c r="C63" s="76"/>
      <c r="D63" s="76"/>
      <c r="E63" s="76"/>
      <c r="F63" s="76"/>
      <c r="K63" s="63"/>
      <c r="L63" s="115"/>
      <c r="M63" t="e">
        <f t="shared" si="3"/>
        <v>#N/A</v>
      </c>
    </row>
    <row r="64" spans="1:13" ht="17" customHeight="1" x14ac:dyDescent="0.2">
      <c r="A64" s="76"/>
      <c r="B64" s="115" t="s">
        <v>400</v>
      </c>
      <c r="C64" s="76"/>
      <c r="D64" s="76"/>
      <c r="E64" s="76"/>
      <c r="F64" s="76"/>
      <c r="K64" s="63"/>
      <c r="L64" s="115"/>
      <c r="M64" t="e">
        <f t="shared" si="3"/>
        <v>#N/A</v>
      </c>
    </row>
    <row r="65" spans="1:13" ht="17" customHeight="1" x14ac:dyDescent="0.2">
      <c r="A65" s="76"/>
      <c r="B65" s="115" t="s">
        <v>404</v>
      </c>
      <c r="C65" s="76"/>
      <c r="D65" s="76"/>
      <c r="E65" s="76"/>
      <c r="F65" s="76"/>
      <c r="K65" s="63"/>
      <c r="L65" s="115"/>
      <c r="M65" t="e">
        <f t="shared" si="3"/>
        <v>#N/A</v>
      </c>
    </row>
    <row r="66" spans="1:13" ht="17" customHeight="1" x14ac:dyDescent="0.2">
      <c r="A66" s="76"/>
      <c r="B66" s="115" t="s">
        <v>407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15" t="s">
        <v>409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15" t="s">
        <v>412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15" t="s">
        <v>421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15" t="s">
        <v>422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5" t="s">
        <v>423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15" t="s">
        <v>427</v>
      </c>
      <c r="C72" s="76"/>
      <c r="D72" s="76"/>
      <c r="E72" s="76"/>
      <c r="F72" s="76"/>
    </row>
    <row r="73" spans="1:13" ht="17" customHeight="1" x14ac:dyDescent="0.2">
      <c r="A73" s="76"/>
      <c r="B73" s="115" t="s">
        <v>431</v>
      </c>
      <c r="C73" s="76"/>
      <c r="D73" s="76"/>
      <c r="E73" s="76"/>
      <c r="F73" s="76"/>
    </row>
    <row r="74" spans="1:13" ht="17" customHeight="1" x14ac:dyDescent="0.2">
      <c r="A74" s="76"/>
      <c r="B74" s="115" t="s">
        <v>432</v>
      </c>
      <c r="C74" s="76"/>
      <c r="D74" s="76"/>
      <c r="E74" s="76"/>
      <c r="F74" s="76"/>
    </row>
    <row r="75" spans="1:13" ht="17" customHeight="1" x14ac:dyDescent="0.2">
      <c r="A75" s="76"/>
      <c r="B75" s="115" t="s">
        <v>433</v>
      </c>
      <c r="C75" s="76"/>
      <c r="D75" s="76"/>
      <c r="E75" s="76"/>
      <c r="F75" s="76"/>
    </row>
    <row r="76" spans="1:13" ht="17" customHeight="1" x14ac:dyDescent="0.2">
      <c r="A76" s="76"/>
      <c r="B76" s="115"/>
      <c r="C76" s="76"/>
      <c r="D76" s="76"/>
      <c r="E76" s="76"/>
      <c r="F76" s="76"/>
    </row>
    <row r="77" spans="1:13" ht="17" customHeight="1" x14ac:dyDescent="0.2">
      <c r="A77" s="76"/>
      <c r="B77" s="115"/>
      <c r="C77" s="76"/>
      <c r="D77" s="76"/>
      <c r="E77" s="76"/>
      <c r="F77" s="76"/>
    </row>
    <row r="78" spans="1:13" ht="17" customHeight="1" x14ac:dyDescent="0.2">
      <c r="A78" s="76"/>
      <c r="B78" s="115"/>
      <c r="C78" s="76"/>
      <c r="D78" s="76"/>
      <c r="E78" s="76"/>
      <c r="F78" s="76"/>
    </row>
    <row r="79" spans="1:13" ht="17" customHeight="1" x14ac:dyDescent="0.2">
      <c r="A79" s="76"/>
      <c r="B79" s="115"/>
      <c r="C79" s="76"/>
      <c r="D79" s="76"/>
      <c r="E79" s="76"/>
      <c r="F79" s="76"/>
    </row>
    <row r="80" spans="1:13" ht="17" customHeight="1" x14ac:dyDescent="0.2">
      <c r="A80" s="76"/>
      <c r="B80" s="115"/>
      <c r="C80" s="76"/>
      <c r="D80" s="76"/>
      <c r="E80" s="76"/>
      <c r="F80" s="76"/>
    </row>
    <row r="81" spans="1:6" ht="17" customHeight="1" x14ac:dyDescent="0.2">
      <c r="A81" s="76"/>
      <c r="B81" s="115"/>
      <c r="C81" s="76"/>
      <c r="D81" s="76"/>
      <c r="E81" s="76"/>
      <c r="F81" s="76"/>
    </row>
    <row r="82" spans="1:6" ht="17" customHeight="1" x14ac:dyDescent="0.2">
      <c r="A82" s="76"/>
      <c r="B82" s="115"/>
      <c r="C82" s="76"/>
      <c r="D82" s="76"/>
      <c r="E82" s="76"/>
      <c r="F82" s="76"/>
    </row>
    <row r="83" spans="1:6" ht="17" customHeight="1" x14ac:dyDescent="0.2">
      <c r="A83" s="76"/>
      <c r="B83" s="115"/>
      <c r="C83" s="76"/>
      <c r="D83" s="76"/>
      <c r="E83" s="76"/>
      <c r="F83" s="76"/>
    </row>
    <row r="84" spans="1:6" ht="17" customHeight="1" x14ac:dyDescent="0.2">
      <c r="A84" s="76"/>
      <c r="B84" s="115"/>
      <c r="C84" s="76"/>
      <c r="D84" s="76"/>
      <c r="E84" s="76"/>
      <c r="F84" s="76"/>
    </row>
    <row r="85" spans="1:6" ht="17" customHeight="1" x14ac:dyDescent="0.2">
      <c r="A85" s="76"/>
      <c r="B85" s="115"/>
      <c r="C85" s="76"/>
      <c r="D85" s="76"/>
      <c r="E85" s="76"/>
      <c r="F85" s="76"/>
    </row>
    <row r="86" spans="1:6" ht="17" customHeight="1" x14ac:dyDescent="0.2">
      <c r="A86" s="76"/>
      <c r="B86" s="115"/>
      <c r="C86" s="76"/>
      <c r="D86" s="76"/>
      <c r="E86" s="76"/>
      <c r="F86" s="76"/>
    </row>
    <row r="87" spans="1:6" ht="17" customHeight="1" x14ac:dyDescent="0.2">
      <c r="A87" s="76"/>
      <c r="B87" s="115"/>
      <c r="C87" s="76"/>
      <c r="D87" s="76"/>
      <c r="E87" s="76"/>
      <c r="F87" s="76"/>
    </row>
    <row r="88" spans="1:6" ht="17" customHeight="1" x14ac:dyDescent="0.2">
      <c r="A88" s="76"/>
      <c r="B88" s="115"/>
      <c r="C88" s="76"/>
      <c r="D88" s="76"/>
      <c r="E88" s="76"/>
      <c r="F88" s="76"/>
    </row>
    <row r="89" spans="1:6" ht="17" customHeight="1" x14ac:dyDescent="0.2">
      <c r="A89" s="76"/>
      <c r="B89" s="115"/>
      <c r="C89" s="76"/>
      <c r="D89" s="76"/>
      <c r="E89" s="76"/>
      <c r="F89" s="76"/>
    </row>
    <row r="90" spans="1:6" ht="17" customHeight="1" x14ac:dyDescent="0.2">
      <c r="A90" s="76"/>
      <c r="B90" s="115"/>
      <c r="C90" s="76"/>
      <c r="D90" s="76"/>
      <c r="E90" s="76"/>
      <c r="F90" s="76"/>
    </row>
    <row r="91" spans="1:6" ht="17" customHeight="1" x14ac:dyDescent="0.2">
      <c r="A91" s="76"/>
      <c r="B91" s="115"/>
      <c r="C91" s="76"/>
      <c r="D91" s="76"/>
      <c r="E91" s="76"/>
      <c r="F91" s="76"/>
    </row>
    <row r="92" spans="1:6" ht="17" customHeight="1" x14ac:dyDescent="0.2">
      <c r="A92" s="76"/>
      <c r="B92" s="115"/>
      <c r="C92" s="76"/>
      <c r="D92" s="76"/>
      <c r="E92" s="76"/>
      <c r="F92" s="76"/>
    </row>
    <row r="93" spans="1:6" ht="17" customHeight="1" x14ac:dyDescent="0.2">
      <c r="A93" s="76"/>
      <c r="B93" s="115"/>
      <c r="C93" s="76"/>
      <c r="D93" s="76"/>
      <c r="E93" s="76"/>
      <c r="F93" s="76"/>
    </row>
    <row r="94" spans="1:6" ht="17" customHeight="1" x14ac:dyDescent="0.2">
      <c r="A94" s="76"/>
      <c r="B94" s="115"/>
      <c r="C94" s="76"/>
      <c r="D94" s="76"/>
      <c r="E94" s="76"/>
      <c r="F94" s="76"/>
    </row>
    <row r="95" spans="1:6" ht="17" customHeight="1" x14ac:dyDescent="0.2">
      <c r="A95" s="76"/>
      <c r="B95" s="115"/>
      <c r="C95" s="76"/>
      <c r="D95" s="76"/>
      <c r="E95" s="76"/>
      <c r="F95" s="76"/>
    </row>
    <row r="96" spans="1:6" ht="17" customHeight="1" x14ac:dyDescent="0.2">
      <c r="A96" s="76"/>
      <c r="B96" s="115"/>
      <c r="C96" s="76"/>
      <c r="D96" s="76"/>
      <c r="E96" s="76"/>
      <c r="F96" s="76"/>
    </row>
    <row r="97" spans="1:6" ht="17" customHeight="1" x14ac:dyDescent="0.2">
      <c r="A97" s="76"/>
      <c r="B97" s="115"/>
      <c r="C97" s="76"/>
      <c r="D97" s="76"/>
      <c r="E97" s="76"/>
      <c r="F97" s="76"/>
    </row>
    <row r="98" spans="1:6" ht="17" customHeight="1" x14ac:dyDescent="0.2">
      <c r="A98" s="76"/>
      <c r="B98" s="115"/>
      <c r="C98" s="76"/>
      <c r="D98" s="76"/>
      <c r="E98" s="76"/>
      <c r="F98" s="76"/>
    </row>
    <row r="99" spans="1:6" ht="17" customHeight="1" x14ac:dyDescent="0.2">
      <c r="A99" s="76"/>
      <c r="B99" s="115"/>
      <c r="C99" s="76"/>
      <c r="D99" s="76"/>
      <c r="E99" s="76"/>
      <c r="F99" s="76"/>
    </row>
    <row r="100" spans="1:6" ht="17" customHeight="1" x14ac:dyDescent="0.2">
      <c r="A100" s="76"/>
      <c r="B100" s="115"/>
      <c r="C100" s="76"/>
      <c r="D100" s="76"/>
      <c r="E100" s="76"/>
      <c r="F100" s="76"/>
    </row>
    <row r="101" spans="1:6" ht="17" customHeight="1" x14ac:dyDescent="0.2">
      <c r="A101" s="76"/>
      <c r="B101" s="115"/>
      <c r="C101" s="76"/>
      <c r="D101" s="76"/>
      <c r="E101" s="76"/>
      <c r="F101" s="76"/>
    </row>
    <row r="102" spans="1:6" ht="17" customHeight="1" x14ac:dyDescent="0.2">
      <c r="A102" s="76"/>
      <c r="B102" s="115"/>
      <c r="C102" s="76"/>
      <c r="D102" s="76"/>
      <c r="E102" s="76"/>
      <c r="F102" s="76"/>
    </row>
    <row r="103" spans="1:6" ht="17" customHeight="1" x14ac:dyDescent="0.2">
      <c r="A103" s="76"/>
      <c r="B103" s="115"/>
      <c r="C103" s="76"/>
      <c r="D103" s="76"/>
      <c r="E103" s="76"/>
      <c r="F103" s="76"/>
    </row>
    <row r="104" spans="1:6" ht="17" customHeight="1" x14ac:dyDescent="0.2">
      <c r="A104" s="76"/>
      <c r="B104" s="115"/>
      <c r="C104" s="76"/>
      <c r="D104" s="76"/>
      <c r="E104" s="76"/>
      <c r="F104" s="76"/>
    </row>
    <row r="105" spans="1:6" ht="17" customHeight="1" x14ac:dyDescent="0.2">
      <c r="A105" s="76"/>
      <c r="B105" s="115"/>
      <c r="C105" s="76"/>
      <c r="D105" s="76"/>
      <c r="E105" s="76"/>
      <c r="F105" s="76"/>
    </row>
    <row r="106" spans="1:6" ht="17" customHeight="1" x14ac:dyDescent="0.2">
      <c r="A106"/>
      <c r="B106" s="115"/>
      <c r="C106"/>
      <c r="D106"/>
      <c r="E106"/>
      <c r="F106"/>
    </row>
    <row r="107" spans="1:6" ht="17" customHeight="1" x14ac:dyDescent="0.2">
      <c r="A107"/>
      <c r="B107" s="115"/>
      <c r="C107"/>
      <c r="D107"/>
      <c r="E107"/>
      <c r="F107"/>
    </row>
    <row r="108" spans="1:6" ht="17" customHeight="1" x14ac:dyDescent="0.2">
      <c r="A108"/>
      <c r="B108" s="115"/>
      <c r="C108"/>
      <c r="D108"/>
      <c r="E108"/>
      <c r="F108"/>
    </row>
    <row r="109" spans="1:6" ht="17" customHeight="1" x14ac:dyDescent="0.2">
      <c r="A109"/>
      <c r="B109" s="115"/>
      <c r="C109"/>
      <c r="D109"/>
      <c r="E109"/>
      <c r="F109"/>
    </row>
    <row r="110" spans="1:6" ht="17" customHeight="1" x14ac:dyDescent="0.2">
      <c r="A110"/>
      <c r="B110" s="115"/>
      <c r="C110"/>
      <c r="D110"/>
      <c r="E110"/>
      <c r="F110"/>
    </row>
    <row r="111" spans="1:6" ht="17" customHeight="1" x14ac:dyDescent="0.2">
      <c r="A111"/>
      <c r="B111" s="115"/>
      <c r="C111"/>
      <c r="D111"/>
      <c r="E111"/>
      <c r="F111"/>
    </row>
    <row r="112" spans="1:6" ht="17" customHeight="1" x14ac:dyDescent="0.2">
      <c r="A112"/>
      <c r="B112" s="115"/>
      <c r="C112"/>
      <c r="D112"/>
      <c r="E112"/>
      <c r="F112"/>
    </row>
    <row r="113" spans="1:6" ht="17" customHeight="1" x14ac:dyDescent="0.2">
      <c r="A113"/>
      <c r="B113" s="115"/>
      <c r="C113"/>
      <c r="D113"/>
      <c r="E113"/>
      <c r="F113"/>
    </row>
    <row r="114" spans="1:6" ht="17" customHeight="1" x14ac:dyDescent="0.2">
      <c r="A114"/>
      <c r="B114" s="115"/>
      <c r="C114"/>
      <c r="D114"/>
      <c r="E114"/>
      <c r="F114"/>
    </row>
    <row r="115" spans="1:6" ht="17" customHeight="1" x14ac:dyDescent="0.2">
      <c r="A115"/>
      <c r="B115" s="115"/>
      <c r="C115"/>
      <c r="D115"/>
      <c r="E115"/>
      <c r="F115"/>
    </row>
    <row r="116" spans="1:6" ht="17" customHeight="1" x14ac:dyDescent="0.2">
      <c r="A116"/>
      <c r="B116" s="115"/>
      <c r="C116"/>
      <c r="D116"/>
      <c r="E116"/>
      <c r="F116"/>
    </row>
    <row r="117" spans="1:6" ht="17" customHeight="1" x14ac:dyDescent="0.2">
      <c r="A117"/>
      <c r="B117" s="115"/>
      <c r="C117"/>
      <c r="D117"/>
      <c r="E117"/>
      <c r="F117"/>
    </row>
    <row r="118" spans="1:6" ht="17" customHeight="1" x14ac:dyDescent="0.2">
      <c r="A118"/>
      <c r="B118" s="115"/>
      <c r="C118"/>
      <c r="D118"/>
      <c r="E118"/>
      <c r="F118"/>
    </row>
    <row r="119" spans="1:6" ht="17" customHeight="1" x14ac:dyDescent="0.2">
      <c r="A119"/>
      <c r="B119" s="115"/>
      <c r="C119"/>
      <c r="D119"/>
      <c r="E119"/>
      <c r="F119"/>
    </row>
    <row r="120" spans="1:6" ht="17" customHeight="1" x14ac:dyDescent="0.2">
      <c r="A120"/>
      <c r="B120" s="115"/>
      <c r="C120"/>
      <c r="D120"/>
      <c r="E120"/>
      <c r="F120"/>
    </row>
    <row r="121" spans="1:6" ht="17" customHeight="1" x14ac:dyDescent="0.2">
      <c r="A121"/>
      <c r="B121" s="115"/>
      <c r="C121"/>
      <c r="D121"/>
      <c r="E121"/>
      <c r="F121"/>
    </row>
    <row r="122" spans="1:6" ht="17" customHeight="1" x14ac:dyDescent="0.2">
      <c r="A122"/>
      <c r="B122" s="115"/>
      <c r="C122"/>
      <c r="D122"/>
      <c r="E122"/>
      <c r="F122"/>
    </row>
    <row r="123" spans="1:6" ht="17" customHeight="1" x14ac:dyDescent="0.2">
      <c r="A123"/>
      <c r="B123" s="115"/>
      <c r="C123"/>
      <c r="D123"/>
      <c r="E123"/>
      <c r="F123"/>
    </row>
    <row r="124" spans="1:6" ht="17" customHeight="1" x14ac:dyDescent="0.2">
      <c r="B124" s="115"/>
    </row>
    <row r="125" spans="1:6" ht="17" customHeight="1" x14ac:dyDescent="0.2">
      <c r="A125"/>
      <c r="B125" s="115"/>
      <c r="C125"/>
      <c r="D125"/>
      <c r="E125"/>
      <c r="F125"/>
    </row>
    <row r="126" spans="1:6" ht="17" customHeight="1" x14ac:dyDescent="0.2">
      <c r="B126" s="115"/>
    </row>
    <row r="127" spans="1:6" ht="17" customHeight="1" x14ac:dyDescent="0.2">
      <c r="B127" s="115"/>
    </row>
    <row r="128" spans="1:6" ht="17" customHeight="1" x14ac:dyDescent="0.2">
      <c r="A128"/>
      <c r="B128" s="115"/>
      <c r="C128"/>
      <c r="D128"/>
      <c r="E128"/>
      <c r="F128"/>
    </row>
    <row r="129" spans="1:6" ht="17" customHeight="1" x14ac:dyDescent="0.2">
      <c r="A129"/>
      <c r="B129" s="115"/>
      <c r="C129"/>
      <c r="D129"/>
      <c r="E129"/>
      <c r="F129"/>
    </row>
    <row r="130" spans="1:6" ht="17" customHeight="1" x14ac:dyDescent="0.2">
      <c r="B130" s="115"/>
    </row>
    <row r="131" spans="1:6" ht="17" customHeight="1" x14ac:dyDescent="0.2">
      <c r="A131"/>
      <c r="B131" s="115"/>
      <c r="C131"/>
      <c r="D131"/>
      <c r="E131"/>
      <c r="F131"/>
    </row>
    <row r="132" spans="1:6" ht="17" customHeight="1" x14ac:dyDescent="0.2">
      <c r="A132"/>
      <c r="B132" s="115"/>
      <c r="C132"/>
      <c r="D132"/>
      <c r="E132"/>
      <c r="F132"/>
    </row>
    <row r="133" spans="1:6" ht="17" customHeight="1" x14ac:dyDescent="0.2">
      <c r="A133"/>
      <c r="B133" s="115"/>
      <c r="C133"/>
      <c r="D133"/>
      <c r="E133"/>
      <c r="F133"/>
    </row>
    <row r="134" spans="1:6" ht="17" customHeight="1" x14ac:dyDescent="0.2">
      <c r="A134"/>
      <c r="B134" s="115"/>
      <c r="C134"/>
      <c r="D134"/>
      <c r="E134"/>
      <c r="F134"/>
    </row>
    <row r="135" spans="1:6" ht="17" customHeight="1" x14ac:dyDescent="0.2">
      <c r="B135" s="115"/>
    </row>
    <row r="136" spans="1:6" ht="17" customHeight="1" x14ac:dyDescent="0.2">
      <c r="A136"/>
      <c r="B136" s="115"/>
      <c r="C136"/>
      <c r="D136"/>
      <c r="E136"/>
      <c r="F136"/>
    </row>
    <row r="137" spans="1:6" ht="17" customHeight="1" x14ac:dyDescent="0.2">
      <c r="A137"/>
      <c r="B137" s="115"/>
      <c r="C137"/>
      <c r="D137"/>
      <c r="E137"/>
      <c r="F137"/>
    </row>
    <row r="138" spans="1:6" ht="17" customHeight="1" x14ac:dyDescent="0.2">
      <c r="A138"/>
      <c r="B138" s="115"/>
      <c r="C138"/>
      <c r="D138"/>
      <c r="E138"/>
      <c r="F138"/>
    </row>
    <row r="139" spans="1:6" ht="17" customHeight="1" x14ac:dyDescent="0.2">
      <c r="A139"/>
      <c r="B139" s="115"/>
      <c r="C139"/>
      <c r="D139"/>
      <c r="E139"/>
      <c r="F139"/>
    </row>
    <row r="140" spans="1:6" ht="17" customHeight="1" x14ac:dyDescent="0.2">
      <c r="A140"/>
      <c r="B140" s="115"/>
      <c r="C140"/>
      <c r="D140"/>
      <c r="E140"/>
      <c r="F140"/>
    </row>
    <row r="141" spans="1:6" ht="17" customHeight="1" x14ac:dyDescent="0.2">
      <c r="A141"/>
      <c r="B141" s="115"/>
      <c r="C141"/>
      <c r="D141"/>
      <c r="E141"/>
      <c r="F141"/>
    </row>
    <row r="142" spans="1:6" ht="17" customHeight="1" x14ac:dyDescent="0.2">
      <c r="A142"/>
      <c r="B142" s="115"/>
      <c r="C142"/>
      <c r="D142"/>
      <c r="E142"/>
      <c r="F142"/>
    </row>
    <row r="143" spans="1:6" ht="17" customHeight="1" x14ac:dyDescent="0.2">
      <c r="A143"/>
      <c r="B143" s="115"/>
      <c r="C143"/>
      <c r="D143"/>
      <c r="E143"/>
      <c r="F143"/>
    </row>
    <row r="144" spans="1:6" ht="17" customHeight="1" x14ac:dyDescent="0.2">
      <c r="A144"/>
      <c r="B144" s="115"/>
      <c r="C144"/>
      <c r="D144"/>
      <c r="E144"/>
      <c r="F144"/>
    </row>
    <row r="145" spans="1:6" ht="17" customHeight="1" x14ac:dyDescent="0.2">
      <c r="A145"/>
      <c r="B145" s="115"/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25">
    <sortCondition ref="D4:D25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37" t="s">
        <v>203</v>
      </c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8"/>
      <c r="U16" s="137" t="s">
        <v>204</v>
      </c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9"/>
      <c r="AG16" s="139"/>
      <c r="AH16" s="139"/>
      <c r="AI16" s="139"/>
      <c r="AJ16" s="139"/>
      <c r="AK16" s="139"/>
      <c r="AL16" s="139"/>
      <c r="AM16" s="140"/>
      <c r="AN16" s="18"/>
      <c r="AO16" s="137" t="s">
        <v>205</v>
      </c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2"/>
      <c r="BH16" s="18"/>
      <c r="BI16" s="137" t="s">
        <v>206</v>
      </c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2"/>
    </row>
    <row r="17" spans="1:79" s="22" customFormat="1" ht="32" customHeight="1" thickBot="1" x14ac:dyDescent="0.25">
      <c r="A17" s="58" t="s">
        <v>32</v>
      </c>
      <c r="B17" s="49" t="s">
        <v>112</v>
      </c>
      <c r="C17" s="49" t="s">
        <v>113</v>
      </c>
      <c r="D17" s="49" t="s">
        <v>388</v>
      </c>
      <c r="E17" s="49" t="s">
        <v>189</v>
      </c>
      <c r="F17" s="49" t="s">
        <v>190</v>
      </c>
      <c r="G17" s="50" t="s">
        <v>192</v>
      </c>
      <c r="H17" s="50" t="s">
        <v>193</v>
      </c>
      <c r="I17" s="50" t="s">
        <v>195</v>
      </c>
      <c r="J17" s="50" t="s">
        <v>196</v>
      </c>
      <c r="K17" s="50" t="s">
        <v>42</v>
      </c>
      <c r="L17" s="50" t="s">
        <v>160</v>
      </c>
      <c r="M17" s="50" t="s">
        <v>161</v>
      </c>
      <c r="N17" s="50" t="s">
        <v>165</v>
      </c>
      <c r="O17" s="50" t="s">
        <v>185</v>
      </c>
      <c r="P17" s="50" t="s">
        <v>170</v>
      </c>
      <c r="Q17" s="102" t="s">
        <v>171</v>
      </c>
      <c r="R17" s="93" t="s">
        <v>166</v>
      </c>
      <c r="S17" s="93" t="s">
        <v>162</v>
      </c>
      <c r="T17" s="21"/>
      <c r="U17" s="35" t="s">
        <v>32</v>
      </c>
      <c r="V17" s="49" t="s">
        <v>112</v>
      </c>
      <c r="W17" s="49" t="s">
        <v>113</v>
      </c>
      <c r="X17" s="49" t="s">
        <v>388</v>
      </c>
      <c r="Y17" s="49" t="s">
        <v>189</v>
      </c>
      <c r="Z17" s="49" t="s">
        <v>190</v>
      </c>
      <c r="AA17" s="50" t="s">
        <v>192</v>
      </c>
      <c r="AB17" s="50" t="s">
        <v>193</v>
      </c>
      <c r="AC17" s="50" t="s">
        <v>195</v>
      </c>
      <c r="AD17" s="50" t="s">
        <v>196</v>
      </c>
      <c r="AE17" s="36" t="s">
        <v>42</v>
      </c>
      <c r="AF17" s="36" t="s">
        <v>163</v>
      </c>
      <c r="AG17" s="36" t="s">
        <v>164</v>
      </c>
      <c r="AH17" s="36" t="s">
        <v>167</v>
      </c>
      <c r="AI17" s="50" t="s">
        <v>185</v>
      </c>
      <c r="AJ17" s="50" t="s">
        <v>170</v>
      </c>
      <c r="AK17" s="102" t="s">
        <v>171</v>
      </c>
      <c r="AL17" s="93" t="s">
        <v>166</v>
      </c>
      <c r="AM17" s="28" t="s">
        <v>162</v>
      </c>
      <c r="AN17" s="21"/>
      <c r="AO17" s="48" t="s">
        <v>32</v>
      </c>
      <c r="AP17" s="49" t="s">
        <v>112</v>
      </c>
      <c r="AQ17" s="49" t="s">
        <v>113</v>
      </c>
      <c r="AR17" s="49" t="s">
        <v>388</v>
      </c>
      <c r="AS17" s="49" t="s">
        <v>189</v>
      </c>
      <c r="AT17" s="49" t="s">
        <v>190</v>
      </c>
      <c r="AU17" s="50" t="s">
        <v>192</v>
      </c>
      <c r="AV17" s="50" t="s">
        <v>193</v>
      </c>
      <c r="AW17" s="50" t="s">
        <v>195</v>
      </c>
      <c r="AX17" s="50" t="s">
        <v>196</v>
      </c>
      <c r="AY17" s="50" t="s">
        <v>42</v>
      </c>
      <c r="AZ17" s="50" t="s">
        <v>163</v>
      </c>
      <c r="BA17" s="50" t="s">
        <v>164</v>
      </c>
      <c r="BB17" s="50" t="s">
        <v>167</v>
      </c>
      <c r="BC17" s="50" t="s">
        <v>185</v>
      </c>
      <c r="BD17" s="50" t="s">
        <v>170</v>
      </c>
      <c r="BE17" s="102" t="s">
        <v>171</v>
      </c>
      <c r="BF17" s="50" t="s">
        <v>168</v>
      </c>
      <c r="BG17" s="28" t="s">
        <v>53</v>
      </c>
      <c r="BH17" s="21"/>
      <c r="BI17" s="39" t="s">
        <v>32</v>
      </c>
      <c r="BJ17" s="49" t="s">
        <v>112</v>
      </c>
      <c r="BK17" s="49" t="s">
        <v>113</v>
      </c>
      <c r="BL17" s="49" t="s">
        <v>388</v>
      </c>
      <c r="BM17" s="49" t="s">
        <v>189</v>
      </c>
      <c r="BN17" s="49" t="s">
        <v>190</v>
      </c>
      <c r="BO17" s="50" t="s">
        <v>192</v>
      </c>
      <c r="BP17" s="50" t="s">
        <v>193</v>
      </c>
      <c r="BQ17" s="50" t="s">
        <v>195</v>
      </c>
      <c r="BR17" s="50" t="s">
        <v>196</v>
      </c>
      <c r="BS17" s="50" t="s">
        <v>42</v>
      </c>
      <c r="BT17" s="50" t="s">
        <v>160</v>
      </c>
      <c r="BU17" s="50" t="s">
        <v>161</v>
      </c>
      <c r="BV17" s="50" t="s">
        <v>165</v>
      </c>
      <c r="BW17" s="50" t="s">
        <v>185</v>
      </c>
      <c r="BX17" s="50" t="s">
        <v>170</v>
      </c>
      <c r="BY17" s="102" t="s">
        <v>171</v>
      </c>
      <c r="BZ17" s="50" t="s">
        <v>169</v>
      </c>
      <c r="CA17" s="28" t="s">
        <v>53</v>
      </c>
    </row>
    <row r="18" spans="1:79" ht="16" x14ac:dyDescent="0.2">
      <c r="A18" s="104" t="s">
        <v>172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 t="str">
        <f>_xlfn.IFNA(INDEX('RD4 Ohalloran'!$I$2:$I$200,MATCH(Men_5[[#This Row],[Rider]],'RD4 Ohalloran'!$F$2:$F$200,0)),"")</f>
        <v/>
      </c>
      <c r="F18" s="38" t="str">
        <f>_xlfn.IFNA(INDEX('RD5 Craigburn'!$I$2:$I$200,MATCH(Men_5[[#This Row],[Rider]],'RD5 Craigburn'!$F$2:$F$200,0)),"")</f>
        <v/>
      </c>
      <c r="G18" s="38" t="str">
        <f>_xlfn.IFNA(INDEX('RD6 Fox'!$I$2:$I$200,MATCH(Men_5[[#This Row],[Rider]],'RD6 Fox'!$F$2:$F$200,0)),"")</f>
        <v/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_xlfn.IFNA(INDEX('RD4 Willowie'!$I$2:$I$200,MATCH(Men_5[[#This Row],[Rider]],'RD4 Willowie'!$F$2:$F$200,0)),"")</f>
        <v/>
      </c>
      <c r="K18" s="38">
        <f>9-COUNTBLANK(Men_5[[#This Row],[RD1 XCC Eagle]:[RD9 XCO Willowie]])</f>
        <v>3</v>
      </c>
      <c r="L18" s="38">
        <f>3-COUNTBLANK(Men_5[[#This Row],[RD1 XCC Eagle]:[RD3 XCO Sheps]])</f>
        <v>3</v>
      </c>
      <c r="M18" s="38">
        <f>4-COUNTBLANK(Men_5[[#This Row],[RD4 ]:[RD7 XCO Cobbler]])</f>
        <v>0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1220</v>
      </c>
      <c r="P18" s="59" cm="1">
        <f t="array" ref="P18">IF(Men_5[[#This Row],[Number of Rounds XCM]]&lt;=3,SUM(IF(ISNA(E18:H18),0,E18:H18)),SUM(LARGE(E18:H18,{1,2,3})))</f>
        <v>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1220</v>
      </c>
      <c r="S18" s="51" cm="1">
        <f t="array" ref="S18">57-SUM(IF(O18&gt;$O$18:$O$210,1/COUNTIF($O$18:$O$210,$O$18:$O$210)))</f>
        <v>1.0000000000000355</v>
      </c>
      <c r="T18" s="18"/>
      <c r="U18" s="104" t="s">
        <v>80</v>
      </c>
      <c r="V18" s="78">
        <f>_xlfn.IFNA(INDEX('RD1 Eagle'!$I$2:$I$168,MATCH(Women6[[#This Row],[Rider]],'RD1 Eagle'!$F$2:$F$168,0)),"")</f>
        <v>500</v>
      </c>
      <c r="W18" s="38">
        <f>_xlfn.IFNA(INDEX('RD2 Shepherds'!$I$2:$I$129,MATCH(Women6[[#This Row],[Rider]],'RD2 Shepherds'!$F$2:$F$129,0)),"")</f>
        <v>500</v>
      </c>
      <c r="X18" s="38">
        <f>_xlfn.IFNA(INDEX('RD3 XCO Sheps'!$I$2:$I$204,MATCH(Women6[[#This Row],[Rider]],'RD3 XCO Sheps'!$F$2:$F$204,0)),"")</f>
        <v>420</v>
      </c>
      <c r="Y18" s="38" t="str">
        <f>_xlfn.IFNA(INDEX('RD4 Ohalloran'!$I$2:$I$200,MATCH(Women6[[#This Row],[Rider]],'RD4 Ohalloran'!$F$2:$F$200,0)),"")</f>
        <v/>
      </c>
      <c r="Z18" s="38" t="str">
        <f>_xlfn.IFNA(INDEX('RD5 Craigburn'!$I$2:$I$200,MATCH(Women6[[#This Row],[Rider]],'RD5 Craigburn'!$F$2:$F$200,0)),"")</f>
        <v/>
      </c>
      <c r="AA18" s="38" t="str">
        <f>_xlfn.IFNA(INDEX('RD6 Fox'!$I$2:$I$200,MATCH(Women6[[#This Row],[Rider]],'RD6 Fox'!$F$2:$F$200,0)),"")</f>
        <v/>
      </c>
      <c r="AB18" s="38" t="str">
        <f>_xlfn.IFNA(INDEX('RD7 Cobbler'!$I$2:$I$200,MATCH(Women6[[#This Row],[Rider]],'RD7 Cobbler'!$F$2:$F$200,0)),"")</f>
        <v/>
      </c>
      <c r="AC18" s="38" t="str">
        <f>_xlfn.IFNA(INDEX('RD8 Melrose'!$I$2:$I$200,MATCH(Women6[[#This Row],[Rider]],'RD8 Melrose'!$F$2:$F$200,0)),"")</f>
        <v/>
      </c>
      <c r="AD18" s="38" t="str">
        <f>_xlfn.IFNA(INDEX('RD4 Willowie'!$I$2:$I$200,MATCH(Women6[[#This Row],[Rider]],'RD4 Willowie'!$F$2:$F$200,0)),"")</f>
        <v/>
      </c>
      <c r="AE18" s="162">
        <f>9-COUNTBLANK(Women6[[#This Row],[RD1 XCC Eagle]:[RD9 XCO Willowie]])</f>
        <v>3</v>
      </c>
      <c r="AF18" s="162">
        <f>3-COUNTBLANK(Women6[[#This Row],[RD1 XCC Eagle]:[RD3 XCO Sheps]])</f>
        <v>3</v>
      </c>
      <c r="AG18" s="162">
        <f>4-COUNTBLANK(Women6[[#This Row],[RD4 ]:[RD7 XCO Cobbler]])</f>
        <v>0</v>
      </c>
      <c r="AH18" s="162">
        <f>2-COUNTBLANK(Women6[[#This Row],[RD8 XCO Melrose]:[RD9 XCO Willowie]])</f>
        <v>0</v>
      </c>
      <c r="AI18" s="59" cm="1">
        <f t="array" ref="AI18">IF(Women6[[#This Row],[Number of Rounds]]&lt;=6,SUM(IF(ISNA(V18:AD18),0,V18:AD18)),SUM(LARGE(V18:AD18,{1,2,3,4,5,6})))</f>
        <v>1420</v>
      </c>
      <c r="AJ18" s="163" cm="1">
        <f t="array" ref="AJ18">IF(Women6[[#This Row],[Number of XCM Rounds]]&lt;=3,SUM(IF(ISNA(Y18:AB18),0,Y18:AB18)),SUM(LARGE(Y18:AB18,{1,2,3})))</f>
        <v>0</v>
      </c>
      <c r="AK18" s="163">
        <f>SUM(Women6[[#This Row],[RD8 XCO Melrose]:[RD9 XCO Willowie]])</f>
        <v>0</v>
      </c>
      <c r="AL18" s="163">
        <f>Women6[[#This Row],[Best 3 of 4 XCM]]+Women6[[#This Row],[Best 6 of 8 Overall]]+Women6[[#This Row],[Total of 2 XCO]]</f>
        <v>1420</v>
      </c>
      <c r="AM18" s="51" cm="1">
        <f t="array" ref="AM18">18-SUM(IF(AI18&gt;$AI$18:$AI$52,1/COUNTIF($AI$18:$AI$52,$AI$18:$AI$52)))</f>
        <v>1.0000000000000036</v>
      </c>
      <c r="AN18" s="18"/>
      <c r="AO18" s="104" t="s">
        <v>184</v>
      </c>
      <c r="AP18" s="34">
        <f>_xlfn.IFNA(INDEX('RD1 Eagle'!$I$2:$I$168,MATCH(Junior7[[#This Row],[Rider]],'RD1 Eagle'!$F$2:$F$168,0)),"")</f>
        <v>500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 t="str">
        <f>_xlfn.IFNA(INDEX('RD4 Ohalloran'!$I$2:$I$200,MATCH(Junior7[[#This Row],[Rider]],'RD4 Ohalloran'!$F$2:$F$200,0)),"")</f>
        <v/>
      </c>
      <c r="AT18" s="34" t="str">
        <f>_xlfn.IFNA(INDEX('RD5 Craigburn'!$I$2:$I$200,MATCH(Junior7[[#This Row],[Rider]],'RD5 Craigburn'!$F$2:$F$200,0)),"")</f>
        <v/>
      </c>
      <c r="AU18" s="34" t="str">
        <f>_xlfn.IFNA(INDEX('RD6 Fox'!$I$2:$I$200,MATCH(Junior7[[#This Row],[Rider]],'RD6 Fox'!$F$2:$F$200,0)),"")</f>
        <v/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_xlfn.IFNA(INDEX('RD4 Willowie'!$I$2:$I$200,MATCH(Junior7[[#This Row],[Rider]],'RD4 Willowie'!$F$2:$F$200,0)),"")</f>
        <v/>
      </c>
      <c r="AY18" s="40">
        <f>9-COUNTBLANK(Junior7[[#This Row],[RD1 XCC Eagle]:[RD9 XCO Willowie]])</f>
        <v>3</v>
      </c>
      <c r="AZ18" s="40">
        <f>3-COUNTBLANK(Junior7[[#This Row],[RD1 XCC Eagle]:[RD3 XCO Sheps]])</f>
        <v>3</v>
      </c>
      <c r="BA18" s="40">
        <f>4-COUNTBLANK(Junior7[[#This Row],[RD4 ]:[RD7 XCO Cobbler]])</f>
        <v>0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1500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1500</v>
      </c>
      <c r="BG18" s="51" cm="1">
        <f t="array" ref="BG18">14-SUM(IF(BC18&gt;$BC$18:$BC$71,1/COUNTIF($BC$18:$BC$71,$BC$18:$BC$71)))</f>
        <v>1.0000000000000249</v>
      </c>
      <c r="BH18" s="18"/>
      <c r="BI18" s="104" t="s">
        <v>302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500</v>
      </c>
      <c r="BL18" s="34" t="str">
        <f>_xlfn.IFNA(INDEX('RD3 XCO Sheps'!$I$2:$I$204,MATCH(Women5108[[#This Row],[Rider]],'RD3 XCO Sheps'!$F$2:$F$204,0)),"")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Craigburn'!$I$2:$I$200,MATCH(Women5108[[#This Row],[Rider]],'RD5 Craigburn'!$F$2:$F$200,0)),"")</f>
        <v/>
      </c>
      <c r="BO18" s="34" t="str">
        <f>_xlfn.IFNA(INDEX('RD6 Fox'!$I$2:$I$200,MATCH(Women5108[[#This Row],[Rider]],'RD6 Fox'!$F$2:$F$200,0)),"")</f>
        <v/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_xlfn.IFNA(INDEX('RD4 Willowie'!$I$2:$I$200,MATCH(Women5108[[#This Row],[Rider]],'RD4 Willowie'!$F$2:$F$200,0)),"")</f>
        <v/>
      </c>
      <c r="BS18" s="56">
        <f>9-COUNTBLANK(Women5108[[#This Row],[RD1 XCC Eagle]:[RD9 XCO Willowie]])</f>
        <v>2</v>
      </c>
      <c r="BT18" s="56">
        <f>3-COUNTBLANK(Women5108[[#This Row],[RD1 XCC Eagle]:[RD3 XCO Sheps]])</f>
        <v>2</v>
      </c>
      <c r="BU18" s="56">
        <f>4-COUNTBLANK(Women5108[[#This Row],[RD4 ]:[RD7 XCO Cobbler]])</f>
        <v>0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1000</v>
      </c>
      <c r="BX18" s="34" cm="1">
        <f t="array" ref="BX18">IF(Women5108[[#This Row],[Number of Rounds XCM]]&lt;=3,SUM(IF(ISNA(BM18:BO18),0,BM18:BO18)),SUM(LARGE(BM18:BO18,{1,2,3})))</f>
        <v>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1000</v>
      </c>
      <c r="CA18" s="51" cm="1">
        <f t="array" ref="CA18">6-SUM(IF(BW18&gt;$BW$18:$BW$28,1/COUNTIF($BW$18:$BW$28,$BW$18:$BW$28)))</f>
        <v>0.99999999999999911</v>
      </c>
    </row>
    <row r="19" spans="1:79" ht="16" customHeight="1" x14ac:dyDescent="0.2">
      <c r="A19" s="104" t="s">
        <v>174</v>
      </c>
      <c r="B19" s="38">
        <f>_xlfn.IFNA(INDEX('RD1 Eagle'!$I$2:$I$168,MATCH(Men_5[[#This Row],[Rider]],'RD1 Eagle'!$F$2:$F$168,0)),"")</f>
        <v>400</v>
      </c>
      <c r="C19" s="38">
        <f>_xlfn.IFNA(INDEX('RD2 Shepherds'!$I$2:$I$129,MATCH(Men_5[[#This Row],[Rider]],'RD2 Shepherds'!$F$2:$F$129,0)),"")</f>
        <v>400</v>
      </c>
      <c r="D19" s="38">
        <f>_xlfn.IFNA(INDEX('RD3 XCO Sheps'!$I$2:$I$204,MATCH(Men_5[[#This Row],[Rider]],'RD3 XCO Sheps'!$F$2:$F$204,0)),"")</f>
        <v>400</v>
      </c>
      <c r="E19" s="38" t="str">
        <f>_xlfn.IFNA(INDEX('RD4 Ohalloran'!$I$2:$I$200,MATCH(Men_5[[#This Row],[Rider]],'RD4 Ohalloran'!$F$2:$F$200,0)),"")</f>
        <v/>
      </c>
      <c r="F19" s="38" t="str">
        <f>_xlfn.IFNA(INDEX('RD5 Craigburn'!$I$2:$I$200,MATCH(Men_5[[#This Row],[Rider]],'RD5 Craigburn'!$F$2:$F$200,0)),"")</f>
        <v/>
      </c>
      <c r="G19" s="38" t="str">
        <f>_xlfn.IFNA(INDEX('RD6 Fox'!$I$2:$I$200,MATCH(Men_5[[#This Row],[Rider]],'RD6 Fox'!$F$2:$F$200,0)),"")</f>
        <v/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_xlfn.IFNA(INDEX('RD4 Willowie'!$I$2:$I$200,MATCH(Men_5[[#This Row],[Rider]],'RD4 Willowie'!$F$2:$F$200,0)),"")</f>
        <v/>
      </c>
      <c r="K19" s="38">
        <f>9-COUNTBLANK(Men_5[[#This Row],[RD1 XCC Eagle]:[RD9 XCO Willowie]])</f>
        <v>3</v>
      </c>
      <c r="L19" s="59">
        <f>3-COUNTBLANK(Men_5[[#This Row],[RD1 XCC Eagle]:[RD3 XCO Sheps]])</f>
        <v>3</v>
      </c>
      <c r="M19" s="59">
        <f>4-COUNTBLANK(Men_5[[#This Row],[RD4 ]:[RD7 XCO Cobbler]])</f>
        <v>0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1200</v>
      </c>
      <c r="P19" s="59" cm="1">
        <f t="array" ref="P19">IF(Men_5[[#This Row],[Number of Rounds XCM]]&lt;=3,SUM(IF(ISNA(E19:H19),0,E19:H19)),SUM(LARGE(E19:H19,{1,2,3})))</f>
        <v>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1200</v>
      </c>
      <c r="S19" s="51" cm="1">
        <f t="array" ref="S19">57-SUM(IF(O19&gt;$O$18:$O$210,1/COUNTIF($O$18:$O$210,$O$18:$O$210)))</f>
        <v>2.0000000000000426</v>
      </c>
      <c r="T19" s="18"/>
      <c r="U19" s="104" t="s">
        <v>81</v>
      </c>
      <c r="V19" s="78">
        <f>_xlfn.IFNA(INDEX('RD1 Eagle'!$I$2:$I$168,MATCH(Women6[[#This Row],[Rider]],'RD1 Eagle'!$F$2:$F$168,0)),"")</f>
        <v>420</v>
      </c>
      <c r="W19" s="38">
        <f>_xlfn.IFNA(INDEX('RD2 Shepherds'!$I$2:$I$129,MATCH(Women6[[#This Row],[Rider]],'RD2 Shepherds'!$F$2:$F$129,0)),"")</f>
        <v>450</v>
      </c>
      <c r="X19" s="34">
        <f>_xlfn.IFNA(INDEX('RD3 XCO Sheps'!$I$2:$I$204,MATCH(Women6[[#This Row],[Rider]],'RD3 XCO Sheps'!$F$2:$F$204,0)),"")</f>
        <v>500</v>
      </c>
      <c r="Y19" s="34" t="str">
        <f>_xlfn.IFNA(INDEX('RD4 Ohalloran'!$I$2:$I$200,MATCH(Women6[[#This Row],[Rider]],'RD4 Ohalloran'!$F$2:$F$200,0)),"")</f>
        <v/>
      </c>
      <c r="Z19" s="34" t="str">
        <f>_xlfn.IFNA(INDEX('RD5 Craigburn'!$I$2:$I$200,MATCH(Women6[[#This Row],[Rider]],'RD5 Craigburn'!$F$2:$F$200,0)),"")</f>
        <v/>
      </c>
      <c r="AA19" s="34" t="str">
        <f>_xlfn.IFNA(INDEX('RD6 Fox'!$I$2:$I$200,MATCH(Women6[[#This Row],[Rider]],'RD6 Fox'!$F$2:$F$200,0)),"")</f>
        <v/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_xlfn.IFNA(INDEX('RD4 Willowie'!$I$2:$I$200,MATCH(Women6[[#This Row],[Rider]],'RD4 Willowie'!$F$2:$F$200,0)),"")</f>
        <v/>
      </c>
      <c r="AE19" s="34">
        <f>9-COUNTBLANK(Women6[[#This Row],[RD1 XCC Eagle]:[RD9 XCO Willowie]])</f>
        <v>3</v>
      </c>
      <c r="AF19" s="57">
        <f>3-COUNTBLANK(Women6[[#This Row],[RD1 XCC Eagle]:[RD3 XCO Sheps]])</f>
        <v>3</v>
      </c>
      <c r="AG19" s="57">
        <f>4-COUNTBLANK(Women6[[#This Row],[RD4 ]:[RD7 XCO Cobbler]])</f>
        <v>0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1370</v>
      </c>
      <c r="AJ19" s="57" cm="1">
        <f t="array" ref="AJ19">IF(Women6[[#This Row],[Number of XCM Rounds]]&lt;=3,SUM(IF(ISNA(Y19:AB19),0,Y19:AB19)),SUM(LARGE(Y19:AB19,{1,2,3})))</f>
        <v>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1370</v>
      </c>
      <c r="AM19" s="81" cm="1">
        <f t="array" ref="AM19">18-SUM(IF(AI19&gt;$AI$18:$AI$52,1/COUNTIF($AI$18:$AI$52,$AI$18:$AI$52)))</f>
        <v>2.0000000000000036</v>
      </c>
      <c r="AN19" s="18"/>
      <c r="AO19" s="104" t="s">
        <v>289</v>
      </c>
      <c r="AP19" s="70">
        <f>_xlfn.IFNA(INDEX('RD1 Eagle'!$I$2:$I$168,MATCH(Junior7[[#This Row],[Rider]],'RD1 Eagle'!$F$2:$F$168,0)),"")</f>
        <v>500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 t="str">
        <f>_xlfn.IFNA(INDEX('RD4 Ohalloran'!$I$2:$I$200,MATCH(Junior7[[#This Row],[Rider]],'RD4 Ohalloran'!$F$2:$F$200,0)),"")</f>
        <v/>
      </c>
      <c r="AT19" s="34" t="str">
        <f>_xlfn.IFNA(INDEX('RD5 Craigburn'!$I$2:$I$200,MATCH(Junior7[[#This Row],[Rider]],'RD5 Craigburn'!$F$2:$F$200,0)),"")</f>
        <v/>
      </c>
      <c r="AU19" s="57" t="str">
        <f>_xlfn.IFNA(INDEX('RD6 Fox'!$I$2:$I$200,MATCH(Junior7[[#This Row],[Rider]],'RD6 Fox'!$F$2:$F$200,0)),"")</f>
        <v/>
      </c>
      <c r="AV19" s="57" t="str">
        <f>_xlfn.IFNA(INDEX('RD7 Cobbler'!$I$2:$I$200,MATCH(Junior7[[#This Row],[Rider]],'RD7 Cobbler'!$F$2:$F$200,0)),"")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_xlfn.IFNA(INDEX('RD4 Willowie'!$I$2:$I$200,MATCH(Junior7[[#This Row],[Rider]],'RD4 Willowie'!$F$2:$F$200,0)),"")</f>
        <v/>
      </c>
      <c r="AY19" s="24">
        <f>9-COUNTBLANK(Junior7[[#This Row],[RD1 XCC Eagle]:[RD9 XCO Willowie]])</f>
        <v>3</v>
      </c>
      <c r="AZ19" s="24">
        <f>3-COUNTBLANK(Junior7[[#This Row],[RD1 XCC Eagle]:[RD3 XCO Sheps]])</f>
        <v>3</v>
      </c>
      <c r="BA19" s="24">
        <f>4-COUNTBLANK(Junior7[[#This Row],[RD4 ]:[RD7 XCO Cobbler]])</f>
        <v>0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1500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1500</v>
      </c>
      <c r="BG19" s="51" cm="1">
        <f t="array" ref="BG19">14-SUM(IF(BC19&gt;$BC$18:$BC$71,1/COUNTIF($BC$18:$BC$71,$BC$18:$BC$71)))</f>
        <v>1.0000000000000249</v>
      </c>
      <c r="BH19" s="18"/>
      <c r="BI19" s="104" t="s">
        <v>295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420</v>
      </c>
      <c r="BL19" s="34" t="str">
        <f>_xlfn.IFNA(INDEX('RD3 XCO Sheps'!$I$2:$I$204,MATCH(Women5108[[#This Row],[Rider]],'RD3 XCO Sheps'!$F$2:$F$204,0)),"")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Craigburn'!$I$2:$I$200,MATCH(Women5108[[#This Row],[Rider]],'RD5 Craigburn'!$F$2:$F$200,0)),"")</f>
        <v/>
      </c>
      <c r="BO19" s="34" t="str">
        <f>_xlfn.IFNA(INDEX('RD6 Fox'!$I$2:$I$200,MATCH(Women5108[[#This Row],[Rider]],'RD6 Fox'!$F$2:$F$200,0)),"")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_xlfn.IFNA(INDEX('RD4 Willowie'!$I$2:$I$200,MATCH(Women5108[[#This Row],[Rider]],'RD4 Willowie'!$F$2:$F$200,0)),"")</f>
        <v/>
      </c>
      <c r="BS19" s="34">
        <f>9-COUNTBLANK(Women5108[[#This Row],[RD1 XCC Eagle]:[RD9 XCO Willowie]])</f>
        <v>2</v>
      </c>
      <c r="BT19" s="34">
        <f>3-COUNTBLANK(Women5108[[#This Row],[RD1 XCC Eagle]:[RD3 XCO Sheps]])</f>
        <v>2</v>
      </c>
      <c r="BU19" s="34">
        <f>4-COUNTBLANK(Women5108[[#This Row],[RD4 ]:[RD7 XCO Cobbler]])</f>
        <v>0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920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920</v>
      </c>
      <c r="CA19" s="81" cm="1">
        <f t="array" ref="CA19">6-SUM(IF(BW19&gt;$BW$18:$BW$28,1/COUNTIF($BW$18:$BW$28,$BW$18:$BW$28)))</f>
        <v>1.9999999999999991</v>
      </c>
    </row>
    <row r="20" spans="1:79" ht="16" x14ac:dyDescent="0.2">
      <c r="A20" s="104" t="s">
        <v>79</v>
      </c>
      <c r="B20" s="38">
        <f>_xlfn.IFNA(INDEX('RD1 Eagle'!$I$2:$I$168,MATCH(Men_5[[#This Row],[Rider]],'RD1 Eagle'!$F$2:$F$168,0)),"")</f>
        <v>380</v>
      </c>
      <c r="C20" s="38">
        <f>_xlfn.IFNA(INDEX('RD2 Shepherds'!$I$2:$I$129,MATCH(Men_5[[#This Row],[Rider]],'RD2 Shepherds'!$F$2:$F$129,0)),"")</f>
        <v>390</v>
      </c>
      <c r="D20" s="38">
        <f>_xlfn.IFNA(INDEX('RD3 XCO Sheps'!$I$2:$I$204,MATCH(Men_5[[#This Row],[Rider]],'RD3 XCO Sheps'!$F$2:$F$204,0)),"")</f>
        <v>400</v>
      </c>
      <c r="E20" s="38" t="str">
        <f>_xlfn.IFNA(INDEX('RD4 Ohalloran'!$I$2:$I$200,MATCH(Men_5[[#This Row],[Rider]],'RD4 Ohalloran'!$F$2:$F$200,0)),"")</f>
        <v/>
      </c>
      <c r="F20" s="38" t="str">
        <f>_xlfn.IFNA(INDEX('RD5 Craigburn'!$I$2:$I$200,MATCH(Men_5[[#This Row],[Rider]],'RD5 Craigburn'!$F$2:$F$200,0)),"")</f>
        <v/>
      </c>
      <c r="G20" s="38" t="str">
        <f>_xlfn.IFNA(INDEX('RD6 Fox'!$I$2:$I$200,MATCH(Men_5[[#This Row],[Rider]],'RD6 Fox'!$F$2:$F$200,0)),"")</f>
        <v/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_xlfn.IFNA(INDEX('RD4 Willowie'!$I$2:$I$200,MATCH(Men_5[[#This Row],[Rider]],'RD4 Willowie'!$F$2:$F$200,0)),"")</f>
        <v/>
      </c>
      <c r="K20" s="38">
        <f>9-COUNTBLANK(Men_5[[#This Row],[RD1 XCC Eagle]:[RD9 XCO Willowie]])</f>
        <v>3</v>
      </c>
      <c r="L20" s="59">
        <f>3-COUNTBLANK(Men_5[[#This Row],[RD1 XCC Eagle]:[RD3 XCO Sheps]])</f>
        <v>3</v>
      </c>
      <c r="M20" s="59">
        <f>4-COUNTBLANK(Men_5[[#This Row],[RD4 ]:[RD7 XCO Cobbler]])</f>
        <v>0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1170</v>
      </c>
      <c r="P20" s="59" cm="1">
        <f t="array" ref="P20">IF(Men_5[[#This Row],[Number of Rounds XCM]]&lt;=3,SUM(IF(ISNA(E20:H20),0,E20:H20)),SUM(LARGE(E20:H20,{1,2,3})))</f>
        <v>0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1170</v>
      </c>
      <c r="S20" s="81" cm="1">
        <f t="array" ref="S20">57-SUM(IF(O20&gt;$O$18:$O$210,1/COUNTIF($O$18:$O$210,$O$18:$O$210)))</f>
        <v>3.0000000000000426</v>
      </c>
      <c r="T20" s="18"/>
      <c r="U20" s="104" t="s">
        <v>82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4">
        <f>_xlfn.IFNA(INDEX('RD3 XCO Sheps'!$I$2:$I$204,MATCH(Women6[[#This Row],[Rider]],'RD3 XCO Sheps'!$F$2:$F$204,0)),"")</f>
        <v>450</v>
      </c>
      <c r="Y20" s="34" t="str">
        <f>_xlfn.IFNA(INDEX('RD4 Ohalloran'!$I$2:$I$200,MATCH(Women6[[#This Row],[Rider]],'RD4 Ohalloran'!$F$2:$F$200,0)),"")</f>
        <v/>
      </c>
      <c r="Z20" s="34" t="str">
        <f>_xlfn.IFNA(INDEX('RD5 Craigburn'!$I$2:$I$200,MATCH(Women6[[#This Row],[Rider]],'RD5 Craigburn'!$F$2:$F$200,0)),"")</f>
        <v/>
      </c>
      <c r="AA20" s="34" t="str">
        <f>_xlfn.IFNA(INDEX('RD6 Fox'!$I$2:$I$200,MATCH(Women6[[#This Row],[Rider]],'RD6 Fox'!$F$2:$F$200,0)),"")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_xlfn.IFNA(INDEX('RD4 Willowie'!$I$2:$I$200,MATCH(Women6[[#This Row],[Rider]],'RD4 Willowie'!$F$2:$F$200,0)),"")</f>
        <v/>
      </c>
      <c r="AE20" s="34">
        <f>9-COUNTBLANK(Women6[[#This Row],[RD1 XCC Eagle]:[RD9 XCO Willowie]])</f>
        <v>3</v>
      </c>
      <c r="AF20" s="57">
        <f>3-COUNTBLANK(Women6[[#This Row],[RD1 XCC Eagle]:[RD3 XCO Sheps]])</f>
        <v>3</v>
      </c>
      <c r="AG20" s="57">
        <f>4-COUNTBLANK(Women6[[#This Row],[RD4 ]:[RD7 XCO Cobbler]])</f>
        <v>0</v>
      </c>
      <c r="AH20" s="57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1300</v>
      </c>
      <c r="AJ20" s="57" cm="1">
        <f t="array" ref="AJ20">IF(Women6[[#This Row],[Number of XCM Rounds]]&lt;=3,SUM(IF(ISNA(Y20:AB20),0,Y20:AB20)),SUM(LARGE(Y20:AB20,{1,2,3})))</f>
        <v>0</v>
      </c>
      <c r="AK20" s="57">
        <f>SUM(Women6[[#This Row],[RD8 XCO Melrose]:[RD9 XCO Willowie]])</f>
        <v>0</v>
      </c>
      <c r="AL20" s="57">
        <f>Women6[[#This Row],[Best 3 of 4 XCM]]+Women6[[#This Row],[Best 6 of 8 Overall]]+Women6[[#This Row],[Total of 2 XCO]]</f>
        <v>1300</v>
      </c>
      <c r="AM20" s="25" cm="1">
        <f t="array" ref="AM20">18-SUM(IF(AI20&gt;$AI$18:$AI$52,1/COUNTIF($AI$18:$AI$52,$AI$18:$AI$52)))</f>
        <v>3.0000000000000036</v>
      </c>
      <c r="AN20" s="18"/>
      <c r="AO20" s="104" t="s">
        <v>182</v>
      </c>
      <c r="AP20" s="70">
        <f>_xlfn.IFNA(INDEX('RD1 Eagle'!$I$2:$I$168,MATCH(Junior7[[#This Row],[Rider]],'RD1 Eagle'!$F$2:$F$168,0)),"")</f>
        <v>450</v>
      </c>
      <c r="AQ20" s="70">
        <f>_xlfn.IFNA(INDEX('RD2 Shepherds'!$I$2:$I$129,MATCH(Junior7[[#This Row],[Rider]],'RD2 Shepherds'!$F$2:$F$129,0)),"")</f>
        <v>500</v>
      </c>
      <c r="AR20" s="34">
        <f>_xlfn.IFNA(INDEX('RD3 XCO Sheps'!$I$2:$I$204,MATCH(Junior7[[#This Row],[Rider]],'RD3 XCO Sheps'!$F$2:$F$204,0)),"")</f>
        <v>500</v>
      </c>
      <c r="AS20" s="34" t="str">
        <f>_xlfn.IFNA(INDEX('RD4 Ohalloran'!$I$2:$I$200,MATCH(Junior7[[#This Row],[Rider]],'RD4 Ohalloran'!$F$2:$F$200,0)),"")</f>
        <v/>
      </c>
      <c r="AT20" s="34" t="str">
        <f>_xlfn.IFNA(INDEX('RD5 Craigburn'!$I$2:$I$200,MATCH(Junior7[[#This Row],[Rider]],'RD5 Craigburn'!$F$2:$F$200,0)),"")</f>
        <v/>
      </c>
      <c r="AU20" s="57" t="str">
        <f>_xlfn.IFNA(INDEX('RD6 Fox'!$I$2:$I$200,MATCH(Junior7[[#This Row],[Rider]],'RD6 Fox'!$F$2:$F$200,0)),"")</f>
        <v/>
      </c>
      <c r="AV20" s="57" t="str">
        <f>_xlfn.IFNA(INDEX('RD7 Cobbler'!$I$2:$I$200,MATCH(Junior7[[#This Row],[Rider]],'RD7 Cobbler'!$F$2:$F$200,0)),"")</f>
        <v/>
      </c>
      <c r="AW20" s="57" t="str">
        <f>_xlfn.IFNA(INDEX('RD8 Melrose'!$I$2:$I$200,MATCH(Junior7[[#This Row],[Rider]],'RD8 Melrose'!$F$2:$F$200,0)),"")</f>
        <v/>
      </c>
      <c r="AX20" s="34" t="str">
        <f>_xlfn.IFNA(INDEX('RD4 Willowie'!$I$2:$I$200,MATCH(Junior7[[#This Row],[Rider]],'RD4 Willowie'!$F$2:$F$200,0)),"")</f>
        <v/>
      </c>
      <c r="AY20" s="24">
        <f>9-COUNTBLANK(Junior7[[#This Row],[RD1 XCC Eagle]:[RD9 XCO Willowie]])</f>
        <v>3</v>
      </c>
      <c r="AZ20" s="24">
        <f>3-COUNTBLANK(Junior7[[#This Row],[RD1 XCC Eagle]:[RD3 XCO Sheps]])</f>
        <v>3</v>
      </c>
      <c r="BA20" s="24">
        <f>4-COUNTBLANK(Junior7[[#This Row],[RD4 ]:[RD7 XCO Cobbler]])</f>
        <v>0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1450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1450</v>
      </c>
      <c r="BG20" s="81" cm="1">
        <f t="array" ref="BG20">14-SUM(IF(BC20&gt;$BC$18:$BC$71,1/COUNTIF($BC$18:$BC$71,$BC$18:$BC$71)))</f>
        <v>2.0000000000000195</v>
      </c>
      <c r="BH20" s="18"/>
      <c r="BI20" s="104" t="s">
        <v>301</v>
      </c>
      <c r="BJ20" s="34">
        <f>_xlfn.IFNA(INDEX('RD1 Eagle'!$I$2:$I$168,MATCH(Women5108[[#This Row],[Rider]],'RD1 Eagle'!$F$2:$F$168,0)),"")</f>
        <v>500</v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Sheps'!$I$2:$I$204,MATCH(Women5108[[#This Row],[Rider]],'RD3 XCO Sheps'!$F$2:$F$204,0)),"")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Craigburn'!$I$2:$I$200,MATCH(Women5108[[#This Row],[Rider]],'RD5 Craigburn'!$F$2:$F$200,0)),"")</f>
        <v/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_xlfn.IFNA(INDEX('RD4 Willowie'!$I$2:$I$200,MATCH(Women5108[[#This Row],[Rider]],'RD4 Willowie'!$F$2:$F$200,0)),"")</f>
        <v/>
      </c>
      <c r="BS20" s="34">
        <f>9-COUNTBLANK(Women5108[[#This Row],[RD1 XCC Eagle]:[RD9 XCO Willowie]])</f>
        <v>1</v>
      </c>
      <c r="BT20" s="34">
        <f>3-COUNTBLANK(Women5108[[#This Row],[RD1 XCC Eagle]:[RD3 XCO Sheps]])</f>
        <v>1</v>
      </c>
      <c r="BU20" s="34">
        <f>4-COUNTBLANK(Women5108[[#This Row],[RD4 ]:[RD7 XCO Cobbler]])</f>
        <v>0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500</v>
      </c>
      <c r="CA20" s="25" cm="1">
        <f t="array" ref="CA20">6-SUM(IF(BW20&gt;$BW$18:$BW$28,1/COUNTIF($BW$18:$BW$28,$BW$18:$BW$28)))</f>
        <v>2.9999999999999991</v>
      </c>
    </row>
    <row r="21" spans="1:79" ht="16" x14ac:dyDescent="0.2">
      <c r="A21" s="104" t="s">
        <v>199</v>
      </c>
      <c r="B21" s="38">
        <f>_xlfn.IFNA(INDEX('RD1 Eagle'!$I$2:$I$168,MATCH(Men_5[[#This Row],[Rider]],'RD1 Eagle'!$F$2:$F$168,0)),"")</f>
        <v>400</v>
      </c>
      <c r="C21" s="38">
        <f>_xlfn.IFNA(INDEX('RD2 Shepherds'!$I$2:$I$129,MATCH(Men_5[[#This Row],[Rider]],'RD2 Shepherds'!$F$2:$F$129,0)),"")</f>
        <v>400</v>
      </c>
      <c r="D21" s="38">
        <f>_xlfn.IFNA(INDEX('RD3 XCO Sheps'!$I$2:$I$204,MATCH(Men_5[[#This Row],[Rider]],'RD3 XCO Sheps'!$F$2:$F$204,0)),"")</f>
        <v>370</v>
      </c>
      <c r="E21" s="38" t="str">
        <f>_xlfn.IFNA(INDEX('RD4 Ohalloran'!$I$2:$I$200,MATCH(Men_5[[#This Row],[Rider]],'RD4 Ohalloran'!$F$2:$F$200,0)),"")</f>
        <v/>
      </c>
      <c r="F21" s="38" t="str">
        <f>_xlfn.IFNA(INDEX('RD5 Craigburn'!$I$2:$I$200,MATCH(Men_5[[#This Row],[Rider]],'RD5 Craigburn'!$F$2:$F$200,0)),"")</f>
        <v/>
      </c>
      <c r="G21" s="38" t="str">
        <f>_xlfn.IFNA(INDEX('RD6 Fox'!$I$2:$I$200,MATCH(Men_5[[#This Row],[Rider]],'RD6 Fox'!$F$2:$F$200,0)),"")</f>
        <v/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_xlfn.IFNA(INDEX('RD4 Willowie'!$I$2:$I$200,MATCH(Men_5[[#This Row],[Rider]],'RD4 Willowie'!$F$2:$F$200,0)),"")</f>
        <v/>
      </c>
      <c r="K21" s="38">
        <f>9-COUNTBLANK(Men_5[[#This Row],[RD1 XCC Eagle]:[RD9 XCO Willowie]])</f>
        <v>3</v>
      </c>
      <c r="L21" s="59">
        <f>3-COUNTBLANK(Men_5[[#This Row],[RD1 XCC Eagle]:[RD3 XCO Sheps]])</f>
        <v>3</v>
      </c>
      <c r="M21" s="59">
        <f>4-COUNTBLANK(Men_5[[#This Row],[RD4 ]:[RD7 XCO Cobbler]])</f>
        <v>0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1170</v>
      </c>
      <c r="P21" s="59" cm="1">
        <f t="array" ref="P21">IF(Men_5[[#This Row],[Number of Rounds XCM]]&lt;=3,SUM(IF(ISNA(E21:H21),0,E21:H21)),SUM(LARGE(E21:H21,{1,2,3})))</f>
        <v>0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1170</v>
      </c>
      <c r="S21" s="81" cm="1">
        <f t="array" ref="S21">57-SUM(IF(O21&gt;$O$18:$O$210,1/COUNTIF($O$18:$O$210,$O$18:$O$210)))</f>
        <v>3.0000000000000426</v>
      </c>
      <c r="T21" s="18"/>
      <c r="U21" s="104" t="s">
        <v>207</v>
      </c>
      <c r="V21" s="78">
        <f>_xlfn.IFNA(INDEX('RD1 Eagle'!$I$2:$I$168,MATCH(Women6[[#This Row],[Rider]],'RD1 Eagle'!$F$2:$F$168,0)),"")</f>
        <v>500</v>
      </c>
      <c r="W21" s="38">
        <f>_xlfn.IFNA(INDEX('RD2 Shepherds'!$I$2:$I$129,MATCH(Women6[[#This Row],[Rider]],'RD2 Shepherds'!$F$2:$F$129,0)),"")</f>
        <v>390</v>
      </c>
      <c r="X21" s="38">
        <f>_xlfn.IFNA(INDEX('RD3 XCO Sheps'!$I$2:$I$204,MATCH(Women6[[#This Row],[Rider]],'RD3 XCO Sheps'!$F$2:$F$204,0)),"")</f>
        <v>390</v>
      </c>
      <c r="Y21" s="34" t="str">
        <f>_xlfn.IFNA(INDEX('RD4 Ohalloran'!$I$2:$I$200,MATCH(Women6[[#This Row],[Rider]],'RD4 Ohalloran'!$F$2:$F$200,0)),"")</f>
        <v/>
      </c>
      <c r="Z21" s="34" t="str">
        <f>_xlfn.IFNA(INDEX('RD5 Craigburn'!$I$2:$I$200,MATCH(Women6[[#This Row],[Rider]],'RD5 Craigburn'!$F$2:$F$200,0)),"")</f>
        <v/>
      </c>
      <c r="AA21" s="34" t="str">
        <f>_xlfn.IFNA(INDEX('RD6 Fox'!$I$2:$I$200,MATCH(Women6[[#This Row],[Rider]],'RD6 Fox'!$F$2:$F$200,0)),"")</f>
        <v/>
      </c>
      <c r="AB21" s="34" t="str">
        <f>_xlfn.IFNA(INDEX('RD7 Cobbler'!$I$2:$I$200,MATCH(Women6[[#This Row],[Rider]],'RD7 Cobbler'!$F$2:$F$200,0)),"")</f>
        <v/>
      </c>
      <c r="AC21" s="34" t="str">
        <f>_xlfn.IFNA(INDEX('RD8 Melrose'!$I$2:$I$200,MATCH(Women6[[#This Row],[Rider]],'RD8 Melrose'!$F$2:$F$200,0)),"")</f>
        <v/>
      </c>
      <c r="AD21" s="34" t="str">
        <f>_xlfn.IFNA(INDEX('RD4 Willowie'!$I$2:$I$200,MATCH(Women6[[#This Row],[Rider]],'RD4 Willowie'!$F$2:$F$200,0)),"")</f>
        <v/>
      </c>
      <c r="AE21" s="34">
        <f>9-COUNTBLANK(Women6[[#This Row],[RD1 XCC Eagle]:[RD9 XCO Willowie]])</f>
        <v>3</v>
      </c>
      <c r="AF21" s="57">
        <f>3-COUNTBLANK(Women6[[#This Row],[RD1 XCC Eagle]:[RD3 XCO Sheps]])</f>
        <v>3</v>
      </c>
      <c r="AG21" s="57">
        <f>4-COUNTBLANK(Women6[[#This Row],[RD4 ]:[RD7 XCO Cobbler]])</f>
        <v>0</v>
      </c>
      <c r="AH21" s="57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1280</v>
      </c>
      <c r="AJ21" s="57" cm="1">
        <f t="array" ref="AJ21">IF(Women6[[#This Row],[Number of XCM Rounds]]&lt;=3,SUM(IF(ISNA(Y21:AB21),0,Y21:AB21)),SUM(LARGE(Y21:AB21,{1,2,3})))</f>
        <v>0</v>
      </c>
      <c r="AK21" s="57">
        <f>SUM(Women6[[#This Row],[RD8 XCO Melrose]:[RD9 XCO Willowie]])</f>
        <v>0</v>
      </c>
      <c r="AL21" s="57">
        <f>Women6[[#This Row],[Best 3 of 4 XCM]]+Women6[[#This Row],[Best 6 of 8 Overall]]+Women6[[#This Row],[Total of 2 XCO]]</f>
        <v>1280</v>
      </c>
      <c r="AM21" s="37" cm="1">
        <f t="array" ref="AM21">18-SUM(IF(AI21&gt;$AI$18:$AI$52,1/COUNTIF($AI$18:$AI$52,$AI$18:$AI$52)))</f>
        <v>4.0000000000000036</v>
      </c>
      <c r="AN21" s="18"/>
      <c r="AO21" s="104" t="s">
        <v>284</v>
      </c>
      <c r="AP21" s="70">
        <f>_xlfn.IFNA(INDEX('RD1 Eagle'!$I$2:$I$168,MATCH(Junior7[[#This Row],[Rider]],'RD1 Eagle'!$F$2:$F$168,0)),"")</f>
        <v>450</v>
      </c>
      <c r="AQ21" s="70">
        <f>_xlfn.IFNA(INDEX('RD2 Shepherds'!$I$2:$I$129,MATCH(Junior7[[#This Row],[Rider]],'RD2 Shepherds'!$F$2:$F$129,0)),"")</f>
        <v>450</v>
      </c>
      <c r="AR21" s="34">
        <f>_xlfn.IFNA(INDEX('RD3 XCO Sheps'!$I$2:$I$204,MATCH(Junior7[[#This Row],[Rider]],'RD3 XCO Sheps'!$F$2:$F$204,0)),"")</f>
        <v>450</v>
      </c>
      <c r="AS21" s="34" t="str">
        <f>_xlfn.IFNA(INDEX('RD4 Ohalloran'!$I$2:$I$200,MATCH(Junior7[[#This Row],[Rider]],'RD4 Ohalloran'!$F$2:$F$200,0)),"")</f>
        <v/>
      </c>
      <c r="AT21" s="34" t="str">
        <f>_xlfn.IFNA(INDEX('RD5 Craigburn'!$I$2:$I$200,MATCH(Junior7[[#This Row],[Rider]],'RD5 Craigburn'!$F$2:$F$200,0)),"")</f>
        <v/>
      </c>
      <c r="AU21" s="57" t="str">
        <f>_xlfn.IFNA(INDEX('RD6 Fox'!$I$2:$I$200,MATCH(Junior7[[#This Row],[Rider]],'RD6 Fox'!$F$2:$F$200,0)),"")</f>
        <v/>
      </c>
      <c r="AV21" s="57" t="str">
        <f>_xlfn.IFNA(INDEX('RD7 Cobbler'!$I$2:$I$200,MATCH(Junior7[[#This Row],[Rider]],'RD7 Cobbler'!$F$2:$F$200,0)),"")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_xlfn.IFNA(INDEX('RD4 Willowie'!$I$2:$I$200,MATCH(Junior7[[#This Row],[Rider]],'RD4 Willowie'!$F$2:$F$200,0)),"")</f>
        <v/>
      </c>
      <c r="AY21" s="24">
        <f>9-COUNTBLANK(Junior7[[#This Row],[RD1 XCC Eagle]:[RD9 XCO Willowie]])</f>
        <v>3</v>
      </c>
      <c r="AZ21" s="24">
        <f>3-COUNTBLANK(Junior7[[#This Row],[RD1 XCC Eagle]:[RD3 XCO Sheps]])</f>
        <v>3</v>
      </c>
      <c r="BA21" s="24">
        <f>4-COUNTBLANK(Junior7[[#This Row],[RD4 ]:[RD7 XCO Cobbler]])</f>
        <v>0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1350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1350</v>
      </c>
      <c r="BG21" s="25" cm="1">
        <f t="array" ref="BG21">14-SUM(IF(BC21&gt;$BC$18:$BC$71,1/COUNTIF($BC$18:$BC$71,$BC$18:$BC$71)))</f>
        <v>3.000000000000016</v>
      </c>
      <c r="BH21" s="18"/>
      <c r="BI21" s="104" t="s">
        <v>384</v>
      </c>
      <c r="BJ21" s="34" t="str">
        <f>_xlfn.IFNA(INDEX('RD1 Eagle'!$I$2:$I$168,MATCH(Women5108[[#This Row],[Rider]],'RD1 Eagle'!$F$2:$F$168,0)),"")</f>
        <v/>
      </c>
      <c r="BK21" s="34">
        <f>_xlfn.IFNA(INDEX('RD2 Shepherds'!$I$2:$I$129,MATCH(Women5108[[#This Row],[Rider]],'RD2 Shepherds'!$F$2:$F$129,0)),"")</f>
        <v>450</v>
      </c>
      <c r="BL21" s="34" t="str">
        <f>_xlfn.IFNA(INDEX('RD3 XCO Sheps'!$I$2:$I$204,MATCH(Women5108[[#This Row],[Rider]],'RD3 XCO Sheps'!$F$2:$F$204,0)),"")</f>
        <v/>
      </c>
      <c r="BM21" s="34" t="str">
        <f>_xlfn.IFNA(INDEX('RD4 Ohalloran'!$I$2:$I$200,MATCH(Women5108[[#This Row],[Rider]],'RD4 Ohalloran'!$F$2:$F$200,0)),"")</f>
        <v/>
      </c>
      <c r="BN21" s="34" t="str">
        <f>_xlfn.IFNA(INDEX('RD5 Craigburn'!$I$2:$I$200,MATCH(Women5108[[#This Row],[Rider]],'RD5 Craigburn'!$F$2:$F$200,0)),"")</f>
        <v/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_xlfn.IFNA(INDEX('RD4 Willowie'!$I$2:$I$200,MATCH(Women5108[[#This Row],[Rider]],'RD4 Willowie'!$F$2:$F$200,0)),"")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450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450</v>
      </c>
      <c r="CA21" s="37" cm="1">
        <f t="array" ref="CA21">6-SUM(IF(BW21&gt;$BW$18:$BW$28,1/COUNTIF($BW$18:$BW$28,$BW$18:$BW$28)))</f>
        <v>4</v>
      </c>
    </row>
    <row r="22" spans="1:79" ht="16" x14ac:dyDescent="0.2">
      <c r="A22" s="104" t="s">
        <v>87</v>
      </c>
      <c r="B22" s="38">
        <f>_xlfn.IFNA(INDEX('RD1 Eagle'!$I$2:$I$168,MATCH(Men_5[[#This Row],[Rider]],'RD1 Eagle'!$F$2:$F$168,0)),"")</f>
        <v>315</v>
      </c>
      <c r="C22" s="38">
        <f>_xlfn.IFNA(INDEX('RD2 Shepherds'!$I$2:$I$129,MATCH(Men_5[[#This Row],[Rider]],'RD2 Shepherds'!$F$2:$F$129,0)),"")</f>
        <v>350</v>
      </c>
      <c r="D22" s="38">
        <f>_xlfn.IFNA(INDEX('RD3 XCO Sheps'!$I$2:$I$204,MATCH(Men_5[[#This Row],[Rider]],'RD3 XCO Sheps'!$F$2:$F$204,0)),"")</f>
        <v>350</v>
      </c>
      <c r="E22" s="38" t="str">
        <f>_xlfn.IFNA(INDEX('RD4 Ohalloran'!$I$2:$I$200,MATCH(Men_5[[#This Row],[Rider]],'RD4 Ohalloran'!$F$2:$F$200,0)),"")</f>
        <v/>
      </c>
      <c r="F22" s="38" t="str">
        <f>_xlfn.IFNA(INDEX('RD5 Craigburn'!$I$2:$I$200,MATCH(Men_5[[#This Row],[Rider]],'RD5 Craigburn'!$F$2:$F$200,0)),"")</f>
        <v/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_xlfn.IFNA(INDEX('RD4 Willowie'!$I$2:$I$200,MATCH(Men_5[[#This Row],[Rider]],'RD4 Willowie'!$F$2:$F$200,0)),"")</f>
        <v/>
      </c>
      <c r="K22" s="38">
        <f>9-COUNTBLANK(Men_5[[#This Row],[RD1 XCC Eagle]:[RD9 XCO Willowie]])</f>
        <v>3</v>
      </c>
      <c r="L22" s="59">
        <f>3-COUNTBLANK(Men_5[[#This Row],[RD1 XCC Eagle]:[RD3 XCO Sheps]])</f>
        <v>3</v>
      </c>
      <c r="M22" s="59">
        <f>4-COUNTBLANK(Men_5[[#This Row],[RD4 ]:[RD7 XCO Cobbler]])</f>
        <v>0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1015</v>
      </c>
      <c r="P22" s="59" cm="1">
        <f t="array" ref="P22">IF(Men_5[[#This Row],[Number of Rounds XCM]]&lt;=3,SUM(IF(ISNA(E22:H22),0,E22:H22)),SUM(LARGE(E22:H22,{1,2,3})))</f>
        <v>0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1015</v>
      </c>
      <c r="S22" s="37" cm="1">
        <f t="array" ref="S22">57-SUM(IF(O22&gt;$O$18:$O$210,1/COUNTIF($O$18:$O$210,$O$18:$O$210)))</f>
        <v>4.0000000000000426</v>
      </c>
      <c r="T22" s="18"/>
      <c r="U22" s="104" t="s">
        <v>84</v>
      </c>
      <c r="V22" s="78">
        <f>_xlfn.IFNA(INDEX('RD1 Eagle'!$I$2:$I$168,MATCH(Women6[[#This Row],[Rider]],'RD1 Eagle'!$F$2:$F$168,0)),"")</f>
        <v>400</v>
      </c>
      <c r="W22" s="38">
        <f>_xlfn.IFNA(INDEX('RD2 Shepherds'!$I$2:$I$129,MATCH(Women6[[#This Row],[Rider]],'RD2 Shepherds'!$F$2:$F$129,0)),"")</f>
        <v>360</v>
      </c>
      <c r="X22" s="34">
        <f>_xlfn.IFNA(INDEX('RD3 XCO Sheps'!$I$2:$I$204,MATCH(Women6[[#This Row],[Rider]],'RD3 XCO Sheps'!$F$2:$F$204,0)),"")</f>
        <v>360</v>
      </c>
      <c r="Y22" s="34" t="str">
        <f>_xlfn.IFNA(INDEX('RD4 Ohalloran'!$I$2:$I$200,MATCH(Women6[[#This Row],[Rider]],'RD4 Ohalloran'!$F$2:$F$200,0)),"")</f>
        <v/>
      </c>
      <c r="Z22" s="34" t="str">
        <f>_xlfn.IFNA(INDEX('RD5 Craigburn'!$I$2:$I$200,MATCH(Women6[[#This Row],[Rider]],'RD5 Craigburn'!$F$2:$F$200,0)),"")</f>
        <v/>
      </c>
      <c r="AA22" s="34" t="str">
        <f>_xlfn.IFNA(INDEX('RD6 Fox'!$I$2:$I$200,MATCH(Women6[[#This Row],[Rider]],'RD6 Fox'!$F$2:$F$200,0)),"")</f>
        <v/>
      </c>
      <c r="AB22" s="34" t="str">
        <f>_xlfn.IFNA(INDEX('RD7 Cobbler'!$I$2:$I$200,MATCH(Women6[[#This Row],[Rider]],'RD7 Cobbler'!$F$2:$F$200,0)),"")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_xlfn.IFNA(INDEX('RD4 Willowie'!$I$2:$I$200,MATCH(Women6[[#This Row],[Rider]],'RD4 Willowie'!$F$2:$F$200,0)),"")</f>
        <v/>
      </c>
      <c r="AE22" s="34">
        <f>9-COUNTBLANK(Women6[[#This Row],[RD1 XCC Eagle]:[RD9 XCO Willowie]])</f>
        <v>3</v>
      </c>
      <c r="AF22" s="57">
        <f>3-COUNTBLANK(Women6[[#This Row],[RD1 XCC Eagle]:[RD3 XCO Sheps]])</f>
        <v>3</v>
      </c>
      <c r="AG22" s="57">
        <f>4-COUNTBLANK(Women6[[#This Row],[RD4 ]:[RD7 XCO Cobbler]])</f>
        <v>0</v>
      </c>
      <c r="AH22" s="57">
        <f>2-COUNTBLANK(Women6[[#This Row],[RD8 XCO Melrose]:[RD9 XCO Willowie]])</f>
        <v>0</v>
      </c>
      <c r="AI22" s="59" cm="1">
        <f t="array" ref="AI22">IF(Women6[[#This Row],[Number of Rounds]]&lt;=6,SUM(IF(ISNA(V22:AD22),0,V22:AD22)),SUM(LARGE(V22:AD22,{1,2,3,4,5,6})))</f>
        <v>1120</v>
      </c>
      <c r="AJ22" s="57" cm="1">
        <f t="array" ref="AJ22">IF(Women6[[#This Row],[Number of XCM Rounds]]&lt;=3,SUM(IF(ISNA(Y22:AB22),0,Y22:AB22)),SUM(LARGE(Y22:AB22,{1,2,3})))</f>
        <v>0</v>
      </c>
      <c r="AK22" s="57">
        <f>SUM(Women6[[#This Row],[RD8 XCO Melrose]:[RD9 XCO Willowie]])</f>
        <v>0</v>
      </c>
      <c r="AL22" s="57">
        <f>Women6[[#This Row],[Best 3 of 4 XCM]]+Women6[[#This Row],[Best 6 of 8 Overall]]+Women6[[#This Row],[Total of 2 XCO]]</f>
        <v>1120</v>
      </c>
      <c r="AM22" s="37" cm="1">
        <f t="array" ref="AM22">18-SUM(IF(AI22&gt;$AI$18:$AI$52,1/COUNTIF($AI$18:$AI$52,$AI$18:$AI$52)))</f>
        <v>5.0000000000000036</v>
      </c>
      <c r="AN22" s="18"/>
      <c r="AO22" s="104" t="s">
        <v>291</v>
      </c>
      <c r="AP22" s="70">
        <f>_xlfn.IFNA(INDEX('RD1 Eagle'!$I$2:$I$168,MATCH(Junior7[[#This Row],[Rider]],'RD1 Eagle'!$F$2:$F$168,0)),"")</f>
        <v>450</v>
      </c>
      <c r="AQ22" s="70">
        <f>_xlfn.IFNA(INDEX('RD2 Shepherds'!$I$2:$I$129,MATCH(Junior7[[#This Row],[Rider]],'RD2 Shepherds'!$F$2:$F$129,0)),"")</f>
        <v>420</v>
      </c>
      <c r="AR22" s="34">
        <f>_xlfn.IFNA(INDEX('RD3 XCO Sheps'!$I$2:$I$204,MATCH(Junior7[[#This Row],[Rider]],'RD3 XCO Sheps'!$F$2:$F$204,0)),"")</f>
        <v>450</v>
      </c>
      <c r="AS22" s="34" t="str">
        <f>_xlfn.IFNA(INDEX('RD4 Ohalloran'!$I$2:$I$200,MATCH(Junior7[[#This Row],[Rider]],'RD4 Ohalloran'!$F$2:$F$200,0)),"")</f>
        <v/>
      </c>
      <c r="AT22" s="34" t="str">
        <f>_xlfn.IFNA(INDEX('RD5 Craigburn'!$I$2:$I$200,MATCH(Junior7[[#This Row],[Rider]],'RD5 Craigburn'!$F$2:$F$200,0)),"")</f>
        <v/>
      </c>
      <c r="AU22" s="57" t="str">
        <f>_xlfn.IFNA(INDEX('RD6 Fox'!$I$2:$I$200,MATCH(Junior7[[#This Row],[Rider]],'RD6 Fox'!$F$2:$F$200,0)),"")</f>
        <v/>
      </c>
      <c r="AV22" s="57" t="str">
        <f>_xlfn.IFNA(INDEX('RD7 Cobbler'!$I$2:$I$200,MATCH(Junior7[[#This Row],[Rider]],'RD7 Cobbler'!$F$2:$F$200,0)),"")</f>
        <v/>
      </c>
      <c r="AW22" s="57" t="str">
        <f>_xlfn.IFNA(INDEX('RD8 Melrose'!$I$2:$I$200,MATCH(Junior7[[#This Row],[Rider]],'RD8 Melrose'!$F$2:$F$200,0)),"")</f>
        <v/>
      </c>
      <c r="AX22" s="34" t="str">
        <f>_xlfn.IFNA(INDEX('RD4 Willowie'!$I$2:$I$200,MATCH(Junior7[[#This Row],[Rider]],'RD4 Willowie'!$F$2:$F$200,0)),"")</f>
        <v/>
      </c>
      <c r="AY22" s="24">
        <f>9-COUNTBLANK(Junior7[[#This Row],[RD1 XCC Eagle]:[RD9 XCO Willowie]])</f>
        <v>3</v>
      </c>
      <c r="AZ22" s="24">
        <f>3-COUNTBLANK(Junior7[[#This Row],[RD1 XCC Eagle]:[RD3 XCO Sheps]])</f>
        <v>3</v>
      </c>
      <c r="BA22" s="24">
        <f>4-COUNTBLANK(Junior7[[#This Row],[RD4 ]:[RD7 XCO Cobbler]])</f>
        <v>0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1320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1320</v>
      </c>
      <c r="BG22" s="37" cm="1">
        <f t="array" ref="BG22">14-SUM(IF(BC22&gt;$BC$18:$BC$71,1/COUNTIF($BC$18:$BC$71,$BC$18:$BC$71)))</f>
        <v>4.0000000000000178</v>
      </c>
      <c r="BH22" s="18"/>
      <c r="BI22" s="104" t="s">
        <v>297</v>
      </c>
      <c r="BJ22" s="34">
        <f>_xlfn.IFNA(INDEX('RD1 Eagle'!$I$2:$I$168,MATCH(Women5108[[#This Row],[Rider]],'RD1 Eagle'!$F$2:$F$168,0)),"")</f>
        <v>450</v>
      </c>
      <c r="BK22" s="34" t="str">
        <f>_xlfn.IFNA(INDEX('RD2 Shepherds'!$I$2:$I$129,MATCH(Women5108[[#This Row],[Rider]],'RD2 Shepherds'!$F$2:$F$129,0)),"")</f>
        <v/>
      </c>
      <c r="BL22" s="34" t="str">
        <f>_xlfn.IFNA(INDEX('RD3 XCO Sheps'!$I$2:$I$204,MATCH(Women5108[[#This Row],[Rider]],'RD3 XCO Sheps'!$F$2:$F$204,0)),"")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Craigburn'!$I$2:$I$200,MATCH(Women5108[[#This Row],[Rider]],'RD5 Craigburn'!$F$2:$F$200,0)),"")</f>
        <v/>
      </c>
      <c r="BO22" s="34" t="str">
        <f>_xlfn.IFNA(INDEX('RD6 Fox'!$I$2:$I$200,MATCH(Women5108[[#This Row],[Rider]],'RD6 Fox'!$F$2:$F$200,0)),"")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_xlfn.IFNA(INDEX('RD4 Willowie'!$I$2:$I$200,MATCH(Women5108[[#This Row],[Rider]],'RD4 Willowie'!$F$2:$F$200,0)),"")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23" cm="1">
        <f t="array" ref="BX22">IF(Women5108[[#This Row],[Number of Rounds XCM]]&lt;=3,SUM(IF(ISNA(BM22:BO22),0,BM22:BO22)),SUM(LARGE(BM22:BO22,{1,2,3})))</f>
        <v>0</v>
      </c>
      <c r="BY22" s="23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6-SUM(IF(BW22&gt;$BW$18:$BW$28,1/COUNTIF($BW$18:$BW$28,$BW$18:$BW$28)))</f>
        <v>4</v>
      </c>
    </row>
    <row r="23" spans="1:79" ht="16" x14ac:dyDescent="0.2">
      <c r="A23" s="104" t="s">
        <v>221</v>
      </c>
      <c r="B23" s="38">
        <f>_xlfn.IFNA(INDEX('RD1 Eagle'!$I$2:$I$168,MATCH(Men_5[[#This Row],[Rider]],'RD1 Eagle'!$F$2:$F$168,0)),"")</f>
        <v>336</v>
      </c>
      <c r="C23" s="38">
        <f>_xlfn.IFNA(INDEX('RD2 Shepherds'!$I$2:$I$129,MATCH(Men_5[[#This Row],[Rider]],'RD2 Shepherds'!$F$2:$F$129,0)),"")</f>
        <v>360</v>
      </c>
      <c r="D23" s="38">
        <f>_xlfn.IFNA(INDEX('RD3 XCO Sheps'!$I$2:$I$204,MATCH(Men_5[[#This Row],[Rider]],'RD3 XCO Sheps'!$F$2:$F$204,0)),"")</f>
        <v>312</v>
      </c>
      <c r="E23" s="38" t="str">
        <f>_xlfn.IFNA(INDEX('RD4 Ohalloran'!$I$2:$I$200,MATCH(Men_5[[#This Row],[Rider]],'RD4 Ohalloran'!$F$2:$F$200,0)),"")</f>
        <v/>
      </c>
      <c r="F23" s="38" t="str">
        <f>_xlfn.IFNA(INDEX('RD5 Craigburn'!$I$2:$I$200,MATCH(Men_5[[#This Row],[Rider]],'RD5 Craigburn'!$F$2:$F$200,0)),"")</f>
        <v/>
      </c>
      <c r="G23" s="38" t="str">
        <f>_xlfn.IFNA(INDEX('RD6 Fox'!$I$2:$I$200,MATCH(Men_5[[#This Row],[Rider]],'RD6 Fox'!$F$2:$F$200,0)),"")</f>
        <v/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_xlfn.IFNA(INDEX('RD4 Willowie'!$I$2:$I$200,MATCH(Men_5[[#This Row],[Rider]],'RD4 Willowie'!$F$2:$F$200,0)),"")</f>
        <v/>
      </c>
      <c r="K23" s="38">
        <f>9-COUNTBLANK(Men_5[[#This Row],[RD1 XCC Eagle]:[RD9 XCO Willowie]])</f>
        <v>3</v>
      </c>
      <c r="L23" s="59">
        <f>3-COUNTBLANK(Men_5[[#This Row],[RD1 XCC Eagle]:[RD3 XCO Sheps]])</f>
        <v>3</v>
      </c>
      <c r="M23" s="59">
        <f>4-COUNTBLANK(Men_5[[#This Row],[RD4 ]:[RD7 XCO Cobbler]])</f>
        <v>0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1008</v>
      </c>
      <c r="P23" s="59" cm="1">
        <f t="array" ref="P23">IF(Men_5[[#This Row],[Number of Rounds XCM]]&lt;=3,SUM(IF(ISNA(E23:H23),0,E23:H23)),SUM(LARGE(E23:H23,{1,2,3})))</f>
        <v>0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1008</v>
      </c>
      <c r="S23" s="37" cm="1">
        <f t="array" ref="S23">57-SUM(IF(O23&gt;$O$18:$O$210,1/COUNTIF($O$18:$O$210,$O$18:$O$210)))</f>
        <v>5.0000000000000497</v>
      </c>
      <c r="T23" s="18"/>
      <c r="U23" s="104" t="s">
        <v>259</v>
      </c>
      <c r="V23" s="78">
        <f>_xlfn.IFNA(INDEX('RD1 Eagle'!$I$2:$I$168,MATCH(Women6[[#This Row],[Rider]],'RD1 Eagle'!$F$2:$F$168,0)),"")</f>
        <v>360</v>
      </c>
      <c r="W23" s="38">
        <f>_xlfn.IFNA(INDEX('RD2 Shepherds'!$I$2:$I$129,MATCH(Women6[[#This Row],[Rider]],'RD2 Shepherds'!$F$2:$F$129,0)),"")</f>
        <v>336</v>
      </c>
      <c r="X23" s="34">
        <f>_xlfn.IFNA(INDEX('RD3 XCO Sheps'!$I$2:$I$204,MATCH(Women6[[#This Row],[Rider]],'RD3 XCO Sheps'!$F$2:$F$204,0)),"")</f>
        <v>336</v>
      </c>
      <c r="Y23" s="34" t="str">
        <f>_xlfn.IFNA(INDEX('RD4 Ohalloran'!$I$2:$I$200,MATCH(Women6[[#This Row],[Rider]],'RD4 Ohalloran'!$F$2:$F$200,0)),"")</f>
        <v/>
      </c>
      <c r="Z23" s="34" t="str">
        <f>_xlfn.IFNA(INDEX('RD5 Craigburn'!$I$2:$I$200,MATCH(Women6[[#This Row],[Rider]],'RD5 Craigburn'!$F$2:$F$200,0)),"")</f>
        <v/>
      </c>
      <c r="AA23" s="34" t="str">
        <f>_xlfn.IFNA(INDEX('RD6 Fox'!$I$2:$I$200,MATCH(Women6[[#This Row],[Rider]],'RD6 Fox'!$F$2:$F$200,0)),"")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_xlfn.IFNA(INDEX('RD4 Willowie'!$I$2:$I$200,MATCH(Women6[[#This Row],[Rider]],'RD4 Willowie'!$F$2:$F$200,0)),"")</f>
        <v/>
      </c>
      <c r="AE23" s="34">
        <f>9-COUNTBLANK(Women6[[#This Row],[RD1 XCC Eagle]:[RD9 XCO Willowie]])</f>
        <v>3</v>
      </c>
      <c r="AF23" s="57">
        <f>3-COUNTBLANK(Women6[[#This Row],[RD1 XCC Eagle]:[RD3 XCO Sheps]])</f>
        <v>3</v>
      </c>
      <c r="AG23" s="57">
        <f>4-COUNTBLANK(Women6[[#This Row],[RD4 ]:[RD7 XCO Cobbler]])</f>
        <v>0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1032</v>
      </c>
      <c r="AJ23" s="57" cm="1">
        <f t="array" ref="AJ23">IF(Women6[[#This Row],[Number of XCM Rounds]]&lt;=3,SUM(IF(ISNA(Y23:AB23),0,Y23:AB23)),SUM(LARGE(Y23:AB23,{1,2,3})))</f>
        <v>0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1032</v>
      </c>
      <c r="AM23" s="37" cm="1">
        <f t="array" ref="AM23">18-SUM(IF(AI23&gt;$AI$18:$AI$52,1/COUNTIF($AI$18:$AI$52,$AI$18:$AI$52)))</f>
        <v>6.0000000000000036</v>
      </c>
      <c r="AN23" s="18"/>
      <c r="AO23" s="104" t="s">
        <v>95</v>
      </c>
      <c r="AP23" s="70">
        <f>_xlfn.IFNA(INDEX('RD1 Eagle'!$I$2:$I$168,MATCH(Junior7[[#This Row],[Rider]],'RD1 Eagle'!$F$2:$F$168,0)),"")</f>
        <v>400</v>
      </c>
      <c r="AQ23" s="70">
        <f>_xlfn.IFNA(INDEX('RD2 Shepherds'!$I$2:$I$129,MATCH(Junior7[[#This Row],[Rider]],'RD2 Shepherds'!$F$2:$F$129,0)),"")</f>
        <v>450</v>
      </c>
      <c r="AR23" s="34">
        <f>_xlfn.IFNA(INDEX('RD3 XCO Sheps'!$I$2:$I$204,MATCH(Junior7[[#This Row],[Rider]],'RD3 XCO Sheps'!$F$2:$F$204,0)),"")</f>
        <v>450</v>
      </c>
      <c r="AS23" s="34" t="str">
        <f>_xlfn.IFNA(INDEX('RD4 Ohalloran'!$I$2:$I$200,MATCH(Junior7[[#This Row],[Rider]],'RD4 Ohalloran'!$F$2:$F$200,0)),"")</f>
        <v/>
      </c>
      <c r="AT23" s="34" t="str">
        <f>_xlfn.IFNA(INDEX('RD5 Craigburn'!$I$2:$I$200,MATCH(Junior7[[#This Row],[Rider]],'RD5 Craigburn'!$F$2:$F$200,0)),"")</f>
        <v/>
      </c>
      <c r="AU23" s="57" t="str">
        <f>_xlfn.IFNA(INDEX('RD6 Fox'!$I$2:$I$200,MATCH(Junior7[[#This Row],[Rider]],'RD6 Fox'!$F$2:$F$200,0)),"")</f>
        <v/>
      </c>
      <c r="AV23" s="57" t="str">
        <f>_xlfn.IFNA(INDEX('RD7 Cobbler'!$I$2:$I$200,MATCH(Junior7[[#This Row],[Rider]],'RD7 Cobbler'!$F$2:$F$200,0)),"")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_xlfn.IFNA(INDEX('RD4 Willowie'!$I$2:$I$200,MATCH(Junior7[[#This Row],[Rider]],'RD4 Willowie'!$F$2:$F$200,0)),"")</f>
        <v/>
      </c>
      <c r="AY23" s="24">
        <f>9-COUNTBLANK(Junior7[[#This Row],[RD1 XCC Eagle]:[RD9 XCO Willowie]])</f>
        <v>3</v>
      </c>
      <c r="AZ23" s="24">
        <f>3-COUNTBLANK(Junior7[[#This Row],[RD1 XCC Eagle]:[RD3 XCO Sheps]])</f>
        <v>3</v>
      </c>
      <c r="BA23" s="24">
        <f>4-COUNTBLANK(Junior7[[#This Row],[RD4 ]:[RD7 XCO Cobbler]])</f>
        <v>0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1300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1300</v>
      </c>
      <c r="BG23" s="37" cm="1">
        <f t="array" ref="BG23">12-SUM(IF(BC23&gt;$BC$18:$BC$71,1/COUNTIF($BC$18:$BC$71,$BC$18:$BC$71)))</f>
        <v>3.0000000000000178</v>
      </c>
      <c r="BH23" s="18"/>
      <c r="BI23" s="104" t="s">
        <v>299</v>
      </c>
      <c r="BJ23" s="72">
        <f>_xlfn.IFNA(INDEX('RD1 Eagle'!$I$2:$I$168,MATCH(Women5108[[#This Row],[Rider]],'RD1 Eagle'!$F$2:$F$168,0)),"")</f>
        <v>420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Sheps'!$I$2:$I$204,MATCH(Women5108[[#This Row],[Rider]],'RD3 XCO Sheps'!$F$2:$F$204,0)),"")</f>
        <v/>
      </c>
      <c r="BM23" s="72" t="str">
        <f>_xlfn.IFNA(INDEX('RD4 Ohalloran'!$I$2:$I$200,MATCH(Women5108[[#This Row],[Rider]],'RD4 Ohalloran'!$F$2:$F$200,0)),"")</f>
        <v/>
      </c>
      <c r="BN23" s="72" t="str">
        <f>_xlfn.IFNA(INDEX('RD5 Craigburn'!$I$2:$I$200,MATCH(Women5108[[#This Row],[Rider]],'RD5 Craigburn'!$F$2:$F$200,0)),"")</f>
        <v/>
      </c>
      <c r="BO23" s="72" t="str">
        <f>_xlfn.IFNA(INDEX('RD6 Fox'!$I$2:$I$200,MATCH(Women5108[[#This Row],[Rider]],'RD6 Fox'!$F$2:$F$200,0)),"")</f>
        <v/>
      </c>
      <c r="BP23" s="72" t="str">
        <f>_xlfn.IFNA(INDEX('RD7 Cobbler'!$I$2:$I$200,MATCH(Women5108[[#This Row],[Rider]],'RD7 Cobbler'!$F$2:$F$200,0)),"")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_xlfn.IFNA(INDEX('RD4 Willowie'!$I$2:$I$200,MATCH(Women5108[[#This Row],[Rider]],'RD4 Willowie'!$F$2:$F$200,0)),"")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420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420</v>
      </c>
      <c r="CA23" s="37" cm="1">
        <f t="array" ref="CA23">6-SUM(IF(BW23&gt;$BW$18:$BW$28,1/COUNTIF($BW$18:$BW$28,$BW$18:$BW$28)))</f>
        <v>5</v>
      </c>
    </row>
    <row r="24" spans="1:79" ht="16" x14ac:dyDescent="0.2">
      <c r="A24" s="104" t="s">
        <v>90</v>
      </c>
      <c r="B24" s="38">
        <f>_xlfn.IFNA(INDEX('RD1 Eagle'!$I$2:$I$168,MATCH(Men_5[[#This Row],[Rider]],'RD1 Eagle'!$F$2:$F$168,0)),"")</f>
        <v>350</v>
      </c>
      <c r="C24" s="38">
        <f>_xlfn.IFNA(INDEX('RD2 Shepherds'!$I$2:$I$129,MATCH(Men_5[[#This Row],[Rider]],'RD2 Shepherds'!$F$2:$F$129,0)),"")</f>
        <v>336</v>
      </c>
      <c r="D24" s="38">
        <f>_xlfn.IFNA(INDEX('RD3 XCO Sheps'!$I$2:$I$204,MATCH(Men_5[[#This Row],[Rider]],'RD3 XCO Sheps'!$F$2:$F$204,0)),"")</f>
        <v>320</v>
      </c>
      <c r="E24" s="38" t="str">
        <f>_xlfn.IFNA(INDEX('RD4 Ohalloran'!$I$2:$I$200,MATCH(Men_5[[#This Row],[Rider]],'RD4 Ohalloran'!$F$2:$F$200,0)),"")</f>
        <v/>
      </c>
      <c r="F24" s="38" t="str">
        <f>_xlfn.IFNA(INDEX('RD5 Craigburn'!$I$2:$I$200,MATCH(Men_5[[#This Row],[Rider]],'RD5 Craigburn'!$F$2:$F$200,0)),"")</f>
        <v/>
      </c>
      <c r="G24" s="38" t="str">
        <f>_xlfn.IFNA(INDEX('RD6 Fox'!$I$2:$I$200,MATCH(Men_5[[#This Row],[Rider]],'RD6 Fox'!$F$2:$F$200,0)),"")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_xlfn.IFNA(INDEX('RD4 Willowie'!$I$2:$I$200,MATCH(Men_5[[#This Row],[Rider]],'RD4 Willowie'!$F$2:$F$200,0)),"")</f>
        <v/>
      </c>
      <c r="K24" s="38">
        <f>9-COUNTBLANK(Men_5[[#This Row],[RD1 XCC Eagle]:[RD9 XCO Willowie]])</f>
        <v>3</v>
      </c>
      <c r="L24" s="59">
        <f>3-COUNTBLANK(Men_5[[#This Row],[RD1 XCC Eagle]:[RD3 XCO Sheps]])</f>
        <v>3</v>
      </c>
      <c r="M24" s="59">
        <f>4-COUNTBLANK(Men_5[[#This Row],[RD4 ]:[RD7 XCO Cobbler]])</f>
        <v>0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1006</v>
      </c>
      <c r="P24" s="59" cm="1">
        <f t="array" ref="P24">IF(Men_5[[#This Row],[Number of Rounds XCM]]&lt;=3,SUM(IF(ISNA(E24:H24),0,E24:H24)),SUM(LARGE(E24:H24,{1,2,3})))</f>
        <v>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1006</v>
      </c>
      <c r="S24" s="37" cm="1">
        <f t="array" ref="S24">57-SUM(IF(O24&gt;$O$18:$O$210,1/COUNTIF($O$18:$O$210,$O$18:$O$210)))</f>
        <v>6.0000000000000568</v>
      </c>
      <c r="T24" s="18"/>
      <c r="U24" s="104" t="s">
        <v>89</v>
      </c>
      <c r="V24" s="78">
        <f>_xlfn.IFNA(INDEX('RD1 Eagle'!$I$2:$I$168,MATCH(Women6[[#This Row],[Rider]],'RD1 Eagle'!$F$2:$F$168,0)),"")</f>
        <v>280</v>
      </c>
      <c r="W24" s="38">
        <f>_xlfn.IFNA(INDEX('RD2 Shepherds'!$I$2:$I$129,MATCH(Women6[[#This Row],[Rider]],'RD2 Shepherds'!$F$2:$F$129,0)),"")</f>
        <v>280</v>
      </c>
      <c r="X24" s="34">
        <f>_xlfn.IFNA(INDEX('RD3 XCO Sheps'!$I$2:$I$204,MATCH(Women6[[#This Row],[Rider]],'RD3 XCO Sheps'!$F$2:$F$204,0)),"")</f>
        <v>294</v>
      </c>
      <c r="Y24" s="34" t="str">
        <f>_xlfn.IFNA(INDEX('RD4 Ohalloran'!$I$2:$I$200,MATCH(Women6[[#This Row],[Rider]],'RD4 Ohalloran'!$F$2:$F$200,0)),"")</f>
        <v/>
      </c>
      <c r="Z24" s="34" t="str">
        <f>_xlfn.IFNA(INDEX('RD5 Craigburn'!$I$2:$I$200,MATCH(Women6[[#This Row],[Rider]],'RD5 Craigburn'!$F$2:$F$200,0)),"")</f>
        <v/>
      </c>
      <c r="AA24" s="34" t="str">
        <f>_xlfn.IFNA(INDEX('RD6 Fox'!$I$2:$I$200,MATCH(Women6[[#This Row],[Rider]],'RD6 Fox'!$F$2:$F$200,0)),"")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_xlfn.IFNA(INDEX('RD4 Willowie'!$I$2:$I$200,MATCH(Women6[[#This Row],[Rider]],'RD4 Willowie'!$F$2:$F$200,0)),"")</f>
        <v/>
      </c>
      <c r="AE24" s="34">
        <f>9-COUNTBLANK(Women6[[#This Row],[RD1 XCC Eagle]:[RD9 XCO Willowie]])</f>
        <v>3</v>
      </c>
      <c r="AF24" s="57">
        <f>3-COUNTBLANK(Women6[[#This Row],[RD1 XCC Eagle]:[RD3 XCO Sheps]])</f>
        <v>3</v>
      </c>
      <c r="AG24" s="57">
        <f>4-COUNTBLANK(Women6[[#This Row],[RD4 ]:[RD7 XCO Cobbler]])</f>
        <v>0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854</v>
      </c>
      <c r="AJ24" s="57" cm="1">
        <f t="array" ref="AJ24">IF(Women6[[#This Row],[Number of XCM Rounds]]&lt;=3,SUM(IF(ISNA(Y24:AB24),0,Y24:AB24)),SUM(LARGE(Y24:AB24,{1,2,3})))</f>
        <v>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854</v>
      </c>
      <c r="AM24" s="37" cm="1">
        <f t="array" ref="AM24">18-SUM(IF(AI24&gt;$AI$18:$AI$52,1/COUNTIF($AI$18:$AI$52,$AI$18:$AI$52)))</f>
        <v>7.0000000000000036</v>
      </c>
      <c r="AN24" s="18"/>
      <c r="AO24" s="104" t="s">
        <v>350</v>
      </c>
      <c r="AP24" s="70" t="str">
        <f>_xlfn.IFNA(INDEX('RD1 Eagle'!$I$2:$I$168,MATCH(Junior7[[#This Row],[Rider]],'RD1 Eagle'!$F$2:$F$168,0)),"")</f>
        <v/>
      </c>
      <c r="AQ24" s="70">
        <f>_xlfn.IFNA(INDEX('RD2 Shepherds'!$I$2:$I$129,MATCH(Junior7[[#This Row],[Rider]],'RD2 Shepherds'!$F$2:$F$129,0)),"")</f>
        <v>450</v>
      </c>
      <c r="AR24" s="34">
        <f>_xlfn.IFNA(INDEX('RD3 XCO Sheps'!$I$2:$I$204,MATCH(Junior7[[#This Row],[Rider]],'RD3 XCO Sheps'!$F$2:$F$204,0)),"")</f>
        <v>500</v>
      </c>
      <c r="AS24" s="34" t="str">
        <f>_xlfn.IFNA(INDEX('RD4 Ohalloran'!$I$2:$I$200,MATCH(Junior7[[#This Row],[Rider]],'RD4 Ohalloran'!$F$2:$F$200,0)),"")</f>
        <v/>
      </c>
      <c r="AT24" s="34" t="str">
        <f>_xlfn.IFNA(INDEX('RD5 Craigburn'!$I$2:$I$200,MATCH(Junior7[[#This Row],[Rider]],'RD5 Craigburn'!$F$2:$F$200,0)),"")</f>
        <v/>
      </c>
      <c r="AU24" s="57" t="str">
        <f>_xlfn.IFNA(INDEX('RD6 Fox'!$I$2:$I$200,MATCH(Junior7[[#This Row],[Rider]],'RD6 Fox'!$F$2:$F$200,0)),"")</f>
        <v/>
      </c>
      <c r="AV24" s="57" t="str">
        <f>_xlfn.IFNA(INDEX('RD7 Cobbler'!$I$2:$I$200,MATCH(Junior7[[#This Row],[Rider]],'RD7 Cobbler'!$F$2:$F$200,0)),"")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_xlfn.IFNA(INDEX('RD4 Willowie'!$I$2:$I$200,MATCH(Junior7[[#This Row],[Rider]],'RD4 Willowie'!$F$2:$F$200,0)),"")</f>
        <v/>
      </c>
      <c r="AY24" s="24">
        <f>9-COUNTBLANK(Junior7[[#This Row],[RD1 XCC Eagle]:[RD9 XCO Willowie]])</f>
        <v>2</v>
      </c>
      <c r="AZ24" s="47">
        <f>3-COUNTBLANK(Junior7[[#This Row],[RD1 XCC Eagle]:[RD3 XCO Sheps]])</f>
        <v>2</v>
      </c>
      <c r="BA24" s="47">
        <f>4-COUNTBLANK(Junior7[[#This Row],[RD4 ]:[RD7 XCO Cobbler]])</f>
        <v>0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950</v>
      </c>
      <c r="BD24" s="47" cm="1">
        <f t="array" ref="BD24">IF(Junior7[[#This Row],[Number of XCM Rounds]]&lt;=3,SUM(IF(ISNA(AS24:AV24),0,AS24:AV24)),SUM(LARGE(AS24:AV24,{1,2,3})))</f>
        <v>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950</v>
      </c>
      <c r="BG24" s="37" cm="1">
        <f t="array" ref="BG24">12-SUM(IF(BC24&gt;$BC$18:$BC$71,1/COUNTIF($BC$18:$BC$71,$BC$18:$BC$71)))</f>
        <v>3.9999999999999964</v>
      </c>
      <c r="BH24" s="18"/>
      <c r="BI24" s="104"/>
      <c r="BJ24" s="34" t="str">
        <f>_xlfn.IFNA(INDEX('RD1 Eagle'!$I$2:$I$168,MATCH(Women5108[[#This Row],[Rider]],'RD1 Eagle'!$F$2:$F$168,0)),"")</f>
        <v/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Sheps'!$I$2:$I$204,MATCH(Women5108[[#This Row],[Rider]],'RD3 XCO Sheps'!$F$2:$F$204,0)),"")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Craigburn'!$I$2:$I$200,MATCH(Women5108[[#This Row],[Rider]],'RD5 Craigburn'!$F$2:$F$200,0)),"")</f>
        <v/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_xlfn.IFNA(INDEX('RD4 Willowie'!$I$2:$I$200,MATCH(Women5108[[#This Row],[Rider]],'RD4 Willowie'!$F$2:$F$200,0)),"")</f>
        <v/>
      </c>
      <c r="BS24" s="34">
        <f>9-COUNTBLANK(Women5108[[#This Row],[RD1 XCC Eagle]:[RD9 XCO Willowie]])</f>
        <v>0</v>
      </c>
      <c r="BT24" s="34">
        <f>3-COUNTBLANK(Women5108[[#This Row],[RD1 XCC Eagle]:[RD3 XCO Sheps]])</f>
        <v>0</v>
      </c>
      <c r="BU24" s="34">
        <f>4-COUNTBLANK(Women5108[[#This Row],[RD4 ]:[RD7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0</v>
      </c>
      <c r="CA24" s="37" cm="1">
        <f t="array" ref="CA24">6-SUM(IF(BW24&gt;$BW$18:$BW$28,1/COUNTIF($BW$18:$BW$28,$BW$18:$BW$28)))</f>
        <v>6</v>
      </c>
    </row>
    <row r="25" spans="1:79" ht="16" x14ac:dyDescent="0.2">
      <c r="A25" s="104" t="s">
        <v>303</v>
      </c>
      <c r="B25" s="38" t="str">
        <f>_xlfn.IFNA(INDEX('RD1 Eagle'!$I$2:$I$168,MATCH(Men_5[[#This Row],[Rider]],'RD1 Eagle'!$F$2:$F$168,0)),"")</f>
        <v/>
      </c>
      <c r="C25" s="38">
        <f>_xlfn.IFNA(INDEX('RD2 Shepherds'!$I$2:$I$129,MATCH(Men_5[[#This Row],[Rider]],'RD2 Shepherds'!$F$2:$F$129,0)),"")</f>
        <v>500</v>
      </c>
      <c r="D25" s="38">
        <f>_xlfn.IFNA(INDEX('RD3 XCO Sheps'!$I$2:$I$204,MATCH(Men_5[[#This Row],[Rider]],'RD3 XCO Sheps'!$F$2:$F$204,0)),"")</f>
        <v>500</v>
      </c>
      <c r="E25" s="38" t="str">
        <f>_xlfn.IFNA(INDEX('RD4 Ohalloran'!$I$2:$I$200,MATCH(Men_5[[#This Row],[Rider]],'RD4 Ohalloran'!$F$2:$F$200,0)),"")</f>
        <v/>
      </c>
      <c r="F25" s="38" t="str">
        <f>_xlfn.IFNA(INDEX('RD5 Craigburn'!$I$2:$I$200,MATCH(Men_5[[#This Row],[Rider]],'RD5 Craigburn'!$F$2:$F$200,0)),"")</f>
        <v/>
      </c>
      <c r="G25" s="38" t="str">
        <f>_xlfn.IFNA(INDEX('RD6 Fox'!$I$2:$I$200,MATCH(Men_5[[#This Row],[Rider]],'RD6 Fox'!$F$2:$F$200,0)),"")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_xlfn.IFNA(INDEX('RD4 Willowie'!$I$2:$I$200,MATCH(Men_5[[#This Row],[Rider]],'RD4 Willowie'!$F$2:$F$200,0)),"")</f>
        <v/>
      </c>
      <c r="K25" s="38">
        <f>9-COUNTBLANK(Men_5[[#This Row],[RD1 XCC Eagle]:[RD9 XCO Willowie]])</f>
        <v>2</v>
      </c>
      <c r="L25" s="59">
        <f>3-COUNTBLANK(Men_5[[#This Row],[RD1 XCC Eagle]:[RD3 XCO Sheps]])</f>
        <v>2</v>
      </c>
      <c r="M25" s="59">
        <f>4-COUNTBLANK(Men_5[[#This Row],[RD4 ]:[RD7 XCO Cobbler]])</f>
        <v>0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1000</v>
      </c>
      <c r="P25" s="59" cm="1">
        <f t="array" ref="P25">IF(Men_5[[#This Row],[Number of Rounds XCM]]&lt;=3,SUM(IF(ISNA(E25:H25),0,E25:H25)),SUM(LARGE(E25:H25,{1,2,3})))</f>
        <v>0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1000</v>
      </c>
      <c r="S25" s="37" cm="1">
        <f t="array" ref="S25">57-SUM(IF(O25&gt;$O$18:$O$210,1/COUNTIF($O$18:$O$210,$O$18:$O$210)))</f>
        <v>7.0000000000000711</v>
      </c>
      <c r="T25" s="18"/>
      <c r="U25" s="104" t="s">
        <v>362</v>
      </c>
      <c r="V25" s="70" t="str">
        <f>_xlfn.IFNA(INDEX('RD1 Eagle'!$I$2:$I$168,MATCH(Women6[[#This Row],[Rider]],'RD1 Eagle'!$F$2:$F$168,0)),"")</f>
        <v/>
      </c>
      <c r="W25" s="34">
        <f>_xlfn.IFNA(INDEX('RD2 Shepherds'!$I$2:$I$129,MATCH(Women6[[#This Row],[Rider]],'RD2 Shepherds'!$F$2:$F$129,0)),"")</f>
        <v>420</v>
      </c>
      <c r="X25" s="34">
        <f>_xlfn.IFNA(INDEX('RD3 XCO Sheps'!$I$2:$I$204,MATCH(Women6[[#This Row],[Rider]],'RD3 XCO Sheps'!$F$2:$F$204,0)),"")</f>
        <v>400</v>
      </c>
      <c r="Y25" s="34" t="str">
        <f>_xlfn.IFNA(INDEX('RD4 Ohalloran'!$I$2:$I$200,MATCH(Women6[[#This Row],[Rider]],'RD4 Ohalloran'!$F$2:$F$200,0)),"")</f>
        <v/>
      </c>
      <c r="Z25" s="34" t="str">
        <f>_xlfn.IFNA(INDEX('RD5 Craigburn'!$I$2:$I$200,MATCH(Women6[[#This Row],[Rider]],'RD5 Craigburn'!$F$2:$F$200,0)),"")</f>
        <v/>
      </c>
      <c r="AA25" s="34" t="str">
        <f>_xlfn.IFNA(INDEX('RD6 Fox'!$I$2:$I$200,MATCH(Women6[[#This Row],[Rider]],'RD6 Fox'!$F$2:$F$200,0)),"")</f>
        <v/>
      </c>
      <c r="AB25" s="34" t="str">
        <f>_xlfn.IFNA(INDEX('RD7 Cobbler'!$I$2:$I$200,MATCH(Women6[[#This Row],[Rider]],'RD7 Cobbler'!$F$2:$F$200,0)),"")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_xlfn.IFNA(INDEX('RD4 Willowie'!$I$2:$I$200,MATCH(Women6[[#This Row],[Rider]],'RD4 Willowie'!$F$2:$F$200,0)),"")</f>
        <v/>
      </c>
      <c r="AE25" s="34">
        <f>9-COUNTBLANK(Women6[[#This Row],[RD1 XCC Eagle]:[RD9 XCO Willowie]])</f>
        <v>2</v>
      </c>
      <c r="AF25" s="57">
        <f>3-COUNTBLANK(Women6[[#This Row],[RD1 XCC Eagle]:[RD3 XCO Sheps]])</f>
        <v>2</v>
      </c>
      <c r="AG25" s="57">
        <f>4-COUNTBLANK(Women6[[#This Row],[RD4 ]:[RD7 XCO Cobbler]])</f>
        <v>0</v>
      </c>
      <c r="AH25" s="57">
        <f>2-COUNTBLANK(Women6[[#This Row],[RD8 XCO Melrose]:[RD9 XCO Willowie]])</f>
        <v>0</v>
      </c>
      <c r="AI25" s="57" cm="1">
        <f t="array" ref="AI25">IF(Women6[[#This Row],[Number of Rounds]]&lt;=6,SUM(IF(ISNA(V25:AD25),0,V25:AD25)),SUM(LARGE(V25:AD25,{1,2,3,4,5,6})))</f>
        <v>820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820</v>
      </c>
      <c r="AM25" s="37" cm="1">
        <f t="array" ref="AM25">18-SUM(IF(AI25&gt;$AI$18:$AI$52,1/COUNTIF($AI$18:$AI$52,$AI$18:$AI$52)))</f>
        <v>8.0000000000000036</v>
      </c>
      <c r="AN25" s="18"/>
      <c r="AO25" s="104" t="s">
        <v>271</v>
      </c>
      <c r="AP25" s="70">
        <f>_xlfn.IFNA(INDEX('RD1 Eagle'!$I$2:$I$168,MATCH(Junior7[[#This Row],[Rider]],'RD1 Eagle'!$F$2:$F$168,0)),"")</f>
        <v>450</v>
      </c>
      <c r="AQ25" s="70">
        <f>_xlfn.IFNA(INDEX('RD2 Shepherds'!$I$2:$I$129,MATCH(Junior7[[#This Row],[Rider]],'RD2 Shepherds'!$F$2:$F$129,0)),"")</f>
        <v>500</v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Craigburn'!$I$2:$I$200,MATCH(Junior7[[#This Row],[Rider]],'RD5 Craigburn'!$F$2:$F$200,0)),"")</f>
        <v/>
      </c>
      <c r="AU25" s="57" t="str">
        <f>_xlfn.IFNA(INDEX('RD6 Fox'!$I$2:$I$200,MATCH(Junior7[[#This Row],[Rider]],'RD6 Fox'!$F$2:$F$200,0)),"")</f>
        <v/>
      </c>
      <c r="AV25" s="57" t="str">
        <f>_xlfn.IFNA(INDEX('RD7 Cobbler'!$I$2:$I$200,MATCH(Junior7[[#This Row],[Rider]],'RD7 Cobbler'!$F$2:$F$200,0)),"")</f>
        <v/>
      </c>
      <c r="AW25" s="57" t="str">
        <f>_xlfn.IFNA(INDEX('RD8 Melrose'!$I$2:$I$200,MATCH(Junior7[[#This Row],[Rider]],'RD8 Melrose'!$F$2:$F$200,0)),"")</f>
        <v/>
      </c>
      <c r="AX25" s="34" t="str">
        <f>_xlfn.IFNA(INDEX('RD4 Willowie'!$I$2:$I$200,MATCH(Junior7[[#This Row],[Rider]],'RD4 Willowie'!$F$2:$F$200,0)),"")</f>
        <v/>
      </c>
      <c r="AY25" s="24">
        <f>9-COUNTBLANK(Junior7[[#This Row],[RD1 XCC Eagle]:[RD9 XCO Willowie]])</f>
        <v>2</v>
      </c>
      <c r="AZ25" s="87">
        <f>3-COUNTBLANK(Junior7[[#This Row],[RD1 XCC Eagle]:[RD3 XCO Sheps]])</f>
        <v>2</v>
      </c>
      <c r="BA25" s="87">
        <f>4-COUNTBLANK(Junior7[[#This Row],[RD4 ]:[RD7 XCO Cobbler]])</f>
        <v>0</v>
      </c>
      <c r="BB25" s="87">
        <f>2-COUNTBLANK(Junior7[[#This Row],[RD8 XCO Melrose]:[RD9 XCO Willowie]])</f>
        <v>0</v>
      </c>
      <c r="BC25" s="125" cm="1">
        <f t="array" ref="BC25">IF(Junior7[[#This Row],[Number of Rounds]]&lt;=6,SUM(IF(ISNA(AP25:AX25),0,AP25:AX25)),SUM(LARGE(AP25:AX25,{1,2,3,4,5,6})))</f>
        <v>950</v>
      </c>
      <c r="BD25" s="87" cm="1">
        <f t="array" ref="BD25">IF(Junior7[[#This Row],[Number of XCM Rounds]]&lt;=3,SUM(IF(ISNA(AS25:AV25),0,AS25:AV25)),SUM(LARGE(AS25:AV25,{1,2,3})))</f>
        <v>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950</v>
      </c>
      <c r="BG25" s="37" cm="1">
        <f t="array" ref="BG25">12-SUM(IF(BC25&gt;$BC$18:$BC$71,1/COUNTIF($BC$18:$BC$71,$BC$18:$BC$71)))</f>
        <v>3.9999999999999964</v>
      </c>
      <c r="BH25" s="18"/>
      <c r="BI25" s="104"/>
      <c r="BJ25" s="38" t="str">
        <f>_xlfn.IFNA(INDEX('RD1 Eagle'!$I$2:$I$168,MATCH(Women5108[[#This Row],[Rider]],'RD1 Eagle'!$F$2:$F$168,0)),"")</f>
        <v/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Sheps'!$I$2:$I$204,MATCH(Women5108[[#This Row],[Rider]],'RD3 XCO Sheps'!$F$2:$F$204,0)),"")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Craigburn'!$I$2:$I$200,MATCH(Women5108[[#This Row],[Rider]],'RD5 Craigburn'!$F$2:$F$200,0)),"")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_xlfn.IFNA(INDEX('RD4 Willowie'!$I$2:$I$200,MATCH(Women5108[[#This Row],[Rider]],'RD4 Willowie'!$F$2:$F$200,0)),"")</f>
        <v/>
      </c>
      <c r="BS25" s="34">
        <f>9-COUNTBLANK(Women5108[[#This Row],[RD1 XCC Eagle]:[RD9 XCO Willowie]])</f>
        <v>0</v>
      </c>
      <c r="BT25" s="34">
        <f>3-COUNTBLANK(Women5108[[#This Row],[RD1 XCC Eagle]:[RD3 XCO Sheps]])</f>
        <v>0</v>
      </c>
      <c r="BU25" s="34">
        <f>4-COUNTBLANK(Women5108[[#This Row],[RD4 ]:[RD7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6-SUM(IF(BW25&gt;$BW$18:$BW$28,1/COUNTIF($BW$18:$BW$28,$BW$18:$BW$28)))</f>
        <v>6</v>
      </c>
    </row>
    <row r="26" spans="1:79" ht="16" x14ac:dyDescent="0.2">
      <c r="A26" s="104" t="s">
        <v>187</v>
      </c>
      <c r="B26" s="38">
        <f>_xlfn.IFNA(INDEX('RD1 Eagle'!$I$2:$I$168,MATCH(Men_5[[#This Row],[Rider]],'RD1 Eagle'!$F$2:$F$168,0)),"")</f>
        <v>320</v>
      </c>
      <c r="C26" s="38">
        <f>_xlfn.IFNA(INDEX('RD2 Shepherds'!$I$2:$I$129,MATCH(Men_5[[#This Row],[Rider]],'RD2 Shepherds'!$F$2:$F$129,0)),"")</f>
        <v>320</v>
      </c>
      <c r="D26" s="38">
        <f>_xlfn.IFNA(INDEX('RD3 XCO Sheps'!$I$2:$I$204,MATCH(Men_5[[#This Row],[Rider]],'RD3 XCO Sheps'!$F$2:$F$204,0)),"")</f>
        <v>296</v>
      </c>
      <c r="E26" s="38" t="str">
        <f>_xlfn.IFNA(INDEX('RD4 Ohalloran'!$I$2:$I$200,MATCH(Men_5[[#This Row],[Rider]],'RD4 Ohalloran'!$F$2:$F$200,0)),"")</f>
        <v/>
      </c>
      <c r="F26" s="38" t="str">
        <f>_xlfn.IFNA(INDEX('RD5 Craigburn'!$I$2:$I$200,MATCH(Men_5[[#This Row],[Rider]],'RD5 Craigburn'!$F$2:$F$200,0)),"")</f>
        <v/>
      </c>
      <c r="G26" s="38" t="str">
        <f>_xlfn.IFNA(INDEX('RD6 Fox'!$I$2:$I$200,MATCH(Men_5[[#This Row],[Rider]],'RD6 Fox'!$F$2:$F$200,0)),"")</f>
        <v/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_xlfn.IFNA(INDEX('RD4 Willowie'!$I$2:$I$200,MATCH(Men_5[[#This Row],[Rider]],'RD4 Willowie'!$F$2:$F$200,0)),"")</f>
        <v/>
      </c>
      <c r="K26" s="38">
        <f>9-COUNTBLANK(Men_5[[#This Row],[RD1 XCC Eagle]:[RD9 XCO Willowie]])</f>
        <v>3</v>
      </c>
      <c r="L26" s="59">
        <f>3-COUNTBLANK(Men_5[[#This Row],[RD1 XCC Eagle]:[RD3 XCO Sheps]])</f>
        <v>3</v>
      </c>
      <c r="M26" s="59">
        <f>4-COUNTBLANK(Men_5[[#This Row],[RD4 ]:[RD7 XCO Cobbler]])</f>
        <v>0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936</v>
      </c>
      <c r="P26" s="59" cm="1">
        <f t="array" ref="P26">IF(Men_5[[#This Row],[Number of Rounds XCM]]&lt;=3,SUM(IF(ISNA(E26:H26),0,E26:H26)),SUM(LARGE(E26:H26,{1,2,3})))</f>
        <v>0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936</v>
      </c>
      <c r="S26" s="37" cm="1">
        <f t="array" ref="S26">57-SUM(IF(O26&gt;$O$18:$O$210,1/COUNTIF($O$18:$O$210,$O$18:$O$210)))</f>
        <v>8.0000000000000711</v>
      </c>
      <c r="T26" s="18"/>
      <c r="U26" s="104" t="s">
        <v>366</v>
      </c>
      <c r="V26" s="70" t="str">
        <f>_xlfn.IFNA(INDEX('RD1 Eagle'!$I$2:$I$168,MATCH(Women6[[#This Row],[Rider]],'RD1 Eagle'!$F$2:$F$168,0)),"")</f>
        <v/>
      </c>
      <c r="W26" s="34">
        <f>_xlfn.IFNA(INDEX('RD2 Shepherds'!$I$2:$I$129,MATCH(Women6[[#This Row],[Rider]],'RD2 Shepherds'!$F$2:$F$129,0)),"")</f>
        <v>380</v>
      </c>
      <c r="X26" s="34">
        <f>_xlfn.IFNA(INDEX('RD3 XCO Sheps'!$I$2:$I$204,MATCH(Women6[[#This Row],[Rider]],'RD3 XCO Sheps'!$F$2:$F$204,0)),"")</f>
        <v>370</v>
      </c>
      <c r="Y26" s="34" t="str">
        <f>_xlfn.IFNA(INDEX('RD4 Ohalloran'!$I$2:$I$200,MATCH(Women6[[#This Row],[Rider]],'RD4 Ohalloran'!$F$2:$F$200,0)),"")</f>
        <v/>
      </c>
      <c r="Z26" s="34" t="str">
        <f>_xlfn.IFNA(INDEX('RD5 Craigburn'!$I$2:$I$200,MATCH(Women6[[#This Row],[Rider]],'RD5 Craigburn'!$F$2:$F$200,0)),"")</f>
        <v/>
      </c>
      <c r="AA26" s="34" t="str">
        <f>_xlfn.IFNA(INDEX('RD6 Fox'!$I$2:$I$200,MATCH(Women6[[#This Row],[Rider]],'RD6 Fox'!$F$2:$F$200,0)),"")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_xlfn.IFNA(INDEX('RD4 Willowie'!$I$2:$I$200,MATCH(Women6[[#This Row],[Rider]],'RD4 Willowie'!$F$2:$F$200,0)),"")</f>
        <v/>
      </c>
      <c r="AE26" s="34">
        <f>9-COUNTBLANK(Women6[[#This Row],[RD1 XCC Eagle]:[RD9 XCO Willowie]])</f>
        <v>2</v>
      </c>
      <c r="AF26" s="57">
        <f>3-COUNTBLANK(Women6[[#This Row],[RD1 XCC Eagle]:[RD3 XCO Sheps]])</f>
        <v>2</v>
      </c>
      <c r="AG26" s="57">
        <f>4-COUNTBLANK(Women6[[#This Row],[RD4 ]:[RD7 XCO Cobbler]])</f>
        <v>0</v>
      </c>
      <c r="AH26" s="57">
        <f>2-COUNTBLANK(Women6[[#This Row],[RD8 XCO Melrose]:[RD9 XCO Willowie]])</f>
        <v>0</v>
      </c>
      <c r="AI26" s="57" cm="1">
        <f t="array" ref="AI26">IF(Women6[[#This Row],[Number of Rounds]]&lt;=6,SUM(IF(ISNA(V26:AD26),0,V26:AD26)),SUM(LARGE(V26:AD26,{1,2,3,4,5,6})))</f>
        <v>750</v>
      </c>
      <c r="AJ26" s="57" cm="1">
        <f t="array" ref="AJ26">IF(Women6[[#This Row],[Number of XCM Rounds]]&lt;=3,SUM(IF(ISNA(Y26:AB26),0,Y26:AB26)),SUM(LARGE(Y26:AB26,{1,2,3})))</f>
        <v>0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750</v>
      </c>
      <c r="AM26" s="37" cm="1">
        <f t="array" ref="AM26">18-SUM(IF(AI26&gt;$AI$18:$AI$52,1/COUNTIF($AI$18:$AI$52,$AI$18:$AI$52)))</f>
        <v>9.0000000000000036</v>
      </c>
      <c r="AN26" s="18"/>
      <c r="AO26" s="104" t="s">
        <v>97</v>
      </c>
      <c r="AP26" s="70">
        <f>_xlfn.IFNA(INDEX('RD1 Eagle'!$I$2:$I$168,MATCH(Junior7[[#This Row],[Rider]],'RD1 Eagle'!$F$2:$F$168,0)),"")</f>
        <v>370</v>
      </c>
      <c r="AQ26" s="70">
        <f>_xlfn.IFNA(INDEX('RD2 Shepherds'!$I$2:$I$129,MATCH(Junior7[[#This Row],[Rider]],'RD2 Shepherds'!$F$2:$F$129,0)),"")</f>
        <v>420</v>
      </c>
      <c r="AR26" s="34" t="str">
        <f>_xlfn.IFNA(INDEX('RD3 XCO Sheps'!$I$2:$I$204,MATCH(Junior7[[#This Row],[Rider]],'RD3 XCO Sheps'!$F$2:$F$204,0)),"")</f>
        <v/>
      </c>
      <c r="AS26" s="34" t="str">
        <f>_xlfn.IFNA(INDEX('RD4 Ohalloran'!$I$2:$I$200,MATCH(Junior7[[#This Row],[Rider]],'RD4 Ohalloran'!$F$2:$F$200,0)),"")</f>
        <v/>
      </c>
      <c r="AT26" s="34" t="str">
        <f>_xlfn.IFNA(INDEX('RD5 Craigburn'!$I$2:$I$200,MATCH(Junior7[[#This Row],[Rider]],'RD5 Craigburn'!$F$2:$F$200,0)),"")</f>
        <v/>
      </c>
      <c r="AU26" s="57" t="str">
        <f>_xlfn.IFNA(INDEX('RD6 Fox'!$I$2:$I$200,MATCH(Junior7[[#This Row],[Rider]],'RD6 Fox'!$F$2:$F$200,0)),"")</f>
        <v/>
      </c>
      <c r="AV26" s="57" t="str">
        <f>_xlfn.IFNA(INDEX('RD7 Cobbler'!$I$2:$I$200,MATCH(Junior7[[#This Row],[Rider]],'RD7 Cobbler'!$F$2:$F$200,0)),"")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_xlfn.IFNA(INDEX('RD4 Willowie'!$I$2:$I$200,MATCH(Junior7[[#This Row],[Rider]],'RD4 Willowie'!$F$2:$F$200,0)),"")</f>
        <v/>
      </c>
      <c r="AY26" s="24">
        <f>9-COUNTBLANK(Junior7[[#This Row],[RD1 XCC Eagle]:[RD9 XCO Willowie]])</f>
        <v>2</v>
      </c>
      <c r="AZ26" s="24">
        <f>3-COUNTBLANK(Junior7[[#This Row],[RD1 XCC Eagle]:[RD3 XCO Sheps]])</f>
        <v>2</v>
      </c>
      <c r="BA26" s="24">
        <f>4-COUNTBLANK(Junior7[[#This Row],[RD4 ]:[RD7 XCO Cobbler]])</f>
        <v>0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790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790</v>
      </c>
      <c r="BG26" s="37" cm="1">
        <f t="array" ref="BG26">12-SUM(IF(BC26&gt;$BC$18:$BC$71,1/COUNTIF($BC$18:$BC$71,$BC$18:$BC$71)))</f>
        <v>4.9999999999999964</v>
      </c>
      <c r="BH26" s="18"/>
      <c r="BI26" s="10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Sheps'!$I$2:$I$204,MATCH(Women5108[[#This Row],[Rider]],'RD3 XCO Sheps'!$F$2:$F$204,0)),"")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Craigburn'!$I$2:$I$200,MATCH(Women5108[[#This Row],[Rider]],'RD5 Craigburn'!$F$2:$F$200,0)),"")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_xlfn.IFNA(INDEX('RD4 Willowie'!$I$2:$I$200,MATCH(Women5108[[#This Row],[Rider]],'RD4 Willowie'!$F$2:$F$200,0)),"")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6-SUM(IF(BW26&gt;$BW$18:$BW$28,1/COUNTIF($BW$18:$BW$28,$BW$18:$BW$28)))</f>
        <v>6</v>
      </c>
    </row>
    <row r="27" spans="1:79" ht="16" x14ac:dyDescent="0.2">
      <c r="A27" s="104" t="s">
        <v>101</v>
      </c>
      <c r="B27" s="38">
        <f>_xlfn.IFNA(INDEX('RD1 Eagle'!$I$2:$I$168,MATCH(Men_5[[#This Row],[Rider]],'RD1 Eagle'!$F$2:$F$168,0)),"")</f>
        <v>266</v>
      </c>
      <c r="C27" s="38">
        <f>_xlfn.IFNA(INDEX('RD2 Shepherds'!$I$2:$I$129,MATCH(Men_5[[#This Row],[Rider]],'RD2 Shepherds'!$F$2:$F$129,0)),"")</f>
        <v>280</v>
      </c>
      <c r="D27" s="38">
        <f>_xlfn.IFNA(INDEX('RD3 XCO Sheps'!$I$2:$I$204,MATCH(Men_5[[#This Row],[Rider]],'RD3 XCO Sheps'!$F$2:$F$204,0)),"")</f>
        <v>280</v>
      </c>
      <c r="E27" s="38" t="str">
        <f>_xlfn.IFNA(INDEX('RD4 Ohalloran'!$I$2:$I$200,MATCH(Men_5[[#This Row],[Rider]],'RD4 Ohalloran'!$F$2:$F$200,0)),"")</f>
        <v/>
      </c>
      <c r="F27" s="38" t="str">
        <f>_xlfn.IFNA(INDEX('RD5 Craigburn'!$I$2:$I$200,MATCH(Men_5[[#This Row],[Rider]],'RD5 Craigburn'!$F$2:$F$200,0)),"")</f>
        <v/>
      </c>
      <c r="G27" s="38" t="str">
        <f>_xlfn.IFNA(INDEX('RD6 Fox'!$I$2:$I$200,MATCH(Men_5[[#This Row],[Rider]],'RD6 Fox'!$F$2:$F$200,0)),"")</f>
        <v/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_xlfn.IFNA(INDEX('RD4 Willowie'!$I$2:$I$200,MATCH(Men_5[[#This Row],[Rider]],'RD4 Willowie'!$F$2:$F$200,0)),"")</f>
        <v/>
      </c>
      <c r="K27" s="38">
        <f>9-COUNTBLANK(Men_5[[#This Row],[RD1 XCC Eagle]:[RD9 XCO Willowie]])</f>
        <v>3</v>
      </c>
      <c r="L27" s="59">
        <f>3-COUNTBLANK(Men_5[[#This Row],[RD1 XCC Eagle]:[RD3 XCO Sheps]])</f>
        <v>3</v>
      </c>
      <c r="M27" s="59">
        <f>4-COUNTBLANK(Men_5[[#This Row],[RD4 ]:[RD7 XCO Cobbler]])</f>
        <v>0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826</v>
      </c>
      <c r="P27" s="59" cm="1">
        <f t="array" ref="P27">IF(Men_5[[#This Row],[Number of Rounds XCM]]&lt;=3,SUM(IF(ISNA(E27:H27),0,E27:H27)),SUM(LARGE(E27:H27,{1,2,3})))</f>
        <v>0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826</v>
      </c>
      <c r="S27" s="37" cm="1">
        <f t="array" ref="S27">57-SUM(IF(O27&gt;$O$18:$O$210,1/COUNTIF($O$18:$O$210,$O$18:$O$210)))</f>
        <v>9.0000000000000711</v>
      </c>
      <c r="T27" s="18"/>
      <c r="U27" s="104" t="s">
        <v>260</v>
      </c>
      <c r="V27" s="70">
        <f>_xlfn.IFNA(INDEX('RD1 Eagle'!$I$2:$I$168,MATCH(Women6[[#This Row],[Rider]],'RD1 Eagle'!$F$2:$F$168,0)),"")</f>
        <v>350</v>
      </c>
      <c r="W27" s="34" t="str">
        <f>_xlfn.IFNA(INDEX('RD2 Shepherds'!$I$2:$I$129,MATCH(Women6[[#This Row],[Rider]],'RD2 Shepherds'!$F$2:$F$129,0)),"")</f>
        <v/>
      </c>
      <c r="X27" s="34">
        <f>_xlfn.IFNA(INDEX('RD3 XCO Sheps'!$I$2:$I$204,MATCH(Women6[[#This Row],[Rider]],'RD3 XCO Sheps'!$F$2:$F$204,0)),"")</f>
        <v>350</v>
      </c>
      <c r="Y27" s="34" t="str">
        <f>_xlfn.IFNA(INDEX('RD4 Ohalloran'!$I$2:$I$200,MATCH(Women6[[#This Row],[Rider]],'RD4 Ohalloran'!$F$2:$F$200,0)),"")</f>
        <v/>
      </c>
      <c r="Z27" s="34" t="str">
        <f>_xlfn.IFNA(INDEX('RD5 Craigburn'!$I$2:$I$200,MATCH(Women6[[#This Row],[Rider]],'RD5 Craigburn'!$F$2:$F$200,0)),"")</f>
        <v/>
      </c>
      <c r="AA27" s="34" t="str">
        <f>_xlfn.IFNA(INDEX('RD6 Fox'!$I$2:$I$200,MATCH(Women6[[#This Row],[Rider]],'RD6 Fox'!$F$2:$F$200,0)),"")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_xlfn.IFNA(INDEX('RD4 Willowie'!$I$2:$I$200,MATCH(Women6[[#This Row],[Rider]],'RD4 Willowie'!$F$2:$F$200,0)),"")</f>
        <v/>
      </c>
      <c r="AE27" s="34">
        <f>9-COUNTBLANK(Women6[[#This Row],[RD1 XCC Eagle]:[RD9 XCO Willowie]])</f>
        <v>2</v>
      </c>
      <c r="AF27" s="57">
        <f>3-COUNTBLANK(Women6[[#This Row],[RD1 XCC Eagle]:[RD3 XCO Sheps]])</f>
        <v>2</v>
      </c>
      <c r="AG27" s="57">
        <f>4-COUNTBLANK(Women6[[#This Row],[RD4 ]:[RD7 XCO Cobbler]])</f>
        <v>0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700</v>
      </c>
      <c r="AJ27" s="57" cm="1">
        <f t="array" ref="AJ27">IF(Women6[[#This Row],[Number of XCM Rounds]]&lt;=3,SUM(IF(ISNA(Y27:AB27),0,Y27:AB27)),SUM(LARGE(Y27:AB27,{1,2,3})))</f>
        <v>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700</v>
      </c>
      <c r="AM27" s="37" cm="1">
        <f t="array" ref="AM27">18-SUM(IF(AI27&gt;$AI$18:$AI$52,1/COUNTIF($AI$18:$AI$52,$AI$18:$AI$52)))</f>
        <v>10.000000000000004</v>
      </c>
      <c r="AN27" s="18"/>
      <c r="AO27" s="104" t="s">
        <v>188</v>
      </c>
      <c r="AP27" s="70">
        <f>_xlfn.IFNA(INDEX('RD1 Eagle'!$I$2:$I$168,MATCH(Junior7[[#This Row],[Rider]],'RD1 Eagle'!$F$2:$F$168,0)),"")</f>
        <v>500</v>
      </c>
      <c r="AQ27" s="70" t="str">
        <f>_xlfn.IFNA(INDEX('RD2 Shepherds'!$I$2:$I$129,MATCH(Junior7[[#This Row],[Rider]],'RD2 Shepherds'!$F$2:$F$129,0)),"")</f>
        <v/>
      </c>
      <c r="AR27" s="34" t="str">
        <f>_xlfn.IFNA(INDEX('RD3 XCO Sheps'!$I$2:$I$204,MATCH(Junior7[[#This Row],[Rider]],'RD3 XCO Sheps'!$F$2:$F$204,0)),"")</f>
        <v/>
      </c>
      <c r="AS27" s="34" t="str">
        <f>_xlfn.IFNA(INDEX('RD4 Ohalloran'!$I$2:$I$200,MATCH(Junior7[[#This Row],[Rider]],'RD4 Ohalloran'!$F$2:$F$200,0)),"")</f>
        <v/>
      </c>
      <c r="AT27" s="34" t="str">
        <f>_xlfn.IFNA(INDEX('RD5 Craigburn'!$I$2:$I$200,MATCH(Junior7[[#This Row],[Rider]],'RD5 Craigburn'!$F$2:$F$200,0)),"")</f>
        <v/>
      </c>
      <c r="AU27" s="57" t="str">
        <f>_xlfn.IFNA(INDEX('RD6 Fox'!$I$2:$I$200,MATCH(Junior7[[#This Row],[Rider]],'RD6 Fox'!$F$2:$F$200,0)),"")</f>
        <v/>
      </c>
      <c r="AV27" s="57" t="str">
        <f>_xlfn.IFNA(INDEX('RD7 Cobbler'!$I$2:$I$200,MATCH(Junior7[[#This Row],[Rider]],'RD7 Cobbler'!$F$2:$F$200,0)),"")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_xlfn.IFNA(INDEX('RD4 Willowie'!$I$2:$I$200,MATCH(Junior7[[#This Row],[Rider]],'RD4 Willowie'!$F$2:$F$200,0)),"")</f>
        <v/>
      </c>
      <c r="AY27" s="24">
        <f>9-COUNTBLANK(Junior7[[#This Row],[RD1 XCC Eagle]:[RD9 XCO Willowie]])</f>
        <v>1</v>
      </c>
      <c r="AZ27" s="24">
        <f>3-COUNTBLANK(Junior7[[#This Row],[RD1 XCC Eagle]:[RD3 XCO Sheps]])</f>
        <v>1</v>
      </c>
      <c r="BA27" s="24">
        <f>4-COUNTBLANK(Junior7[[#This Row],[RD4 ]:[RD7 XCO Cobbler]])</f>
        <v>0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500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500</v>
      </c>
      <c r="BG27" s="37" cm="1">
        <f t="array" ref="BG27">12-SUM(IF(BC27&gt;$BC$18:$BC$71,1/COUNTIF($BC$18:$BC$71,$BC$18:$BC$71)))</f>
        <v>5.9999999999999938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Sheps'!$I$2:$I$204,MATCH(Women5108[[#This Row],[Rider]],'RD3 XCO Sheps'!$F$2:$F$204,0)),"")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Craigburn'!$I$2:$I$200,MATCH(Women5108[[#This Row],[Rider]],'RD5 Craigburn'!$F$2:$F$200,0)),"")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_xlfn.IFNA(INDEX('RD4 Willowie'!$I$2:$I$200,MATCH(Women5108[[#This Row],[Rider]],'RD4 Willowie'!$F$2:$F$200,0)),"")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6-SUM(IF(BW27&gt;$BW$18:$BW$28,1/COUNTIF($BW$18:$BW$28,$BW$18:$BW$28)))</f>
        <v>6</v>
      </c>
    </row>
    <row r="28" spans="1:79" ht="16" x14ac:dyDescent="0.2">
      <c r="A28" s="104" t="s">
        <v>307</v>
      </c>
      <c r="B28" s="38" t="str">
        <f>_xlfn.IFNA(INDEX('RD1 Eagle'!$I$2:$I$168,MATCH(Men_5[[#This Row],[Rider]],'RD1 Eagle'!$F$2:$F$168,0)),"")</f>
        <v/>
      </c>
      <c r="C28" s="38">
        <f>_xlfn.IFNA(INDEX('RD2 Shepherds'!$I$2:$I$129,MATCH(Men_5[[#This Row],[Rider]],'RD2 Shepherds'!$F$2:$F$129,0)),"")</f>
        <v>420</v>
      </c>
      <c r="D28" s="38">
        <f>_xlfn.IFNA(INDEX('RD3 XCO Sheps'!$I$2:$I$204,MATCH(Men_5[[#This Row],[Rider]],'RD3 XCO Sheps'!$F$2:$F$204,0)),"")</f>
        <v>360</v>
      </c>
      <c r="E28" s="38" t="str">
        <f>_xlfn.IFNA(INDEX('RD4 Ohalloran'!$I$2:$I$200,MATCH(Men_5[[#This Row],[Rider]],'RD4 Ohalloran'!$F$2:$F$200,0)),"")</f>
        <v/>
      </c>
      <c r="F28" s="38" t="str">
        <f>_xlfn.IFNA(INDEX('RD5 Craigburn'!$I$2:$I$200,MATCH(Men_5[[#This Row],[Rider]],'RD5 Craigburn'!$F$2:$F$200,0)),"")</f>
        <v/>
      </c>
      <c r="G28" s="38" t="str">
        <f>_xlfn.IFNA(INDEX('RD6 Fox'!$I$2:$I$200,MATCH(Men_5[[#This Row],[Rider]],'RD6 Fox'!$F$2:$F$200,0)),"")</f>
        <v/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_xlfn.IFNA(INDEX('RD4 Willowie'!$I$2:$I$200,MATCH(Men_5[[#This Row],[Rider]],'RD4 Willowie'!$F$2:$F$200,0)),"")</f>
        <v/>
      </c>
      <c r="K28" s="38">
        <f>9-COUNTBLANK(Men_5[[#This Row],[RD1 XCC Eagle]:[RD9 XCO Willowie]])</f>
        <v>2</v>
      </c>
      <c r="L28" s="59">
        <f>3-COUNTBLANK(Men_5[[#This Row],[RD1 XCC Eagle]:[RD3 XCO Sheps]])</f>
        <v>2</v>
      </c>
      <c r="M28" s="59">
        <f>4-COUNTBLANK(Men_5[[#This Row],[RD4 ]:[RD7 XCO Cobbler]])</f>
        <v>0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780</v>
      </c>
      <c r="P28" s="59" cm="1">
        <f t="array" ref="P28">IF(Men_5[[#This Row],[Number of Rounds XCM]]&lt;=3,SUM(IF(ISNA(E28:H28),0,E28:H28)),SUM(LARGE(E28:H28,{1,2,3})))</f>
        <v>0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780</v>
      </c>
      <c r="S28" s="37" cm="1">
        <f t="array" ref="S28">57-SUM(IF(O28&gt;$O$18:$O$210,1/COUNTIF($O$18:$O$210,$O$18:$O$210)))</f>
        <v>10.000000000000071</v>
      </c>
      <c r="T28" s="18"/>
      <c r="U28" s="104" t="s">
        <v>372</v>
      </c>
      <c r="V28" s="110" t="str">
        <f>_xlfn.IFNA(INDEX('RD1 Eagle'!$I$2:$I$168,MATCH(Women6[[#This Row],[Rider]],'RD1 Eagle'!$F$2:$F$168,0)),"")</f>
        <v/>
      </c>
      <c r="W28" s="105">
        <f>_xlfn.IFNA(INDEX('RD2 Shepherds'!$I$2:$I$129,MATCH(Women6[[#This Row],[Rider]],'RD2 Shepherds'!$F$2:$F$129,0)),"")</f>
        <v>350</v>
      </c>
      <c r="X28" s="106">
        <f>_xlfn.IFNA(INDEX('RD3 XCO Sheps'!$I$2:$I$204,MATCH(Women6[[#This Row],[Rider]],'RD3 XCO Sheps'!$F$2:$F$204,0)),"")</f>
        <v>315</v>
      </c>
      <c r="Y28" s="106" t="str">
        <f>_xlfn.IFNA(INDEX('RD4 Ohalloran'!$I$2:$I$200,MATCH(Women6[[#This Row],[Rider]],'RD4 Ohalloran'!$F$2:$F$200,0)),"")</f>
        <v/>
      </c>
      <c r="Z28" s="106" t="str">
        <f>_xlfn.IFNA(INDEX('RD5 Craigburn'!$I$2:$I$200,MATCH(Women6[[#This Row],[Rider]],'RD5 Craigburn'!$F$2:$F$200,0)),"")</f>
        <v/>
      </c>
      <c r="AA28" s="106" t="str">
        <f>_xlfn.IFNA(INDEX('RD6 Fox'!$I$2:$I$200,MATCH(Women6[[#This Row],[Rider]],'RD6 Fox'!$F$2:$F$200,0)),"")</f>
        <v/>
      </c>
      <c r="AB28" s="106" t="str">
        <f>_xlfn.IFNA(INDEX('RD7 Cobbler'!$I$2:$I$200,MATCH(Women6[[#This Row],[Rider]],'RD7 Cobbler'!$F$2:$F$200,0)),"")</f>
        <v/>
      </c>
      <c r="AC28" s="106" t="str">
        <f>_xlfn.IFNA(INDEX('RD8 Melrose'!$I$2:$I$200,MATCH(Women6[[#This Row],[Rider]],'RD8 Melrose'!$F$2:$F$200,0)),"")</f>
        <v/>
      </c>
      <c r="AD28" s="106" t="str">
        <f>_xlfn.IFNA(INDEX('RD4 Willowie'!$I$2:$I$200,MATCH(Women6[[#This Row],[Rider]],'RD4 Willowie'!$F$2:$F$200,0)),"")</f>
        <v/>
      </c>
      <c r="AE28" s="106">
        <f>9-COUNTBLANK(Women6[[#This Row],[RD1 XCC Eagle]:[RD9 XCO Willowie]])</f>
        <v>2</v>
      </c>
      <c r="AF28" s="111">
        <f>3-COUNTBLANK(Women6[[#This Row],[RD1 XCC Eagle]:[RD3 XCO Sheps]])</f>
        <v>2</v>
      </c>
      <c r="AG28" s="111">
        <f>4-COUNTBLANK(Women6[[#This Row],[RD4 ]:[RD7 XCO Cobbler]])</f>
        <v>0</v>
      </c>
      <c r="AH28" s="111">
        <f>2-COUNTBLANK(Women6[[#This Row],[RD8 XCO Melrose]:[RD9 XCO Willowie]])</f>
        <v>0</v>
      </c>
      <c r="AI28" s="111" cm="1">
        <f t="array" ref="AI28">IF(Women6[[#This Row],[Number of Rounds]]&lt;=6,SUM(IF(ISNA(V28:AD28),0,V28:AD28)),SUM(LARGE(V28:AD28,{1,2,3,4,5,6})))</f>
        <v>665</v>
      </c>
      <c r="AJ28" s="111" cm="1">
        <f t="array" ref="AJ28">IF(Women6[[#This Row],[Number of XCM Rounds]]&lt;=3,SUM(IF(ISNA(Y28:AB28),0,Y28:AB28)),SUM(LARGE(Y28:AB28,{1,2,3})))</f>
        <v>0</v>
      </c>
      <c r="AK28" s="111">
        <f>SUM(Women6[[#This Row],[RD8 XCO Melrose]:[RD9 XCO Willowie]])</f>
        <v>0</v>
      </c>
      <c r="AL28" s="111">
        <f>Women6[[#This Row],[Best 3 of 4 XCM]]+Women6[[#This Row],[Best 6 of 8 Overall]]+Women6[[#This Row],[Total of 2 XCO]]</f>
        <v>665</v>
      </c>
      <c r="AM28" s="37" cm="1">
        <f t="array" ref="AM28">18-SUM(IF(AI28&gt;$AI$18:$AI$52,1/COUNTIF($AI$18:$AI$52,$AI$18:$AI$52)))</f>
        <v>11.000000000000004</v>
      </c>
      <c r="AN28" s="18"/>
      <c r="AO28" s="104" t="s">
        <v>275</v>
      </c>
      <c r="AP28" s="70">
        <f>_xlfn.IFNA(INDEX('RD1 Eagle'!$I$2:$I$168,MATCH(Junior7[[#This Row],[Rider]],'RD1 Eagle'!$F$2:$F$168,0)),"")</f>
        <v>500</v>
      </c>
      <c r="AQ28" s="70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 t="str">
        <f>_xlfn.IFNA(INDEX('RD4 Ohalloran'!$I$2:$I$200,MATCH(Junior7[[#This Row],[Rider]],'RD4 Ohalloran'!$F$2:$F$200,0)),"")</f>
        <v/>
      </c>
      <c r="AT28" s="34" t="str">
        <f>_xlfn.IFNA(INDEX('RD5 Craigburn'!$I$2:$I$200,MATCH(Junior7[[#This Row],[Rider]],'RD5 Craigburn'!$F$2:$F$200,0)),"")</f>
        <v/>
      </c>
      <c r="AU28" s="57" t="str">
        <f>_xlfn.IFNA(INDEX('RD6 Fox'!$I$2:$I$200,MATCH(Junior7[[#This Row],[Rider]],'RD6 Fox'!$F$2:$F$200,0)),"")</f>
        <v/>
      </c>
      <c r="AV28" s="57" t="str">
        <f>_xlfn.IFNA(INDEX('RD7 Cobbler'!$I$2:$I$200,MATCH(Junior7[[#This Row],[Rider]],'RD7 Cobbler'!$F$2:$F$200,0)),"")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_xlfn.IFNA(INDEX('RD4 Willowie'!$I$2:$I$200,MATCH(Junior7[[#This Row],[Rider]],'RD4 Willowie'!$F$2:$F$200,0)),"")</f>
        <v/>
      </c>
      <c r="AY28" s="24">
        <f>9-COUNTBLANK(Junior7[[#This Row],[RD1 XCC Eagle]:[RD9 XCO Willowie]])</f>
        <v>1</v>
      </c>
      <c r="AZ28" s="87">
        <f>3-COUNTBLANK(Junior7[[#This Row],[RD1 XCC Eagle]:[RD3 XCO Sheps]])</f>
        <v>1</v>
      </c>
      <c r="BA28" s="87">
        <f>4-COUNTBLANK(Junior7[[#This Row],[RD4 ]:[RD7 XCO Cobbler]])</f>
        <v>0</v>
      </c>
      <c r="BB28" s="87">
        <f>2-COUNTBLANK(Junior7[[#This Row],[RD8 XCO Melrose]:[RD9 XCO Willowie]])</f>
        <v>0</v>
      </c>
      <c r="BC28" s="125" cm="1">
        <f t="array" ref="BC28">IF(Junior7[[#This Row],[Number of Rounds]]&lt;=6,SUM(IF(ISNA(AP28:AX28),0,AP28:AX28)),SUM(LARGE(AP28:AX28,{1,2,3,4,5,6})))</f>
        <v>500</v>
      </c>
      <c r="BD28" s="87" cm="1">
        <f t="array" ref="BD28">IF(Junior7[[#This Row],[Number of XCM Rounds]]&lt;=3,SUM(IF(ISNA(AS28:AV28),0,AS28:AV28)),SUM(LARGE(AS28:AV28,{1,2,3})))</f>
        <v>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500</v>
      </c>
      <c r="BG28" s="37" cm="1">
        <f t="array" ref="BG28">12-SUM(IF(BC28&gt;$BC$18:$BC$71,1/COUNTIF($BC$18:$BC$71,$BC$18:$BC$71)))</f>
        <v>5.9999999999999938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Sheps'!$I$2:$I$204,MATCH(Women5108[[#This Row],[Rider]],'RD3 XCO Sheps'!$F$2:$F$204,0)),"")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Craigburn'!$I$2:$I$200,MATCH(Women5108[[#This Row],[Rider]],'RD5 Craigburn'!$F$2:$F$200,0)),"")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_xlfn.IFNA(INDEX('RD4 Willowie'!$I$2:$I$200,MATCH(Women5108[[#This Row],[Rider]],'RD4 Willowie'!$F$2:$F$200,0)),"")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6-SUM(IF(BW28&gt;$BW$18:$BW$28,1/COUNTIF($BW$18:$BW$28,$BW$18:$BW$28)))</f>
        <v>6</v>
      </c>
    </row>
    <row r="29" spans="1:79" ht="16" x14ac:dyDescent="0.2">
      <c r="A29" s="104" t="s">
        <v>91</v>
      </c>
      <c r="B29" s="38">
        <f>_xlfn.IFNA(INDEX('RD1 Eagle'!$I$2:$I$168,MATCH(Men_5[[#This Row],[Rider]],'RD1 Eagle'!$F$2:$F$168,0)),"")</f>
        <v>251.99999999999997</v>
      </c>
      <c r="C29" s="38">
        <f>_xlfn.IFNA(INDEX('RD2 Shepherds'!$I$2:$I$129,MATCH(Men_5[[#This Row],[Rider]],'RD2 Shepherds'!$F$2:$F$129,0)),"")</f>
        <v>273</v>
      </c>
      <c r="D29" s="38">
        <f>_xlfn.IFNA(INDEX('RD3 XCO Sheps'!$I$2:$I$204,MATCH(Men_5[[#This Row],[Rider]],'RD3 XCO Sheps'!$F$2:$F$204,0)),"")</f>
        <v>251.99999999999997</v>
      </c>
      <c r="E29" s="38" t="str">
        <f>_xlfn.IFNA(INDEX('RD4 Ohalloran'!$I$2:$I$200,MATCH(Men_5[[#This Row],[Rider]],'RD4 Ohalloran'!$F$2:$F$200,0)),"")</f>
        <v/>
      </c>
      <c r="F29" s="38" t="str">
        <f>_xlfn.IFNA(INDEX('RD5 Craigburn'!$I$2:$I$200,MATCH(Men_5[[#This Row],[Rider]],'RD5 Craigburn'!$F$2:$F$200,0)),"")</f>
        <v/>
      </c>
      <c r="G29" s="38" t="str">
        <f>_xlfn.IFNA(INDEX('RD6 Fox'!$I$2:$I$200,MATCH(Men_5[[#This Row],[Rider]],'RD6 Fox'!$F$2:$F$200,0)),"")</f>
        <v/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_xlfn.IFNA(INDEX('RD4 Willowie'!$I$2:$I$200,MATCH(Men_5[[#This Row],[Rider]],'RD4 Willowie'!$F$2:$F$200,0)),"")</f>
        <v/>
      </c>
      <c r="K29" s="38">
        <f>9-COUNTBLANK(Men_5[[#This Row],[RD1 XCC Eagle]:[RD9 XCO Willowie]])</f>
        <v>3</v>
      </c>
      <c r="L29" s="59">
        <f>3-COUNTBLANK(Men_5[[#This Row],[RD1 XCC Eagle]:[RD3 XCO Sheps]])</f>
        <v>3</v>
      </c>
      <c r="M29" s="59">
        <f>4-COUNTBLANK(Men_5[[#This Row],[RD4 ]:[RD7 XCO Cobbler]])</f>
        <v>0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777</v>
      </c>
      <c r="P29" s="59" cm="1">
        <f t="array" ref="P29">IF(Men_5[[#This Row],[Number of Rounds XCM]]&lt;=3,SUM(IF(ISNA(E29:H29),0,E29:H29)),SUM(LARGE(E29:H29,{1,2,3})))</f>
        <v>0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777</v>
      </c>
      <c r="S29" s="37" cm="1">
        <f t="array" ref="S29">57-SUM(IF(O29&gt;$O$18:$O$210,1/COUNTIF($O$18:$O$210,$O$18:$O$210)))</f>
        <v>11.000000000000071</v>
      </c>
      <c r="T29" s="18"/>
      <c r="U29" s="104" t="s">
        <v>368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400</v>
      </c>
      <c r="X29" s="34" t="str">
        <f>_xlfn.IFNA(INDEX('RD3 XCO Sheps'!$I$2:$I$204,MATCH(Women6[[#This Row],[Rider]],'RD3 XCO Sheps'!$F$2:$F$204,0)),"")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Craigburn'!$I$2:$I$200,MATCH(Women6[[#This Row],[Rider]],'RD5 Craigburn'!$F$2:$F$200,0)),"")</f>
        <v/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_xlfn.IFNA(INDEX('RD4 Willowie'!$I$2:$I$200,MATCH(Women6[[#This Row],[Rider]],'RD4 Willowie'!$F$2:$F$200,0)),"")</f>
        <v/>
      </c>
      <c r="AE29" s="34">
        <f>9-COUNTBLANK(Women6[[#This Row],[RD1 XCC Eagle]:[RD9 XCO Willowie]])</f>
        <v>1</v>
      </c>
      <c r="AF29" s="57">
        <f>3-COUNTBLANK(Women6[[#This Row],[RD1 XCC Eagle]:[RD3 XCO Sheps]])</f>
        <v>1</v>
      </c>
      <c r="AG29" s="57">
        <f>4-COUNTBLANK(Women6[[#This Row],[RD4 ]:[RD7 XCO Cobbler]])</f>
        <v>0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400</v>
      </c>
      <c r="AJ29" s="57" cm="1">
        <f t="array" ref="AJ29">IF(Women6[[#This Row],[Number of XCM Rounds]]&lt;=3,SUM(IF(ISNA(Y29:AB29),0,Y29:AB29)),SUM(LARGE(Y29:AB29,{1,2,3})))</f>
        <v>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400</v>
      </c>
      <c r="AM29" s="37" cm="1">
        <f t="array" ref="AM29">18-SUM(IF(AI29&gt;$AI$18:$AI$52,1/COUNTIF($AI$18:$AI$52,$AI$18:$AI$52)))</f>
        <v>12.000000000000004</v>
      </c>
      <c r="AN29" s="18"/>
      <c r="AO29" s="104" t="s">
        <v>315</v>
      </c>
      <c r="AP29" s="70" t="str">
        <f>_xlfn.IFNA(INDEX('RD1 Eagle'!$I$2:$I$168,MATCH(Junior7[[#This Row],[Rider]],'RD1 Eagle'!$F$2:$F$168,0)),"")</f>
        <v/>
      </c>
      <c r="AQ29" s="70">
        <f>_xlfn.IFNA(INDEX('RD2 Shepherds'!$I$2:$I$129,MATCH(Junior7[[#This Row],[Rider]],'RD2 Shepherds'!$F$2:$F$129,0)),"")</f>
        <v>450</v>
      </c>
      <c r="AR29" s="34" t="str">
        <f>_xlfn.IFNA(INDEX('RD3 XCO Sheps'!$I$2:$I$204,MATCH(Junior7[[#This Row],[Rider]],'RD3 XCO Sheps'!$F$2:$F$204,0)),"")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Craigburn'!$I$2:$I$200,MATCH(Junior7[[#This Row],[Rider]],'RD5 Craigburn'!$F$2:$F$200,0)),"")</f>
        <v/>
      </c>
      <c r="AU29" s="57" t="str">
        <f>_xlfn.IFNA(INDEX('RD6 Fox'!$I$2:$I$200,MATCH(Junior7[[#This Row],[Rider]],'RD6 Fox'!$F$2:$F$200,0)),"")</f>
        <v/>
      </c>
      <c r="AV29" s="57" t="str">
        <f>_xlfn.IFNA(INDEX('RD7 Cobbler'!$I$2:$I$200,MATCH(Junior7[[#This Row],[Rider]],'RD7 Cobbler'!$F$2:$F$200,0)),"")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_xlfn.IFNA(INDEX('RD4 Willowie'!$I$2:$I$200,MATCH(Junior7[[#This Row],[Rider]],'RD4 Willowie'!$F$2:$F$200,0)),"")</f>
        <v/>
      </c>
      <c r="AY29" s="24">
        <f>9-COUNTBLANK(Junior7[[#This Row],[RD1 XCC Eagle]:[RD9 XCO Willowie]])</f>
        <v>1</v>
      </c>
      <c r="AZ29" s="47">
        <f>3-COUNTBLANK(Junior7[[#This Row],[RD1 XCC Eagle]:[RD3 XCO Sheps]])</f>
        <v>1</v>
      </c>
      <c r="BA29" s="47">
        <f>4-COUNTBLANK(Junior7[[#This Row],[RD4 ]:[RD7 XCO Cobbler]])</f>
        <v>0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450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450</v>
      </c>
      <c r="BG29" s="37" cm="1">
        <f t="array" ref="BG29">12-SUM(IF(BC29&gt;$BC$18:$BC$71,1/COUNTIF($BC$18:$BC$71,$BC$18:$BC$71)))</f>
        <v>6.9999999999999956</v>
      </c>
      <c r="BH29" s="18"/>
    </row>
    <row r="30" spans="1:79" ht="16" x14ac:dyDescent="0.2">
      <c r="A30" s="104" t="s">
        <v>313</v>
      </c>
      <c r="B30" s="38" t="str">
        <f>_xlfn.IFNA(INDEX('RD1 Eagle'!$I$2:$I$168,MATCH(Men_5[[#This Row],[Rider]],'RD1 Eagle'!$F$2:$F$168,0)),"")</f>
        <v/>
      </c>
      <c r="C30" s="38">
        <f>_xlfn.IFNA(INDEX('RD2 Shepherds'!$I$2:$I$129,MATCH(Men_5[[#This Row],[Rider]],'RD2 Shepherds'!$F$2:$F$129,0)),"")</f>
        <v>370</v>
      </c>
      <c r="D30" s="38">
        <f>_xlfn.IFNA(INDEX('RD3 XCO Sheps'!$I$2:$I$204,MATCH(Men_5[[#This Row],[Rider]],'RD3 XCO Sheps'!$F$2:$F$204,0)),"")</f>
        <v>380</v>
      </c>
      <c r="E30" s="38" t="str">
        <f>_xlfn.IFNA(INDEX('RD4 Ohalloran'!$I$2:$I$200,MATCH(Men_5[[#This Row],[Rider]],'RD4 Ohalloran'!$F$2:$F$200,0)),"")</f>
        <v/>
      </c>
      <c r="F30" s="38" t="str">
        <f>_xlfn.IFNA(INDEX('RD5 Craigburn'!$I$2:$I$200,MATCH(Men_5[[#This Row],[Rider]],'RD5 Craigburn'!$F$2:$F$200,0)),"")</f>
        <v/>
      </c>
      <c r="G30" s="38" t="str">
        <f>_xlfn.IFNA(INDEX('RD6 Fox'!$I$2:$I$200,MATCH(Men_5[[#This Row],[Rider]],'RD6 Fox'!$F$2:$F$200,0)),"")</f>
        <v/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_xlfn.IFNA(INDEX('RD4 Willowie'!$I$2:$I$200,MATCH(Men_5[[#This Row],[Rider]],'RD4 Willowie'!$F$2:$F$200,0)),"")</f>
        <v/>
      </c>
      <c r="K30" s="38">
        <f>9-COUNTBLANK(Men_5[[#This Row],[RD1 XCC Eagle]:[RD9 XCO Willowie]])</f>
        <v>2</v>
      </c>
      <c r="L30" s="59">
        <f>3-COUNTBLANK(Men_5[[#This Row],[RD1 XCC Eagle]:[RD3 XCO Sheps]])</f>
        <v>2</v>
      </c>
      <c r="M30" s="59">
        <f>4-COUNTBLANK(Men_5[[#This Row],[RD4 ]:[RD7 XCO Cobbler]])</f>
        <v>0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750</v>
      </c>
      <c r="P30" s="59" cm="1">
        <f t="array" ref="P30">IF(Men_5[[#This Row],[Number of Rounds XCM]]&lt;=3,SUM(IF(ISNA(E30:H30),0,E30:H30)),SUM(LARGE(E30:H30,{1,2,3})))</f>
        <v>0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750</v>
      </c>
      <c r="S30" s="37" cm="1">
        <f t="array" ref="S30">57-SUM(IF(O30&gt;$O$18:$O$210,1/COUNTIF($O$18:$O$210,$O$18:$O$210)))</f>
        <v>12.000000000000071</v>
      </c>
      <c r="T30" s="18"/>
      <c r="U30" s="104" t="s">
        <v>440</v>
      </c>
      <c r="V30" s="78" t="str">
        <f>_xlfn.IFNA(INDEX('RD1 Eagle'!$I$2:$I$168,MATCH(Women6[[#This Row],[Rider]],'RD1 Eagle'!$F$2:$F$168,0)),"")</f>
        <v/>
      </c>
      <c r="W30" s="38" t="str">
        <f>_xlfn.IFNA(INDEX('RD2 Shepherds'!$I$2:$I$129,MATCH(Women6[[#This Row],[Rider]],'RD2 Shepherds'!$F$2:$F$129,0)),"")</f>
        <v/>
      </c>
      <c r="X30" s="34">
        <f>_xlfn.IFNA(INDEX('RD3 XCO Sheps'!$I$2:$I$204,MATCH(Women6[[#This Row],[Rider]],'RD3 XCO Sheps'!$F$2:$F$204,0)),"")</f>
        <v>400</v>
      </c>
      <c r="Y30" s="34" t="str">
        <f>_xlfn.IFNA(INDEX('RD4 Ohalloran'!$I$2:$I$200,MATCH(Women6[[#This Row],[Rider]],'RD4 Ohalloran'!$F$2:$F$200,0)),"")</f>
        <v/>
      </c>
      <c r="Z30" s="34" t="str">
        <f>_xlfn.IFNA(INDEX('RD5 Craigburn'!$I$2:$I$200,MATCH(Women6[[#This Row],[Rider]],'RD5 Craigburn'!$F$2:$F$200,0)),"")</f>
        <v/>
      </c>
      <c r="AA30" s="34" t="str">
        <f>_xlfn.IFNA(INDEX('RD6 Fox'!$I$2:$I$200,MATCH(Women6[[#This Row],[Rider]],'RD6 Fox'!$F$2:$F$200,0)),"")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_xlfn.IFNA(INDEX('RD4 Willowie'!$I$2:$I$200,MATCH(Women6[[#This Row],[Rider]],'RD4 Willowie'!$F$2:$F$200,0)),"")</f>
        <v/>
      </c>
      <c r="AE30" s="34">
        <f>9-COUNTBLANK(Women6[[#This Row],[RD1 XCC Eagle]:[RD9 XCO Willowie]])</f>
        <v>1</v>
      </c>
      <c r="AF30" s="57">
        <f>3-COUNTBLANK(Women6[[#This Row],[RD1 XCC Eagle]:[RD3 XCO Sheps]])</f>
        <v>1</v>
      </c>
      <c r="AG30" s="57">
        <f>4-COUNTBLANK(Women6[[#This Row],[RD4 ]:[RD7 XCO Cobbler]])</f>
        <v>0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400</v>
      </c>
      <c r="AJ30" s="57" cm="1">
        <f t="array" ref="AJ30">IF(Women6[[#This Row],[Number of XCM Rounds]]&lt;=3,SUM(IF(ISNA(Y30:AB30),0,Y30:AB30)),SUM(LARGE(Y30:AB30,{1,2,3})))</f>
        <v>0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400</v>
      </c>
      <c r="AM30" s="37" cm="1">
        <f t="array" ref="AM30">18-SUM(IF(AI30&gt;$AI$18:$AI$52,1/COUNTIF($AI$18:$AI$52,$AI$18:$AI$52)))</f>
        <v>12.000000000000004</v>
      </c>
      <c r="AN30" s="18"/>
      <c r="AO30" s="104" t="s">
        <v>286</v>
      </c>
      <c r="AP30" s="70">
        <f>_xlfn.IFNA(INDEX('RD1 Eagle'!$I$2:$I$168,MATCH(Junior7[[#This Row],[Rider]],'RD1 Eagle'!$F$2:$F$168,0)),"")</f>
        <v>420</v>
      </c>
      <c r="AQ30" s="70" t="str">
        <f>_xlfn.IFNA(INDEX('RD2 Shepherds'!$I$2:$I$129,MATCH(Junior7[[#This Row],[Rider]],'RD2 Shepherds'!$F$2:$F$129,0)),"")</f>
        <v/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Craigburn'!$I$2:$I$200,MATCH(Junior7[[#This Row],[Rider]],'RD5 Craigburn'!$F$2:$F$200,0)),"")</f>
        <v/>
      </c>
      <c r="AU30" s="57" t="str">
        <f>_xlfn.IFNA(INDEX('RD6 Fox'!$I$2:$I$200,MATCH(Junior7[[#This Row],[Rider]],'RD6 Fox'!$F$2:$F$200,0)),"")</f>
        <v/>
      </c>
      <c r="AV30" s="57" t="str">
        <f>_xlfn.IFNA(INDEX('RD7 Cobbler'!$I$2:$I$200,MATCH(Junior7[[#This Row],[Rider]],'RD7 Cobbler'!$F$2:$F$200,0)),"")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_xlfn.IFNA(INDEX('RD4 Willowie'!$I$2:$I$200,MATCH(Junior7[[#This Row],[Rider]],'RD4 Willowie'!$F$2:$F$200,0)),"")</f>
        <v/>
      </c>
      <c r="AY30" s="24">
        <f>9-COUNTBLANK(Junior7[[#This Row],[RD1 XCC Eagle]:[RD9 XCO Willowie]])</f>
        <v>1</v>
      </c>
      <c r="AZ30" s="24">
        <f>3-COUNTBLANK(Junior7[[#This Row],[RD1 XCC Eagle]:[RD3 XCO Sheps]])</f>
        <v>1</v>
      </c>
      <c r="BA30" s="24">
        <f>4-COUNTBLANK(Junior7[[#This Row],[RD4 ]:[RD7 XCO Cobbler]])</f>
        <v>0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420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420</v>
      </c>
      <c r="BG30" s="37" cm="1">
        <f t="array" ref="BG30">12-SUM(IF(BC30&gt;$BC$18:$BC$71,1/COUNTIF($BC$18:$BC$71,$BC$18:$BC$71)))</f>
        <v>7.9999999999999956</v>
      </c>
      <c r="BH30" s="18"/>
    </row>
    <row r="31" spans="1:79" ht="16" x14ac:dyDescent="0.2">
      <c r="A31" s="104" t="s">
        <v>85</v>
      </c>
      <c r="B31" s="38">
        <f>_xlfn.IFNA(INDEX('RD1 Eagle'!$I$2:$I$168,MATCH(Men_5[[#This Row],[Rider]],'RD1 Eagle'!$F$2:$F$168,0)),"")</f>
        <v>203</v>
      </c>
      <c r="C31" s="38">
        <f>_xlfn.IFNA(INDEX('RD2 Shepherds'!$I$2:$I$129,MATCH(Men_5[[#This Row],[Rider]],'RD2 Shepherds'!$F$2:$F$129,0)),"")</f>
        <v>217</v>
      </c>
      <c r="D31" s="38">
        <f>_xlfn.IFNA(INDEX('RD3 XCO Sheps'!$I$2:$I$204,MATCH(Men_5[[#This Row],[Rider]],'RD3 XCO Sheps'!$F$2:$F$204,0)),"")</f>
        <v>266</v>
      </c>
      <c r="E31" s="38" t="str">
        <f>_xlfn.IFNA(INDEX('RD4 Ohalloran'!$I$2:$I$200,MATCH(Men_5[[#This Row],[Rider]],'RD4 Ohalloran'!$F$2:$F$200,0)),"")</f>
        <v/>
      </c>
      <c r="F31" s="38" t="str">
        <f>_xlfn.IFNA(INDEX('RD5 Craigburn'!$I$2:$I$200,MATCH(Men_5[[#This Row],[Rider]],'RD5 Craigburn'!$F$2:$F$200,0)),"")</f>
        <v/>
      </c>
      <c r="G31" s="38" t="str">
        <f>_xlfn.IFNA(INDEX('RD6 Fox'!$I$2:$I$200,MATCH(Men_5[[#This Row],[Rider]],'RD6 Fox'!$F$2:$F$200,0)),"")</f>
        <v/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_xlfn.IFNA(INDEX('RD4 Willowie'!$I$2:$I$200,MATCH(Men_5[[#This Row],[Rider]],'RD4 Willowie'!$F$2:$F$200,0)),"")</f>
        <v/>
      </c>
      <c r="K31" s="38">
        <f>9-COUNTBLANK(Men_5[[#This Row],[RD1 XCC Eagle]:[RD9 XCO Willowie]])</f>
        <v>3</v>
      </c>
      <c r="L31" s="59">
        <f>3-COUNTBLANK(Men_5[[#This Row],[RD1 XCC Eagle]:[RD3 XCO Sheps]])</f>
        <v>3</v>
      </c>
      <c r="M31" s="59">
        <f>4-COUNTBLANK(Men_5[[#This Row],[RD4 ]:[RD7 XCO Cobbler]])</f>
        <v>0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686</v>
      </c>
      <c r="P31" s="59" cm="1">
        <f t="array" ref="P31">IF(Men_5[[#This Row],[Number of Rounds XCM]]&lt;=3,SUM(IF(ISNA(E31:H31),0,E31:H31)),SUM(LARGE(E31:H31,{1,2,3})))</f>
        <v>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686</v>
      </c>
      <c r="S31" s="37" cm="1">
        <f t="array" ref="S31">57-SUM(IF(O31&gt;$O$18:$O$210,1/COUNTIF($O$18:$O$210,$O$18:$O$210)))</f>
        <v>13.000000000000071</v>
      </c>
      <c r="T31" s="18"/>
      <c r="U31" s="104" t="s">
        <v>438</v>
      </c>
      <c r="V31" s="78" t="str">
        <f>_xlfn.IFNA(INDEX('RD1 Eagle'!$I$2:$I$168,MATCH(Women6[[#This Row],[Rider]],'RD1 Eagle'!$F$2:$F$168,0)),"")</f>
        <v/>
      </c>
      <c r="W31" s="38" t="str">
        <f>_xlfn.IFNA(INDEX('RD2 Shepherds'!$I$2:$I$129,MATCH(Women6[[#This Row],[Rider]],'RD2 Shepherds'!$F$2:$F$129,0)),"")</f>
        <v/>
      </c>
      <c r="X31" s="34">
        <f>_xlfn.IFNA(INDEX('RD3 XCO Sheps'!$I$2:$I$204,MATCH(Women6[[#This Row],[Rider]],'RD3 XCO Sheps'!$F$2:$F$204,0)),"")</f>
        <v>380</v>
      </c>
      <c r="Y31" s="34" t="str">
        <f>_xlfn.IFNA(INDEX('RD4 Ohalloran'!$I$2:$I$200,MATCH(Women6[[#This Row],[Rider]],'RD4 Ohalloran'!$F$2:$F$200,0)),"")</f>
        <v/>
      </c>
      <c r="Z31" s="34" t="str">
        <f>_xlfn.IFNA(INDEX('RD5 Craigburn'!$I$2:$I$200,MATCH(Women6[[#This Row],[Rider]],'RD5 Craigburn'!$F$2:$F$200,0)),"")</f>
        <v/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_xlfn.IFNA(INDEX('RD4 Willowie'!$I$2:$I$200,MATCH(Women6[[#This Row],[Rider]],'RD4 Willowie'!$F$2:$F$200,0)),"")</f>
        <v/>
      </c>
      <c r="AE31" s="34">
        <f>9-COUNTBLANK(Women6[[#This Row],[RD1 XCC Eagle]:[RD9 XCO Willowie]])</f>
        <v>1</v>
      </c>
      <c r="AF31" s="57">
        <f>3-COUNTBLANK(Women6[[#This Row],[RD1 XCC Eagle]:[RD3 XCO Sheps]])</f>
        <v>1</v>
      </c>
      <c r="AG31" s="57">
        <f>4-COUNTBLANK(Women6[[#This Row],[RD4 ]:[RD7 XCO Cobbler]])</f>
        <v>0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380</v>
      </c>
      <c r="AJ31" s="57" cm="1">
        <f t="array" ref="AJ31">IF(Women6[[#This Row],[Number of XCM Rounds]]&lt;=3,SUM(IF(ISNA(Y31:AB31),0,Y31:AB31)),SUM(LARGE(Y31:AB31,{1,2,3})))</f>
        <v>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380</v>
      </c>
      <c r="AM31" s="37" cm="1">
        <f t="array" ref="AM31">18-SUM(IF(AI31&gt;$AI$18:$AI$52,1/COUNTIF($AI$18:$AI$52,$AI$18:$AI$52)))</f>
        <v>13.000000000000004</v>
      </c>
      <c r="AN31" s="18"/>
      <c r="AO31" s="104" t="s">
        <v>381</v>
      </c>
      <c r="AP31" s="70" t="str">
        <f>_xlfn.IFNA(INDEX('RD1 Eagle'!$I$2:$I$168,MATCH(Junior7[[#This Row],[Rider]],'RD1 Eagle'!$F$2:$F$168,0)),"")</f>
        <v/>
      </c>
      <c r="AQ31" s="70">
        <f>_xlfn.IFNA(INDEX('RD2 Shepherds'!$I$2:$I$129,MATCH(Junior7[[#This Row],[Rider]],'RD2 Shepherds'!$F$2:$F$129,0)),"")</f>
        <v>420</v>
      </c>
      <c r="AR31" s="34" t="str">
        <f>_xlfn.IFNA(INDEX('RD3 XCO Sheps'!$I$2:$I$204,MATCH(Junior7[[#This Row],[Rider]],'RD3 XCO Sheps'!$F$2:$F$204,0)),"")</f>
        <v/>
      </c>
      <c r="AS31" s="34" t="str">
        <f>_xlfn.IFNA(INDEX('RD4 Ohalloran'!$I$2:$I$200,MATCH(Junior7[[#This Row],[Rider]],'RD4 Ohalloran'!$F$2:$F$200,0)),"")</f>
        <v/>
      </c>
      <c r="AT31" s="34" t="str">
        <f>_xlfn.IFNA(INDEX('RD5 Craigburn'!$I$2:$I$200,MATCH(Junior7[[#This Row],[Rider]],'RD5 Craigburn'!$F$2:$F$200,0)),"")</f>
        <v/>
      </c>
      <c r="AU31" s="57" t="str">
        <f>_xlfn.IFNA(INDEX('RD6 Fox'!$I$2:$I$200,MATCH(Junior7[[#This Row],[Rider]],'RD6 Fox'!$F$2:$F$200,0)),"")</f>
        <v/>
      </c>
      <c r="AV31" s="57" t="str">
        <f>_xlfn.IFNA(INDEX('RD7 Cobbler'!$I$2:$I$200,MATCH(Junior7[[#This Row],[Rider]],'RD7 Cobbler'!$F$2:$F$200,0)),"")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_xlfn.IFNA(INDEX('RD4 Willowie'!$I$2:$I$200,MATCH(Junior7[[#This Row],[Rider]],'RD4 Willowie'!$F$2:$F$200,0)),"")</f>
        <v/>
      </c>
      <c r="AY31" s="24">
        <f>9-COUNTBLANK(Junior7[[#This Row],[RD1 XCC Eagle]:[RD9 XCO Willowie]])</f>
        <v>1</v>
      </c>
      <c r="AZ31" s="24">
        <f>3-COUNTBLANK(Junior7[[#This Row],[RD1 XCC Eagle]:[RD3 XCO Sheps]])</f>
        <v>1</v>
      </c>
      <c r="BA31" s="24">
        <f>4-COUNTBLANK(Junior7[[#This Row],[RD4 ]:[RD7 XCO Cobbler]])</f>
        <v>0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420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420</v>
      </c>
      <c r="BG31" s="37" cm="1">
        <f t="array" ref="BG31">12-SUM(IF(BC31&gt;$BC$18:$BC$71,1/COUNTIF($BC$18:$BC$71,$BC$18:$BC$71)))</f>
        <v>7.9999999999999956</v>
      </c>
      <c r="BH31" s="18"/>
    </row>
    <row r="32" spans="1:79" ht="16" x14ac:dyDescent="0.2">
      <c r="A32" s="104" t="s">
        <v>92</v>
      </c>
      <c r="B32" s="38">
        <f>_xlfn.IFNA(INDEX('RD1 Eagle'!$I$2:$I$168,MATCH(Men_5[[#This Row],[Rider]],'RD1 Eagle'!$F$2:$F$168,0)),"")</f>
        <v>224</v>
      </c>
      <c r="C32" s="38">
        <f>_xlfn.IFNA(INDEX('RD2 Shepherds'!$I$2:$I$129,MATCH(Men_5[[#This Row],[Rider]],'RD2 Shepherds'!$F$2:$F$129,0)),"")</f>
        <v>237.99999999999997</v>
      </c>
      <c r="D32" s="38">
        <f>_xlfn.IFNA(INDEX('RD3 XCO Sheps'!$I$2:$I$204,MATCH(Men_5[[#This Row],[Rider]],'RD3 XCO Sheps'!$F$2:$F$204,0)),"")</f>
        <v>210</v>
      </c>
      <c r="E32" s="38" t="str">
        <f>_xlfn.IFNA(INDEX('RD4 Ohalloran'!$I$2:$I$200,MATCH(Men_5[[#This Row],[Rider]],'RD4 Ohalloran'!$F$2:$F$200,0)),"")</f>
        <v/>
      </c>
      <c r="F32" s="38" t="str">
        <f>_xlfn.IFNA(INDEX('RD5 Craigburn'!$I$2:$I$200,MATCH(Men_5[[#This Row],[Rider]],'RD5 Craigburn'!$F$2:$F$200,0)),"")</f>
        <v/>
      </c>
      <c r="G32" s="38" t="str">
        <f>_xlfn.IFNA(INDEX('RD6 Fox'!$I$2:$I$200,MATCH(Men_5[[#This Row],[Rider]],'RD6 Fox'!$F$2:$F$200,0)),"")</f>
        <v/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_xlfn.IFNA(INDEX('RD4 Willowie'!$I$2:$I$200,MATCH(Men_5[[#This Row],[Rider]],'RD4 Willowie'!$F$2:$F$200,0)),"")</f>
        <v/>
      </c>
      <c r="K32" s="38">
        <f>9-COUNTBLANK(Men_5[[#This Row],[RD1 XCC Eagle]:[RD9 XCO Willowie]])</f>
        <v>3</v>
      </c>
      <c r="L32" s="59">
        <f>3-COUNTBLANK(Men_5[[#This Row],[RD1 XCC Eagle]:[RD3 XCO Sheps]])</f>
        <v>3</v>
      </c>
      <c r="M32" s="59">
        <f>4-COUNTBLANK(Men_5[[#This Row],[RD4 ]:[RD7 XCO Cobbler]])</f>
        <v>0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672</v>
      </c>
      <c r="P32" s="59" cm="1">
        <f t="array" ref="P32">IF(Men_5[[#This Row],[Number of Rounds XCM]]&lt;=3,SUM(IF(ISNA(E32:H32),0,E32:H32)),SUM(LARGE(E32:H32,{1,2,3})))</f>
        <v>0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672</v>
      </c>
      <c r="S32" s="37" cm="1">
        <f t="array" ref="S32">57-SUM(IF(O32&gt;$O$18:$O$210,1/COUNTIF($O$18:$O$210,$O$18:$O$210)))</f>
        <v>14.000000000000071</v>
      </c>
      <c r="T32" s="18"/>
      <c r="U32" s="104" t="s">
        <v>178</v>
      </c>
      <c r="V32" s="78">
        <f>_xlfn.IFNA(INDEX('RD1 Eagle'!$I$2:$I$168,MATCH(Women6[[#This Row],[Rider]],'RD1 Eagle'!$F$2:$F$168,0)),"")</f>
        <v>315</v>
      </c>
      <c r="W32" s="38" t="str">
        <f>_xlfn.IFNA(INDEX('RD2 Shepherds'!$I$2:$I$129,MATCH(Women6[[#This Row],[Rider]],'RD2 Shepherds'!$F$2:$F$129,0)),"")</f>
        <v/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Ohalloran'!$I$2:$I$200,MATCH(Women6[[#This Row],[Rider]],'RD4 Ohalloran'!$F$2:$F$200,0)),"")</f>
        <v/>
      </c>
      <c r="Z32" s="34" t="str">
        <f>_xlfn.IFNA(INDEX('RD5 Craigburn'!$I$2:$I$200,MATCH(Women6[[#This Row],[Rider]],'RD5 Craigburn'!$F$2:$F$200,0)),"")</f>
        <v/>
      </c>
      <c r="AA32" s="34" t="str">
        <f>_xlfn.IFNA(INDEX('RD6 Fox'!$I$2:$I$200,MATCH(Women6[[#This Row],[Rider]],'RD6 Fox'!$F$2:$F$200,0)),"")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_xlfn.IFNA(INDEX('RD4 Willowie'!$I$2:$I$200,MATCH(Women6[[#This Row],[Rider]],'RD4 Willowie'!$F$2:$F$200,0)),"")</f>
        <v/>
      </c>
      <c r="AE32" s="34">
        <f>9-COUNTBLANK(Women6[[#This Row],[RD1 XCC Eagle]:[RD9 XCO Willowie]])</f>
        <v>1</v>
      </c>
      <c r="AF32" s="57">
        <f>3-COUNTBLANK(Women6[[#This Row],[RD1 XCC Eagle]:[RD3 XCO Sheps]])</f>
        <v>1</v>
      </c>
      <c r="AG32" s="57">
        <f>4-COUNTBLANK(Women6[[#This Row],[RD4 ]:[RD7 XCO Cobbler]])</f>
        <v>0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315</v>
      </c>
      <c r="AJ32" s="57" cm="1">
        <f t="array" ref="AJ32">IF(Women6[[#This Row],[Number of XCM Rounds]]&lt;=3,SUM(IF(ISNA(Y32:AB32),0,Y32:AB32)),SUM(LARGE(Y32:AB32,{1,2,3})))</f>
        <v>0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315</v>
      </c>
      <c r="AM32" s="37" cm="1">
        <f t="array" ref="AM32">18-SUM(IF(AI32&gt;$AI$18:$AI$52,1/COUNTIF($AI$18:$AI$52,$AI$18:$AI$52)))</f>
        <v>13.999999999999996</v>
      </c>
      <c r="AN32" s="18"/>
      <c r="AO32" s="104" t="s">
        <v>293</v>
      </c>
      <c r="AP32" s="70">
        <f>_xlfn.IFNA(INDEX('RD1 Eagle'!$I$2:$I$168,MATCH(Junior7[[#This Row],[Rider]],'RD1 Eagle'!$F$2:$F$168,0)),"")</f>
        <v>420</v>
      </c>
      <c r="AQ32" s="70" t="str">
        <f>_xlfn.IFNA(INDEX('RD2 Shepherds'!$I$2:$I$129,MATCH(Junior7[[#This Row],[Rider]],'RD2 Shepherds'!$F$2:$F$129,0)),"")</f>
        <v/>
      </c>
      <c r="AR32" s="34" t="str">
        <f>_xlfn.IFNA(INDEX('RD3 XCO Sheps'!$I$2:$I$204,MATCH(Junior7[[#This Row],[Rider]],'RD3 XCO Sheps'!$F$2:$F$204,0)),"")</f>
        <v/>
      </c>
      <c r="AS32" s="34" t="str">
        <f>_xlfn.IFNA(INDEX('RD4 Ohalloran'!$I$2:$I$200,MATCH(Junior7[[#This Row],[Rider]],'RD4 Ohalloran'!$F$2:$F$200,0)),"")</f>
        <v/>
      </c>
      <c r="AT32" s="34" t="str">
        <f>_xlfn.IFNA(INDEX('RD5 Craigburn'!$I$2:$I$200,MATCH(Junior7[[#This Row],[Rider]],'RD5 Craigburn'!$F$2:$F$200,0)),"")</f>
        <v/>
      </c>
      <c r="AU32" s="57" t="str">
        <f>_xlfn.IFNA(INDEX('RD6 Fox'!$I$2:$I$200,MATCH(Junior7[[#This Row],[Rider]],'RD6 Fox'!$F$2:$F$200,0)),"")</f>
        <v/>
      </c>
      <c r="AV32" s="57" t="str">
        <f>_xlfn.IFNA(INDEX('RD7 Cobbler'!$I$2:$I$200,MATCH(Junior7[[#This Row],[Rider]],'RD7 Cobbler'!$F$2:$F$200,0)),"")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_xlfn.IFNA(INDEX('RD4 Willowie'!$I$2:$I$200,MATCH(Junior7[[#This Row],[Rider]],'RD4 Willowie'!$F$2:$F$200,0)),"")</f>
        <v/>
      </c>
      <c r="AY32" s="24">
        <f>9-COUNTBLANK(Junior7[[#This Row],[RD1 XCC Eagle]:[RD9 XCO Willowie]])</f>
        <v>1</v>
      </c>
      <c r="AZ32" s="24">
        <f>3-COUNTBLANK(Junior7[[#This Row],[RD1 XCC Eagle]:[RD3 XCO Sheps]])</f>
        <v>1</v>
      </c>
      <c r="BA32" s="24">
        <f>4-COUNTBLANK(Junior7[[#This Row],[RD4 ]:[RD7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420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420</v>
      </c>
      <c r="BG32" s="37" cm="1">
        <f t="array" ref="BG32">12-SUM(IF(BC32&gt;$BC$18:$BC$71,1/COUNTIF($BC$18:$BC$71,$BC$18:$BC$71)))</f>
        <v>7.9999999999999956</v>
      </c>
      <c r="BH32" s="18"/>
    </row>
    <row r="33" spans="1:60" ht="16" x14ac:dyDescent="0.2">
      <c r="A33" s="104" t="s">
        <v>93</v>
      </c>
      <c r="B33" s="38">
        <f>_xlfn.IFNA(INDEX('RD1 Eagle'!$I$2:$I$168,MATCH(Men_5[[#This Row],[Rider]],'RD1 Eagle'!$F$2:$F$168,0)),"")</f>
        <v>217</v>
      </c>
      <c r="C33" s="38">
        <f>_xlfn.IFNA(INDEX('RD2 Shepherds'!$I$2:$I$129,MATCH(Men_5[[#This Row],[Rider]],'RD2 Shepherds'!$F$2:$F$129,0)),"")</f>
        <v>230.99999999999997</v>
      </c>
      <c r="D33" s="38">
        <f>_xlfn.IFNA(INDEX('RD3 XCO Sheps'!$I$2:$I$204,MATCH(Men_5[[#This Row],[Rider]],'RD3 XCO Sheps'!$F$2:$F$204,0)),"")</f>
        <v>203</v>
      </c>
      <c r="E33" s="38" t="str">
        <f>_xlfn.IFNA(INDEX('RD4 Ohalloran'!$I$2:$I$200,MATCH(Men_5[[#This Row],[Rider]],'RD4 Ohalloran'!$F$2:$F$200,0)),"")</f>
        <v/>
      </c>
      <c r="F33" s="38" t="str">
        <f>_xlfn.IFNA(INDEX('RD5 Craigburn'!$I$2:$I$200,MATCH(Men_5[[#This Row],[Rider]],'RD5 Craigburn'!$F$2:$F$200,0)),"")</f>
        <v/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_xlfn.IFNA(INDEX('RD4 Willowie'!$I$2:$I$200,MATCH(Men_5[[#This Row],[Rider]],'RD4 Willowie'!$F$2:$F$200,0)),"")</f>
        <v/>
      </c>
      <c r="K33" s="38">
        <f>9-COUNTBLANK(Men_5[[#This Row],[RD1 XCC Eagle]:[RD9 XCO Willowie]])</f>
        <v>3</v>
      </c>
      <c r="L33" s="59">
        <f>3-COUNTBLANK(Men_5[[#This Row],[RD1 XCC Eagle]:[RD3 XCO Sheps]])</f>
        <v>3</v>
      </c>
      <c r="M33" s="59">
        <f>4-COUNTBLANK(Men_5[[#This Row],[RD4 ]:[RD7 XCO Cobbler]])</f>
        <v>0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651</v>
      </c>
      <c r="P33" s="59" cm="1">
        <f t="array" ref="P33">IF(Men_5[[#This Row],[Number of Rounds XCM]]&lt;=3,SUM(IF(ISNA(E33:H33),0,E33:H33)),SUM(LARGE(E33:H33,{1,2,3})))</f>
        <v>0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651</v>
      </c>
      <c r="S33" s="37" cm="1">
        <f t="array" ref="S33">57-SUM(IF(O33&gt;$O$18:$O$210,1/COUNTIF($O$18:$O$210,$O$18:$O$210)))</f>
        <v>15.000000000000071</v>
      </c>
      <c r="T33" s="18"/>
      <c r="U33" s="104" t="s">
        <v>373</v>
      </c>
      <c r="V33" s="78" t="str">
        <f>_xlfn.IFNA(INDEX('RD1 Eagle'!$I$2:$I$168,MATCH(Women6[[#This Row],[Rider]],'RD1 Eagle'!$F$2:$F$168,0)),"")</f>
        <v/>
      </c>
      <c r="W33" s="38">
        <f>_xlfn.IFNA(INDEX('RD2 Shepherds'!$I$2:$I$129,MATCH(Women6[[#This Row],[Rider]],'RD2 Shepherds'!$F$2:$F$129,0)),"")</f>
        <v>315</v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Ohalloran'!$I$2:$I$200,MATCH(Women6[[#This Row],[Rider]],'RD4 Ohalloran'!$F$2:$F$200,0)),"")</f>
        <v/>
      </c>
      <c r="Z33" s="34" t="str">
        <f>_xlfn.IFNA(INDEX('RD5 Craigburn'!$I$2:$I$200,MATCH(Women6[[#This Row],[Rider]],'RD5 Craigburn'!$F$2:$F$200,0)),"")</f>
        <v/>
      </c>
      <c r="AA33" s="34" t="str">
        <f>_xlfn.IFNA(INDEX('RD6 Fox'!$I$2:$I$200,MATCH(Women6[[#This Row],[Rider]],'RD6 Fox'!$F$2:$F$200,0)),"")</f>
        <v/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_xlfn.IFNA(INDEX('RD4 Willowie'!$I$2:$I$200,MATCH(Women6[[#This Row],[Rider]],'RD4 Willowie'!$F$2:$F$200,0)),"")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1</v>
      </c>
      <c r="AG33" s="57">
        <f>4-COUNTBLANK(Women6[[#This Row],[RD4 ]:[RD7 XCO Cobbler]])</f>
        <v>0</v>
      </c>
      <c r="AH33" s="57">
        <f>2-COUNTBLANK(Women6[[#This Row],[RD8 XCO Melrose]:[RD9 XCO Willowie]])</f>
        <v>0</v>
      </c>
      <c r="AI33" s="57" cm="1">
        <f t="array" ref="AI33">IF(Women6[[#This Row],[Number of Rounds]]&lt;=6,SUM(IF(ISNA(V33:AD33),0,V33:AD33)),SUM(LARGE(V33:AD33,{1,2,3,4,5,6})))</f>
        <v>315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315</v>
      </c>
      <c r="AM33" s="37" cm="1">
        <f t="array" ref="AM33">18-SUM(IF(AI33&gt;$AI$18:$AI$52,1/COUNTIF($AI$18:$AI$52,$AI$18:$AI$52)))</f>
        <v>13.999999999999996</v>
      </c>
      <c r="AN33" s="18"/>
      <c r="AO33" s="104" t="s">
        <v>273</v>
      </c>
      <c r="AP33" s="70">
        <f>_xlfn.IFNA(INDEX('RD1 Eagle'!$I$2:$I$168,MATCH(Junior7[[#This Row],[Rider]],'RD1 Eagle'!$F$2:$F$168,0)),"")</f>
        <v>420</v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Ohalloran'!$I$2:$I$200,MATCH(Junior7[[#This Row],[Rider]],'RD4 Ohalloran'!$F$2:$F$200,0)),"")</f>
        <v/>
      </c>
      <c r="AT33" s="34" t="str">
        <f>_xlfn.IFNA(INDEX('RD5 Craigburn'!$I$2:$I$200,MATCH(Junior7[[#This Row],[Rider]],'RD5 Craigburn'!$F$2:$F$200,0)),"")</f>
        <v/>
      </c>
      <c r="AU33" s="57" t="str">
        <f>_xlfn.IFNA(INDEX('RD6 Fox'!$I$2:$I$200,MATCH(Junior7[[#This Row],[Rider]],'RD6 Fox'!$F$2:$F$200,0)),"")</f>
        <v/>
      </c>
      <c r="AV33" s="57" t="str">
        <f>_xlfn.IFNA(INDEX('RD7 Cobbler'!$I$2:$I$200,MATCH(Junior7[[#This Row],[Rider]],'RD7 Cobbler'!$F$2:$F$200,0)),"")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_xlfn.IFNA(INDEX('RD4 Willowie'!$I$2:$I$200,MATCH(Junior7[[#This Row],[Rider]],'RD4 Willowie'!$F$2:$F$200,0)),"")</f>
        <v/>
      </c>
      <c r="AY33" s="24">
        <f>9-COUNTBLANK(Junior7[[#This Row],[RD1 XCC Eagle]:[RD9 XCO Willowie]])</f>
        <v>1</v>
      </c>
      <c r="AZ33" s="24">
        <f>3-COUNTBLANK(Junior7[[#This Row],[RD1 XCC Eagle]:[RD3 XCO Sheps]])</f>
        <v>1</v>
      </c>
      <c r="BA33" s="24">
        <f>4-COUNTBLANK(Junior7[[#This Row],[RD4 ]:[RD7 XCO Cobbler]])</f>
        <v>0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420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420</v>
      </c>
      <c r="BG33" s="37" cm="1">
        <f t="array" ref="BG33">12-SUM(IF(BC33&gt;$BC$18:$BC$71,1/COUNTIF($BC$18:$BC$71,$BC$18:$BC$71)))</f>
        <v>7.9999999999999956</v>
      </c>
      <c r="BH33" s="18"/>
    </row>
    <row r="34" spans="1:60" ht="16" x14ac:dyDescent="0.2">
      <c r="A34" s="104" t="s">
        <v>338</v>
      </c>
      <c r="B34" s="38" t="str">
        <f>_xlfn.IFNA(INDEX('RD1 Eagle'!$I$2:$I$168,MATCH(Men_5[[#This Row],[Rider]],'RD1 Eagle'!$F$2:$F$168,0)),"")</f>
        <v/>
      </c>
      <c r="C34" s="38">
        <f>_xlfn.IFNA(INDEX('RD2 Shepherds'!$I$2:$I$129,MATCH(Men_5[[#This Row],[Rider]],'RD2 Shepherds'!$F$2:$F$129,0)),"")</f>
        <v>280</v>
      </c>
      <c r="D34" s="38">
        <f>_xlfn.IFNA(INDEX('RD3 XCO Sheps'!$I$2:$I$204,MATCH(Men_5[[#This Row],[Rider]],'RD3 XCO Sheps'!$F$2:$F$204,0)),"")</f>
        <v>336</v>
      </c>
      <c r="E34" s="38" t="str">
        <f>_xlfn.IFNA(INDEX('RD4 Ohalloran'!$I$2:$I$200,MATCH(Men_5[[#This Row],[Rider]],'RD4 Ohalloran'!$F$2:$F$200,0)),"")</f>
        <v/>
      </c>
      <c r="F34" s="38" t="str">
        <f>_xlfn.IFNA(INDEX('RD5 Craigburn'!$I$2:$I$200,MATCH(Men_5[[#This Row],[Rider]],'RD5 Craigburn'!$F$2:$F$200,0)),"")</f>
        <v/>
      </c>
      <c r="G34" s="38" t="str">
        <f>_xlfn.IFNA(INDEX('RD6 Fox'!$I$2:$I$200,MATCH(Men_5[[#This Row],[Rider]],'RD6 Fox'!$F$2:$F$200,0)),"")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_xlfn.IFNA(INDEX('RD4 Willowie'!$I$2:$I$200,MATCH(Men_5[[#This Row],[Rider]],'RD4 Willowie'!$F$2:$F$200,0)),"")</f>
        <v/>
      </c>
      <c r="K34" s="38">
        <f>9-COUNTBLANK(Men_5[[#This Row],[RD1 XCC Eagle]:[RD9 XCO Willowie]])</f>
        <v>2</v>
      </c>
      <c r="L34" s="59">
        <f>3-COUNTBLANK(Men_5[[#This Row],[RD1 XCC Eagle]:[RD3 XCO Sheps]])</f>
        <v>2</v>
      </c>
      <c r="M34" s="59">
        <f>4-COUNTBLANK(Men_5[[#This Row],[RD4 ]:[RD7 XCO Cobbler]])</f>
        <v>0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616</v>
      </c>
      <c r="P34" s="59" cm="1">
        <f t="array" ref="P34">IF(Men_5[[#This Row],[Number of Rounds XCM]]&lt;=3,SUM(IF(ISNA(E34:H34),0,E34:H34)),SUM(LARGE(E34:H34,{1,2,3})))</f>
        <v>0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616</v>
      </c>
      <c r="S34" s="37" cm="1">
        <f t="array" ref="S34">57-SUM(IF(O34&gt;$O$18:$O$210,1/COUNTIF($O$18:$O$210,$O$18:$O$210)))</f>
        <v>16.000000000000071</v>
      </c>
      <c r="T34" s="18"/>
      <c r="U34" s="104" t="s">
        <v>342</v>
      </c>
      <c r="V34" s="70" t="str">
        <f>_xlfn.IFNA(INDEX('RD1 Eagle'!$I$2:$I$168,MATCH(Women6[[#This Row],[Rider]],'RD1 Eagle'!$F$2:$F$168,0)),"")</f>
        <v/>
      </c>
      <c r="W34" s="34">
        <f>_xlfn.IFNA(INDEX('RD2 Shepherds'!$I$2:$I$129,MATCH(Women6[[#This Row],[Rider]],'RD2 Shepherds'!$F$2:$F$129,0)),"")</f>
        <v>294</v>
      </c>
      <c r="X34" s="34" t="str">
        <f>_xlfn.IFNA(INDEX('RD3 XCO Sheps'!$I$2:$I$204,MATCH(Women6[[#This Row],[Rider]],'RD3 XCO Sheps'!$F$2:$F$204,0)),"")</f>
        <v/>
      </c>
      <c r="Y34" s="34" t="str">
        <f>_xlfn.IFNA(INDEX('RD4 Ohalloran'!$I$2:$I$200,MATCH(Women6[[#This Row],[Rider]],'RD4 Ohalloran'!$F$2:$F$200,0)),"")</f>
        <v/>
      </c>
      <c r="Z34" s="34" t="str">
        <f>_xlfn.IFNA(INDEX('RD5 Craigburn'!$I$2:$I$200,MATCH(Women6[[#This Row],[Rider]],'RD5 Craigburn'!$F$2:$F$200,0)),"")</f>
        <v/>
      </c>
      <c r="AA34" s="34" t="str">
        <f>_xlfn.IFNA(INDEX('RD6 Fox'!$I$2:$I$200,MATCH(Women6[[#This Row],[Rider]],'RD6 Fox'!$F$2:$F$200,0)),"")</f>
        <v/>
      </c>
      <c r="AB34" s="34" t="str">
        <f>_xlfn.IFNA(INDEX('RD7 Cobbler'!$I$2:$I$200,MATCH(Women6[[#This Row],[Rider]],'RD7 Cobbler'!$F$2:$F$200,0)),"")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_xlfn.IFNA(INDEX('RD4 Willowie'!$I$2:$I$200,MATCH(Women6[[#This Row],[Rider]],'RD4 Willowie'!$F$2:$F$200,0)),"")</f>
        <v/>
      </c>
      <c r="AE34" s="34">
        <f>9-COUNTBLANK(Women6[[#This Row],[RD1 XCC Eagle]:[RD9 XCO Willowie]])</f>
        <v>1</v>
      </c>
      <c r="AF34" s="57">
        <f>3-COUNTBLANK(Women6[[#This Row],[RD1 XCC Eagle]:[RD3 XCO Sheps]])</f>
        <v>1</v>
      </c>
      <c r="AG34" s="57">
        <f>4-COUNTBLANK(Women6[[#This Row],[RD4 ]:[RD7 XCO Cobbler]])</f>
        <v>0</v>
      </c>
      <c r="AH34" s="57">
        <f>2-COUNTBLANK(Women6[[#This Row],[RD8 XCO Melrose]:[RD9 XCO Willowie]])</f>
        <v>0</v>
      </c>
      <c r="AI34" s="57" cm="1">
        <f t="array" ref="AI34">IF(Women6[[#This Row],[Number of Rounds]]&lt;=6,SUM(IF(ISNA(V34:AD34),0,V34:AD34)),SUM(LARGE(V34:AD34,{1,2,3,4,5,6})))</f>
        <v>294</v>
      </c>
      <c r="AJ34" s="57" cm="1">
        <f t="array" ref="AJ34">IF(Women6[[#This Row],[Number of XCM Rounds]]&lt;=3,SUM(IF(ISNA(Y34:AB34),0,Y34:AB34)),SUM(LARGE(Y34:AB34,{1,2,3})))</f>
        <v>0</v>
      </c>
      <c r="AK34" s="57">
        <f>SUM(Women6[[#This Row],[RD8 XCO Melrose]:[RD9 XCO Willowie]])</f>
        <v>0</v>
      </c>
      <c r="AL34" s="57">
        <f>Women6[[#This Row],[Best 3 of 4 XCM]]+Women6[[#This Row],[Best 6 of 8 Overall]]+Women6[[#This Row],[Total of 2 XCO]]</f>
        <v>294</v>
      </c>
      <c r="AM34" s="37" cm="1">
        <f t="array" ref="AM34">18-SUM(IF(AI34&gt;$AI$18:$AI$52,1/COUNTIF($AI$18:$AI$52,$AI$18:$AI$52)))</f>
        <v>14.999999999999996</v>
      </c>
      <c r="AN34" s="18"/>
      <c r="AO34" s="104" t="s">
        <v>191</v>
      </c>
      <c r="AP34" s="70">
        <f>_xlfn.IFNA(INDEX('RD1 Eagle'!$I$2:$I$168,MATCH(Junior7[[#This Row],[Rider]],'RD1 Eagle'!$F$2:$F$168,0)),"")</f>
        <v>420</v>
      </c>
      <c r="AQ34" s="70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Craigburn'!$I$2:$I$200,MATCH(Junior7[[#This Row],[Rider]],'RD5 Craigburn'!$F$2:$F$200,0)),"")</f>
        <v/>
      </c>
      <c r="AU34" s="57" t="str">
        <f>_xlfn.IFNA(INDEX('RD6 Fox'!$I$2:$I$200,MATCH(Junior7[[#This Row],[Rider]],'RD6 Fox'!$F$2:$F$200,0)),"")</f>
        <v/>
      </c>
      <c r="AV34" s="57" t="str">
        <f>_xlfn.IFNA(INDEX('RD7 Cobbler'!$I$2:$I$200,MATCH(Junior7[[#This Row],[Rider]],'RD7 Cobbler'!$F$2:$F$200,0)),"")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_xlfn.IFNA(INDEX('RD4 Willowie'!$I$2:$I$200,MATCH(Junior7[[#This Row],[Rider]],'RD4 Willowie'!$F$2:$F$200,0)),"")</f>
        <v/>
      </c>
      <c r="AY34" s="24">
        <f>9-COUNTBLANK(Junior7[[#This Row],[RD1 XCC Eagle]:[RD9 XCO Willowie]])</f>
        <v>1</v>
      </c>
      <c r="AZ34" s="24">
        <f>3-COUNTBLANK(Junior7[[#This Row],[RD1 XCC Eagle]:[RD3 XCO Sheps]])</f>
        <v>1</v>
      </c>
      <c r="BA34" s="24">
        <f>4-COUNTBLANK(Junior7[[#This Row],[RD4 ]:[RD7 XCO Cobbler]])</f>
        <v>0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420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420</v>
      </c>
      <c r="BG34" s="37" cm="1">
        <f t="array" ref="BG34">12-SUM(IF(BC34&gt;$BC$18:$BC$71,1/COUNTIF($BC$18:$BC$71,$BC$18:$BC$71)))</f>
        <v>7.9999999999999956</v>
      </c>
      <c r="BH34" s="18"/>
    </row>
    <row r="35" spans="1:60" ht="16" x14ac:dyDescent="0.2">
      <c r="A35" s="104" t="s">
        <v>330</v>
      </c>
      <c r="B35" s="38" t="str">
        <f>_xlfn.IFNA(INDEX('RD1 Eagle'!$I$2:$I$168,MATCH(Men_5[[#This Row],[Rider]],'RD1 Eagle'!$F$2:$F$168,0)),"")</f>
        <v/>
      </c>
      <c r="C35" s="38">
        <f>_xlfn.IFNA(INDEX('RD2 Shepherds'!$I$2:$I$129,MATCH(Men_5[[#This Row],[Rider]],'RD2 Shepherds'!$F$2:$F$129,0)),"")</f>
        <v>312</v>
      </c>
      <c r="D35" s="38">
        <f>_xlfn.IFNA(INDEX('RD3 XCO Sheps'!$I$2:$I$204,MATCH(Men_5[[#This Row],[Rider]],'RD3 XCO Sheps'!$F$2:$F$204,0)),"")</f>
        <v>288</v>
      </c>
      <c r="E35" s="38" t="str">
        <f>_xlfn.IFNA(INDEX('RD4 Ohalloran'!$I$2:$I$200,MATCH(Men_5[[#This Row],[Rider]],'RD4 Ohalloran'!$F$2:$F$200,0)),"")</f>
        <v/>
      </c>
      <c r="F35" s="38" t="str">
        <f>_xlfn.IFNA(INDEX('RD5 Craigburn'!$I$2:$I$200,MATCH(Men_5[[#This Row],[Rider]],'RD5 Craigburn'!$F$2:$F$200,0)),"")</f>
        <v/>
      </c>
      <c r="G35" s="38" t="str">
        <f>_xlfn.IFNA(INDEX('RD6 Fox'!$I$2:$I$200,MATCH(Men_5[[#This Row],[Rider]],'RD6 Fox'!$F$2:$F$200,0)),"")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_xlfn.IFNA(INDEX('RD4 Willowie'!$I$2:$I$200,MATCH(Men_5[[#This Row],[Rider]],'RD4 Willowie'!$F$2:$F$200,0)),"")</f>
        <v/>
      </c>
      <c r="K35" s="38">
        <f>9-COUNTBLANK(Men_5[[#This Row],[RD1 XCC Eagle]:[RD9 XCO Willowie]])</f>
        <v>2</v>
      </c>
      <c r="L35" s="59">
        <f>3-COUNTBLANK(Men_5[[#This Row],[RD1 XCC Eagle]:[RD3 XCO Sheps]])</f>
        <v>2</v>
      </c>
      <c r="M35" s="59">
        <f>4-COUNTBLANK(Men_5[[#This Row],[RD4 ]:[RD7 XCO Cobbler]])</f>
        <v>0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600</v>
      </c>
      <c r="P35" s="59" cm="1">
        <f t="array" ref="P35">IF(Men_5[[#This Row],[Number of Rounds XCM]]&lt;=3,SUM(IF(ISNA(E35:H35),0,E35:H35)),SUM(LARGE(E35:H35,{1,2,3})))</f>
        <v>0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600</v>
      </c>
      <c r="S35" s="37" cm="1">
        <f t="array" ref="S35">57-SUM(IF(O35&gt;$O$18:$O$210,1/COUNTIF($O$18:$O$210,$O$18:$O$210)))</f>
        <v>17.000000000000071</v>
      </c>
      <c r="T35" s="18"/>
      <c r="U35" s="104" t="s">
        <v>263</v>
      </c>
      <c r="V35" s="78">
        <f>_xlfn.IFNA(INDEX('RD1 Eagle'!$I$2:$I$168,MATCH(Women6[[#This Row],[Rider]],'RD1 Eagle'!$F$2:$F$168,0)),"")</f>
        <v>294</v>
      </c>
      <c r="W35" s="38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 t="str">
        <f>_xlfn.IFNA(INDEX('RD4 Ohalloran'!$I$2:$I$200,MATCH(Women6[[#This Row],[Rider]],'RD4 Ohalloran'!$F$2:$F$200,0)),"")</f>
        <v/>
      </c>
      <c r="Z35" s="34" t="str">
        <f>_xlfn.IFNA(INDEX('RD5 Craigburn'!$I$2:$I$200,MATCH(Women6[[#This Row],[Rider]],'RD5 Craigburn'!$F$2:$F$200,0)),"")</f>
        <v/>
      </c>
      <c r="AA35" s="34" t="str">
        <f>_xlfn.IFNA(INDEX('RD6 Fox'!$I$2:$I$200,MATCH(Women6[[#This Row],[Rider]],'RD6 Fox'!$F$2:$F$200,0)),"")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_xlfn.IFNA(INDEX('RD4 Willowie'!$I$2:$I$200,MATCH(Women6[[#This Row],[Rider]],'RD4 Willowie'!$F$2:$F$200,0)),"")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1</v>
      </c>
      <c r="AG35" s="57">
        <f>4-COUNTBLANK(Women6[[#This Row],[RD4 ]:[RD7 XCO Cobbler]])</f>
        <v>0</v>
      </c>
      <c r="AH35" s="57">
        <f>2-COUNTBLANK(Women6[[#This Row],[RD8 XCO Melrose]:[RD9 XCO Willowie]])</f>
        <v>0</v>
      </c>
      <c r="AI35" s="57" cm="1">
        <f t="array" ref="AI35">IF(Women6[[#This Row],[Number of Rounds]]&lt;=6,SUM(IF(ISNA(V35:AD35),0,V35:AD35)),SUM(LARGE(V35:AD35,{1,2,3,4,5,6})))</f>
        <v>294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Melrose]:[RD9 XCO Willowie]])</f>
        <v>0</v>
      </c>
      <c r="AL35" s="57">
        <f>Women6[[#This Row],[Best 3 of 4 XCM]]+Women6[[#This Row],[Best 6 of 8 Overall]]+Women6[[#This Row],[Total of 2 XCO]]</f>
        <v>294</v>
      </c>
      <c r="AM35" s="37" cm="1">
        <f t="array" ref="AM35">18-SUM(IF(AI35&gt;$AI$18:$AI$52,1/COUNTIF($AI$18:$AI$52,$AI$18:$AI$52)))</f>
        <v>14.999999999999996</v>
      </c>
      <c r="AN35" s="18"/>
      <c r="AO35" s="104" t="s">
        <v>450</v>
      </c>
      <c r="AP35" s="70" t="str">
        <f>_xlfn.IFNA(INDEX('RD1 Eagle'!$I$2:$I$168,MATCH(Junior7[[#This Row],[Rider]],'RD1 Eagle'!$F$2:$F$168,0)),"")</f>
        <v/>
      </c>
      <c r="AQ35" s="70" t="str">
        <f>_xlfn.IFNA(INDEX('RD2 Shepherds'!$I$2:$I$129,MATCH(Junior7[[#This Row],[Rider]],'RD2 Shepherds'!$F$2:$F$129,0)),"")</f>
        <v/>
      </c>
      <c r="AR35" s="34">
        <f>_xlfn.IFNA(INDEX('RD3 XCO Sheps'!$I$2:$I$204,MATCH(Junior7[[#This Row],[Rider]],'RD3 XCO Sheps'!$F$2:$F$204,0)),"")</f>
        <v>420</v>
      </c>
      <c r="AS35" s="34" t="str">
        <f>_xlfn.IFNA(INDEX('RD4 Ohalloran'!$I$2:$I$200,MATCH(Junior7[[#This Row],[Rider]],'RD4 Ohalloran'!$F$2:$F$200,0)),"")</f>
        <v/>
      </c>
      <c r="AT35" s="34" t="str">
        <f>_xlfn.IFNA(INDEX('RD5 Craigburn'!$I$2:$I$200,MATCH(Junior7[[#This Row],[Rider]],'RD5 Craigburn'!$F$2:$F$200,0)),"")</f>
        <v/>
      </c>
      <c r="AU35" s="57" t="str">
        <f>_xlfn.IFNA(INDEX('RD6 Fox'!$I$2:$I$200,MATCH(Junior7[[#This Row],[Rider]],'RD6 Fox'!$F$2:$F$200,0)),"")</f>
        <v/>
      </c>
      <c r="AV35" s="57" t="str">
        <f>_xlfn.IFNA(INDEX('RD7 Cobbler'!$I$2:$I$200,MATCH(Junior7[[#This Row],[Rider]],'RD7 Cobbler'!$F$2:$F$200,0)),"")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_xlfn.IFNA(INDEX('RD4 Willowie'!$I$2:$I$200,MATCH(Junior7[[#This Row],[Rider]],'RD4 Willowie'!$F$2:$F$200,0)),"")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1</v>
      </c>
      <c r="BA35" s="24">
        <f>4-COUNTBLANK(Junior7[[#This Row],[RD4 ]:[RD7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420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420</v>
      </c>
      <c r="BG35" s="37" cm="1">
        <f t="array" ref="BG35">12-SUM(IF(BC35&gt;$BC$18:$BC$71,1/COUNTIF($BC$18:$BC$71,$BC$18:$BC$71)))</f>
        <v>7.9999999999999956</v>
      </c>
      <c r="BH35" s="18"/>
    </row>
    <row r="36" spans="1:60" ht="16" x14ac:dyDescent="0.2">
      <c r="A36" s="104" t="s">
        <v>176</v>
      </c>
      <c r="B36" s="38">
        <f>_xlfn.IFNA(INDEX('RD1 Eagle'!$I$2:$I$168,MATCH(Men_5[[#This Row],[Rider]],'RD1 Eagle'!$F$2:$F$168,0)),"")</f>
        <v>280</v>
      </c>
      <c r="C36" s="38" t="str">
        <f>_xlfn.IFNA(INDEX('RD2 Shepherds'!$I$2:$I$129,MATCH(Men_5[[#This Row],[Rider]],'RD2 Shepherds'!$F$2:$F$129,0)),"")</f>
        <v/>
      </c>
      <c r="D36" s="38">
        <f>_xlfn.IFNA(INDEX('RD3 XCO Sheps'!$I$2:$I$204,MATCH(Men_5[[#This Row],[Rider]],'RD3 XCO Sheps'!$F$2:$F$204,0)),"")</f>
        <v>294</v>
      </c>
      <c r="E36" s="38" t="str">
        <f>_xlfn.IFNA(INDEX('RD4 Ohalloran'!$I$2:$I$200,MATCH(Men_5[[#This Row],[Rider]],'RD4 Ohalloran'!$F$2:$F$200,0)),"")</f>
        <v/>
      </c>
      <c r="F36" s="38" t="str">
        <f>_xlfn.IFNA(INDEX('RD5 Craigburn'!$I$2:$I$200,MATCH(Men_5[[#This Row],[Rider]],'RD5 Craigburn'!$F$2:$F$200,0)),"")</f>
        <v/>
      </c>
      <c r="G36" s="38" t="str">
        <f>_xlfn.IFNA(INDEX('RD6 Fox'!$I$2:$I$200,MATCH(Men_5[[#This Row],[Rider]],'RD6 Fox'!$F$2:$F$200,0)),"")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_xlfn.IFNA(INDEX('RD4 Willowie'!$I$2:$I$200,MATCH(Men_5[[#This Row],[Rider]],'RD4 Willowie'!$F$2:$F$200,0)),"")</f>
        <v/>
      </c>
      <c r="K36" s="38">
        <f>9-COUNTBLANK(Men_5[[#This Row],[RD1 XCC Eagle]:[RD9 XCO Willowie]])</f>
        <v>2</v>
      </c>
      <c r="L36" s="59">
        <f>3-COUNTBLANK(Men_5[[#This Row],[RD1 XCC Eagle]:[RD3 XCO Sheps]])</f>
        <v>2</v>
      </c>
      <c r="M36" s="59">
        <f>4-COUNTBLANK(Men_5[[#This Row],[RD4 ]:[RD7 XCO Cobbler]])</f>
        <v>0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574</v>
      </c>
      <c r="P36" s="59" cm="1">
        <f t="array" ref="P36">IF(Men_5[[#This Row],[Number of Rounds XCM]]&lt;=3,SUM(IF(ISNA(E36:H36),0,E36:H36)),SUM(LARGE(E36:H36,{1,2,3})))</f>
        <v>0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574</v>
      </c>
      <c r="S36" s="37" cm="1">
        <f t="array" ref="S36">57-SUM(IF(O36&gt;$O$18:$O$210,1/COUNTIF($O$18:$O$210,$O$18:$O$210)))</f>
        <v>18.000000000000064</v>
      </c>
      <c r="T36" s="18"/>
      <c r="U36" s="104" t="s">
        <v>266</v>
      </c>
      <c r="V36" s="78">
        <f>_xlfn.IFNA(INDEX('RD1 Eagle'!$I$2:$I$168,MATCH(Women6[[#This Row],[Rider]],'RD1 Eagle'!$F$2:$F$168,0)),"")</f>
        <v>273</v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Ohalloran'!$I$2:$I$200,MATCH(Women6[[#This Row],[Rider]],'RD4 Ohalloran'!$F$2:$F$200,0)),"")</f>
        <v/>
      </c>
      <c r="Z36" s="34" t="str">
        <f>_xlfn.IFNA(INDEX('RD5 Craigburn'!$I$2:$I$200,MATCH(Women6[[#This Row],[Rider]],'RD5 Craigburn'!$F$2:$F$200,0)),"")</f>
        <v/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_xlfn.IFNA(INDEX('RD4 Willowie'!$I$2:$I$200,MATCH(Women6[[#This Row],[Rider]],'RD4 Willowie'!$F$2:$F$200,0)),"")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1</v>
      </c>
      <c r="AG36" s="57">
        <f>4-COUNTBLANK(Women6[[#This Row],[RD4 ]:[RD7 XCO Cobbler]])</f>
        <v>0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273</v>
      </c>
      <c r="AJ36" s="57" cm="1">
        <f t="array" ref="AJ36">IF(Women6[[#This Row],[Number of XCM Rounds]]&lt;=3,SUM(IF(ISNA(Y36:AB36),0,Y36:AB36)),SUM(LARGE(Y36:AB36,{1,2,3})))</f>
        <v>0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273</v>
      </c>
      <c r="AM36" s="37" cm="1">
        <f t="array" ref="AM36">18-SUM(IF(AI36&gt;$AI$18:$AI$52,1/COUNTIF($AI$18:$AI$52,$AI$18:$AI$52)))</f>
        <v>16</v>
      </c>
      <c r="AN36" s="18"/>
      <c r="AO36" s="104" t="s">
        <v>378</v>
      </c>
      <c r="AP36" s="70" t="str">
        <f>_xlfn.IFNA(INDEX('RD1 Eagle'!$I$2:$I$168,MATCH(Junior7[[#This Row],[Rider]],'RD1 Eagle'!$F$2:$F$168,0)),"")</f>
        <v/>
      </c>
      <c r="AQ36" s="70">
        <f>_xlfn.IFNA(INDEX('RD2 Shepherds'!$I$2:$I$129,MATCH(Junior7[[#This Row],[Rider]],'RD2 Shepherds'!$F$2:$F$129,0)),"")</f>
        <v>400</v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Craigburn'!$I$2:$I$200,MATCH(Junior7[[#This Row],[Rider]],'RD5 Craigburn'!$F$2:$F$200,0)),"")</f>
        <v/>
      </c>
      <c r="AU36" s="57" t="str">
        <f>_xlfn.IFNA(INDEX('RD6 Fox'!$I$2:$I$200,MATCH(Junior7[[#This Row],[Rider]],'RD6 Fox'!$F$2:$F$200,0)),"")</f>
        <v/>
      </c>
      <c r="AV36" s="57" t="str">
        <f>_xlfn.IFNA(INDEX('RD7 Cobbler'!$I$2:$I$200,MATCH(Junior7[[#This Row],[Rider]],'RD7 Cobbler'!$F$2:$F$200,0)),"")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_xlfn.IFNA(INDEX('RD4 Willowie'!$I$2:$I$200,MATCH(Junior7[[#This Row],[Rider]],'RD4 Willowie'!$F$2:$F$200,0)),"")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1</v>
      </c>
      <c r="BA36" s="24">
        <f>4-COUNTBLANK(Junior7[[#This Row],[RD4 ]:[RD7 XCO Cobbler]])</f>
        <v>0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400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400</v>
      </c>
      <c r="BG36" s="37" cm="1">
        <f t="array" ref="BG36">12-SUM(IF(BC36&gt;$BC$18:$BC$71,1/COUNTIF($BC$18:$BC$71,$BC$18:$BC$71)))</f>
        <v>8.9999999999999964</v>
      </c>
      <c r="BH36" s="18"/>
    </row>
    <row r="37" spans="1:60" ht="16" x14ac:dyDescent="0.2">
      <c r="A37" s="104" t="s">
        <v>186</v>
      </c>
      <c r="B37" s="38">
        <f>_xlfn.IFNA(INDEX('RD1 Eagle'!$I$2:$I$168,MATCH(Men_5[[#This Row],[Rider]],'RD1 Eagle'!$F$2:$F$168,0)),"")</f>
        <v>312</v>
      </c>
      <c r="C37" s="38" t="str">
        <f>_xlfn.IFNA(INDEX('RD2 Shepherds'!$I$2:$I$129,MATCH(Men_5[[#This Row],[Rider]],'RD2 Shepherds'!$F$2:$F$129,0)),"")</f>
        <v/>
      </c>
      <c r="D37" s="38">
        <f>_xlfn.IFNA(INDEX('RD3 XCO Sheps'!$I$2:$I$204,MATCH(Men_5[[#This Row],[Rider]],'RD3 XCO Sheps'!$F$2:$F$204,0)),"")</f>
        <v>256</v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Craigburn'!$I$2:$I$200,MATCH(Men_5[[#This Row],[Rider]],'RD5 Craigburn'!$F$2:$F$200,0)),"")</f>
        <v/>
      </c>
      <c r="G37" s="38" t="str">
        <f>_xlfn.IFNA(INDEX('RD6 Fox'!$I$2:$I$200,MATCH(Men_5[[#This Row],[Rider]],'RD6 Fox'!$F$2:$F$200,0)),"")</f>
        <v/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_xlfn.IFNA(INDEX('RD4 Willowie'!$I$2:$I$200,MATCH(Men_5[[#This Row],[Rider]],'RD4 Willowie'!$F$2:$F$200,0)),"")</f>
        <v/>
      </c>
      <c r="K37" s="38">
        <f>9-COUNTBLANK(Men_5[[#This Row],[RD1 XCC Eagle]:[RD9 XCO Willowie]])</f>
        <v>2</v>
      </c>
      <c r="L37" s="59">
        <f>3-COUNTBLANK(Men_5[[#This Row],[RD1 XCC Eagle]:[RD3 XCO Sheps]])</f>
        <v>2</v>
      </c>
      <c r="M37" s="59">
        <f>4-COUNTBLANK(Men_5[[#This Row],[RD4 ]:[RD7 XCO Cobbler]])</f>
        <v>0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568</v>
      </c>
      <c r="P37" s="59" cm="1">
        <f t="array" ref="P37">IF(Men_5[[#This Row],[Number of Rounds XCM]]&lt;=3,SUM(IF(ISNA(E37:H37),0,E37:H37)),SUM(LARGE(E37:H37,{1,2,3})))</f>
        <v>0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568</v>
      </c>
      <c r="S37" s="37" cm="1">
        <f t="array" ref="S37">57-SUM(IF(O37&gt;$O$18:$O$210,1/COUNTIF($O$18:$O$210,$O$18:$O$210)))</f>
        <v>19.000000000000064</v>
      </c>
      <c r="T37" s="18"/>
      <c r="U37" s="104" t="s">
        <v>268</v>
      </c>
      <c r="V37" s="78">
        <f>_xlfn.IFNA(INDEX('RD1 Eagle'!$I$2:$I$168,MATCH(Women6[[#This Row],[Rider]],'RD1 Eagle'!$F$2:$F$168,0)),"")</f>
        <v>266</v>
      </c>
      <c r="W37" s="38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Ohalloran'!$I$2:$I$200,MATCH(Women6[[#This Row],[Rider]],'RD4 Ohalloran'!$F$2:$F$200,0)),"")</f>
        <v/>
      </c>
      <c r="Z37" s="34" t="str">
        <f>_xlfn.IFNA(INDEX('RD5 Craigburn'!$I$2:$I$200,MATCH(Women6[[#This Row],[Rider]],'RD5 Craigburn'!$F$2:$F$200,0)),"")</f>
        <v/>
      </c>
      <c r="AA37" s="34" t="str">
        <f>_xlfn.IFNA(INDEX('RD6 Fox'!$I$2:$I$200,MATCH(Women6[[#This Row],[Rider]],'RD6 Fox'!$F$2:$F$200,0)),"")</f>
        <v/>
      </c>
      <c r="AB37" s="34" t="str">
        <f>_xlfn.IFNA(INDEX('RD7 Cobbler'!$I$2:$I$200,MATCH(Women6[[#This Row],[Rider]],'RD7 Cobbler'!$F$2:$F$200,0)),"")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_xlfn.IFNA(INDEX('RD4 Willowie'!$I$2:$I$200,MATCH(Women6[[#This Row],[Rider]],'RD4 Willowie'!$F$2:$F$200,0)),"")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1</v>
      </c>
      <c r="AG37" s="57">
        <f>4-COUNTBLANK(Women6[[#This Row],[RD4 ]:[RD7 XCO Cobbler]])</f>
        <v>0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266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266</v>
      </c>
      <c r="AM37" s="37" cm="1">
        <f t="array" ref="AM37">18-SUM(IF(AI37&gt;$AI$18:$AI$52,1/COUNTIF($AI$18:$AI$52,$AI$18:$AI$52)))</f>
        <v>17</v>
      </c>
      <c r="AN37" s="18"/>
      <c r="AO37" s="104" t="s">
        <v>383</v>
      </c>
      <c r="AP37" s="70" t="str">
        <f>_xlfn.IFNA(INDEX('RD1 Eagle'!$I$2:$I$168,MATCH(Junior7[[#This Row],[Rider]],'RD1 Eagle'!$F$2:$F$168,0)),"")</f>
        <v/>
      </c>
      <c r="AQ37" s="70">
        <f>_xlfn.IFNA(INDEX('RD2 Shepherds'!$I$2:$I$129,MATCH(Junior7[[#This Row],[Rider]],'RD2 Shepherds'!$F$2:$F$129,0)),"")</f>
        <v>400</v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Ohalloran'!$I$2:$I$200,MATCH(Junior7[[#This Row],[Rider]],'RD4 Ohalloran'!$F$2:$F$200,0)),"")</f>
        <v/>
      </c>
      <c r="AT37" s="34" t="str">
        <f>_xlfn.IFNA(INDEX('RD5 Craigburn'!$I$2:$I$200,MATCH(Junior7[[#This Row],[Rider]],'RD5 Craigburn'!$F$2:$F$200,0)),"")</f>
        <v/>
      </c>
      <c r="AU37" s="57" t="str">
        <f>_xlfn.IFNA(INDEX('RD6 Fox'!$I$2:$I$200,MATCH(Junior7[[#This Row],[Rider]],'RD6 Fox'!$F$2:$F$200,0)),"")</f>
        <v/>
      </c>
      <c r="AV37" s="57" t="str">
        <f>_xlfn.IFNA(INDEX('RD7 Cobbler'!$I$2:$I$200,MATCH(Junior7[[#This Row],[Rider]],'RD7 Cobbler'!$F$2:$F$200,0)),"")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_xlfn.IFNA(INDEX('RD4 Willowie'!$I$2:$I$200,MATCH(Junior7[[#This Row],[Rider]],'RD4 Willowie'!$F$2:$F$200,0)),"")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400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400</v>
      </c>
      <c r="BG37" s="37" cm="1">
        <f t="array" ref="BG37">12-SUM(IF(BC37&gt;$BC$18:$BC$71,1/COUNTIF($BC$18:$BC$71,$BC$18:$BC$71)))</f>
        <v>8.9999999999999964</v>
      </c>
      <c r="BH37" s="18"/>
    </row>
    <row r="38" spans="1:60" ht="16" x14ac:dyDescent="0.2">
      <c r="A38" s="104" t="s">
        <v>334</v>
      </c>
      <c r="B38" s="38" t="str">
        <f>_xlfn.IFNA(INDEX('RD1 Eagle'!$I$2:$I$168,MATCH(Men_5[[#This Row],[Rider]],'RD1 Eagle'!$F$2:$F$168,0)),"")</f>
        <v/>
      </c>
      <c r="C38" s="38">
        <f>_xlfn.IFNA(INDEX('RD2 Shepherds'!$I$2:$I$129,MATCH(Men_5[[#This Row],[Rider]],'RD2 Shepherds'!$F$2:$F$129,0)),"")</f>
        <v>296</v>
      </c>
      <c r="D38" s="38">
        <f>_xlfn.IFNA(INDEX('RD3 XCO Sheps'!$I$2:$I$204,MATCH(Men_5[[#This Row],[Rider]],'RD3 XCO Sheps'!$F$2:$F$204,0)),"")</f>
        <v>272</v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Craigburn'!$I$2:$I$200,MATCH(Men_5[[#This Row],[Rider]],'RD5 Craigburn'!$F$2:$F$200,0)),"")</f>
        <v/>
      </c>
      <c r="G38" s="38" t="str">
        <f>_xlfn.IFNA(INDEX('RD6 Fox'!$I$2:$I$200,MATCH(Men_5[[#This Row],[Rider]],'RD6 Fox'!$F$2:$F$200,0)),"")</f>
        <v/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_xlfn.IFNA(INDEX('RD4 Willowie'!$I$2:$I$200,MATCH(Men_5[[#This Row],[Rider]],'RD4 Willowie'!$F$2:$F$200,0)),"")</f>
        <v/>
      </c>
      <c r="K38" s="38">
        <f>9-COUNTBLANK(Men_5[[#This Row],[RD1 XCC Eagle]:[RD9 XCO Willowie]])</f>
        <v>2</v>
      </c>
      <c r="L38" s="59">
        <f>3-COUNTBLANK(Men_5[[#This Row],[RD1 XCC Eagle]:[RD3 XCO Sheps]])</f>
        <v>2</v>
      </c>
      <c r="M38" s="59">
        <f>4-COUNTBLANK(Men_5[[#This Row],[RD4 ]:[RD7 XCO Cobbler]])</f>
        <v>0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568</v>
      </c>
      <c r="P38" s="59" cm="1">
        <f t="array" ref="P38">IF(Men_5[[#This Row],[Number of Rounds XCM]]&lt;=3,SUM(IF(ISNA(E38:H38),0,E38:H38)),SUM(LARGE(E38:H38,{1,2,3})))</f>
        <v>0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568</v>
      </c>
      <c r="S38" s="37" cm="1">
        <f t="array" ref="S38">57-SUM(IF(O38&gt;$O$18:$O$210,1/COUNTIF($O$18:$O$210,$O$18:$O$210)))</f>
        <v>19.000000000000064</v>
      </c>
      <c r="T38" s="18"/>
      <c r="U38" s="104"/>
      <c r="V38" s="78" t="str">
        <f>_xlfn.IFNA(INDEX('RD1 Eagle'!$I$2:$I$168,MATCH(Women6[[#This Row],[Rider]],'RD1 Eagle'!$F$2:$F$168,0)),"")</f>
        <v/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Craigburn'!$I$2:$I$200,MATCH(Women6[[#This Row],[Rider]],'RD5 Craigburn'!$F$2:$F$200,0)),"")</f>
        <v/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_xlfn.IFNA(INDEX('RD4 Willowie'!$I$2:$I$200,MATCH(Women6[[#This Row],[Rider]],'RD4 Willowie'!$F$2:$F$200,0)),"")</f>
        <v/>
      </c>
      <c r="AE38" s="34">
        <f>9-COUNTBLANK(Women6[[#This Row],[RD1 XCC Eagle]:[RD9 XCO Willowie]])</f>
        <v>0</v>
      </c>
      <c r="AF38" s="57">
        <f>3-COUNTBLANK(Women6[[#This Row],[RD1 XCC Eagle]:[RD3 XCO Sheps]])</f>
        <v>0</v>
      </c>
      <c r="AG38" s="57">
        <f>4-COUNTBLANK(Women6[[#This Row],[RD4 ]:[RD7 XCO Cobbler]])</f>
        <v>0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0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0</v>
      </c>
      <c r="AM38" s="37" cm="1">
        <f t="array" ref="AM38">18-SUM(IF(AI38&gt;$AI$18:$AI$52,1/COUNTIF($AI$18:$AI$52,$AI$18:$AI$52)))</f>
        <v>18</v>
      </c>
      <c r="AN38" s="18"/>
      <c r="AO38" s="104" t="s">
        <v>288</v>
      </c>
      <c r="AP38" s="70">
        <f>_xlfn.IFNA(INDEX('RD1 Eagle'!$I$2:$I$168,MATCH(Junior7[[#This Row],[Rider]],'RD1 Eagle'!$F$2:$F$168,0)),"")</f>
        <v>400</v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Craigburn'!$I$2:$I$200,MATCH(Junior7[[#This Row],[Rider]],'RD5 Craigburn'!$F$2:$F$200,0)),"")</f>
        <v/>
      </c>
      <c r="AU38" s="57" t="str">
        <f>_xlfn.IFNA(INDEX('RD6 Fox'!$I$2:$I$200,MATCH(Junior7[[#This Row],[Rider]],'RD6 Fox'!$F$2:$F$200,0)),"")</f>
        <v/>
      </c>
      <c r="AV38" s="57" t="str">
        <f>_xlfn.IFNA(INDEX('RD7 Cobbler'!$I$2:$I$200,MATCH(Junior7[[#This Row],[Rider]],'RD7 Cobbler'!$F$2:$F$200,0)),"")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_xlfn.IFNA(INDEX('RD4 Willowie'!$I$2:$I$200,MATCH(Junior7[[#This Row],[Rider]],'RD4 Willowie'!$F$2:$F$200,0)),"")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1</v>
      </c>
      <c r="BA38" s="24">
        <f>4-COUNTBLANK(Junior7[[#This Row],[RD4 ]:[RD7 XCO Cobbler]])</f>
        <v>0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400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400</v>
      </c>
      <c r="BG38" s="37" cm="1">
        <f t="array" ref="BG38">12-SUM(IF(BC38&gt;$BC$18:$BC$71,1/COUNTIF($BC$18:$BC$71,$BC$18:$BC$71)))</f>
        <v>8.9999999999999964</v>
      </c>
      <c r="BH38" s="18"/>
    </row>
    <row r="39" spans="1:60" ht="16" x14ac:dyDescent="0.2">
      <c r="A39" s="104" t="s">
        <v>319</v>
      </c>
      <c r="B39" s="38" t="str">
        <f>_xlfn.IFNA(INDEX('RD1 Eagle'!$I$2:$I$168,MATCH(Men_5[[#This Row],[Rider]],'RD1 Eagle'!$F$2:$F$168,0)),"")</f>
        <v/>
      </c>
      <c r="C39" s="38">
        <f>_xlfn.IFNA(INDEX('RD2 Shepherds'!$I$2:$I$129,MATCH(Men_5[[#This Row],[Rider]],'RD2 Shepherds'!$F$2:$F$129,0)),"")</f>
        <v>294</v>
      </c>
      <c r="D39" s="38">
        <f>_xlfn.IFNA(INDEX('RD3 XCO Sheps'!$I$2:$I$204,MATCH(Men_5[[#This Row],[Rider]],'RD3 XCO Sheps'!$F$2:$F$204,0)),"")</f>
        <v>273</v>
      </c>
      <c r="E39" s="38" t="str">
        <f>_xlfn.IFNA(INDEX('RD4 Ohalloran'!$I$2:$I$200,MATCH(Men_5[[#This Row],[Rider]],'RD4 Ohalloran'!$F$2:$F$200,0)),"")</f>
        <v/>
      </c>
      <c r="F39" s="38" t="str">
        <f>_xlfn.IFNA(INDEX('RD5 Craigburn'!$I$2:$I$200,MATCH(Men_5[[#This Row],[Rider]],'RD5 Craigburn'!$F$2:$F$200,0)),"")</f>
        <v/>
      </c>
      <c r="G39" s="38" t="str">
        <f>_xlfn.IFNA(INDEX('RD6 Fox'!$I$2:$I$200,MATCH(Men_5[[#This Row],[Rider]],'RD6 Fox'!$F$2:$F$200,0)),"")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_xlfn.IFNA(INDEX('RD4 Willowie'!$I$2:$I$200,MATCH(Men_5[[#This Row],[Rider]],'RD4 Willowie'!$F$2:$F$200,0)),"")</f>
        <v/>
      </c>
      <c r="K39" s="38">
        <f>9-COUNTBLANK(Men_5[[#This Row],[RD1 XCC Eagle]:[RD9 XCO Willowie]])</f>
        <v>2</v>
      </c>
      <c r="L39" s="59">
        <f>3-COUNTBLANK(Men_5[[#This Row],[RD1 XCC Eagle]:[RD3 XCO Sheps]])</f>
        <v>2</v>
      </c>
      <c r="M39" s="59">
        <f>4-COUNTBLANK(Men_5[[#This Row],[RD4 ]:[RD7 XCO Cobbler]])</f>
        <v>0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567</v>
      </c>
      <c r="P39" s="59" cm="1">
        <f t="array" ref="P39">IF(Men_5[[#This Row],[Number of Rounds XCM]]&lt;=3,SUM(IF(ISNA(E39:H39),0,E39:H39)),SUM(LARGE(E39:H39,{1,2,3})))</f>
        <v>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567</v>
      </c>
      <c r="S39" s="37" cm="1">
        <f t="array" ref="S39">57-SUM(IF(O39&gt;$O$18:$O$210,1/COUNTIF($O$18:$O$210,$O$18:$O$210)))</f>
        <v>20.000000000000064</v>
      </c>
      <c r="T39" s="18"/>
      <c r="U39" s="104"/>
      <c r="V39" s="78" t="str">
        <f>_xlfn.IFNA(INDEX('RD1 Eagle'!$I$2:$I$168,MATCH(Women6[[#This Row],[Rider]],'RD1 Eagle'!$F$2:$F$168,0)),"")</f>
        <v/>
      </c>
      <c r="W39" s="38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Craigburn'!$I$2:$I$200,MATCH(Women6[[#This Row],[Rider]],'RD5 Craigburn'!$F$2:$F$200,0)),"")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_xlfn.IFNA(INDEX('RD4 Willowie'!$I$2:$I$200,MATCH(Women6[[#This Row],[Rider]],'RD4 Willowie'!$F$2:$F$200,0)),"")</f>
        <v/>
      </c>
      <c r="AE39" s="34">
        <f>9-COUNTBLANK(Women6[[#This Row],[RD1 XCC Eagle]:[RD9 XCO Willowie]])</f>
        <v>0</v>
      </c>
      <c r="AF39" s="57">
        <f>3-COUNTBLANK(Women6[[#This Row],[RD1 XCC Eagle]:[RD3 XCO Sheps]])</f>
        <v>0</v>
      </c>
      <c r="AG39" s="57">
        <f>4-COUNTBLANK(Women6[[#This Row],[RD4 ]:[RD7 XCO Cobbler]])</f>
        <v>0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0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0</v>
      </c>
      <c r="AM39" s="37" cm="1">
        <f t="array" ref="AM39">18-SUM(IF(AI39&gt;$AI$18:$AI$52,1/COUNTIF($AI$18:$AI$52,$AI$18:$AI$52)))</f>
        <v>18</v>
      </c>
      <c r="AN39" s="18"/>
      <c r="AO39" s="104" t="s">
        <v>179</v>
      </c>
      <c r="AP39" s="70">
        <f>_xlfn.IFNA(INDEX('RD1 Eagle'!$I$2:$I$168,MATCH(Junior7[[#This Row],[Rider]],'RD1 Eagle'!$F$2:$F$168,0)),"")</f>
        <v>400</v>
      </c>
      <c r="AQ39" s="70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Ohalloran'!$I$2:$I$200,MATCH(Junior7[[#This Row],[Rider]],'RD4 Ohalloran'!$F$2:$F$200,0)),"")</f>
        <v/>
      </c>
      <c r="AT39" s="34" t="str">
        <f>_xlfn.IFNA(INDEX('RD5 Craigburn'!$I$2:$I$200,MATCH(Junior7[[#This Row],[Rider]],'RD5 Craigburn'!$F$2:$F$200,0)),"")</f>
        <v/>
      </c>
      <c r="AU39" s="57" t="str">
        <f>_xlfn.IFNA(INDEX('RD6 Fox'!$I$2:$I$200,MATCH(Junior7[[#This Row],[Rider]],'RD6 Fox'!$F$2:$F$200,0)),"")</f>
        <v/>
      </c>
      <c r="AV39" s="57" t="str">
        <f>_xlfn.IFNA(INDEX('RD7 Cobbler'!$I$2:$I$200,MATCH(Junior7[[#This Row],[Rider]],'RD7 Cobbler'!$F$2:$F$200,0)),"")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_xlfn.IFNA(INDEX('RD4 Willowie'!$I$2:$I$200,MATCH(Junior7[[#This Row],[Rider]],'RD4 Willowie'!$F$2:$F$200,0)),"")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400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400</v>
      </c>
      <c r="BG39" s="37" cm="1">
        <f t="array" ref="BG39">12-SUM(IF(BC39&gt;$BC$18:$BC$71,1/COUNTIF($BC$18:$BC$71,$BC$18:$BC$71)))</f>
        <v>8.9999999999999964</v>
      </c>
      <c r="BH39" s="18"/>
    </row>
    <row r="40" spans="1:60" ht="16" x14ac:dyDescent="0.2">
      <c r="A40" s="104" t="s">
        <v>109</v>
      </c>
      <c r="B40" s="38">
        <f>_xlfn.IFNA(INDEX('RD1 Eagle'!$I$2:$I$168,MATCH(Men_5[[#This Row],[Rider]],'RD1 Eagle'!$F$2:$F$168,0)),"")</f>
        <v>237.99999999999997</v>
      </c>
      <c r="C40" s="38">
        <f>_xlfn.IFNA(INDEX('RD2 Shepherds'!$I$2:$I$129,MATCH(Men_5[[#This Row],[Rider]],'RD2 Shepherds'!$F$2:$F$129,0)),"")</f>
        <v>315</v>
      </c>
      <c r="D40" s="38" t="str">
        <f>_xlfn.IFNA(INDEX('RD3 XCO Sheps'!$I$2:$I$204,MATCH(Men_5[[#This Row],[Rider]],'RD3 XCO Sheps'!$F$2:$F$204,0)),"")</f>
        <v/>
      </c>
      <c r="E40" s="38" t="str">
        <f>_xlfn.IFNA(INDEX('RD4 Ohalloran'!$I$2:$I$200,MATCH(Men_5[[#This Row],[Rider]],'RD4 Ohalloran'!$F$2:$F$200,0)),"")</f>
        <v/>
      </c>
      <c r="F40" s="38" t="str">
        <f>_xlfn.IFNA(INDEX('RD5 Craigburn'!$I$2:$I$200,MATCH(Men_5[[#This Row],[Rider]],'RD5 Craigburn'!$F$2:$F$200,0)),"")</f>
        <v/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_xlfn.IFNA(INDEX('RD4 Willowie'!$I$2:$I$200,MATCH(Men_5[[#This Row],[Rider]],'RD4 Willowie'!$F$2:$F$200,0)),"")</f>
        <v/>
      </c>
      <c r="K40" s="38">
        <f>9-COUNTBLANK(Men_5[[#This Row],[RD1 XCC Eagle]:[RD9 XCO Willowie]])</f>
        <v>2</v>
      </c>
      <c r="L40" s="59">
        <f>3-COUNTBLANK(Men_5[[#This Row],[RD1 XCC Eagle]:[RD3 XCO Sheps]])</f>
        <v>2</v>
      </c>
      <c r="M40" s="59">
        <f>4-COUNTBLANK(Men_5[[#This Row],[RD4 ]:[RD7 XCO Cobbler]])</f>
        <v>0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553</v>
      </c>
      <c r="P40" s="59" cm="1">
        <f t="array" ref="P40">IF(Men_5[[#This Row],[Number of Rounds XCM]]&lt;=3,SUM(IF(ISNA(E40:H40),0,E40:H40)),SUM(LARGE(E40:H40,{1,2,3})))</f>
        <v>0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553</v>
      </c>
      <c r="S40" s="37" cm="1">
        <f t="array" ref="S40">57-SUM(IF(O40&gt;$O$18:$O$210,1/COUNTIF($O$18:$O$210,$O$18:$O$210)))</f>
        <v>21.000000000000064</v>
      </c>
      <c r="T40" s="18"/>
      <c r="U40" s="104"/>
      <c r="V40" s="78" t="str">
        <f>_xlfn.IFNA(INDEX('RD1 Eagle'!$I$2:$I$168,MATCH(Women6[[#This Row],[Rider]],'RD1 Eagle'!$F$2:$F$168,0)),"")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Craigburn'!$I$2:$I$200,MATCH(Women6[[#This Row],[Rider]],'RD5 Craigburn'!$F$2:$F$200,0)),"")</f>
        <v/>
      </c>
      <c r="AA40" s="34" t="str">
        <f>_xlfn.IFNA(INDEX('RD6 Fox'!$I$2:$I$200,MATCH(Women6[[#This Row],[Rider]],'RD6 Fox'!$F$2:$F$200,0)),"")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_xlfn.IFNA(INDEX('RD4 Willowie'!$I$2:$I$200,MATCH(Women6[[#This Row],[Rider]],'RD4 Willowie'!$F$2:$F$200,0)),"")</f>
        <v/>
      </c>
      <c r="AE40" s="34">
        <f>9-COUNTBLANK(Women6[[#This Row],[RD1 XCC Eagle]:[RD9 XCO Willowie]])</f>
        <v>0</v>
      </c>
      <c r="AF40" s="57">
        <f>3-COUNTBLANK(Women6[[#This Row],[RD1 XCC Eagle]:[RD3 XCO Sheps]])</f>
        <v>0</v>
      </c>
      <c r="AG40" s="57">
        <f>4-COUNTBLANK(Women6[[#This Row],[RD4 ]:[RD7 XCO Cobbler]])</f>
        <v>0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0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0</v>
      </c>
      <c r="AM40" s="37" cm="1">
        <f t="array" ref="AM40">18-SUM(IF(AI40&gt;$AI$18:$AI$52,1/COUNTIF($AI$18:$AI$52,$AI$18:$AI$52)))</f>
        <v>18</v>
      </c>
      <c r="AN40" s="18"/>
      <c r="AO40" s="104" t="s">
        <v>451</v>
      </c>
      <c r="AP40" s="70" t="str">
        <f>_xlfn.IFNA(INDEX('RD1 Eagle'!$I$2:$I$168,MATCH(Junior7[[#This Row],[Rider]],'RD1 Eagle'!$F$2:$F$168,0)),"")</f>
        <v/>
      </c>
      <c r="AQ40" s="70" t="str">
        <f>_xlfn.IFNA(INDEX('RD2 Shepherds'!$I$2:$I$129,MATCH(Junior7[[#This Row],[Rider]],'RD2 Shepherds'!$F$2:$F$129,0)),"")</f>
        <v/>
      </c>
      <c r="AR40" s="34">
        <f>_xlfn.IFNA(INDEX('RD3 XCO Sheps'!$I$2:$I$204,MATCH(Junior7[[#This Row],[Rider]],'RD3 XCO Sheps'!$F$2:$F$204,0)),"")</f>
        <v>400</v>
      </c>
      <c r="AS40" s="34" t="str">
        <f>_xlfn.IFNA(INDEX('RD4 Ohalloran'!$I$2:$I$200,MATCH(Junior7[[#This Row],[Rider]],'RD4 Ohalloran'!$F$2:$F$200,0)),"")</f>
        <v/>
      </c>
      <c r="AT40" s="34" t="str">
        <f>_xlfn.IFNA(INDEX('RD5 Craigburn'!$I$2:$I$200,MATCH(Junior7[[#This Row],[Rider]],'RD5 Craigburn'!$F$2:$F$200,0)),"")</f>
        <v/>
      </c>
      <c r="AU40" s="57" t="str">
        <f>_xlfn.IFNA(INDEX('RD6 Fox'!$I$2:$I$200,MATCH(Junior7[[#This Row],[Rider]],'RD6 Fox'!$F$2:$F$200,0)),"")</f>
        <v/>
      </c>
      <c r="AV40" s="57" t="str">
        <f>_xlfn.IFNA(INDEX('RD7 Cobbler'!$I$2:$I$200,MATCH(Junior7[[#This Row],[Rider]],'RD7 Cobbler'!$F$2:$F$200,0)),"")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_xlfn.IFNA(INDEX('RD4 Willowie'!$I$2:$I$200,MATCH(Junior7[[#This Row],[Rider]],'RD4 Willowie'!$F$2:$F$200,0)),"")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400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400</v>
      </c>
      <c r="BG40" s="37" cm="1">
        <f t="array" ref="BG40">12-SUM(IF(BC40&gt;$BC$18:$BC$71,1/COUNTIF($BC$18:$BC$71,$BC$18:$BC$71)))</f>
        <v>8.9999999999999964</v>
      </c>
      <c r="BH40" s="18"/>
    </row>
    <row r="41" spans="1:60" ht="16" x14ac:dyDescent="0.2">
      <c r="A41" s="104" t="s">
        <v>83</v>
      </c>
      <c r="B41" s="38">
        <f>_xlfn.IFNA(INDEX('RD1 Eagle'!$I$2:$I$168,MATCH(Men_5[[#This Row],[Rider]],'RD1 Eagle'!$F$2:$F$168,0)),"")</f>
        <v>288</v>
      </c>
      <c r="C41" s="38" t="str">
        <f>_xlfn.IFNA(INDEX('RD2 Shepherds'!$I$2:$I$129,MATCH(Men_5[[#This Row],[Rider]],'RD2 Shepherds'!$F$2:$F$129,0)),"")</f>
        <v/>
      </c>
      <c r="D41" s="38">
        <f>_xlfn.IFNA(INDEX('RD3 XCO Sheps'!$I$2:$I$204,MATCH(Men_5[[#This Row],[Rider]],'RD3 XCO Sheps'!$F$2:$F$204,0)),"")</f>
        <v>259</v>
      </c>
      <c r="E41" s="38" t="str">
        <f>_xlfn.IFNA(INDEX('RD4 Ohalloran'!$I$2:$I$200,MATCH(Men_5[[#This Row],[Rider]],'RD4 Ohalloran'!$F$2:$F$200,0)),"")</f>
        <v/>
      </c>
      <c r="F41" s="38" t="str">
        <f>_xlfn.IFNA(INDEX('RD5 Craigburn'!$I$2:$I$200,MATCH(Men_5[[#This Row],[Rider]],'RD5 Craigburn'!$F$2:$F$200,0)),"")</f>
        <v/>
      </c>
      <c r="G41" s="38" t="str">
        <f>_xlfn.IFNA(INDEX('RD6 Fox'!$I$2:$I$200,MATCH(Men_5[[#This Row],[Rider]],'RD6 Fox'!$F$2:$F$200,0)),"")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_xlfn.IFNA(INDEX('RD4 Willowie'!$I$2:$I$200,MATCH(Men_5[[#This Row],[Rider]],'RD4 Willowie'!$F$2:$F$200,0)),"")</f>
        <v/>
      </c>
      <c r="K41" s="38">
        <f>9-COUNTBLANK(Men_5[[#This Row],[RD1 XCC Eagle]:[RD9 XCO Willowie]])</f>
        <v>2</v>
      </c>
      <c r="L41" s="59">
        <f>3-COUNTBLANK(Men_5[[#This Row],[RD1 XCC Eagle]:[RD3 XCO Sheps]])</f>
        <v>2</v>
      </c>
      <c r="M41" s="59">
        <f>4-COUNTBLANK(Men_5[[#This Row],[RD4 ]:[RD7 XCO Cobbler]])</f>
        <v>0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547</v>
      </c>
      <c r="P41" s="59" cm="1">
        <f t="array" ref="P41">IF(Men_5[[#This Row],[Number of Rounds XCM]]&lt;=3,SUM(IF(ISNA(E41:H41),0,E41:H41)),SUM(LARGE(E41:H41,{1,2,3})))</f>
        <v>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547</v>
      </c>
      <c r="S41" s="37" cm="1">
        <f t="array" ref="S41">57-SUM(IF(O41&gt;$O$18:$O$210,1/COUNTIF($O$18:$O$210,$O$18:$O$210)))</f>
        <v>22.000000000000057</v>
      </c>
      <c r="T41" s="18"/>
      <c r="U41" s="104"/>
      <c r="V41" s="78" t="str">
        <f>_xlfn.IFNA(INDEX('RD1 Eagle'!$I$2:$I$168,MATCH(Women6[[#This Row],[Rider]],'RD1 Eagle'!$F$2:$F$168,0)),"")</f>
        <v/>
      </c>
      <c r="W41" s="38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Craigburn'!$I$2:$I$200,MATCH(Women6[[#This Row],[Rider]],'RD5 Craigburn'!$F$2:$F$200,0)),"")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_xlfn.IFNA(INDEX('RD4 Willowie'!$I$2:$I$200,MATCH(Women6[[#This Row],[Rider]],'RD4 Willowie'!$F$2:$F$200,0)),"")</f>
        <v/>
      </c>
      <c r="AE41" s="34">
        <f>9-COUNTBLANK(Women6[[#This Row],[RD1 XCC Eagle]:[RD9 XCO Willowie]])</f>
        <v>0</v>
      </c>
      <c r="AF41" s="57">
        <f>3-COUNTBLANK(Women6[[#This Row],[RD1 XCC Eagle]:[RD3 XCO Sheps]])</f>
        <v>0</v>
      </c>
      <c r="AG41" s="57">
        <f>4-COUNTBLANK(Women6[[#This Row],[RD4 ]:[RD7 XCO Cobbler]])</f>
        <v>0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0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0</v>
      </c>
      <c r="AM41" s="37" cm="1">
        <f t="array" ref="AM41">18-SUM(IF(AI41&gt;$AI$18:$AI$52,1/COUNTIF($AI$18:$AI$52,$AI$18:$AI$52)))</f>
        <v>18</v>
      </c>
      <c r="AN41" s="18"/>
      <c r="AO41" s="104" t="s">
        <v>96</v>
      </c>
      <c r="AP41" s="70">
        <f>_xlfn.IFNA(INDEX('RD1 Eagle'!$I$2:$I$168,MATCH(Junior7[[#This Row],[Rider]],'RD1 Eagle'!$F$2:$F$168,0)),"")</f>
        <v>390</v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Craigburn'!$I$2:$I$200,MATCH(Junior7[[#This Row],[Rider]],'RD5 Craigburn'!$F$2:$F$200,0)),"")</f>
        <v/>
      </c>
      <c r="AU41" s="57" t="str">
        <f>_xlfn.IFNA(INDEX('RD6 Fox'!$I$2:$I$200,MATCH(Junior7[[#This Row],[Rider]],'RD6 Fox'!$F$2:$F$200,0)),"")</f>
        <v/>
      </c>
      <c r="AV41" s="57" t="str">
        <f>_xlfn.IFNA(INDEX('RD7 Cobbler'!$I$2:$I$200,MATCH(Junior7[[#This Row],[Rider]],'RD7 Cobbler'!$F$2:$F$200,0)),"")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_xlfn.IFNA(INDEX('RD4 Willowie'!$I$2:$I$200,MATCH(Junior7[[#This Row],[Rider]],'RD4 Willowie'!$F$2:$F$200,0)),"")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1</v>
      </c>
      <c r="BA41" s="94">
        <f>4-COUNTBLANK(Junior7[[#This Row],[RD4 ]:[RD7 XCO Cobbler]])</f>
        <v>0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390</v>
      </c>
      <c r="BD41" s="94" cm="1">
        <f t="array" ref="BD41">IF(Junior7[[#This Row],[Number of XCM Rounds]]&lt;=3,SUM(IF(ISNA(AS41:AV41),0,AS41:AV41)),SUM(LARGE(AS41:AV41,{1,2,3})))</f>
        <v>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390</v>
      </c>
      <c r="BG41" s="37" cm="1">
        <f t="array" ref="BG41">12-SUM(IF(BC41&gt;$BC$18:$BC$71,1/COUNTIF($BC$18:$BC$71,$BC$18:$BC$71)))</f>
        <v>10.000000000000002</v>
      </c>
      <c r="BH41" s="18"/>
    </row>
    <row r="42" spans="1:60" ht="16" x14ac:dyDescent="0.2">
      <c r="A42" s="104" t="s">
        <v>353</v>
      </c>
      <c r="B42" s="38" t="str">
        <f>_xlfn.IFNA(INDEX('RD1 Eagle'!$I$2:$I$168,MATCH(Men_5[[#This Row],[Rider]],'RD1 Eagle'!$F$2:$F$168,0)),"")</f>
        <v/>
      </c>
      <c r="C42" s="38">
        <f>_xlfn.IFNA(INDEX('RD2 Shepherds'!$I$2:$I$129,MATCH(Men_5[[#This Row],[Rider]],'RD2 Shepherds'!$F$2:$F$129,0)),"")</f>
        <v>244.99999999999997</v>
      </c>
      <c r="D42" s="38">
        <f>_xlfn.IFNA(INDEX('RD3 XCO Sheps'!$I$2:$I$204,MATCH(Men_5[[#This Row],[Rider]],'RD3 XCO Sheps'!$F$2:$F$204,0)),"")</f>
        <v>270</v>
      </c>
      <c r="E42" s="38" t="str">
        <f>_xlfn.IFNA(INDEX('RD4 Ohalloran'!$I$2:$I$200,MATCH(Men_5[[#This Row],[Rider]],'RD4 Ohalloran'!$F$2:$F$200,0)),"")</f>
        <v/>
      </c>
      <c r="F42" s="38" t="str">
        <f>_xlfn.IFNA(INDEX('RD5 Craigburn'!$I$2:$I$200,MATCH(Men_5[[#This Row],[Rider]],'RD5 Craigburn'!$F$2:$F$200,0)),"")</f>
        <v/>
      </c>
      <c r="G42" s="38" t="str">
        <f>_xlfn.IFNA(INDEX('RD6 Fox'!$I$2:$I$200,MATCH(Men_5[[#This Row],[Rider]],'RD6 Fox'!$F$2:$F$200,0)),"")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_xlfn.IFNA(INDEX('RD4 Willowie'!$I$2:$I$200,MATCH(Men_5[[#This Row],[Rider]],'RD4 Willowie'!$F$2:$F$200,0)),"")</f>
        <v/>
      </c>
      <c r="K42" s="38">
        <f>9-COUNTBLANK(Men_5[[#This Row],[RD1 XCC Eagle]:[RD9 XCO Willowie]])</f>
        <v>2</v>
      </c>
      <c r="L42" s="59">
        <f>3-COUNTBLANK(Men_5[[#This Row],[RD1 XCC Eagle]:[RD3 XCO Sheps]])</f>
        <v>2</v>
      </c>
      <c r="M42" s="59">
        <f>4-COUNTBLANK(Men_5[[#This Row],[RD4 ]:[RD7 XCO Cobbler]])</f>
        <v>0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515</v>
      </c>
      <c r="P42" s="59" cm="1">
        <f t="array" ref="P42">IF(Men_5[[#This Row],[Number of Rounds XCM]]&lt;=3,SUM(IF(ISNA(E42:H42),0,E42:H42)),SUM(LARGE(E42:H42,{1,2,3})))</f>
        <v>0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515</v>
      </c>
      <c r="S42" s="37" cm="1">
        <f t="array" ref="S42">57-SUM(IF(O42&gt;$O$18:$O$210,1/COUNTIF($O$18:$O$210,$O$18:$O$210)))</f>
        <v>23.000000000000057</v>
      </c>
      <c r="T42" s="18"/>
      <c r="U42" s="104"/>
      <c r="V42" s="78" t="str">
        <f>_xlfn.IFNA(INDEX('RD1 Eagle'!$I$2:$I$168,MATCH(Women6[[#This Row],[Rider]],'RD1 Eagle'!$F$2:$F$168,0)),"")</f>
        <v/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Ohalloran'!$I$2:$I$200,MATCH(Women6[[#This Row],[Rider]],'RD4 Ohalloran'!$F$2:$F$200,0)),"")</f>
        <v/>
      </c>
      <c r="Z42" s="34" t="str">
        <f>_xlfn.IFNA(INDEX('RD5 Craigburn'!$I$2:$I$200,MATCH(Women6[[#This Row],[Rider]],'RD5 Craigburn'!$F$2:$F$200,0)),"")</f>
        <v/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_xlfn.IFNA(INDEX('RD4 Willowie'!$I$2:$I$200,MATCH(Women6[[#This Row],[Rider]],'RD4 Willowie'!$F$2:$F$200,0)),"")</f>
        <v/>
      </c>
      <c r="AE42" s="34">
        <f>9-COUNTBLANK(Women6[[#This Row],[RD1 XCC Eagle]:[RD9 XCO Willowie]])</f>
        <v>0</v>
      </c>
      <c r="AF42" s="57">
        <f>3-COUNTBLANK(Women6[[#This Row],[RD1 XCC Eagle]:[RD3 XCO Sheps]])</f>
        <v>0</v>
      </c>
      <c r="AG42" s="57">
        <f>4-COUNTBLANK(Women6[[#This Row],[RD4 ]:[RD7 XCO Cobbler]])</f>
        <v>0</v>
      </c>
      <c r="AH42" s="57">
        <f>2-COUNTBLANK(Women6[[#This Row],[RD8 XCO Melrose]:[RD9 XCO Willowie]])</f>
        <v>0</v>
      </c>
      <c r="AI42" s="59" cm="1">
        <f t="array" ref="AI42">IF(Women6[[#This Row],[Number of Rounds]]&lt;=6,SUM(IF(ISNA(V42:AD42),0,V42:AD42)),SUM(LARGE(V42:AD42,{1,2,3,4,5,6})))</f>
        <v>0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0</v>
      </c>
      <c r="AM42" s="37" cm="1">
        <f t="array" ref="AM42">18-SUM(IF(AI42&gt;$AI$18:$AI$52,1/COUNTIF($AI$18:$AI$52,$AI$18:$AI$52)))</f>
        <v>18</v>
      </c>
      <c r="AN42" s="18"/>
      <c r="AO42" s="104" t="s">
        <v>94</v>
      </c>
      <c r="AP42" s="71">
        <f>_xlfn.IFNA(INDEX('RD1 Eagle'!$I$2:$I$168,MATCH(Junior7[[#This Row],[Rider]],'RD1 Eagle'!$F$2:$F$168,0)),"")</f>
        <v>390</v>
      </c>
      <c r="AQ42" s="34" t="str">
        <f>_xlfn.IFNA(INDEX('RD2 Shepherds'!$I$2:$I$129,MATCH(Junior7[[#This Row],[Rider]],'RD2 Shepherds'!$F$2:$F$129,0)),"")</f>
        <v/>
      </c>
      <c r="AR42" s="34" t="str">
        <f>_xlfn.IFNA(INDEX('RD3 XCO Sheps'!$I$2:$I$204,MATCH(Junior7[[#This Row],[Rider]],'RD3 XCO Sheps'!$F$2:$F$204,0)),"")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Craigburn'!$I$2:$I$200,MATCH(Junior7[[#This Row],[Rider]],'RD5 Craigburn'!$F$2:$F$200,0)),"")</f>
        <v/>
      </c>
      <c r="AU42" s="57" t="str">
        <f>_xlfn.IFNA(INDEX('RD6 Fox'!$I$2:$I$200,MATCH(Junior7[[#This Row],[Rider]],'RD6 Fox'!$F$2:$F$200,0)),"")</f>
        <v/>
      </c>
      <c r="AV42" s="57" t="str">
        <f>_xlfn.IFNA(INDEX('RD7 Cobbler'!$I$2:$I$200,MATCH(Junior7[[#This Row],[Rider]],'RD7 Cobbler'!$F$2:$F$200,0)),"")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_xlfn.IFNA(INDEX('RD4 Willowie'!$I$2:$I$200,MATCH(Junior7[[#This Row],[Rider]],'RD4 Willowie'!$F$2:$F$200,0)),"")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390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390</v>
      </c>
      <c r="BG42" s="37" cm="1">
        <f t="array" ref="BG42">12-SUM(IF(BC42&gt;$BC$18:$BC$71,1/COUNTIF($BC$18:$BC$71,$BC$18:$BC$71)))</f>
        <v>10.000000000000002</v>
      </c>
      <c r="BH42" s="18"/>
    </row>
    <row r="43" spans="1:60" ht="16" x14ac:dyDescent="0.2">
      <c r="A43" s="104" t="s">
        <v>88</v>
      </c>
      <c r="B43" s="38">
        <f>_xlfn.IFNA(INDEX('RD1 Eagle'!$I$2:$I$168,MATCH(Men_5[[#This Row],[Rider]],'RD1 Eagle'!$F$2:$F$168,0)),"")</f>
        <v>273</v>
      </c>
      <c r="C43" s="38" t="str">
        <f>_xlfn.IFNA(INDEX('RD2 Shepherds'!$I$2:$I$129,MATCH(Men_5[[#This Row],[Rider]],'RD2 Shepherds'!$F$2:$F$129,0)),"")</f>
        <v/>
      </c>
      <c r="D43" s="38">
        <f>_xlfn.IFNA(INDEX('RD3 XCO Sheps'!$I$2:$I$204,MATCH(Men_5[[#This Row],[Rider]],'RD3 XCO Sheps'!$F$2:$F$204,0)),"")</f>
        <v>237.99999999999997</v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Craigburn'!$I$2:$I$200,MATCH(Men_5[[#This Row],[Rider]],'RD5 Craigburn'!$F$2:$F$200,0)),"")</f>
        <v/>
      </c>
      <c r="G43" s="38" t="str">
        <f>_xlfn.IFNA(INDEX('RD6 Fox'!$I$2:$I$200,MATCH(Men_5[[#This Row],[Rider]],'RD6 Fox'!$F$2:$F$200,0)),"")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_xlfn.IFNA(INDEX('RD4 Willowie'!$I$2:$I$200,MATCH(Men_5[[#This Row],[Rider]],'RD4 Willowie'!$F$2:$F$200,0)),"")</f>
        <v/>
      </c>
      <c r="K43" s="38">
        <f>9-COUNTBLANK(Men_5[[#This Row],[RD1 XCC Eagle]:[RD9 XCO Willowie]])</f>
        <v>2</v>
      </c>
      <c r="L43" s="59">
        <f>3-COUNTBLANK(Men_5[[#This Row],[RD1 XCC Eagle]:[RD3 XCO Sheps]])</f>
        <v>2</v>
      </c>
      <c r="M43" s="59">
        <f>4-COUNTBLANK(Men_5[[#This Row],[RD4 ]:[RD7 XCO Cobbler]])</f>
        <v>0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511</v>
      </c>
      <c r="P43" s="59" cm="1">
        <f t="array" ref="P43">IF(Men_5[[#This Row],[Number of Rounds XCM]]&lt;=3,SUM(IF(ISNA(E43:H43),0,E43:H43)),SUM(LARGE(E43:H43,{1,2,3})))</f>
        <v>0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511</v>
      </c>
      <c r="S43" s="37" cm="1">
        <f t="array" ref="S43">57-SUM(IF(O43&gt;$O$18:$O$210,1/COUNTIF($O$18:$O$210,$O$18:$O$210)))</f>
        <v>24.00000000000005</v>
      </c>
      <c r="T43" s="18"/>
      <c r="U43" s="104"/>
      <c r="V43" s="78" t="str">
        <f>_xlfn.IFNA(INDEX('RD1 Eagle'!$I$2:$I$168,MATCH(Women6[[#This Row],[Rider]],'RD1 Eagle'!$F$2:$F$168,0)),"")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Ohalloran'!$I$2:$I$200,MATCH(Women6[[#This Row],[Rider]],'RD4 Ohalloran'!$F$2:$F$200,0)),"")</f>
        <v/>
      </c>
      <c r="Z43" s="34" t="str">
        <f>_xlfn.IFNA(INDEX('RD5 Craigburn'!$I$2:$I$200,MATCH(Women6[[#This Row],[Rider]],'RD5 Craigburn'!$F$2:$F$200,0)),"")</f>
        <v/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_xlfn.IFNA(INDEX('RD4 Willowie'!$I$2:$I$200,MATCH(Women6[[#This Row],[Rider]],'RD4 Willowie'!$F$2:$F$200,0)),"")</f>
        <v/>
      </c>
      <c r="AE43" s="34">
        <f>9-COUNTBLANK(Women6[[#This Row],[RD1 XCC Eagle]:[RD9 XCO Willowie]])</f>
        <v>0</v>
      </c>
      <c r="AF43" s="57">
        <f>3-COUNTBLANK(Women6[[#This Row],[RD1 XCC Eagle]:[RD3 XCO Sheps]])</f>
        <v>0</v>
      </c>
      <c r="AG43" s="57">
        <f>4-COUNTBLANK(Women6[[#This Row],[RD4 ]:[RD7 XCO Cobbler]])</f>
        <v>0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0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0</v>
      </c>
      <c r="AM43" s="37" cm="1">
        <f t="array" ref="AM43">18-SUM(IF(AI43&gt;$AI$18:$AI$52,1/COUNTIF($AI$18:$AI$52,$AI$18:$AI$52)))</f>
        <v>18</v>
      </c>
      <c r="AN43" s="18"/>
      <c r="AO43" s="104" t="s">
        <v>452</v>
      </c>
      <c r="AP43" s="71" t="str">
        <f>_xlfn.IFNA(INDEX('RD1 Eagle'!$I$2:$I$168,MATCH(Junior7[[#This Row],[Rider]],'RD1 Eagle'!$F$2:$F$168,0)),"")</f>
        <v/>
      </c>
      <c r="AQ43" s="34" t="str">
        <f>_xlfn.IFNA(INDEX('RD2 Shepherds'!$I$2:$I$129,MATCH(Junior7[[#This Row],[Rider]],'RD2 Shepherds'!$F$2:$F$129,0)),"")</f>
        <v/>
      </c>
      <c r="AR43" s="34">
        <f>_xlfn.IFNA(INDEX('RD3 XCO Sheps'!$I$2:$I$204,MATCH(Junior7[[#This Row],[Rider]],'RD3 XCO Sheps'!$F$2:$F$204,0)),"")</f>
        <v>390</v>
      </c>
      <c r="AS43" s="34" t="str">
        <f>_xlfn.IFNA(INDEX('RD4 Ohalloran'!$I$2:$I$200,MATCH(Junior7[[#This Row],[Rider]],'RD4 Ohalloran'!$F$2:$F$200,0)),"")</f>
        <v/>
      </c>
      <c r="AT43" s="34" t="str">
        <f>_xlfn.IFNA(INDEX('RD5 Craigburn'!$I$2:$I$200,MATCH(Junior7[[#This Row],[Rider]],'RD5 Craigburn'!$F$2:$F$200,0)),"")</f>
        <v/>
      </c>
      <c r="AU43" s="57" t="str">
        <f>_xlfn.IFNA(INDEX('RD6 Fox'!$I$2:$I$200,MATCH(Junior7[[#This Row],[Rider]],'RD6 Fox'!$F$2:$F$200,0)),"")</f>
        <v/>
      </c>
      <c r="AV43" s="57" t="str">
        <f>_xlfn.IFNA(INDEX('RD7 Cobbler'!$I$2:$I$200,MATCH(Junior7[[#This Row],[Rider]],'RD7 Cobbler'!$F$2:$F$200,0)),"")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_xlfn.IFNA(INDEX('RD4 Willowie'!$I$2:$I$200,MATCH(Junior7[[#This Row],[Rider]],'RD4 Willowie'!$F$2:$F$200,0)),"")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390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390</v>
      </c>
      <c r="BG43" s="37" cm="1">
        <f t="array" ref="BG43">12-SUM(IF(BC43&gt;$BC$18:$BC$71,1/COUNTIF($BC$18:$BC$71,$BC$18:$BC$71)))</f>
        <v>10.000000000000002</v>
      </c>
      <c r="BH43" s="18"/>
    </row>
    <row r="44" spans="1:60" ht="16" x14ac:dyDescent="0.2">
      <c r="A44" s="104" t="s">
        <v>238</v>
      </c>
      <c r="B44" s="38">
        <f>_xlfn.IFNA(INDEX('RD1 Eagle'!$I$2:$I$168,MATCH(Men_5[[#This Row],[Rider]],'RD1 Eagle'!$F$2:$F$168,0)),"")</f>
        <v>259</v>
      </c>
      <c r="C44" s="38">
        <f>_xlfn.IFNA(INDEX('RD2 Shepherds'!$I$2:$I$129,MATCH(Men_5[[#This Row],[Rider]],'RD2 Shepherds'!$F$2:$F$129,0)),"")</f>
        <v>251.99999999999997</v>
      </c>
      <c r="D44" s="38" t="str">
        <f>_xlfn.IFNA(INDEX('RD3 XCO Sheps'!$I$2:$I$204,MATCH(Men_5[[#This Row],[Rider]],'RD3 XCO Sheps'!$F$2:$F$204,0)),"")</f>
        <v/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Craigburn'!$I$2:$I$200,MATCH(Men_5[[#This Row],[Rider]],'RD5 Craigburn'!$F$2:$F$200,0)),"")</f>
        <v/>
      </c>
      <c r="G44" s="38" t="str">
        <f>_xlfn.IFNA(INDEX('RD6 Fox'!$I$2:$I$200,MATCH(Men_5[[#This Row],[Rider]],'RD6 Fox'!$F$2:$F$200,0)),"")</f>
        <v/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_xlfn.IFNA(INDEX('RD4 Willowie'!$I$2:$I$200,MATCH(Men_5[[#This Row],[Rider]],'RD4 Willowie'!$F$2:$F$200,0)),"")</f>
        <v/>
      </c>
      <c r="K44" s="38">
        <f>9-COUNTBLANK(Men_5[[#This Row],[RD1 XCC Eagle]:[RD9 XCO Willowie]])</f>
        <v>2</v>
      </c>
      <c r="L44" s="59">
        <f>3-COUNTBLANK(Men_5[[#This Row],[RD1 XCC Eagle]:[RD3 XCO Sheps]])</f>
        <v>2</v>
      </c>
      <c r="M44" s="59">
        <f>4-COUNTBLANK(Men_5[[#This Row],[RD4 ]:[RD7 XCO Cobbler]])</f>
        <v>0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511</v>
      </c>
      <c r="P44" s="59" cm="1">
        <f t="array" ref="P44">IF(Men_5[[#This Row],[Number of Rounds XCM]]&lt;=3,SUM(IF(ISNA(E44:H44),0,E44:H44)),SUM(LARGE(E44:H44,{1,2,3})))</f>
        <v>0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511</v>
      </c>
      <c r="S44" s="37" cm="1">
        <f t="array" ref="S44">57-SUM(IF(O44&gt;$O$18:$O$210,1/COUNTIF($O$18:$O$210,$O$18:$O$210)))</f>
        <v>24.00000000000005</v>
      </c>
      <c r="T44" s="18"/>
      <c r="U44" s="104"/>
      <c r="V44" s="78" t="str">
        <f>_xlfn.IFNA(INDEX('RD1 Eagle'!$I$2:$I$168,MATCH(Women6[[#This Row],[Rider]],'RD1 Eagle'!$F$2:$F$168,0)),"")</f>
        <v/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Craigburn'!$I$2:$I$200,MATCH(Women6[[#This Row],[Rider]],'RD5 Craigburn'!$F$2:$F$200,0)),"")</f>
        <v/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_xlfn.IFNA(INDEX('RD4 Willowie'!$I$2:$I$200,MATCH(Women6[[#This Row],[Rider]],'RD4 Willowie'!$F$2:$F$200,0)),"")</f>
        <v/>
      </c>
      <c r="AE44" s="34">
        <f>9-COUNTBLANK(Women6[[#This Row],[RD1 XCC Eagle]:[RD9 XCO Willowie]])</f>
        <v>0</v>
      </c>
      <c r="AF44" s="57">
        <f>3-COUNTBLANK(Women6[[#This Row],[RD1 XCC Eagle]:[RD3 XCO Sheps]])</f>
        <v>0</v>
      </c>
      <c r="AG44" s="57">
        <f>4-COUNTBLANK(Women6[[#This Row],[RD4 ]:[RD7 XCO Cobbler]])</f>
        <v>0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0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0</v>
      </c>
      <c r="AM44" s="37" cm="1">
        <f t="array" ref="AM44">18-SUM(IF(AI44&gt;$AI$18:$AI$52,1/COUNTIF($AI$18:$AI$52,$AI$18:$AI$52)))</f>
        <v>18</v>
      </c>
      <c r="AN44" s="18"/>
      <c r="AO44" s="104" t="s">
        <v>280</v>
      </c>
      <c r="AP44" s="71">
        <f>_xlfn.IFNA(INDEX('RD1 Eagle'!$I$2:$I$168,MATCH(Junior7[[#This Row],[Rider]],'RD1 Eagle'!$F$2:$F$168,0)),"")</f>
        <v>380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Craigburn'!$I$2:$I$200,MATCH(Junior7[[#This Row],[Rider]],'RD5 Craigburn'!$F$2:$F$200,0)),"")</f>
        <v/>
      </c>
      <c r="AU44" s="57" t="str">
        <f>_xlfn.IFNA(INDEX('RD6 Fox'!$I$2:$I$200,MATCH(Junior7[[#This Row],[Rider]],'RD6 Fox'!$F$2:$F$200,0)),"")</f>
        <v/>
      </c>
      <c r="AV44" s="57" t="str">
        <f>_xlfn.IFNA(INDEX('RD7 Cobbler'!$I$2:$I$200,MATCH(Junior7[[#This Row],[Rider]],'RD7 Cobbler'!$F$2:$F$200,0)),"")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_xlfn.IFNA(INDEX('RD4 Willowie'!$I$2:$I$200,MATCH(Junior7[[#This Row],[Rider]],'RD4 Willowie'!$F$2:$F$200,0)),"")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380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380</v>
      </c>
      <c r="BG44" s="37" cm="1">
        <f t="array" ref="BG44">12-SUM(IF(BC44&gt;$BC$18:$BC$71,1/COUNTIF($BC$18:$BC$71,$BC$18:$BC$71)))</f>
        <v>11</v>
      </c>
      <c r="BH44" s="18"/>
    </row>
    <row r="45" spans="1:60" ht="16" x14ac:dyDescent="0.2">
      <c r="A45" s="104" t="s">
        <v>346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270</v>
      </c>
      <c r="D45" s="38">
        <f>_xlfn.IFNA(INDEX('RD3 XCO Sheps'!$I$2:$I$204,MATCH(Men_5[[#This Row],[Rider]],'RD3 XCO Sheps'!$F$2:$F$204,0)),"")</f>
        <v>240</v>
      </c>
      <c r="E45" s="38" t="str">
        <f>_xlfn.IFNA(INDEX('RD4 Ohalloran'!$I$2:$I$200,MATCH(Men_5[[#This Row],[Rider]],'RD4 Ohalloran'!$F$2:$F$200,0)),"")</f>
        <v/>
      </c>
      <c r="F45" s="38" t="str">
        <f>_xlfn.IFNA(INDEX('RD5 Craigburn'!$I$2:$I$200,MATCH(Men_5[[#This Row],[Rider]],'RD5 Craigburn'!$F$2:$F$200,0)),"")</f>
        <v/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_xlfn.IFNA(INDEX('RD4 Willowie'!$I$2:$I$200,MATCH(Men_5[[#This Row],[Rider]],'RD4 Willowie'!$F$2:$F$200,0)),"")</f>
        <v/>
      </c>
      <c r="K45" s="38">
        <f>9-COUNTBLANK(Men_5[[#This Row],[RD1 XCC Eagle]:[RD9 XCO Willowie]])</f>
        <v>2</v>
      </c>
      <c r="L45" s="59">
        <f>3-COUNTBLANK(Men_5[[#This Row],[RD1 XCC Eagle]:[RD3 XCO Sheps]])</f>
        <v>2</v>
      </c>
      <c r="M45" s="59">
        <f>4-COUNTBLANK(Men_5[[#This Row],[RD4 ]:[RD7 XCO Cobbler]])</f>
        <v>0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510</v>
      </c>
      <c r="P45" s="59" cm="1">
        <f t="array" ref="P45">IF(Men_5[[#This Row],[Number of Rounds XCM]]&lt;=3,SUM(IF(ISNA(E45:H45),0,E45:H45)),SUM(LARGE(E45:H45,{1,2,3})))</f>
        <v>0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510</v>
      </c>
      <c r="S45" s="37" cm="1">
        <f t="array" ref="S45">57-SUM(IF(O45&gt;$O$18:$O$210,1/COUNTIF($O$18:$O$210,$O$18:$O$210)))</f>
        <v>25.00000000000005</v>
      </c>
      <c r="T45" s="18"/>
      <c r="U45" s="104"/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Craigburn'!$I$2:$I$200,MATCH(Women6[[#This Row],[Rider]],'RD5 Craigburn'!$F$2:$F$200,0)),"")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_xlfn.IFNA(INDEX('RD4 Willowie'!$I$2:$I$200,MATCH(Women6[[#This Row],[Rider]],'RD4 Willowie'!$F$2:$F$200,0)),"")</f>
        <v/>
      </c>
      <c r="AE45" s="34">
        <f>9-COUNTBLANK(Women6[[#This Row],[RD1 XCC Eagle]:[RD9 XCO Willowie]])</f>
        <v>0</v>
      </c>
      <c r="AF45" s="57">
        <f>3-COUNTBLANK(Women6[[#This Row],[RD1 XCC Eagle]:[RD3 XCO Sheps]])</f>
        <v>0</v>
      </c>
      <c r="AG45" s="57">
        <f>4-COUNTBLANK(Women6[[#This Row],[RD4 ]:[RD7 XCO Cobbler]])</f>
        <v>0</v>
      </c>
      <c r="AH45" s="57">
        <f>2-COUNTBLANK(Women6[[#This Row],[RD8 XCO Melrose]:[RD9 XCO Willowie]])</f>
        <v>0</v>
      </c>
      <c r="AI45" s="57" cm="1">
        <f t="array" ref="AI45">IF(Women6[[#This Row],[Number of Rounds]]&lt;=6,SUM(IF(ISNA(V45:AD45),0,V45:AD45)),SUM(LARGE(V45:AD45,{1,2,3,4,5,6})))</f>
        <v>0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0</v>
      </c>
      <c r="AM45" s="37" cm="1">
        <f t="array" ref="AM45">18-SUM(IF(AI45&gt;$AI$18:$AI$52,1/COUNTIF($AI$18:$AI$52,$AI$18:$AI$52)))</f>
        <v>18</v>
      </c>
      <c r="AN45" s="18"/>
      <c r="AO45" s="104"/>
      <c r="AP45" s="71" t="str">
        <f>_xlfn.IFNA(INDEX('RD1 Eagle'!$I$2:$I$168,MATCH(Junior7[[#This Row],[Rider]],'RD1 Eagle'!$F$2:$F$168,0)),"")</f>
        <v/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Craigburn'!$I$2:$I$200,MATCH(Junior7[[#This Row],[Rider]],'RD5 Craigburn'!$F$2:$F$200,0)),"")</f>
        <v/>
      </c>
      <c r="AU45" s="57" t="str">
        <f>_xlfn.IFNA(INDEX('RD6 Fox'!$I$2:$I$200,MATCH(Junior7[[#This Row],[Rider]],'RD6 Fox'!$F$2:$F$200,0)),"")</f>
        <v/>
      </c>
      <c r="AV45" s="57" t="str">
        <f>_xlfn.IFNA(INDEX('RD7 Cobbler'!$I$2:$I$200,MATCH(Junior7[[#This Row],[Rider]],'RD7 Cobbler'!$F$2:$F$200,0)),"")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_xlfn.IFNA(INDEX('RD4 Willowie'!$I$2:$I$200,MATCH(Junior7[[#This Row],[Rider]],'RD4 Willowie'!$F$2:$F$200,0)),"")</f>
        <v/>
      </c>
      <c r="AY45" s="24">
        <f>9-COUNTBLANK(Junior7[[#This Row],[RD1 XCC Eagle]:[RD9 XCO Willowie]])</f>
        <v>0</v>
      </c>
      <c r="AZ45" s="24">
        <f>3-COUNTBLANK(Junior7[[#This Row],[RD1 XCC Eagle]:[RD3 XCO Sheps]])</f>
        <v>0</v>
      </c>
      <c r="BA45" s="24">
        <f>4-COUNTBLANK(Junior7[[#This Row],[RD4 ]:[RD7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12-SUM(IF(BC45&gt;$BC$18:$BC$71,1/COUNTIF($BC$18:$BC$71,$BC$18:$BC$71)))</f>
        <v>12</v>
      </c>
      <c r="BH45" s="18"/>
    </row>
    <row r="46" spans="1:60" ht="16" x14ac:dyDescent="0.2">
      <c r="A46" s="104" t="s">
        <v>348</v>
      </c>
      <c r="B46" s="38" t="str">
        <f>_xlfn.IFNA(INDEX('RD1 Eagle'!$I$2:$I$168,MATCH(Men_5[[#This Row],[Rider]],'RD1 Eagle'!$F$2:$F$168,0)),"")</f>
        <v/>
      </c>
      <c r="C46" s="38">
        <f>_xlfn.IFNA(INDEX('RD2 Shepherds'!$I$2:$I$129,MATCH(Men_5[[#This Row],[Rider]],'RD2 Shepherds'!$F$2:$F$129,0)),"")</f>
        <v>252</v>
      </c>
      <c r="D46" s="38">
        <f>_xlfn.IFNA(INDEX('RD3 XCO Sheps'!$I$2:$I$204,MATCH(Men_5[[#This Row],[Rider]],'RD3 XCO Sheps'!$F$2:$F$204,0)),"")</f>
        <v>252</v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Craigburn'!$I$2:$I$200,MATCH(Men_5[[#This Row],[Rider]],'RD5 Craigburn'!$F$2:$F$200,0)),"")</f>
        <v/>
      </c>
      <c r="G46" s="38" t="str">
        <f>_xlfn.IFNA(INDEX('RD6 Fox'!$I$2:$I$200,MATCH(Men_5[[#This Row],[Rider]],'RD6 Fox'!$F$2:$F$200,0)),"")</f>
        <v/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_xlfn.IFNA(INDEX('RD4 Willowie'!$I$2:$I$200,MATCH(Men_5[[#This Row],[Rider]],'RD4 Willowie'!$F$2:$F$200,0)),"")</f>
        <v/>
      </c>
      <c r="K46" s="38">
        <f>9-COUNTBLANK(Men_5[[#This Row],[RD1 XCC Eagle]:[RD9 XCO Willowie]])</f>
        <v>2</v>
      </c>
      <c r="L46" s="59">
        <f>3-COUNTBLANK(Men_5[[#This Row],[RD1 XCC Eagle]:[RD3 XCO Sheps]])</f>
        <v>2</v>
      </c>
      <c r="M46" s="59">
        <f>4-COUNTBLANK(Men_5[[#This Row],[RD4 ]:[RD7 XCO Cobbler]])</f>
        <v>0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504</v>
      </c>
      <c r="P46" s="59" cm="1">
        <f t="array" ref="P46">IF(Men_5[[#This Row],[Number of Rounds XCM]]&lt;=3,SUM(IF(ISNA(E46:H46),0,E46:H46)),SUM(LARGE(E46:H46,{1,2,3})))</f>
        <v>0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504</v>
      </c>
      <c r="S46" s="37" cm="1">
        <f t="array" ref="S46">57-SUM(IF(O46&gt;$O$18:$O$210,1/COUNTIF($O$18:$O$210,$O$18:$O$210)))</f>
        <v>26.000000000000053</v>
      </c>
      <c r="T46" s="18"/>
      <c r="U46" s="104"/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Craigburn'!$I$2:$I$200,MATCH(Women6[[#This Row],[Rider]],'RD5 Craigburn'!$F$2:$F$200,0)),"")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_xlfn.IFNA(INDEX('RD4 Willowie'!$I$2:$I$200,MATCH(Women6[[#This Row],[Rider]],'RD4 Willowie'!$F$2:$F$200,0)),"")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0</v>
      </c>
      <c r="AM46" s="37" cm="1">
        <f t="array" ref="AM46">18-SUM(IF(AI46&gt;$AI$18:$AI$52,1/COUNTIF($AI$18:$AI$52,$AI$18:$AI$52)))</f>
        <v>18</v>
      </c>
      <c r="AO46" s="104"/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 t="str">
        <f>_xlfn.IFNA(INDEX('RD3 XCO Sheps'!$I$2:$I$204,MATCH(Junior7[[#This Row],[Rider]],'RD3 XCO Sheps'!$F$2:$F$204,0)),"")</f>
        <v/>
      </c>
      <c r="AS46" s="77" t="str">
        <f>_xlfn.IFNA(INDEX('RD4 Ohalloran'!$I$2:$I$200,MATCH(Junior7[[#This Row],[Rider]],'RD4 Ohalloran'!$F$2:$F$200,0)),"")</f>
        <v/>
      </c>
      <c r="AT46" s="77" t="str">
        <f>_xlfn.IFNA(INDEX('RD5 Craigburn'!$I$2:$I$200,MATCH(Junior7[[#This Row],[Rider]],'RD5 Craigburn'!$F$2:$F$200,0)),"")</f>
        <v/>
      </c>
      <c r="AU46" s="101" t="str">
        <f>_xlfn.IFNA(INDEX('RD6 Fox'!$I$2:$I$200,MATCH(Junior7[[#This Row],[Rider]],'RD6 Fox'!$F$2:$F$200,0)),"")</f>
        <v/>
      </c>
      <c r="AV46" s="101" t="str">
        <f>_xlfn.IFNA(INDEX('RD7 Cobbler'!$I$2:$I$200,MATCH(Junior7[[#This Row],[Rider]],'RD7 Cobbler'!$F$2:$F$200,0)),"")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_xlfn.IFNA(INDEX('RD4 Willowie'!$I$2:$I$200,MATCH(Junior7[[#This Row],[Rider]],'RD4 Willowie'!$F$2:$F$200,0)),"")</f>
        <v/>
      </c>
      <c r="AY46" s="87">
        <f>9-COUNTBLANK(Junior7[[#This Row],[RD1 XCC Eagle]:[RD9 XCO Willowie]])</f>
        <v>0</v>
      </c>
      <c r="AZ46" s="47">
        <f>3-COUNTBLANK(Junior7[[#This Row],[RD1 XCC Eagle]:[RD3 XCO Sheps]])</f>
        <v>0</v>
      </c>
      <c r="BA46" s="47">
        <f>4-COUNTBLANK(Junior7[[#This Row],[RD4 ]:[RD7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12-SUM(IF(BC46&gt;$BC$18:$BC$71,1/COUNTIF($BC$18:$BC$71,$BC$18:$BC$71)))</f>
        <v>12</v>
      </c>
      <c r="BH46" s="18"/>
    </row>
    <row r="47" spans="1:60" ht="15" customHeight="1" x14ac:dyDescent="0.2">
      <c r="A47" s="104" t="s">
        <v>78</v>
      </c>
      <c r="B47" s="38">
        <f>_xlfn.IFNA(INDEX('RD1 Eagle'!$I$2:$I$168,MATCH(Men_5[[#This Row],[Rider]],'RD1 Eagle'!$F$2:$F$168,0)),"")</f>
        <v>500</v>
      </c>
      <c r="C47" s="38" t="str">
        <f>_xlfn.IFNA(INDEX('RD2 Shepherds'!$I$2:$I$129,MATCH(Men_5[[#This Row],[Rider]],'RD2 Shepherds'!$F$2:$F$129,0)),"")</f>
        <v/>
      </c>
      <c r="D47" s="38" t="str">
        <f>_xlfn.IFNA(INDEX('RD3 XCO Sheps'!$I$2:$I$204,MATCH(Men_5[[#This Row],[Rider]],'RD3 XCO Sheps'!$F$2:$F$204,0)),"")</f>
        <v/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Craigburn'!$I$2:$I$200,MATCH(Men_5[[#This Row],[Rider]],'RD5 Craigburn'!$F$2:$F$200,0)),"")</f>
        <v/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_xlfn.IFNA(INDEX('RD4 Willowie'!$I$2:$I$200,MATCH(Men_5[[#This Row],[Rider]],'RD4 Willowie'!$F$2:$F$200,0)),"")</f>
        <v/>
      </c>
      <c r="K47" s="38">
        <f>9-COUNTBLANK(Men_5[[#This Row],[RD1 XCC Eagle]:[RD9 XCO Willowie]])</f>
        <v>1</v>
      </c>
      <c r="L47" s="59">
        <f>3-COUNTBLANK(Men_5[[#This Row],[RD1 XCC Eagle]:[RD3 XCO Sheps]])</f>
        <v>1</v>
      </c>
      <c r="M47" s="59">
        <f>4-COUNTBLANK(Men_5[[#This Row],[RD4 ]:[RD7 XCO Cobbler]])</f>
        <v>0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500</v>
      </c>
      <c r="P47" s="59" cm="1">
        <f t="array" ref="P47">IF(Men_5[[#This Row],[Number of Rounds XCM]]&lt;=3,SUM(IF(ISNA(E47:H47),0,E47:H47)),SUM(LARGE(E47:H47,{1,2,3})))</f>
        <v>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500</v>
      </c>
      <c r="S47" s="37" cm="1">
        <f t="array" ref="S47">57-SUM(IF(O47&gt;$O$18:$O$210,1/COUNTIF($O$18:$O$210,$O$18:$O$210)))</f>
        <v>27.000000000000053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Craigburn'!$I$2:$I$200,MATCH(Women6[[#This Row],[Rider]],'RD5 Craigburn'!$F$2:$F$200,0)),"")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_xlfn.IFNA(INDEX('RD4 Willowie'!$I$2:$I$200,MATCH(Women6[[#This Row],[Rider]],'RD4 Willowie'!$F$2:$F$200,0)),"")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18-SUM(IF(AI47&gt;$AI$18:$AI$52,1/COUNTIF($AI$18:$AI$52,$AI$18:$AI$52)))</f>
        <v>18</v>
      </c>
      <c r="AN47" s="18"/>
      <c r="AO47" s="104"/>
      <c r="AP47" s="71" t="str">
        <f>_xlfn.IFNA(INDEX('RD1 Eagle'!$I$2:$I$168,MATCH(Junior7[[#This Row],[Rider]],'RD1 Eagle'!$F$2:$F$168,0)),"")</f>
        <v/>
      </c>
      <c r="AQ47" s="34" t="str">
        <f>_xlfn.IFNA(INDEX('RD2 Shepherds'!$I$2:$I$129,MATCH(Junior7[[#This Row],[Rider]],'RD2 Shepherds'!$F$2:$F$129,0)),"")</f>
        <v/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Craigburn'!$I$2:$I$200,MATCH(Junior7[[#This Row],[Rider]],'RD5 Craigburn'!$F$2:$F$200,0)),"")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_xlfn.IFNA(INDEX('RD4 Willowie'!$I$2:$I$200,MATCH(Junior7[[#This Row],[Rider]],'RD4 Willowie'!$F$2:$F$200,0)),"")</f>
        <v/>
      </c>
      <c r="AY47" s="23">
        <f>9-COUNTBLANK(Junior7[[#This Row],[RD1 XCC Eagle]:[RD9 XCO Willowie]])</f>
        <v>0</v>
      </c>
      <c r="AZ47" s="24">
        <f>3-COUNTBLANK(Junior7[[#This Row],[RD1 XCC Eagle]:[RD3 XCO Sheps]])</f>
        <v>0</v>
      </c>
      <c r="BA47" s="24">
        <f>4-COUNTBLANK(Junior7[[#This Row],[RD4 ]:[RD7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12-SUM(IF(BC47&gt;$BC$18:$BC$71,1/COUNTIF($BC$18:$BC$71,$BC$18:$BC$71)))</f>
        <v>12</v>
      </c>
      <c r="BH47" s="18"/>
    </row>
    <row r="48" spans="1:60" ht="16" customHeight="1" x14ac:dyDescent="0.2">
      <c r="A48" s="104" t="s">
        <v>183</v>
      </c>
      <c r="B48" s="38">
        <f>_xlfn.IFNA(INDEX('RD1 Eagle'!$I$2:$I$168,MATCH(Men_5[[#This Row],[Rider]],'RD1 Eagle'!$F$2:$F$168,0)),"")</f>
        <v>244.99999999999997</v>
      </c>
      <c r="C48" s="38" t="str">
        <f>_xlfn.IFNA(INDEX('RD2 Shepherds'!$I$2:$I$129,MATCH(Men_5[[#This Row],[Rider]],'RD2 Shepherds'!$F$2:$F$129,0)),"")</f>
        <v/>
      </c>
      <c r="D48" s="38">
        <f>_xlfn.IFNA(INDEX('RD3 XCO Sheps'!$I$2:$I$204,MATCH(Men_5[[#This Row],[Rider]],'RD3 XCO Sheps'!$F$2:$F$204,0)),"")</f>
        <v>244.99999999999997</v>
      </c>
      <c r="E48" s="38" t="str">
        <f>_xlfn.IFNA(INDEX('RD4 Ohalloran'!$I$2:$I$200,MATCH(Men_5[[#This Row],[Rider]],'RD4 Ohalloran'!$F$2:$F$200,0)),"")</f>
        <v/>
      </c>
      <c r="F48" s="38" t="str">
        <f>_xlfn.IFNA(INDEX('RD5 Craigburn'!$I$2:$I$200,MATCH(Men_5[[#This Row],[Rider]],'RD5 Craigburn'!$F$2:$F$200,0)),"")</f>
        <v/>
      </c>
      <c r="G48" s="38" t="str">
        <f>_xlfn.IFNA(INDEX('RD6 Fox'!$I$2:$I$200,MATCH(Men_5[[#This Row],[Rider]],'RD6 Fox'!$F$2:$F$200,0)),"")</f>
        <v/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_xlfn.IFNA(INDEX('RD4 Willowie'!$I$2:$I$200,MATCH(Men_5[[#This Row],[Rider]],'RD4 Willowie'!$F$2:$F$200,0)),"")</f>
        <v/>
      </c>
      <c r="K48" s="38">
        <f>9-COUNTBLANK(Men_5[[#This Row],[RD1 XCC Eagle]:[RD9 XCO Willowie]])</f>
        <v>2</v>
      </c>
      <c r="L48" s="59">
        <f>3-COUNTBLANK(Men_5[[#This Row],[RD1 XCC Eagle]:[RD3 XCO Sheps]])</f>
        <v>2</v>
      </c>
      <c r="M48" s="59">
        <f>4-COUNTBLANK(Men_5[[#This Row],[RD4 ]:[RD7 XCO Cobbler]])</f>
        <v>0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489.99999999999994</v>
      </c>
      <c r="P48" s="59" cm="1">
        <f t="array" ref="P48">IF(Men_5[[#This Row],[Number of Rounds XCM]]&lt;=3,SUM(IF(ISNA(E48:H48),0,E48:H48)),SUM(LARGE(E48:H48,{1,2,3})))</f>
        <v>0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489.99999999999994</v>
      </c>
      <c r="S48" s="37" cm="1">
        <f t="array" ref="S48">57-SUM(IF(O48&gt;$O$18:$O$210,1/COUNTIF($O$18:$O$210,$O$18:$O$210)))</f>
        <v>28.000000000000053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Craigburn'!$I$2:$I$200,MATCH(Women6[[#This Row],[Rider]],'RD5 Craigburn'!$F$2:$F$200,0)),"")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_xlfn.IFNA(INDEX('RD4 Willowie'!$I$2:$I$200,MATCH(Women6[[#This Row],[Rider]],'RD4 Willowie'!$F$2:$F$200,0)),"")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18-SUM(IF(AI48&gt;$AI$18:$AI$52,1/COUNTIF($AI$18:$AI$52,$AI$18:$AI$52)))</f>
        <v>18</v>
      </c>
      <c r="AN48" s="45"/>
      <c r="AO48" s="104"/>
      <c r="AP48" s="71" t="str">
        <f>_xlfn.IFNA(INDEX('RD1 Eagle'!$I$2:$I$168,MATCH(Junior7[[#This Row],[Rider]],'RD1 Eagle'!$F$2:$F$168,0)),"")</f>
        <v/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Craigburn'!$I$2:$I$200,MATCH(Junior7[[#This Row],[Rider]],'RD5 Craigburn'!$F$2:$F$200,0)),"")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_xlfn.IFNA(INDEX('RD4 Willowie'!$I$2:$I$200,MATCH(Junior7[[#This Row],[Rider]],'RD4 Willowie'!$F$2:$F$200,0)),"")</f>
        <v/>
      </c>
      <c r="AY48" s="23">
        <f>9-COUNTBLANK(Junior7[[#This Row],[RD1 XCC Eagle]:[RD9 XCO Willowie]])</f>
        <v>0</v>
      </c>
      <c r="AZ48" s="24">
        <f>3-COUNTBLANK(Junior7[[#This Row],[RD1 XCC Eagle]:[RD3 XCO Sheps]])</f>
        <v>0</v>
      </c>
      <c r="BA48" s="24">
        <f>4-COUNTBLANK(Junior7[[#This Row],[RD4 ]:[RD7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12-SUM(IF(BC48&gt;$BC$18:$BC$71,1/COUNTIF($BC$18:$BC$71,$BC$18:$BC$71)))</f>
        <v>12</v>
      </c>
      <c r="BH48" s="18"/>
    </row>
    <row r="49" spans="1:60" ht="16" customHeight="1" thickBot="1" x14ac:dyDescent="0.25">
      <c r="A49" s="104" t="s">
        <v>324</v>
      </c>
      <c r="B49" s="38" t="str">
        <f>_xlfn.IFNA(INDEX('RD1 Eagle'!$I$2:$I$168,MATCH(Men_5[[#This Row],[Rider]],'RD1 Eagle'!$F$2:$F$168,0)),"")</f>
        <v/>
      </c>
      <c r="C49" s="38">
        <f>_xlfn.IFNA(INDEX('RD2 Shepherds'!$I$2:$I$129,MATCH(Men_5[[#This Row],[Rider]],'RD2 Shepherds'!$F$2:$F$129,0)),"")</f>
        <v>259</v>
      </c>
      <c r="D49" s="38">
        <f>_xlfn.IFNA(INDEX('RD3 XCO Sheps'!$I$2:$I$204,MATCH(Men_5[[#This Row],[Rider]],'RD3 XCO Sheps'!$F$2:$F$204,0)),"")</f>
        <v>196</v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Craigburn'!$I$2:$I$200,MATCH(Men_5[[#This Row],[Rider]],'RD5 Craigburn'!$F$2:$F$200,0)),"")</f>
        <v/>
      </c>
      <c r="G49" s="38" t="str">
        <f>_xlfn.IFNA(INDEX('RD6 Fox'!$I$2:$I$200,MATCH(Men_5[[#This Row],[Rider]],'RD6 Fox'!$F$2:$F$200,0)),"")</f>
        <v/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_xlfn.IFNA(INDEX('RD4 Willowie'!$I$2:$I$200,MATCH(Men_5[[#This Row],[Rider]],'RD4 Willowie'!$F$2:$F$200,0)),"")</f>
        <v/>
      </c>
      <c r="K49" s="38">
        <f>9-COUNTBLANK(Men_5[[#This Row],[RD1 XCC Eagle]:[RD9 XCO Willowie]])</f>
        <v>2</v>
      </c>
      <c r="L49" s="59">
        <f>3-COUNTBLANK(Men_5[[#This Row],[RD1 XCC Eagle]:[RD3 XCO Sheps]])</f>
        <v>2</v>
      </c>
      <c r="M49" s="59">
        <f>4-COUNTBLANK(Men_5[[#This Row],[RD4 ]:[RD7 XCO Cobbler]])</f>
        <v>0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455</v>
      </c>
      <c r="P49" s="59" cm="1">
        <f t="array" ref="P49">IF(Men_5[[#This Row],[Number of Rounds XCM]]&lt;=3,SUM(IF(ISNA(E49:H49),0,E49:H49)),SUM(LARGE(E49:H49,{1,2,3})))</f>
        <v>0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455</v>
      </c>
      <c r="S49" s="37" cm="1">
        <f t="array" ref="S49">57-SUM(IF(O49&gt;$O$18:$O$210,1/COUNTIF($O$18:$O$210,$O$18:$O$210)))</f>
        <v>29.000000000000057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Craigburn'!$I$2:$I$200,MATCH(Women6[[#This Row],[Rider]],'RD5 Craigburn'!$F$2:$F$200,0)),"")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_xlfn.IFNA(INDEX('RD4 Willowie'!$I$2:$I$200,MATCH(Women6[[#This Row],[Rider]],'RD4 Willowie'!$F$2:$F$200,0)),"")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18-SUM(IF(AI49&gt;$AI$18:$AI$52,1/COUNTIF($AI$18:$AI$52,$AI$18:$AI$52)))</f>
        <v>18</v>
      </c>
      <c r="AN49" s="45"/>
      <c r="AO49" s="104"/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Craigburn'!$I$2:$I$200,MATCH(Junior7[[#This Row],[Rider]],'RD5 Craigburn'!$F$2:$F$200,0)),"")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_xlfn.IFNA(INDEX('RD4 Willowie'!$I$2:$I$200,MATCH(Junior7[[#This Row],[Rider]],'RD4 Willowie'!$F$2:$F$200,0)),"")</f>
        <v/>
      </c>
      <c r="AY49" s="23">
        <f>9-COUNTBLANK(Junior7[[#This Row],[RD1 XCC Eagle]:[RD9 XCO Willowie]])</f>
        <v>0</v>
      </c>
      <c r="AZ49" s="24">
        <f>3-COUNTBLANK(Junior7[[#This Row],[RD1 XCC Eagle]:[RD3 XCO Sheps]])</f>
        <v>0</v>
      </c>
      <c r="BA49" s="24">
        <f>4-COUNTBLANK(Junior7[[#This Row],[RD4 ]:[RD7 XCO Cobbler]])</f>
        <v>0</v>
      </c>
      <c r="BB49" s="24">
        <f>2-COUNTBLANK(Junior7[[#This Row],[RD8 XCO Melrose]:[RD9 XCO Willowie]])</f>
        <v>0</v>
      </c>
      <c r="BC49" s="38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12-SUM(IF(BC49&gt;$BC$18:$BC$71,1/COUNTIF($BC$18:$BC$71,$BC$18:$BC$71)))</f>
        <v>12</v>
      </c>
      <c r="BH49" s="18"/>
    </row>
    <row r="50" spans="1:60" ht="17" thickBot="1" x14ac:dyDescent="0.25">
      <c r="A50" s="104" t="s">
        <v>305</v>
      </c>
      <c r="B50" s="38" t="str">
        <f>_xlfn.IFNA(INDEX('RD1 Eagle'!$I$2:$I$168,MATCH(Men_5[[#This Row],[Rider]],'RD1 Eagle'!$F$2:$F$168,0)),"")</f>
        <v/>
      </c>
      <c r="C50" s="38">
        <f>_xlfn.IFNA(INDEX('RD2 Shepherds'!$I$2:$I$129,MATCH(Men_5[[#This Row],[Rider]],'RD2 Shepherds'!$F$2:$F$129,0)),"")</f>
        <v>450</v>
      </c>
      <c r="D50" s="38" t="str">
        <f>_xlfn.IFNA(INDEX('RD3 XCO Sheps'!$I$2:$I$204,MATCH(Men_5[[#This Row],[Rider]],'RD3 XCO Sheps'!$F$2:$F$204,0)),"")</f>
        <v/>
      </c>
      <c r="E50" s="38" t="str">
        <f>_xlfn.IFNA(INDEX('RD4 Ohalloran'!$I$2:$I$200,MATCH(Men_5[[#This Row],[Rider]],'RD4 Ohalloran'!$F$2:$F$200,0)),"")</f>
        <v/>
      </c>
      <c r="F50" s="38" t="str">
        <f>_xlfn.IFNA(INDEX('RD5 Craigburn'!$I$2:$I$200,MATCH(Men_5[[#This Row],[Rider]],'RD5 Craigburn'!$F$2:$F$200,0)),"")</f>
        <v/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_xlfn.IFNA(INDEX('RD4 Willowie'!$I$2:$I$200,MATCH(Men_5[[#This Row],[Rider]],'RD4 Willowie'!$F$2:$F$200,0)),"")</f>
        <v/>
      </c>
      <c r="K50" s="38">
        <f>9-COUNTBLANK(Men_5[[#This Row],[RD1 XCC Eagle]:[RD9 XCO Willowie]])</f>
        <v>1</v>
      </c>
      <c r="L50" s="59">
        <f>3-COUNTBLANK(Men_5[[#This Row],[RD1 XCC Eagle]:[RD3 XCO Sheps]])</f>
        <v>1</v>
      </c>
      <c r="M50" s="59">
        <f>4-COUNTBLANK(Men_5[[#This Row],[RD4 ]:[RD7 XCO Cobbler]])</f>
        <v>0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450</v>
      </c>
      <c r="P50" s="59" cm="1">
        <f t="array" ref="P50">IF(Men_5[[#This Row],[Number of Rounds XCM]]&lt;=3,SUM(IF(ISNA(E50:H50),0,E50:H50)),SUM(LARGE(E50:H50,{1,2,3})))</f>
        <v>0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450</v>
      </c>
      <c r="S50" s="37" cm="1">
        <f t="array" ref="S50">57-SUM(IF(O50&gt;$O$18:$O$210,1/COUNTIF($O$18:$O$210,$O$18:$O$210)))</f>
        <v>30.000000000000057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Craigburn'!$I$2:$I$200,MATCH(Women6[[#This Row],[Rider]],'RD5 Craigburn'!$F$2:$F$200,0)),"")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_xlfn.IFNA(INDEX('RD4 Willowie'!$I$2:$I$200,MATCH(Women6[[#This Row],[Rider]],'RD4 Willowie'!$F$2:$F$200,0)),"")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18-SUM(IF(AI50&gt;$AI$18:$AI$52,1/COUNTIF($AI$18:$AI$52,$AI$18:$AI$52)))</f>
        <v>18</v>
      </c>
      <c r="AN50" s="45"/>
      <c r="AO50" s="104"/>
      <c r="AP50" s="71" t="str">
        <f>_xlfn.IFNA(INDEX('RD1 Eagle'!$I$2:$I$168,MATCH(Junior7[[#This Row],[Rider]],'RD1 Eagle'!$F$2:$F$168,0)),"")</f>
        <v/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Craigburn'!$I$2:$I$200,MATCH(Junior7[[#This Row],[Rider]],'RD5 Craigburn'!$F$2:$F$200,0)),"")</f>
        <v/>
      </c>
      <c r="AU50" s="34" t="str">
        <f>_xlfn.IFNA(INDEX('RD6 Fox'!$I$2:$I$200,MATCH(Junior7[[#This Row],[Rider]],'RD6 Fox'!$F$2:$F$200,0)),"")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_xlfn.IFNA(INDEX('RD4 Willowie'!$I$2:$I$200,MATCH(Junior7[[#This Row],[Rider]],'RD4 Willowie'!$F$2:$F$200,0)),"")</f>
        <v/>
      </c>
      <c r="AY50" s="23">
        <f>9-COUNTBLANK(Junior7[[#This Row],[RD1 XCC Eagle]:[RD9 XCO Willowie]])</f>
        <v>0</v>
      </c>
      <c r="AZ50" s="24">
        <f>3-COUNTBLANK(Junior7[[#This Row],[RD1 XCC Eagle]:[RD3 XCO Sheps]])</f>
        <v>0</v>
      </c>
      <c r="BA50" s="24">
        <f>4-COUNTBLANK(Junior7[[#This Row],[RD4 ]:[RD7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12-SUM(IF(BC50&gt;$BC$18:$BC$71,1/COUNTIF($BC$18:$BC$71,$BC$18:$BC$71)))</f>
        <v>12</v>
      </c>
      <c r="BH50" s="18"/>
    </row>
    <row r="51" spans="1:60" ht="16.25" customHeight="1" thickBot="1" x14ac:dyDescent="0.25">
      <c r="A51" s="104" t="s">
        <v>197</v>
      </c>
      <c r="B51" s="38">
        <f>_xlfn.IFNA(INDEX('RD1 Eagle'!$I$2:$I$168,MATCH(Men_5[[#This Row],[Rider]],'RD1 Eagle'!$F$2:$F$168,0)),"")</f>
        <v>450</v>
      </c>
      <c r="C51" s="38" t="str">
        <f>_xlfn.IFNA(INDEX('RD2 Shepherds'!$I$2:$I$129,MATCH(Men_5[[#This Row],[Rider]],'RD2 Shepherds'!$F$2:$F$129,0)),"")</f>
        <v/>
      </c>
      <c r="D51" s="38" t="str">
        <f>_xlfn.IFNA(INDEX('RD3 XCO Sheps'!$I$2:$I$204,MATCH(Men_5[[#This Row],[Rider]],'RD3 XCO Sheps'!$F$2:$F$204,0)),"")</f>
        <v/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Craigburn'!$I$2:$I$200,MATCH(Men_5[[#This Row],[Rider]],'RD5 Craigburn'!$F$2:$F$200,0)),"")</f>
        <v/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_xlfn.IFNA(INDEX('RD4 Willowie'!$I$2:$I$200,MATCH(Men_5[[#This Row],[Rider]],'RD4 Willowie'!$F$2:$F$200,0)),"")</f>
        <v/>
      </c>
      <c r="K51" s="38">
        <f>9-COUNTBLANK(Men_5[[#This Row],[RD1 XCC Eagle]:[RD9 XCO Willowie]])</f>
        <v>1</v>
      </c>
      <c r="L51" s="59">
        <f>3-COUNTBLANK(Men_5[[#This Row],[RD1 XCC Eagle]:[RD3 XCO Sheps]])</f>
        <v>1</v>
      </c>
      <c r="M51" s="59">
        <f>4-COUNTBLANK(Men_5[[#This Row],[RD4 ]:[RD7 XCO Cobbler]])</f>
        <v>0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450</v>
      </c>
      <c r="P51" s="59" cm="1">
        <f t="array" ref="P51">IF(Men_5[[#This Row],[Number of Rounds XCM]]&lt;=3,SUM(IF(ISNA(E51:H51),0,E51:H51)),SUM(LARGE(E51:H51,{1,2,3})))</f>
        <v>0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450</v>
      </c>
      <c r="S51" s="37" cm="1">
        <f t="array" ref="S51">57-SUM(IF(O51&gt;$O$18:$O$210,1/COUNTIF($O$18:$O$210,$O$18:$O$210)))</f>
        <v>30.000000000000057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Craigburn'!$I$2:$I$200,MATCH(Women6[[#This Row],[Rider]],'RD5 Craigburn'!$F$2:$F$200,0)),"")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_xlfn.IFNA(INDEX('RD4 Willowie'!$I$2:$I$200,MATCH(Women6[[#This Row],[Rider]],'RD4 Willowie'!$F$2:$F$200,0)),"")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18-SUM(IF(AI51&gt;$AI$18:$AI$52,1/COUNTIF($AI$18:$AI$52,$AI$18:$AI$52)))</f>
        <v>18</v>
      </c>
      <c r="AN51" s="45"/>
      <c r="AO51" s="104"/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Craigburn'!$I$2:$I$200,MATCH(Junior7[[#This Row],[Rider]],'RD5 Craigburn'!$F$2:$F$200,0)),"")</f>
        <v/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_xlfn.IFNA(INDEX('RD4 Willowie'!$I$2:$I$200,MATCH(Junior7[[#This Row],[Rider]],'RD4 Willowie'!$F$2:$F$200,0)),"")</f>
        <v/>
      </c>
      <c r="AY51" s="23">
        <f>9-COUNTBLANK(Junior7[[#This Row],[RD1 XCC Eagle]:[RD9 XCO Willowie]])</f>
        <v>0</v>
      </c>
      <c r="AZ51" s="24">
        <f>3-COUNTBLANK(Junior7[[#This Row],[RD1 XCC Eagle]:[RD3 XCO Sheps]])</f>
        <v>0</v>
      </c>
      <c r="BA51" s="24">
        <f>4-COUNTBLANK(Junior7[[#This Row],[RD4 ]:[RD7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12-SUM(IF(BC51&gt;$BC$18:$BC$71,1/COUNTIF($BC$18:$BC$71,$BC$18:$BC$71)))</f>
        <v>12</v>
      </c>
      <c r="BH51" s="18"/>
    </row>
    <row r="52" spans="1:60" ht="16.25" customHeight="1" thickBot="1" x14ac:dyDescent="0.25">
      <c r="A52" s="104" t="s">
        <v>198</v>
      </c>
      <c r="B52" s="38">
        <f>_xlfn.IFNA(INDEX('RD1 Eagle'!$I$2:$I$168,MATCH(Men_5[[#This Row],[Rider]],'RD1 Eagle'!$F$2:$F$168,0)),"")</f>
        <v>420</v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 t="str">
        <f>_xlfn.IFNA(INDEX('RD4 Ohalloran'!$I$2:$I$200,MATCH(Men_5[[#This Row],[Rider]],'RD4 Ohalloran'!$F$2:$F$200,0)),"")</f>
        <v/>
      </c>
      <c r="F52" s="38" t="str">
        <f>_xlfn.IFNA(INDEX('RD5 Craigburn'!$I$2:$I$200,MATCH(Men_5[[#This Row],[Rider]],'RD5 Craigburn'!$F$2:$F$200,0)),"")</f>
        <v/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_xlfn.IFNA(INDEX('RD4 Willowie'!$I$2:$I$200,MATCH(Men_5[[#This Row],[Rider]],'RD4 Willowie'!$F$2:$F$200,0)),"")</f>
        <v/>
      </c>
      <c r="K52" s="38">
        <f>9-COUNTBLANK(Men_5[[#This Row],[RD1 XCC Eagle]:[RD9 XCO Willowie]])</f>
        <v>1</v>
      </c>
      <c r="L52" s="59">
        <f>3-COUNTBLANK(Men_5[[#This Row],[RD1 XCC Eagle]:[RD3 XCO Sheps]])</f>
        <v>1</v>
      </c>
      <c r="M52" s="59">
        <f>4-COUNTBLANK(Men_5[[#This Row],[RD4 ]:[RD7 XCO Cobbler]])</f>
        <v>0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420</v>
      </c>
      <c r="P52" s="59" cm="1">
        <f t="array" ref="P52">IF(Men_5[[#This Row],[Number of Rounds XCM]]&lt;=3,SUM(IF(ISNA(E52:H52),0,E52:H52)),SUM(LARGE(E52:H52,{1,2,3})))</f>
        <v>0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420</v>
      </c>
      <c r="S52" s="37" cm="1">
        <f t="array" ref="S52">57-SUM(IF(O52&gt;$O$18:$O$210,1/COUNTIF($O$18:$O$210,$O$18:$O$210)))</f>
        <v>31.000000000000057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Craigburn'!$I$2:$I$200,MATCH(Women6[[#This Row],[Rider]],'RD5 Craigburn'!$F$2:$F$200,0)),"")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_xlfn.IFNA(INDEX('RD4 Willowie'!$I$2:$I$200,MATCH(Women6[[#This Row],[Rider]],'RD4 Willowie'!$F$2:$F$200,0)),"")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18-SUM(IF(AI52&gt;$AI$18:$AI$52,1/COUNTIF($AI$18:$AI$52,$AI$18:$AI$52)))</f>
        <v>18</v>
      </c>
      <c r="AN52" s="45"/>
      <c r="AO52" s="104"/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Craigburn'!$I$2:$I$200,MATCH(Junior7[[#This Row],[Rider]],'RD5 Craigburn'!$F$2:$F$200,0)),"")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_xlfn.IFNA(INDEX('RD4 Willowie'!$I$2:$I$200,MATCH(Junior7[[#This Row],[Rider]],'RD4 Willowie'!$F$2:$F$200,0)),"")</f>
        <v/>
      </c>
      <c r="AY52" s="23">
        <f>9-COUNTBLANK(Junior7[[#This Row],[RD1 XCC Eagle]:[RD9 XCO Willowie]])</f>
        <v>0</v>
      </c>
      <c r="AZ52" s="24">
        <f>3-COUNTBLANK(Junior7[[#This Row],[RD1 XCC Eagle]:[RD3 XCO Sheps]])</f>
        <v>0</v>
      </c>
      <c r="BA52" s="24">
        <f>4-COUNTBLANK(Junior7[[#This Row],[RD4 ]:[RD7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12-SUM(IF(BC52&gt;$BC$18:$BC$71,1/COUNTIF($BC$18:$BC$71,$BC$18:$BC$71)))</f>
        <v>12</v>
      </c>
      <c r="BH52" s="18"/>
    </row>
    <row r="53" spans="1:60" ht="16" x14ac:dyDescent="0.2">
      <c r="A53" s="104" t="s">
        <v>391</v>
      </c>
      <c r="B53" s="38" t="str">
        <f>_xlfn.IFNA(INDEX('RD1 Eagle'!$I$2:$I$168,MATCH(Men_5[[#This Row],[Rider]],'RD1 Eagle'!$F$2:$F$168,0)),"")</f>
        <v/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420</v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Craigburn'!$I$2:$I$200,MATCH(Men_5[[#This Row],[Rider]],'RD5 Craigburn'!$F$2:$F$200,0)),"")</f>
        <v/>
      </c>
      <c r="G53" s="38" t="str">
        <f>_xlfn.IFNA(INDEX('RD6 Fox'!$I$2:$I$200,MATCH(Men_5[[#This Row],[Rider]],'RD6 Fox'!$F$2:$F$200,0)),"")</f>
        <v/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_xlfn.IFNA(INDEX('RD4 Willowie'!$I$2:$I$200,MATCH(Men_5[[#This Row],[Rider]],'RD4 Willowie'!$F$2:$F$200,0)),"")</f>
        <v/>
      </c>
      <c r="K53" s="38">
        <f>9-COUNTBLANK(Men_5[[#This Row],[RD1 XCC Eagle]:[RD9 XCO Willowie]])</f>
        <v>1</v>
      </c>
      <c r="L53" s="59">
        <f>3-COUNTBLANK(Men_5[[#This Row],[RD1 XCC Eagle]:[RD3 XCO Sheps]])</f>
        <v>1</v>
      </c>
      <c r="M53" s="59">
        <f>4-COUNTBLANK(Men_5[[#This Row],[RD4 ]:[RD7 XCO Cobbler]])</f>
        <v>0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420</v>
      </c>
      <c r="P53" s="59" cm="1">
        <f t="array" ref="P53">IF(Men_5[[#This Row],[Number of Rounds XCM]]&lt;=3,SUM(IF(ISNA(E53:H53),0,E53:H53)),SUM(LARGE(E53:H53,{1,2,3})))</f>
        <v>0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420</v>
      </c>
      <c r="S53" s="37" cm="1">
        <f t="array" ref="S53">57-SUM(IF(O53&gt;$O$18:$O$210,1/COUNTIF($O$18:$O$210,$O$18:$O$210)))</f>
        <v>31.000000000000057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/>
      <c r="AP53" s="78" t="str">
        <f>_xlfn.IFNA(INDEX('RD1 Eagle'!$I$2:$I$168,MATCH(Junior7[[#This Row],[Rider]],'RD1 Eagle'!$F$2:$F$168,0)),"")</f>
        <v/>
      </c>
      <c r="AQ53" s="38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Craigburn'!$I$2:$I$200,MATCH(Junior7[[#This Row],[Rider]],'RD5 Craigburn'!$F$2:$F$200,0)),"")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_xlfn.IFNA(INDEX('RD4 Willowie'!$I$2:$I$200,MATCH(Junior7[[#This Row],[Rider]],'RD4 Willowie'!$F$2:$F$200,0)),"")</f>
        <v/>
      </c>
      <c r="AY53" s="23">
        <f>9-COUNTBLANK(Junior7[[#This Row],[RD1 XCC Eagle]:[RD9 XCO Willowie]])</f>
        <v>0</v>
      </c>
      <c r="AZ53" s="24">
        <f>3-COUNTBLANK(Junior7[[#This Row],[RD1 XCC Eagle]:[RD3 XCO Sheps]])</f>
        <v>0</v>
      </c>
      <c r="BA53" s="24">
        <f>4-COUNTBLANK(Junior7[[#This Row],[RD4 ]:[RD7 XCO Cobbler]])</f>
        <v>0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12-SUM(IF(BC53&gt;$BC$18:$BC$71,1/COUNTIF($BC$18:$BC$71,$BC$18:$BC$71)))</f>
        <v>12</v>
      </c>
      <c r="BH53" s="18"/>
    </row>
    <row r="54" spans="1:60" ht="16" x14ac:dyDescent="0.2">
      <c r="A54" s="104" t="s">
        <v>393</v>
      </c>
      <c r="B54" s="38" t="str">
        <f>_xlfn.IFNA(INDEX('RD1 Eagle'!$I$2:$I$168,MATCH(Men_5[[#This Row],[Rider]],'RD1 Eagle'!$F$2:$F$168,0)),"")</f>
        <v/>
      </c>
      <c r="C54" s="38" t="str">
        <f>_xlfn.IFNA(INDEX('RD2 Shepherds'!$I$2:$I$129,MATCH(Men_5[[#This Row],[Rider]],'RD2 Shepherds'!$F$2:$F$129,0)),"")</f>
        <v/>
      </c>
      <c r="D54" s="38">
        <f>_xlfn.IFNA(INDEX('RD3 XCO Sheps'!$I$2:$I$204,MATCH(Men_5[[#This Row],[Rider]],'RD3 XCO Sheps'!$F$2:$F$204,0)),"")</f>
        <v>390</v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Craigburn'!$I$2:$I$200,MATCH(Men_5[[#This Row],[Rider]],'RD5 Craigburn'!$F$2:$F$200,0)),"")</f>
        <v/>
      </c>
      <c r="G54" s="38" t="str">
        <f>_xlfn.IFNA(INDEX('RD6 Fox'!$I$2:$I$200,MATCH(Men_5[[#This Row],[Rider]],'RD6 Fox'!$F$2:$F$200,0)),"")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_xlfn.IFNA(INDEX('RD4 Willowie'!$I$2:$I$200,MATCH(Men_5[[#This Row],[Rider]],'RD4 Willowie'!$F$2:$F$200,0)),"")</f>
        <v/>
      </c>
      <c r="K54" s="38">
        <f>9-COUNTBLANK(Men_5[[#This Row],[RD1 XCC Eagle]:[RD9 XCO Willowie]])</f>
        <v>1</v>
      </c>
      <c r="L54" s="59">
        <f>3-COUNTBLANK(Men_5[[#This Row],[RD1 XCC Eagle]:[RD3 XCO Sheps]])</f>
        <v>1</v>
      </c>
      <c r="M54" s="59">
        <f>4-COUNTBLANK(Men_5[[#This Row],[RD4 ]:[RD7 XCO Cobbler]])</f>
        <v>0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390</v>
      </c>
      <c r="P54" s="59" cm="1">
        <f t="array" ref="P54">IF(Men_5[[#This Row],[Number of Rounds XCM]]&lt;=3,SUM(IF(ISNA(E54:H54),0,E54:H54)),SUM(LARGE(E54:H54,{1,2,3})))</f>
        <v>0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390</v>
      </c>
      <c r="S54" s="37" cm="1">
        <f t="array" ref="S54">57-SUM(IF(O54&gt;$O$18:$O$210,1/COUNTIF($O$18:$O$210,$O$18:$O$210)))</f>
        <v>32.000000000000057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/>
      <c r="AP54" s="70" t="str">
        <f>_xlfn.IFNA(INDEX('RD1 Eagle'!$I$2:$I$168,MATCH(Junior7[[#This Row],[Rider]],'RD1 Eagle'!$F$2:$F$168,0)),"")</f>
        <v/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Craigburn'!$I$2:$I$200,MATCH(Junior7[[#This Row],[Rider]],'RD5 Craigburn'!$F$2:$F$200,0)),"")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_xlfn.IFNA(INDEX('RD4 Willowie'!$I$2:$I$200,MATCH(Junior7[[#This Row],[Rider]],'RD4 Willowie'!$F$2:$F$200,0)),"")</f>
        <v/>
      </c>
      <c r="AY54" s="23">
        <f>9-COUNTBLANK(Junior7[[#This Row],[RD1 XCC Eagle]:[RD9 XCO Willowie]])</f>
        <v>0</v>
      </c>
      <c r="AZ54" s="24">
        <f>3-COUNTBLANK(Junior7[[#This Row],[RD1 XCC Eagle]:[RD3 XCO Sheps]])</f>
        <v>0</v>
      </c>
      <c r="BA54" s="24">
        <f>4-COUNTBLANK(Junior7[[#This Row],[RD4 ]:[RD7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12-SUM(IF(BC54&gt;$BC$18:$BC$71,1/COUNTIF($BC$18:$BC$71,$BC$18:$BC$71)))</f>
        <v>12</v>
      </c>
      <c r="BH54" s="18"/>
    </row>
    <row r="55" spans="1:60" ht="16" x14ac:dyDescent="0.2">
      <c r="A55" s="104" t="s">
        <v>173</v>
      </c>
      <c r="B55" s="38">
        <f>_xlfn.IFNA(INDEX('RD1 Eagle'!$I$2:$I$168,MATCH(Men_5[[#This Row],[Rider]],'RD1 Eagle'!$F$2:$F$168,0)),"")</f>
        <v>370</v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 t="str">
        <f>_xlfn.IFNA(INDEX('RD5 Craigburn'!$I$2:$I$200,MATCH(Men_5[[#This Row],[Rider]],'RD5 Craigburn'!$F$2:$F$200,0)),"")</f>
        <v/>
      </c>
      <c r="G55" s="41" t="str">
        <f>_xlfn.IFNA(INDEX('RD6 Fox'!$I$2:$I$200,MATCH(Men_5[[#This Row],[Rider]],'RD6 Fox'!$F$2:$F$200,0)),"")</f>
        <v/>
      </c>
      <c r="H55" s="41" t="str">
        <f>_xlfn.IFNA(INDEX('RD7 Cobbler'!$I$2:$I$200,MATCH(Men_5[[#This Row],[Rider]],'RD7 Cobbler'!$F$2:$F$200,0)),"")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_xlfn.IFNA(INDEX('RD4 Willowie'!$I$2:$I$200,MATCH(Men_5[[#This Row],[Rider]],'RD4 Willowie'!$F$2:$F$200,0)),"")</f>
        <v/>
      </c>
      <c r="K55" s="38">
        <f>9-COUNTBLANK(Men_5[[#This Row],[RD1 XCC Eagle]:[RD9 XCO Willowie]])</f>
        <v>1</v>
      </c>
      <c r="L55" s="59">
        <f>3-COUNTBLANK(Men_5[[#This Row],[RD1 XCC Eagle]:[RD3 XCO Sheps]])</f>
        <v>1</v>
      </c>
      <c r="M55" s="59">
        <f>4-COUNTBLANK(Men_5[[#This Row],[RD4 ]:[RD7 XCO Cobbler]])</f>
        <v>0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370</v>
      </c>
      <c r="P55" s="59" cm="1">
        <f t="array" ref="P55">IF(Men_5[[#This Row],[Number of Rounds XCM]]&lt;=3,SUM(IF(ISNA(E55:H55),0,E55:H55)),SUM(LARGE(E55:H55,{1,2,3})))</f>
        <v>0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370</v>
      </c>
      <c r="S55" s="37" cm="1">
        <f t="array" ref="S55">57-SUM(IF(O55&gt;$O$18:$O$210,1/COUNTIF($O$18:$O$210,$O$18:$O$210)))</f>
        <v>33.000000000000057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Craigburn'!$I$2:$I$200,MATCH(Junior7[[#This Row],[Rider]],'RD5 Craigburn'!$F$2:$F$200,0)),"")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_xlfn.IFNA(INDEX('RD4 Willowie'!$I$2:$I$200,MATCH(Junior7[[#This Row],[Rider]],'RD4 Willowie'!$F$2:$F$200,0)),"")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12-SUM(IF(BC55&gt;$BC$18:$BC$71,1/COUNTIF($BC$18:$BC$71,$BC$18:$BC$71)))</f>
        <v>12</v>
      </c>
      <c r="BH55" s="18"/>
    </row>
    <row r="56" spans="1:60" ht="16" x14ac:dyDescent="0.2">
      <c r="A56" s="104" t="s">
        <v>200</v>
      </c>
      <c r="B56" s="38">
        <f>_xlfn.IFNA(INDEX('RD1 Eagle'!$I$2:$I$168,MATCH(Men_5[[#This Row],[Rider]],'RD1 Eagle'!$F$2:$F$168,0)),"")</f>
        <v>360</v>
      </c>
      <c r="C56" s="38" t="str">
        <f>_xlfn.IFNA(INDEX('RD2 Shepherds'!$I$2:$I$129,MATCH(Men_5[[#This Row],[Rider]],'RD2 Shepherds'!$F$2:$F$129,0)),"")</f>
        <v/>
      </c>
      <c r="D56" s="38" t="str">
        <f>_xlfn.IFNA(INDEX('RD3 XCO Sheps'!$I$2:$I$204,MATCH(Men_5[[#This Row],[Rider]],'RD3 XCO Sheps'!$F$2:$F$204,0)),"")</f>
        <v/>
      </c>
      <c r="E56" s="38" t="str">
        <f>_xlfn.IFNA(INDEX('RD4 Ohalloran'!$I$2:$I$200,MATCH(Men_5[[#This Row],[Rider]],'RD4 Ohalloran'!$F$2:$F$200,0)),"")</f>
        <v/>
      </c>
      <c r="F56" s="38" t="str">
        <f>_xlfn.IFNA(INDEX('RD5 Craigburn'!$I$2:$I$200,MATCH(Men_5[[#This Row],[Rider]],'RD5 Craigburn'!$F$2:$F$200,0)),"")</f>
        <v/>
      </c>
      <c r="G56" s="38" t="str">
        <f>_xlfn.IFNA(INDEX('RD6 Fox'!$I$2:$I$200,MATCH(Men_5[[#This Row],[Rider]],'RD6 Fox'!$F$2:$F$200,0)),"")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_xlfn.IFNA(INDEX('RD4 Willowie'!$I$2:$I$200,MATCH(Men_5[[#This Row],[Rider]],'RD4 Willowie'!$F$2:$F$200,0)),"")</f>
        <v/>
      </c>
      <c r="K56" s="38">
        <f>9-COUNTBLANK(Men_5[[#This Row],[RD1 XCC Eagle]:[RD9 XCO Willowie]])</f>
        <v>1</v>
      </c>
      <c r="L56" s="59">
        <f>3-COUNTBLANK(Men_5[[#This Row],[RD1 XCC Eagle]:[RD3 XCO Sheps]])</f>
        <v>1</v>
      </c>
      <c r="M56" s="59">
        <f>4-COUNTBLANK(Men_5[[#This Row],[RD4 ]:[RD7 XCO Cobbler]])</f>
        <v>0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360</v>
      </c>
      <c r="P56" s="59" cm="1">
        <f t="array" ref="P56">IF(Men_5[[#This Row],[Number of Rounds XCM]]&lt;=3,SUM(IF(ISNA(E56:H56),0,E56:H56)),SUM(LARGE(E56:H56,{1,2,3})))</f>
        <v>0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360</v>
      </c>
      <c r="S56" s="37" cm="1">
        <f t="array" ref="S56">57-SUM(IF(O56&gt;$O$18:$O$210,1/COUNTIF($O$18:$O$210,$O$18:$O$210)))</f>
        <v>34.000000000000057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Craigburn'!$I$2:$I$200,MATCH(Junior7[[#This Row],[Rider]],'RD5 Craigburn'!$F$2:$F$200,0)),"")</f>
        <v/>
      </c>
      <c r="AU56" s="34" t="str">
        <f>_xlfn.IFNA(INDEX('RD6 Fox'!$I$2:$I$200,MATCH(Junior7[[#This Row],[Rider]],'RD6 Fox'!$F$2:$F$200,0)),"")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_xlfn.IFNA(INDEX('RD4 Willowie'!$I$2:$I$200,MATCH(Junior7[[#This Row],[Rider]],'RD4 Willowie'!$F$2:$F$200,0)),"")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12-SUM(IF(BC56&gt;$BC$18:$BC$71,1/COUNTIF($BC$18:$BC$71,$BC$18:$BC$71)))</f>
        <v>12</v>
      </c>
    </row>
    <row r="57" spans="1:60" ht="16" x14ac:dyDescent="0.2">
      <c r="A57" s="104" t="s">
        <v>219</v>
      </c>
      <c r="B57" s="38">
        <f>_xlfn.IFNA(INDEX('RD1 Eagle'!$I$2:$I$168,MATCH(Men_5[[#This Row],[Rider]],'RD1 Eagle'!$F$2:$F$168,0)),"")</f>
        <v>360</v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Craigburn'!$I$2:$I$200,MATCH(Men_5[[#This Row],[Rider]],'RD5 Craigburn'!$F$2:$F$200,0)),"")</f>
        <v/>
      </c>
      <c r="G57" s="38" t="str">
        <f>_xlfn.IFNA(INDEX('RD6 Fox'!$I$2:$I$200,MATCH(Men_5[[#This Row],[Rider]],'RD6 Fox'!$F$2:$F$200,0)),"")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_xlfn.IFNA(INDEX('RD4 Willowie'!$I$2:$I$200,MATCH(Men_5[[#This Row],[Rider]],'RD4 Willowie'!$F$2:$F$200,0)),"")</f>
        <v/>
      </c>
      <c r="K57" s="38">
        <f>9-COUNTBLANK(Men_5[[#This Row],[RD1 XCC Eagle]:[RD9 XCO Willowie]])</f>
        <v>1</v>
      </c>
      <c r="L57" s="59">
        <f>3-COUNTBLANK(Men_5[[#This Row],[RD1 XCC Eagle]:[RD3 XCO Sheps]])</f>
        <v>1</v>
      </c>
      <c r="M57" s="59">
        <f>4-COUNTBLANK(Men_5[[#This Row],[RD4 ]:[RD7 XCO Cobbler]])</f>
        <v>0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360</v>
      </c>
      <c r="P57" s="59" cm="1">
        <f t="array" ref="P57">IF(Men_5[[#This Row],[Number of Rounds XCM]]&lt;=3,SUM(IF(ISNA(E57:H57),0,E57:H57)),SUM(LARGE(E57:H57,{1,2,3})))</f>
        <v>0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360</v>
      </c>
      <c r="S57" s="37" cm="1">
        <f t="array" ref="S57">57-SUM(IF(O57&gt;$O$18:$O$210,1/COUNTIF($O$18:$O$210,$O$18:$O$210)))</f>
        <v>34.000000000000057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Craigburn'!$I$2:$I$200,MATCH(Junior7[[#This Row],[Rider]],'RD5 Craigburn'!$F$2:$F$200,0)),"")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_xlfn.IFNA(INDEX('RD4 Willowie'!$I$2:$I$200,MATCH(Junior7[[#This Row],[Rider]],'RD4 Willowie'!$F$2:$F$200,0)),"")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12-SUM(IF(BC57&gt;$BC$18:$BC$71,1/COUNTIF($BC$18:$BC$71,$BC$18:$BC$71)))</f>
        <v>12</v>
      </c>
    </row>
    <row r="58" spans="1:60" ht="16" x14ac:dyDescent="0.2">
      <c r="A58" s="104" t="s">
        <v>400</v>
      </c>
      <c r="B58" s="38" t="str">
        <f>_xlfn.IFNA(INDEX('RD1 Eagle'!$I$2:$I$168,MATCH(Men_5[[#This Row],[Rider]],'RD1 Eagle'!$F$2:$F$168,0)),"")</f>
        <v/>
      </c>
      <c r="C58" s="38" t="str">
        <f>_xlfn.IFNA(INDEX('RD2 Shepherds'!$I$2:$I$129,MATCH(Men_5[[#This Row],[Rider]],'RD2 Shepherds'!$F$2:$F$129,0)),"")</f>
        <v/>
      </c>
      <c r="D58" s="38">
        <f>_xlfn.IFNA(INDEX('RD3 XCO Sheps'!$I$2:$I$204,MATCH(Men_5[[#This Row],[Rider]],'RD3 XCO Sheps'!$F$2:$F$204,0)),"")</f>
        <v>360</v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Craigburn'!$I$2:$I$200,MATCH(Men_5[[#This Row],[Rider]],'RD5 Craigburn'!$F$2:$F$200,0)),"")</f>
        <v/>
      </c>
      <c r="G58" s="38" t="str">
        <f>_xlfn.IFNA(INDEX('RD6 Fox'!$I$2:$I$200,MATCH(Men_5[[#This Row],[Rider]],'RD6 Fox'!$F$2:$F$200,0)),"")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_xlfn.IFNA(INDEX('RD4 Willowie'!$I$2:$I$200,MATCH(Men_5[[#This Row],[Rider]],'RD4 Willowie'!$F$2:$F$200,0)),"")</f>
        <v/>
      </c>
      <c r="K58" s="38">
        <f>9-COUNTBLANK(Men_5[[#This Row],[RD1 XCC Eagle]:[RD9 XCO Willowie]])</f>
        <v>1</v>
      </c>
      <c r="L58" s="59">
        <f>3-COUNTBLANK(Men_5[[#This Row],[RD1 XCC Eagle]:[RD3 XCO Sheps]])</f>
        <v>1</v>
      </c>
      <c r="M58" s="59">
        <f>4-COUNTBLANK(Men_5[[#This Row],[RD4 ]:[RD7 XCO Cobbler]])</f>
        <v>0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360</v>
      </c>
      <c r="P58" s="59" cm="1">
        <f t="array" ref="P58">IF(Men_5[[#This Row],[Number of Rounds XCM]]&lt;=3,SUM(IF(ISNA(E58:H58),0,E58:H58)),SUM(LARGE(E58:H58,{1,2,3})))</f>
        <v>0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360</v>
      </c>
      <c r="S58" s="37" cm="1">
        <f t="array" ref="S58">57-SUM(IF(O58&gt;$O$18:$O$210,1/COUNTIF($O$18:$O$210,$O$18:$O$210)))</f>
        <v>34.000000000000057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Craigburn'!$I$2:$I$200,MATCH(Junior7[[#This Row],[Rider]],'RD5 Craigburn'!$F$2:$F$200,0)),"")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_xlfn.IFNA(INDEX('RD4 Willowie'!$I$2:$I$200,MATCH(Junior7[[#This Row],[Rider]],'RD4 Willowie'!$F$2:$F$200,0)),"")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12-SUM(IF(BC58&gt;$BC$18:$BC$71,1/COUNTIF($BC$18:$BC$71,$BC$18:$BC$71)))</f>
        <v>12</v>
      </c>
    </row>
    <row r="59" spans="1:60" ht="16" x14ac:dyDescent="0.2">
      <c r="A59" s="104" t="s">
        <v>201</v>
      </c>
      <c r="B59" s="38">
        <f>_xlfn.IFNA(INDEX('RD1 Eagle'!$I$2:$I$168,MATCH(Men_5[[#This Row],[Rider]],'RD1 Eagle'!$F$2:$F$168,0)),"")</f>
        <v>350</v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Craigburn'!$I$2:$I$200,MATCH(Men_5[[#This Row],[Rider]],'RD5 Craigburn'!$F$2:$F$200,0)),"")</f>
        <v/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_xlfn.IFNA(INDEX('RD4 Willowie'!$I$2:$I$200,MATCH(Men_5[[#This Row],[Rider]],'RD4 Willowie'!$F$2:$F$200,0)),"")</f>
        <v/>
      </c>
      <c r="K59" s="38">
        <f>9-COUNTBLANK(Men_5[[#This Row],[RD1 XCC Eagle]:[RD9 XCO Willowie]])</f>
        <v>1</v>
      </c>
      <c r="L59" s="59">
        <f>3-COUNTBLANK(Men_5[[#This Row],[RD1 XCC Eagle]:[RD3 XCO Sheps]])</f>
        <v>1</v>
      </c>
      <c r="M59" s="59">
        <f>4-COUNTBLANK(Men_5[[#This Row],[RD4 ]:[RD7 XCO Cobbler]])</f>
        <v>0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350</v>
      </c>
      <c r="P59" s="59" cm="1">
        <f t="array" ref="P59">IF(Men_5[[#This Row],[Number of Rounds XCM]]&lt;=3,SUM(IF(ISNA(E59:H59),0,E59:H59)),SUM(LARGE(E59:H59,{1,2,3})))</f>
        <v>0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350</v>
      </c>
      <c r="S59" s="37" cm="1">
        <f t="array" ref="S59">57-SUM(IF(O59&gt;$O$18:$O$210,1/COUNTIF($O$18:$O$210,$O$18:$O$210)))</f>
        <v>35.000000000000057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Craigburn'!$I$2:$I$200,MATCH(Junior7[[#This Row],[Rider]],'RD5 Craigburn'!$F$2:$F$200,0)),"")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_xlfn.IFNA(INDEX('RD4 Willowie'!$I$2:$I$200,MATCH(Junior7[[#This Row],[Rider]],'RD4 Willowie'!$F$2:$F$200,0)),"")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12-SUM(IF(BC59&gt;$BC$18:$BC$71,1/COUNTIF($BC$18:$BC$71,$BC$18:$BC$71)))</f>
        <v>12</v>
      </c>
    </row>
    <row r="60" spans="1:60" ht="16" x14ac:dyDescent="0.2">
      <c r="A60" s="104" t="s">
        <v>397</v>
      </c>
      <c r="B60" s="38" t="str">
        <f>_xlfn.IFNA(INDEX('RD1 Eagle'!$I$2:$I$168,MATCH(Men_5[[#This Row],[Rider]],'RD1 Eagle'!$F$2:$F$168,0)),"")</f>
        <v/>
      </c>
      <c r="C60" s="38" t="str">
        <f>_xlfn.IFNA(INDEX('RD2 Shepherds'!$I$2:$I$129,MATCH(Men_5[[#This Row],[Rider]],'RD2 Shepherds'!$F$2:$F$129,0)),"")</f>
        <v/>
      </c>
      <c r="D60" s="38">
        <f>_xlfn.IFNA(INDEX('RD3 XCO Sheps'!$I$2:$I$204,MATCH(Men_5[[#This Row],[Rider]],'RD3 XCO Sheps'!$F$2:$F$204,0)),"")</f>
        <v>350</v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Craigburn'!$I$2:$I$200,MATCH(Men_5[[#This Row],[Rider]],'RD5 Craigburn'!$F$2:$F$200,0)),"")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_xlfn.IFNA(INDEX('RD4 Willowie'!$I$2:$I$200,MATCH(Men_5[[#This Row],[Rider]],'RD4 Willowie'!$F$2:$F$200,0)),"")</f>
        <v/>
      </c>
      <c r="K60" s="38">
        <f>9-COUNTBLANK(Men_5[[#This Row],[RD1 XCC Eagle]:[RD9 XCO Willowie]])</f>
        <v>1</v>
      </c>
      <c r="L60" s="59">
        <f>3-COUNTBLANK(Men_5[[#This Row],[RD1 XCC Eagle]:[RD3 XCO Sheps]])</f>
        <v>1</v>
      </c>
      <c r="M60" s="59">
        <f>4-COUNTBLANK(Men_5[[#This Row],[RD4 ]:[RD7 XCO Cobbler]])</f>
        <v>0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350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350</v>
      </c>
      <c r="S60" s="37" cm="1">
        <f t="array" ref="S60">57-SUM(IF(O60&gt;$O$18:$O$210,1/COUNTIF($O$18:$O$210,$O$18:$O$210)))</f>
        <v>35.000000000000057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Craigburn'!$I$2:$I$200,MATCH(Junior7[[#This Row],[Rider]],'RD5 Craigburn'!$F$2:$F$200,0)),"")</f>
        <v/>
      </c>
      <c r="AU60" s="57" t="str">
        <f>_xlfn.IFNA(INDEX('RD6 Fox'!$I$2:$I$200,MATCH(Junior7[[#This Row],[Rider]],'RD6 Fox'!$F$2:$F$200,0)),"")</f>
        <v/>
      </c>
      <c r="AV60" s="57" t="str">
        <f>_xlfn.IFNA(INDEX('RD7 Cobbler'!$I$2:$I$200,MATCH(Junior7[[#This Row],[Rider]],'RD7 Cobbler'!$F$2:$F$200,0)),"")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_xlfn.IFNA(INDEX('RD4 Willowie'!$I$2:$I$200,MATCH(Junior7[[#This Row],[Rider]],'RD4 Willowie'!$F$2:$F$200,0)),"")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12-SUM(IF(BC60&gt;$BC$18:$BC$71,1/COUNTIF($BC$18:$BC$71,$BC$18:$BC$71)))</f>
        <v>12</v>
      </c>
    </row>
    <row r="61" spans="1:60" ht="16" x14ac:dyDescent="0.2">
      <c r="A61" s="104" t="s">
        <v>202</v>
      </c>
      <c r="B61" s="38">
        <f>_xlfn.IFNA(INDEX('RD1 Eagle'!$I$2:$I$168,MATCH(Men_5[[#This Row],[Rider]],'RD1 Eagle'!$F$2:$F$168,0)),"")</f>
        <v>340</v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Craigburn'!$I$2:$I$200,MATCH(Men_5[[#This Row],[Rider]],'RD5 Craigburn'!$F$2:$F$200,0)),"")</f>
        <v/>
      </c>
      <c r="G61" s="38" t="str">
        <f>_xlfn.IFNA(INDEX('RD6 Fox'!$I$2:$I$200,MATCH(Men_5[[#This Row],[Rider]],'RD6 Fox'!$F$2:$F$200,0)),"")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_xlfn.IFNA(INDEX('RD4 Willowie'!$I$2:$I$200,MATCH(Men_5[[#This Row],[Rider]],'RD4 Willowie'!$F$2:$F$200,0)),"")</f>
        <v/>
      </c>
      <c r="K61" s="38">
        <f>9-COUNTBLANK(Men_5[[#This Row],[RD1 XCC Eagle]:[RD9 XCO Willowie]])</f>
        <v>1</v>
      </c>
      <c r="L61" s="59">
        <f>3-COUNTBLANK(Men_5[[#This Row],[RD1 XCC Eagle]:[RD3 XCO Sheps]])</f>
        <v>1</v>
      </c>
      <c r="M61" s="59">
        <f>4-COUNTBLANK(Men_5[[#This Row],[RD4 ]:[RD7 XCO Cobbler]])</f>
        <v>0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340</v>
      </c>
      <c r="P61" s="59" cm="1">
        <f t="array" ref="P61">IF(Men_5[[#This Row],[Number of Rounds XCM]]&lt;=3,SUM(IF(ISNA(E61:H61),0,E61:H61)),SUM(LARGE(E61:H61,{1,2,3})))</f>
        <v>0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340</v>
      </c>
      <c r="S61" s="37" cm="1">
        <f t="array" ref="S61">57-SUM(IF(O61&gt;$O$18:$O$210,1/COUNTIF($O$18:$O$210,$O$18:$O$210)))</f>
        <v>36.000000000000057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Craigburn'!$I$2:$I$200,MATCH(Junior7[[#This Row],[Rider]],'RD5 Craigburn'!$F$2:$F$200,0)),"")</f>
        <v/>
      </c>
      <c r="AU61" s="57" t="str">
        <f>_xlfn.IFNA(INDEX('RD6 Fox'!$I$2:$I$200,MATCH(Junior7[[#This Row],[Rider]],'RD6 Fox'!$F$2:$F$200,0)),"")</f>
        <v/>
      </c>
      <c r="AV61" s="57" t="str">
        <f>_xlfn.IFNA(INDEX('RD7 Cobbler'!$I$2:$I$200,MATCH(Junior7[[#This Row],[Rider]],'RD7 Cobbler'!$F$2:$F$200,0)),"")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_xlfn.IFNA(INDEX('RD4 Willowie'!$I$2:$I$200,MATCH(Junior7[[#This Row],[Rider]],'RD4 Willowie'!$F$2:$F$200,0)),"")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12-SUM(IF(BC61&gt;$BC$18:$BC$71,1/COUNTIF($BC$18:$BC$71,$BC$18:$BC$71)))</f>
        <v>12</v>
      </c>
    </row>
    <row r="62" spans="1:60" ht="16" x14ac:dyDescent="0.2">
      <c r="A62" s="104" t="s">
        <v>398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>
        <f>_xlfn.IFNA(INDEX('RD3 XCO Sheps'!$I$2:$I$204,MATCH(Men_5[[#This Row],[Rider]],'RD3 XCO Sheps'!$F$2:$F$204,0)),"")</f>
        <v>340</v>
      </c>
      <c r="E62" s="38" t="str">
        <f>_xlfn.IFNA(INDEX('RD4 Ohalloran'!$I$2:$I$200,MATCH(Men_5[[#This Row],[Rider]],'RD4 Ohalloran'!$F$2:$F$200,0)),"")</f>
        <v/>
      </c>
      <c r="F62" s="38" t="str">
        <f>_xlfn.IFNA(INDEX('RD5 Craigburn'!$I$2:$I$200,MATCH(Men_5[[#This Row],[Rider]],'RD5 Craigburn'!$F$2:$F$200,0)),"")</f>
        <v/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_xlfn.IFNA(INDEX('RD4 Willowie'!$I$2:$I$200,MATCH(Men_5[[#This Row],[Rider]],'RD4 Willowie'!$F$2:$F$200,0)),"")</f>
        <v/>
      </c>
      <c r="K62" s="38">
        <f>9-COUNTBLANK(Men_5[[#This Row],[RD1 XCC Eagle]:[RD9 XCO Willowie]])</f>
        <v>1</v>
      </c>
      <c r="L62" s="59">
        <f>3-COUNTBLANK(Men_5[[#This Row],[RD1 XCC Eagle]:[RD3 XCO Sheps]])</f>
        <v>1</v>
      </c>
      <c r="M62" s="59">
        <f>4-COUNTBLANK(Men_5[[#This Row],[RD4 ]:[RD7 XCO Cobbler]])</f>
        <v>0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340</v>
      </c>
      <c r="P62" s="59" cm="1">
        <f t="array" ref="P62">IF(Men_5[[#This Row],[Number of Rounds XCM]]&lt;=3,SUM(IF(ISNA(E62:H62),0,E62:H62)),SUM(LARGE(E62:H62,{1,2,3})))</f>
        <v>0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340</v>
      </c>
      <c r="S62" s="37" cm="1">
        <f t="array" ref="S62">57-SUM(IF(O62&gt;$O$18:$O$210,1/COUNTIF($O$18:$O$210,$O$18:$O$210)))</f>
        <v>36.000000000000057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Craigburn'!$I$2:$I$200,MATCH(Junior7[[#This Row],[Rider]],'RD5 Craigburn'!$F$2:$F$200,0)),"")</f>
        <v/>
      </c>
      <c r="AU62" s="57" t="str">
        <f>_xlfn.IFNA(INDEX('RD6 Fox'!$I$2:$I$200,MATCH(Junior7[[#This Row],[Rider]],'RD6 Fox'!$F$2:$F$200,0)),"")</f>
        <v/>
      </c>
      <c r="AV62" s="57" t="str">
        <f>_xlfn.IFNA(INDEX('RD7 Cobbler'!$I$2:$I$200,MATCH(Junior7[[#This Row],[Rider]],'RD7 Cobbler'!$F$2:$F$200,0)),"")</f>
        <v/>
      </c>
      <c r="AW62" s="57"/>
      <c r="AX62" s="34" t="str">
        <f>_xlfn.IFNA(INDEX('RD4 Willowie'!$I$2:$I$200,MATCH(Junior7[[#This Row],[Rider]],'RD4 Willowie'!$F$2:$F$200,0)),"")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12-SUM(IF(BC62&gt;$BC$18:$BC$71,1/COUNTIF($BC$18:$BC$71,$BC$18:$BC$71)))</f>
        <v>12</v>
      </c>
    </row>
    <row r="63" spans="1:60" ht="16" x14ac:dyDescent="0.2">
      <c r="A63" s="104" t="s">
        <v>412</v>
      </c>
      <c r="B63" s="38" t="str">
        <f>_xlfn.IFNA(INDEX('RD1 Eagle'!$I$2:$I$168,MATCH(Men_5[[#This Row],[Rider]],'RD1 Eagle'!$F$2:$F$168,0)),"")</f>
        <v/>
      </c>
      <c r="C63" s="38" t="str">
        <f>_xlfn.IFNA(INDEX('RD2 Shepherds'!$I$2:$I$129,MATCH(Men_5[[#This Row],[Rider]],'RD2 Shepherds'!$F$2:$F$129,0)),"")</f>
        <v/>
      </c>
      <c r="D63" s="38">
        <f>_xlfn.IFNA(INDEX('RD3 XCO Sheps'!$I$2:$I$204,MATCH(Men_5[[#This Row],[Rider]],'RD3 XCO Sheps'!$F$2:$F$204,0)),"")</f>
        <v>315</v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Craigburn'!$I$2:$I$200,MATCH(Men_5[[#This Row],[Rider]],'RD5 Craigburn'!$F$2:$F$200,0)),"")</f>
        <v/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_xlfn.IFNA(INDEX('RD4 Willowie'!$I$2:$I$200,MATCH(Men_5[[#This Row],[Rider]],'RD4 Willowie'!$F$2:$F$200,0)),"")</f>
        <v/>
      </c>
      <c r="K63" s="38">
        <f>9-COUNTBLANK(Men_5[[#This Row],[RD1 XCC Eagle]:[RD9 XCO Willowie]])</f>
        <v>1</v>
      </c>
      <c r="L63" s="59">
        <f>3-COUNTBLANK(Men_5[[#This Row],[RD1 XCC Eagle]:[RD3 XCO Sheps]])</f>
        <v>1</v>
      </c>
      <c r="M63" s="59">
        <f>4-COUNTBLANK(Men_5[[#This Row],[RD4 ]:[RD7 XCO Cobbler]])</f>
        <v>0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315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315</v>
      </c>
      <c r="S63" s="37" cm="1">
        <f t="array" ref="S63">57-SUM(IF(O63&gt;$O$18:$O$210,1/COUNTIF($O$18:$O$210,$O$18:$O$210)))</f>
        <v>37.000000000000057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Craigburn'!$I$2:$I$200,MATCH(Junior7[[#This Row],[Rider]],'RD5 Craigburn'!$F$2:$F$200,0)),"")</f>
        <v/>
      </c>
      <c r="AU63" s="57" t="str">
        <f>_xlfn.IFNA(INDEX('RD6 Fox'!$I$2:$I$200,MATCH(Junior7[[#This Row],[Rider]],'RD6 Fox'!$F$2:$F$200,0)),"")</f>
        <v/>
      </c>
      <c r="AV63" s="57" t="str">
        <f>_xlfn.IFNA(INDEX('RD7 Cobbler'!$I$2:$I$200,MATCH(Junior7[[#This Row],[Rider]],'RD7 Cobbler'!$F$2:$F$200,0)),"")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_xlfn.IFNA(INDEX('RD4 Willowie'!$I$2:$I$200,MATCH(Junior7[[#This Row],[Rider]],'RD4 Willowie'!$F$2:$F$200,0)),"")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12-SUM(IF(BC63&gt;$BC$18:$BC$71,1/COUNTIF($BC$18:$BC$71,$BC$18:$BC$71)))</f>
        <v>12</v>
      </c>
    </row>
    <row r="64" spans="1:60" ht="16" x14ac:dyDescent="0.2">
      <c r="A64" s="104" t="s">
        <v>332</v>
      </c>
      <c r="B64" s="38" t="str">
        <f>_xlfn.IFNA(INDEX('RD1 Eagle'!$I$2:$I$168,MATCH(Men_5[[#This Row],[Rider]],'RD1 Eagle'!$F$2:$F$168,0)),"")</f>
        <v/>
      </c>
      <c r="C64" s="38">
        <f>_xlfn.IFNA(INDEX('RD2 Shepherds'!$I$2:$I$129,MATCH(Men_5[[#This Row],[Rider]],'RD2 Shepherds'!$F$2:$F$129,0)),"")</f>
        <v>304</v>
      </c>
      <c r="D64" s="38" t="str">
        <f>_xlfn.IFNA(INDEX('RD3 XCO Sheps'!$I$2:$I$204,MATCH(Men_5[[#This Row],[Rider]],'RD3 XCO Sheps'!$F$2:$F$204,0)),"")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Craigburn'!$I$2:$I$200,MATCH(Men_5[[#This Row],[Rider]],'RD5 Craigburn'!$F$2:$F$200,0)),"")</f>
        <v/>
      </c>
      <c r="G64" s="38" t="str">
        <f>_xlfn.IFNA(INDEX('RD6 Fox'!$I$2:$I$200,MATCH(Men_5[[#This Row],[Rider]],'RD6 Fox'!$F$2:$F$200,0)),"")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_xlfn.IFNA(INDEX('RD4 Willowie'!$I$2:$I$200,MATCH(Men_5[[#This Row],[Rider]],'RD4 Willowie'!$F$2:$F$200,0)),"")</f>
        <v/>
      </c>
      <c r="K64" s="38">
        <f>9-COUNTBLANK(Men_5[[#This Row],[RD1 XCC Eagle]:[RD9 XCO Willowie]])</f>
        <v>1</v>
      </c>
      <c r="L64" s="59">
        <f>3-COUNTBLANK(Men_5[[#This Row],[RD1 XCC Eagle]:[RD3 XCO Sheps]])</f>
        <v>1</v>
      </c>
      <c r="M64" s="59">
        <f>4-COUNTBLANK(Men_5[[#This Row],[RD4 ]:[RD7 XCO Cobbler]])</f>
        <v>0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304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304</v>
      </c>
      <c r="S64" s="37" cm="1">
        <f t="array" ref="S64">57-SUM(IF(O64&gt;$O$18:$O$210,1/COUNTIF($O$18:$O$210,$O$18:$O$210)))</f>
        <v>38.000000000000057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Craigburn'!$I$2:$I$200,MATCH(Junior7[[#This Row],[Rider]],'RD5 Craigburn'!$F$2:$F$200,0)),"")</f>
        <v/>
      </c>
      <c r="AU64" s="57" t="str">
        <f>_xlfn.IFNA(INDEX('RD6 Fox'!$I$2:$I$200,MATCH(Junior7[[#This Row],[Rider]],'RD6 Fox'!$F$2:$F$200,0)),"")</f>
        <v/>
      </c>
      <c r="AV64" s="57" t="str">
        <f>_xlfn.IFNA(INDEX('RD7 Cobbler'!$I$2:$I$200,MATCH(Junior7[[#This Row],[Rider]],'RD7 Cobbler'!$F$2:$F$200,0)),"")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_xlfn.IFNA(INDEX('RD4 Willowie'!$I$2:$I$200,MATCH(Junior7[[#This Row],[Rider]],'RD4 Willowie'!$F$2:$F$200,0)),"")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12-SUM(IF(BC64&gt;$BC$18:$BC$71,1/COUNTIF($BC$18:$BC$71,$BC$18:$BC$71)))</f>
        <v>12</v>
      </c>
    </row>
    <row r="65" spans="1:59" ht="16" x14ac:dyDescent="0.2">
      <c r="A65" s="104" t="s">
        <v>225</v>
      </c>
      <c r="B65" s="38">
        <f>_xlfn.IFNA(INDEX('RD1 Eagle'!$I$2:$I$168,MATCH(Men_5[[#This Row],[Rider]],'RD1 Eagle'!$F$2:$F$168,0)),"")</f>
        <v>304</v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Craigburn'!$I$2:$I$200,MATCH(Men_5[[#This Row],[Rider]],'RD5 Craigburn'!$F$2:$F$200,0)),"")</f>
        <v/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_xlfn.IFNA(INDEX('RD4 Willowie'!$I$2:$I$200,MATCH(Men_5[[#This Row],[Rider]],'RD4 Willowie'!$F$2:$F$200,0)),"")</f>
        <v/>
      </c>
      <c r="K65" s="38">
        <f>9-COUNTBLANK(Men_5[[#This Row],[RD1 XCC Eagle]:[RD9 XCO Willowie]])</f>
        <v>1</v>
      </c>
      <c r="L65" s="59">
        <f>3-COUNTBLANK(Men_5[[#This Row],[RD1 XCC Eagle]:[RD3 XCO Sheps]])</f>
        <v>1</v>
      </c>
      <c r="M65" s="59">
        <f>4-COUNTBLANK(Men_5[[#This Row],[RD4 ]:[RD7 XCO Cobbler]])</f>
        <v>0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304</v>
      </c>
      <c r="P65" s="59" cm="1">
        <f t="array" ref="P65">IF(Men_5[[#This Row],[Number of Rounds XCM]]&lt;=3,SUM(IF(ISNA(E65:H65),0,E65:H65)),SUM(LARGE(E65:H65,{1,2,3})))</f>
        <v>0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304</v>
      </c>
      <c r="S65" s="37" cm="1">
        <f t="array" ref="S65">57-SUM(IF(O65&gt;$O$18:$O$210,1/COUNTIF($O$18:$O$210,$O$18:$O$210)))</f>
        <v>38.000000000000057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Craigburn'!$I$2:$I$200,MATCH(Junior7[[#This Row],[Rider]],'RD5 Craigburn'!$F$2:$F$200,0)),"")</f>
        <v/>
      </c>
      <c r="AU65" s="57" t="str">
        <f>_xlfn.IFNA(INDEX('RD6 Fox'!$I$2:$I$200,MATCH(Junior7[[#This Row],[Rider]],'RD6 Fox'!$F$2:$F$200,0)),"")</f>
        <v/>
      </c>
      <c r="AV65" s="57" t="str">
        <f>_xlfn.IFNA(INDEX('RD7 Cobbler'!$I$2:$I$200,MATCH(Junior7[[#This Row],[Rider]],'RD7 Cobbler'!$F$2:$F$200,0)),"")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_xlfn.IFNA(INDEX('RD4 Willowie'!$I$2:$I$200,MATCH(Junior7[[#This Row],[Rider]],'RD4 Willowie'!$F$2:$F$200,0)),"")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12-SUM(IF(BC65&gt;$BC$18:$BC$71,1/COUNTIF($BC$18:$BC$71,$BC$18:$BC$71)))</f>
        <v>12</v>
      </c>
    </row>
    <row r="66" spans="1:59" ht="16" x14ac:dyDescent="0.2">
      <c r="A66" s="104" t="s">
        <v>404</v>
      </c>
      <c r="B66" s="38" t="str">
        <f>_xlfn.IFNA(INDEX('RD1 Eagle'!$I$2:$I$168,MATCH(Men_5[[#This Row],[Rider]],'RD1 Eagle'!$F$2:$F$168,0)),"")</f>
        <v/>
      </c>
      <c r="C66" s="38" t="str">
        <f>_xlfn.IFNA(INDEX('RD2 Shepherds'!$I$2:$I$129,MATCH(Men_5[[#This Row],[Rider]],'RD2 Shepherds'!$F$2:$F$129,0)),"")</f>
        <v/>
      </c>
      <c r="D66" s="38">
        <f>_xlfn.IFNA(INDEX('RD3 XCO Sheps'!$I$2:$I$204,MATCH(Men_5[[#This Row],[Rider]],'RD3 XCO Sheps'!$F$2:$F$204,0)),"")</f>
        <v>304</v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Craigburn'!$I$2:$I$200,MATCH(Men_5[[#This Row],[Rider]],'RD5 Craigburn'!$F$2:$F$200,0)),"")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_xlfn.IFNA(INDEX('RD4 Willowie'!$I$2:$I$200,MATCH(Men_5[[#This Row],[Rider]],'RD4 Willowie'!$F$2:$F$200,0)),"")</f>
        <v/>
      </c>
      <c r="K66" s="38">
        <f>9-COUNTBLANK(Men_5[[#This Row],[RD1 XCC Eagle]:[RD9 XCO Willowie]])</f>
        <v>1</v>
      </c>
      <c r="L66" s="59">
        <f>3-COUNTBLANK(Men_5[[#This Row],[RD1 XCC Eagle]:[RD3 XCO Sheps]])</f>
        <v>1</v>
      </c>
      <c r="M66" s="59">
        <f>4-COUNTBLANK(Men_5[[#This Row],[RD4 ]:[RD7 XCO Cobbler]])</f>
        <v>0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304</v>
      </c>
      <c r="P66" s="59" cm="1">
        <f t="array" ref="P66">IF(Men_5[[#This Row],[Number of Rounds XCM]]&lt;=3,SUM(IF(ISNA(E66:H66),0,E66:H66)),SUM(LARGE(E66:H66,{1,2,3})))</f>
        <v>0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304</v>
      </c>
      <c r="S66" s="37" cm="1">
        <f t="array" ref="S66">57-SUM(IF(O66&gt;$O$18:$O$210,1/COUNTIF($O$18:$O$210,$O$18:$O$210)))</f>
        <v>38.000000000000057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Craigburn'!$I$2:$I$200,MATCH(Junior7[[#This Row],[Rider]],'RD5 Craigburn'!$F$2:$F$200,0)),"")</f>
        <v/>
      </c>
      <c r="AU66" s="57" t="str">
        <f>_xlfn.IFNA(INDEX('RD6 Fox'!$I$2:$I$200,MATCH(Junior7[[#This Row],[Rider]],'RD6 Fox'!$F$2:$F$200,0)),"")</f>
        <v/>
      </c>
      <c r="AV66" s="57" t="str">
        <f>_xlfn.IFNA(INDEX('RD7 Cobbler'!$I$2:$I$200,MATCH(Junior7[[#This Row],[Rider]],'RD7 Cobbler'!$F$2:$F$200,0)),"")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_xlfn.IFNA(INDEX('RD4 Willowie'!$I$2:$I$200,MATCH(Junior7[[#This Row],[Rider]],'RD4 Willowie'!$F$2:$F$200,0)),"")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12-SUM(IF(BC66&gt;$BC$18:$BC$71,1/COUNTIF($BC$18:$BC$71,$BC$18:$BC$71)))</f>
        <v>12</v>
      </c>
    </row>
    <row r="67" spans="1:59" ht="16" x14ac:dyDescent="0.2">
      <c r="A67" s="104" t="s">
        <v>249</v>
      </c>
      <c r="B67" s="38">
        <f>_xlfn.IFNA(INDEX('RD1 Eagle'!$I$2:$I$168,MATCH(Men_5[[#This Row],[Rider]],'RD1 Eagle'!$F$2:$F$168,0)),"")</f>
        <v>300</v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Craigburn'!$I$2:$I$200,MATCH(Men_5[[#This Row],[Rider]],'RD5 Craigburn'!$F$2:$F$200,0)),"")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_xlfn.IFNA(INDEX('RD4 Willowie'!$I$2:$I$200,MATCH(Men_5[[#This Row],[Rider]],'RD4 Willowie'!$F$2:$F$200,0)),"")</f>
        <v/>
      </c>
      <c r="K67" s="38">
        <f>9-COUNTBLANK(Men_5[[#This Row],[RD1 XCC Eagle]:[RD9 XCO Willowie]])</f>
        <v>1</v>
      </c>
      <c r="L67" s="59">
        <f>3-COUNTBLANK(Men_5[[#This Row],[RD1 XCC Eagle]:[RD3 XCO Sheps]])</f>
        <v>1</v>
      </c>
      <c r="M67" s="59">
        <f>4-COUNTBLANK(Men_5[[#This Row],[RD4 ]:[RD7 XCO Cobbler]])</f>
        <v>0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300</v>
      </c>
      <c r="P67" s="59" cm="1">
        <f t="array" ref="P67">IF(Men_5[[#This Row],[Number of Rounds XCM]]&lt;=3,SUM(IF(ISNA(E67:H67),0,E67:H67)),SUM(LARGE(E67:H67,{1,2,3})))</f>
        <v>0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300</v>
      </c>
      <c r="S67" s="37" cm="1">
        <f t="array" ref="S67">57-SUM(IF(O67&gt;$O$18:$O$210,1/COUNTIF($O$18:$O$210,$O$18:$O$210)))</f>
        <v>39.000000000000057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Craigburn'!$I$2:$I$200,MATCH(Junior7[[#This Row],[Rider]],'RD5 Craigburn'!$F$2:$F$200,0)),"")</f>
        <v/>
      </c>
      <c r="AU67" s="57" t="str">
        <f>_xlfn.IFNA(INDEX('RD6 Fox'!$I$2:$I$200,MATCH(Junior7[[#This Row],[Rider]],'RD6 Fox'!$F$2:$F$200,0)),"")</f>
        <v/>
      </c>
      <c r="AV67" s="57" t="str">
        <f>_xlfn.IFNA(INDEX('RD7 Cobbler'!$I$2:$I$200,MATCH(Junior7[[#This Row],[Rider]],'RD7 Cobbler'!$F$2:$F$200,0)),"")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_xlfn.IFNA(INDEX('RD4 Willowie'!$I$2:$I$200,MATCH(Junior7[[#This Row],[Rider]],'RD4 Willowie'!$F$2:$F$200,0)),"")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12-SUM(IF(BC67&gt;$BC$18:$BC$71,1/COUNTIF($BC$18:$BC$71,$BC$18:$BC$71)))</f>
        <v>12</v>
      </c>
    </row>
    <row r="68" spans="1:59" ht="16" x14ac:dyDescent="0.2">
      <c r="A68" s="104" t="s">
        <v>344</v>
      </c>
      <c r="B68" s="38" t="str">
        <f>_xlfn.IFNA(INDEX('RD1 Eagle'!$I$2:$I$168,MATCH(Men_5[[#This Row],[Rider]],'RD1 Eagle'!$F$2:$F$168,0)),"")</f>
        <v/>
      </c>
      <c r="C68" s="38">
        <f>_xlfn.IFNA(INDEX('RD2 Shepherds'!$I$2:$I$129,MATCH(Men_5[[#This Row],[Rider]],'RD2 Shepherds'!$F$2:$F$129,0)),"")</f>
        <v>300</v>
      </c>
      <c r="D68" s="38" t="str">
        <f>_xlfn.IFNA(INDEX('RD3 XCO Sheps'!$I$2:$I$204,MATCH(Men_5[[#This Row],[Rider]],'RD3 XCO Sheps'!$F$2:$F$204,0)),"")</f>
        <v/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Craigburn'!$I$2:$I$200,MATCH(Men_5[[#This Row],[Rider]],'RD5 Craigburn'!$F$2:$F$200,0)),"")</f>
        <v/>
      </c>
      <c r="G68" s="38" t="str">
        <f>_xlfn.IFNA(INDEX('RD6 Fox'!$I$2:$I$200,MATCH(Men_5[[#This Row],[Rider]],'RD6 Fox'!$F$2:$F$200,0)),"")</f>
        <v/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_xlfn.IFNA(INDEX('RD4 Willowie'!$I$2:$I$200,MATCH(Men_5[[#This Row],[Rider]],'RD4 Willowie'!$F$2:$F$200,0)),"")</f>
        <v/>
      </c>
      <c r="K68" s="38">
        <f>9-COUNTBLANK(Men_5[[#This Row],[RD1 XCC Eagle]:[RD9 XCO Willowie]])</f>
        <v>1</v>
      </c>
      <c r="L68" s="59">
        <f>3-COUNTBLANK(Men_5[[#This Row],[RD1 XCC Eagle]:[RD3 XCO Sheps]])</f>
        <v>1</v>
      </c>
      <c r="M68" s="59">
        <f>4-COUNTBLANK(Men_5[[#This Row],[RD4 ]:[RD7 XCO Cobbler]])</f>
        <v>0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300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300</v>
      </c>
      <c r="S68" s="37" cm="1">
        <f t="array" ref="S68">57-SUM(IF(O68&gt;$O$18:$O$210,1/COUNTIF($O$18:$O$210,$O$18:$O$210)))</f>
        <v>39.000000000000057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Craigburn'!$I$2:$I$200,MATCH(Junior7[[#This Row],[Rider]],'RD5 Craigburn'!$F$2:$F$200,0)),"")</f>
        <v/>
      </c>
      <c r="AU68" s="57" t="str">
        <f>_xlfn.IFNA(INDEX('RD6 Fox'!$I$2:$I$200,MATCH(Junior7[[#This Row],[Rider]],'RD6 Fox'!$F$2:$F$200,0)),"")</f>
        <v/>
      </c>
      <c r="AV68" s="57" t="str">
        <f>_xlfn.IFNA(INDEX('RD7 Cobbler'!$I$2:$I$200,MATCH(Junior7[[#This Row],[Rider]],'RD7 Cobbler'!$F$2:$F$200,0)),"")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_xlfn.IFNA(INDEX('RD4 Willowie'!$I$2:$I$200,MATCH(Junior7[[#This Row],[Rider]],'RD4 Willowie'!$F$2:$F$200,0)),"")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12-SUM(IF(BC68&gt;$BC$18:$BC$71,1/COUNTIF($BC$18:$BC$71,$BC$18:$BC$71)))</f>
        <v>12</v>
      </c>
    </row>
    <row r="69" spans="1:59" ht="16" x14ac:dyDescent="0.2">
      <c r="A69" s="104" t="s">
        <v>427</v>
      </c>
      <c r="B69" s="38" t="str">
        <f>_xlfn.IFNA(INDEX('RD1 Eagle'!$I$2:$I$168,MATCH(Men_5[[#This Row],[Rider]],'RD1 Eagle'!$F$2:$F$168,0)),"")</f>
        <v/>
      </c>
      <c r="C69" s="38" t="str">
        <f>_xlfn.IFNA(INDEX('RD2 Shepherds'!$I$2:$I$129,MATCH(Men_5[[#This Row],[Rider]],'RD2 Shepherds'!$F$2:$F$129,0)),"")</f>
        <v/>
      </c>
      <c r="D69" s="38">
        <f>_xlfn.IFNA(INDEX('RD3 XCO Sheps'!$I$2:$I$204,MATCH(Men_5[[#This Row],[Rider]],'RD3 XCO Sheps'!$F$2:$F$204,0)),"")</f>
        <v>300</v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Craigburn'!$I$2:$I$200,MATCH(Men_5[[#This Row],[Rider]],'RD5 Craigburn'!$F$2:$F$200,0)),"")</f>
        <v/>
      </c>
      <c r="G69" s="38" t="str">
        <f>_xlfn.IFNA(INDEX('RD6 Fox'!$I$2:$I$200,MATCH(Men_5[[#This Row],[Rider]],'RD6 Fox'!$F$2:$F$200,0)),"")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_xlfn.IFNA(INDEX('RD4 Willowie'!$I$2:$I$200,MATCH(Men_5[[#This Row],[Rider]],'RD4 Willowie'!$F$2:$F$200,0)),"")</f>
        <v/>
      </c>
      <c r="K69" s="38">
        <f>9-COUNTBLANK(Men_5[[#This Row],[RD1 XCC Eagle]:[RD9 XCO Willowie]])</f>
        <v>1</v>
      </c>
      <c r="L69" s="59">
        <f>3-COUNTBLANK(Men_5[[#This Row],[RD1 XCC Eagle]:[RD3 XCO Sheps]])</f>
        <v>1</v>
      </c>
      <c r="M69" s="59">
        <f>4-COUNTBLANK(Men_5[[#This Row],[RD4 ]:[RD7 XCO Cobbler]])</f>
        <v>0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300</v>
      </c>
      <c r="P69" s="59" cm="1">
        <f t="array" ref="P69">IF(Men_5[[#This Row],[Number of Rounds XCM]]&lt;=3,SUM(IF(ISNA(E69:H69),0,E69:H69)),SUM(LARGE(E69:H69,{1,2,3})))</f>
        <v>0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300</v>
      </c>
      <c r="S69" s="37" cm="1">
        <f t="array" ref="S69">57-SUM(IF(O69&gt;$O$18:$O$210,1/COUNTIF($O$18:$O$210,$O$18:$O$210)))</f>
        <v>39.000000000000057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Craigburn'!$I$2:$I$200,MATCH(Junior7[[#This Row],[Rider]],'RD5 Craigburn'!$F$2:$F$200,0)),"")</f>
        <v/>
      </c>
      <c r="AU69" s="57" t="str">
        <f>_xlfn.IFNA(INDEX('RD6 Fox'!$I$2:$I$200,MATCH(Junior7[[#This Row],[Rider]],'RD6 Fox'!$F$2:$F$200,0)),"")</f>
        <v/>
      </c>
      <c r="AV69" s="57" t="str">
        <f>_xlfn.IFNA(INDEX('RD7 Cobbler'!$I$2:$I$200,MATCH(Junior7[[#This Row],[Rider]],'RD7 Cobbler'!$F$2:$F$200,0)),"")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_xlfn.IFNA(INDEX('RD4 Willowie'!$I$2:$I$200,MATCH(Junior7[[#This Row],[Rider]],'RD4 Willowie'!$F$2:$F$200,0)),"")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12-SUM(IF(BC69&gt;$BC$18:$BC$71,1/COUNTIF($BC$18:$BC$71,$BC$18:$BC$71)))</f>
        <v>12</v>
      </c>
    </row>
    <row r="70" spans="1:59" ht="16" x14ac:dyDescent="0.2">
      <c r="A70" s="104" t="s">
        <v>227</v>
      </c>
      <c r="B70" s="38">
        <f>_xlfn.IFNA(INDEX('RD1 Eagle'!$I$2:$I$168,MATCH(Men_5[[#This Row],[Rider]],'RD1 Eagle'!$F$2:$F$168,0)),"")</f>
        <v>296</v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Craigburn'!$I$2:$I$200,MATCH(Men_5[[#This Row],[Rider]],'RD5 Craigburn'!$F$2:$F$200,0)),"")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_xlfn.IFNA(INDEX('RD4 Willowie'!$I$2:$I$200,MATCH(Men_5[[#This Row],[Rider]],'RD4 Willowie'!$F$2:$F$200,0)),"")</f>
        <v/>
      </c>
      <c r="K70" s="38">
        <f>9-COUNTBLANK(Men_5[[#This Row],[RD1 XCC Eagle]:[RD9 XCO Willowie]])</f>
        <v>1</v>
      </c>
      <c r="L70" s="59">
        <f>3-COUNTBLANK(Men_5[[#This Row],[RD1 XCC Eagle]:[RD3 XCO Sheps]])</f>
        <v>1</v>
      </c>
      <c r="M70" s="59">
        <f>4-COUNTBLANK(Men_5[[#This Row],[RD4 ]:[RD7 XCO Cobbler]])</f>
        <v>0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296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296</v>
      </c>
      <c r="S70" s="37" cm="1">
        <f t="array" ref="S70">57-SUM(IF(O70&gt;$O$18:$O$210,1/COUNTIF($O$18:$O$210,$O$18:$O$210)))</f>
        <v>40.000000000000057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Craigburn'!$I$2:$I$200,MATCH(Junior7[[#This Row],[Rider]],'RD5 Craigburn'!$F$2:$F$200,0)),"")</f>
        <v/>
      </c>
      <c r="AU70" s="57" t="str">
        <f>_xlfn.IFNA(INDEX('RD6 Fox'!$I$2:$I$200,MATCH(Junior7[[#This Row],[Rider]],'RD6 Fox'!$F$2:$F$200,0)),"")</f>
        <v/>
      </c>
      <c r="AV70" s="57" t="str">
        <f>_xlfn.IFNA(INDEX('RD7 Cobbler'!$I$2:$I$200,MATCH(Junior7[[#This Row],[Rider]],'RD7 Cobbler'!$F$2:$F$200,0)),"")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_xlfn.IFNA(INDEX('RD4 Willowie'!$I$2:$I$200,MATCH(Junior7[[#This Row],[Rider]],'RD4 Willowie'!$F$2:$F$200,0)),"")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12-SUM(IF(BC70&gt;$BC$18:$BC$71,1/COUNTIF($BC$18:$BC$71,$BC$18:$BC$71)))</f>
        <v>12</v>
      </c>
    </row>
    <row r="71" spans="1:59" ht="16" x14ac:dyDescent="0.2">
      <c r="A71" s="104" t="s">
        <v>233</v>
      </c>
      <c r="B71" s="38">
        <f>_xlfn.IFNA(INDEX('RD1 Eagle'!$I$2:$I$168,MATCH(Men_5[[#This Row],[Rider]],'RD1 Eagle'!$F$2:$F$168,0)),"")</f>
        <v>294</v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Craigburn'!$I$2:$I$200,MATCH(Men_5[[#This Row],[Rider]],'RD5 Craigburn'!$F$2:$F$200,0)),"")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_xlfn.IFNA(INDEX('RD4 Willowie'!$I$2:$I$200,MATCH(Men_5[[#This Row],[Rider]],'RD4 Willowie'!$F$2:$F$200,0)),"")</f>
        <v/>
      </c>
      <c r="K71" s="38">
        <f>9-COUNTBLANK(Men_5[[#This Row],[RD1 XCC Eagle]:[RD9 XCO Willowie]])</f>
        <v>1</v>
      </c>
      <c r="L71" s="59">
        <f>3-COUNTBLANK(Men_5[[#This Row],[RD1 XCC Eagle]:[RD3 XCO Sheps]])</f>
        <v>1</v>
      </c>
      <c r="M71" s="59">
        <f>4-COUNTBLANK(Men_5[[#This Row],[RD4 ]:[RD7 XCO Cobbler]])</f>
        <v>0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294</v>
      </c>
      <c r="P71" s="59" cm="1">
        <f t="array" ref="P71">IF(Men_5[[#This Row],[Number of Rounds XCM]]&lt;=3,SUM(IF(ISNA(E71:H71),0,E71:H71)),SUM(LARGE(E71:H71,{1,2,3})))</f>
        <v>0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294</v>
      </c>
      <c r="S71" s="37" cm="1">
        <f t="array" ref="S71">57-SUM(IF(O71&gt;$O$18:$O$210,1/COUNTIF($O$18:$O$210,$O$18:$O$210)))</f>
        <v>41.000000000000057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Craigburn'!$I$2:$I$200,MATCH(Junior7[[#This Row],[Rider]],'RD5 Craigburn'!$F$2:$F$200,0)),"")</f>
        <v/>
      </c>
      <c r="AU71" s="57" t="str">
        <f>_xlfn.IFNA(INDEX('RD6 Fox'!$I$2:$I$200,MATCH(Junior7[[#This Row],[Rider]],'RD6 Fox'!$F$2:$F$200,0)),"")</f>
        <v/>
      </c>
      <c r="AV71" s="57" t="str">
        <f>_xlfn.IFNA(INDEX('RD7 Cobbler'!$I$2:$I$200,MATCH(Junior7[[#This Row],[Rider]],'RD7 Cobbler'!$F$2:$F$200,0)),"")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_xlfn.IFNA(INDEX('RD4 Willowie'!$I$2:$I$200,MATCH(Junior7[[#This Row],[Rider]],'RD4 Willowie'!$F$2:$F$200,0)),"")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12-SUM(IF(BC71&gt;$BC$18:$BC$71,1/COUNTIF($BC$18:$BC$71,$BC$18:$BC$71)))</f>
        <v>12</v>
      </c>
    </row>
    <row r="72" spans="1:59" ht="16" x14ac:dyDescent="0.2">
      <c r="A72" s="104" t="s">
        <v>336</v>
      </c>
      <c r="B72" s="38" t="str">
        <f>_xlfn.IFNA(INDEX('RD1 Eagle'!$I$2:$I$168,MATCH(Men_5[[#This Row],[Rider]],'RD1 Eagle'!$F$2:$F$168,0)),"")</f>
        <v/>
      </c>
      <c r="C72" s="38">
        <f>_xlfn.IFNA(INDEX('RD2 Shepherds'!$I$2:$I$129,MATCH(Men_5[[#This Row],[Rider]],'RD2 Shepherds'!$F$2:$F$129,0)),"")</f>
        <v>288</v>
      </c>
      <c r="D72" s="38" t="str">
        <f>_xlfn.IFNA(INDEX('RD3 XCO Sheps'!$I$2:$I$204,MATCH(Men_5[[#This Row],[Rider]],'RD3 XCO Sheps'!$F$2:$F$204,0)),"")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Craigburn'!$I$2:$I$200,MATCH(Men_5[[#This Row],[Rider]],'RD5 Craigburn'!$F$2:$F$200,0)),"")</f>
        <v/>
      </c>
      <c r="G72" s="38" t="str">
        <f>_xlfn.IFNA(INDEX('RD6 Fox'!$I$2:$I$200,MATCH(Men_5[[#This Row],[Rider]],'RD6 Fox'!$F$2:$F$200,0)),"")</f>
        <v/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_xlfn.IFNA(INDEX('RD4 Willowie'!$I$2:$I$200,MATCH(Men_5[[#This Row],[Rider]],'RD4 Willowie'!$F$2:$F$200,0)),"")</f>
        <v/>
      </c>
      <c r="K72" s="38">
        <f>9-COUNTBLANK(Men_5[[#This Row],[RD1 XCC Eagle]:[RD9 XCO Willowie]])</f>
        <v>1</v>
      </c>
      <c r="L72" s="59">
        <f>3-COUNTBLANK(Men_5[[#This Row],[RD1 XCC Eagle]:[RD3 XCO Sheps]])</f>
        <v>1</v>
      </c>
      <c r="M72" s="59">
        <f>4-COUNTBLANK(Men_5[[#This Row],[RD4 ]:[RD7 XCO Cobbler]])</f>
        <v>0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288</v>
      </c>
      <c r="P72" s="59" cm="1">
        <f t="array" ref="P72">IF(Men_5[[#This Row],[Number of Rounds XCM]]&lt;=3,SUM(IF(ISNA(E72:H72),0,E72:H72)),SUM(LARGE(E72:H72,{1,2,3})))</f>
        <v>0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288</v>
      </c>
      <c r="S72" s="37" cm="1">
        <f t="array" ref="S72">57-SUM(IF(O72&gt;$O$18:$O$210,1/COUNTIF($O$18:$O$210,$O$18:$O$210)))</f>
        <v>42.000000000000057</v>
      </c>
    </row>
    <row r="73" spans="1:59" ht="16" x14ac:dyDescent="0.2">
      <c r="A73" s="104" t="s">
        <v>100</v>
      </c>
      <c r="B73" s="38">
        <f>_xlfn.IFNA(INDEX('RD1 Eagle'!$I$2:$I$168,MATCH(Men_5[[#This Row],[Rider]],'RD1 Eagle'!$F$2:$F$168,0)),"")</f>
        <v>280</v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Craigburn'!$I$2:$I$200,MATCH(Men_5[[#This Row],[Rider]],'RD5 Craigburn'!$F$2:$F$200,0)),"")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_xlfn.IFNA(INDEX('RD4 Willowie'!$I$2:$I$200,MATCH(Men_5[[#This Row],[Rider]],'RD4 Willowie'!$F$2:$F$200,0)),"")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1</v>
      </c>
      <c r="M73" s="59">
        <f>4-COUNTBLANK(Men_5[[#This Row],[RD4 ]:[RD7 XCO Cobbler]])</f>
        <v>0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280</v>
      </c>
      <c r="P73" s="59" cm="1">
        <f t="array" ref="P73">IF(Men_5[[#This Row],[Number of Rounds XCM]]&lt;=3,SUM(IF(ISNA(E73:H73),0,E73:H73)),SUM(LARGE(E73:H73,{1,2,3})))</f>
        <v>0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280</v>
      </c>
      <c r="S73" s="37" cm="1">
        <f t="array" ref="S73">57-SUM(IF(O73&gt;$O$18:$O$210,1/COUNTIF($O$18:$O$210,$O$18:$O$210)))</f>
        <v>43.000000000000057</v>
      </c>
    </row>
    <row r="74" spans="1:59" ht="16" customHeight="1" x14ac:dyDescent="0.2">
      <c r="A74" s="161" t="s">
        <v>407</v>
      </c>
      <c r="B74" s="38" t="str">
        <f>_xlfn.IFNA(INDEX('RD1 Eagle'!$I$2:$I$168,MATCH(Men_5[[#This Row],[Rider]],'RD1 Eagle'!$F$2:$F$168,0)),"")</f>
        <v/>
      </c>
      <c r="C74" s="38" t="str">
        <f>_xlfn.IFNA(INDEX('RD2 Shepherds'!$I$2:$I$129,MATCH(Men_5[[#This Row],[Rider]],'RD2 Shepherds'!$F$2:$F$129,0)),"")</f>
        <v/>
      </c>
      <c r="D74" s="38">
        <f>_xlfn.IFNA(INDEX('RD3 XCO Sheps'!$I$2:$I$204,MATCH(Men_5[[#This Row],[Rider]],'RD3 XCO Sheps'!$F$2:$F$204,0)),"")</f>
        <v>280</v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Craigburn'!$I$2:$I$200,MATCH(Men_5[[#This Row],[Rider]],'RD5 Craigburn'!$F$2:$F$200,0)),"")</f>
        <v/>
      </c>
      <c r="G74" s="38" t="str">
        <f>_xlfn.IFNA(INDEX('RD6 Fox'!$I$2:$I$200,MATCH(Men_5[[#This Row],[Rider]],'RD6 Fox'!$F$2:$F$200,0)),"")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_xlfn.IFNA(INDEX('RD4 Willowie'!$I$2:$I$200,MATCH(Men_5[[#This Row],[Rider]],'RD4 Willowie'!$F$2:$F$200,0)),"")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1</v>
      </c>
      <c r="M74" s="59">
        <f>4-COUNTBLANK(Men_5[[#This Row],[RD4 ]:[RD7 XCO Cobbler]])</f>
        <v>0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280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280</v>
      </c>
      <c r="S74" s="37" cm="1">
        <f t="array" ref="S74">57-SUM(IF(O74&gt;$O$18:$O$210,1/COUNTIF($O$18:$O$210,$O$18:$O$210)))</f>
        <v>43.000000000000057</v>
      </c>
    </row>
    <row r="75" spans="1:59" ht="16" x14ac:dyDescent="0.2">
      <c r="A75" s="160" t="s">
        <v>340</v>
      </c>
      <c r="B75" s="38" t="str">
        <f>_xlfn.IFNA(INDEX('RD1 Eagle'!$I$2:$I$168,MATCH(Men_5[[#This Row],[Rider]],'RD1 Eagle'!$F$2:$F$168,0)),"")</f>
        <v/>
      </c>
      <c r="C75" s="38">
        <f>_xlfn.IFNA(INDEX('RD2 Shepherds'!$I$2:$I$129,MATCH(Men_5[[#This Row],[Rider]],'RD2 Shepherds'!$F$2:$F$129,0)),"")</f>
        <v>272</v>
      </c>
      <c r="D75" s="38" t="str">
        <f>_xlfn.IFNA(INDEX('RD3 XCO Sheps'!$I$2:$I$204,MATCH(Men_5[[#This Row],[Rider]],'RD3 XCO Sheps'!$F$2:$F$204,0)),"")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Craigburn'!$I$2:$I$200,MATCH(Men_5[[#This Row],[Rider]],'RD5 Craigburn'!$F$2:$F$200,0)),"")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_xlfn.IFNA(INDEX('RD4 Willowie'!$I$2:$I$200,MATCH(Men_5[[#This Row],[Rider]],'RD4 Willowie'!$F$2:$F$200,0)),"")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1</v>
      </c>
      <c r="M75" s="59">
        <f>4-COUNTBLANK(Men_5[[#This Row],[RD4 ]:[RD7 XCO Cobbler]])</f>
        <v>0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272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272</v>
      </c>
      <c r="S75" s="37" cm="1">
        <f t="array" ref="S75">57-SUM(IF(O75&gt;$O$18:$O$210,1/COUNTIF($O$18:$O$210,$O$18:$O$210)))</f>
        <v>44.000000000000057</v>
      </c>
    </row>
    <row r="76" spans="1:59" ht="16" x14ac:dyDescent="0.2">
      <c r="A76" s="104" t="s">
        <v>175</v>
      </c>
      <c r="B76" s="38">
        <f>_xlfn.IFNA(INDEX('RD1 Eagle'!$I$2:$I$168,MATCH(Men_5[[#This Row],[Rider]],'RD1 Eagle'!$F$2:$F$168,0)),"")</f>
        <v>270</v>
      </c>
      <c r="C76" s="38" t="str">
        <f>_xlfn.IFNA(INDEX('RD2 Shepherds'!$I$2:$I$129,MATCH(Men_5[[#This Row],[Rider]],'RD2 Shepherds'!$F$2:$F$129,0)),"")</f>
        <v/>
      </c>
      <c r="D76" s="38" t="str">
        <f>_xlfn.IFNA(INDEX('RD3 XCO Sheps'!$I$2:$I$204,MATCH(Men_5[[#This Row],[Rider]],'RD3 XCO Sheps'!$F$2:$F$204,0)),"")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Craigburn'!$I$2:$I$200,MATCH(Men_5[[#This Row],[Rider]],'RD5 Craigburn'!$F$2:$F$200,0)),"")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_xlfn.IFNA(INDEX('RD4 Willowie'!$I$2:$I$200,MATCH(Men_5[[#This Row],[Rider]],'RD4 Willowie'!$F$2:$F$200,0)),"")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1</v>
      </c>
      <c r="M76" s="59">
        <f>4-COUNTBLANK(Men_5[[#This Row],[RD4 ]:[RD7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270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270</v>
      </c>
      <c r="S76" s="37" cm="1">
        <f t="array" ref="S76">57-SUM(IF(O76&gt;$O$18:$O$210,1/COUNTIF($O$18:$O$210,$O$18:$O$210)))</f>
        <v>45.000000000000057</v>
      </c>
    </row>
    <row r="77" spans="1:59" ht="16" x14ac:dyDescent="0.2">
      <c r="A77" s="104" t="s">
        <v>323</v>
      </c>
      <c r="B77" s="38" t="str">
        <f>_xlfn.IFNA(INDEX('RD1 Eagle'!$I$2:$I$168,MATCH(Men_5[[#This Row],[Rider]],'RD1 Eagle'!$F$2:$F$168,0)),"")</f>
        <v/>
      </c>
      <c r="C77" s="38">
        <f>_xlfn.IFNA(INDEX('RD2 Shepherds'!$I$2:$I$129,MATCH(Men_5[[#This Row],[Rider]],'RD2 Shepherds'!$F$2:$F$129,0)),"")</f>
        <v>266</v>
      </c>
      <c r="D77" s="38" t="str">
        <f>_xlfn.IFNA(INDEX('RD3 XCO Sheps'!$I$2:$I$204,MATCH(Men_5[[#This Row],[Rider]],'RD3 XCO Sheps'!$F$2:$F$204,0)),"")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Craigburn'!$I$2:$I$200,MATCH(Men_5[[#This Row],[Rider]],'RD5 Craigburn'!$F$2:$F$200,0)),"")</f>
        <v/>
      </c>
      <c r="G77" s="38" t="str">
        <f>_xlfn.IFNA(INDEX('RD6 Fox'!$I$2:$I$200,MATCH(Men_5[[#This Row],[Rider]],'RD6 Fox'!$F$2:$F$200,0)),"")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_xlfn.IFNA(INDEX('RD4 Willowie'!$I$2:$I$200,MATCH(Men_5[[#This Row],[Rider]],'RD4 Willowie'!$F$2:$F$200,0)),"")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1</v>
      </c>
      <c r="M77" s="59">
        <f>4-COUNTBLANK(Men_5[[#This Row],[RD4 ]:[RD7 XCO Cobbler]])</f>
        <v>0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266</v>
      </c>
      <c r="P77" s="59" cm="1">
        <f t="array" ref="P77">IF(Men_5[[#This Row],[Number of Rounds XCM]]&lt;=3,SUM(IF(ISNA(E77:H77),0,E77:H77)),SUM(LARGE(E77:H77,{1,2,3})))</f>
        <v>0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266</v>
      </c>
      <c r="S77" s="37" cm="1">
        <f t="array" ref="S77">57-SUM(IF(O77&gt;$O$18:$O$210,1/COUNTIF($O$18:$O$210,$O$18:$O$210)))</f>
        <v>46.000000000000057</v>
      </c>
    </row>
    <row r="78" spans="1:59" ht="16" x14ac:dyDescent="0.2">
      <c r="A78" s="104" t="s">
        <v>409</v>
      </c>
      <c r="B78" s="38" t="str">
        <f>_xlfn.IFNA(INDEX('RD1 Eagle'!$I$2:$I$168,MATCH(Men_5[[#This Row],[Rider]],'RD1 Eagle'!$F$2:$F$168,0)),"")</f>
        <v/>
      </c>
      <c r="C78" s="38" t="str">
        <f>_xlfn.IFNA(INDEX('RD2 Shepherds'!$I$2:$I$129,MATCH(Men_5[[#This Row],[Rider]],'RD2 Shepherds'!$F$2:$F$129,0)),"")</f>
        <v/>
      </c>
      <c r="D78" s="38">
        <f>_xlfn.IFNA(INDEX('RD3 XCO Sheps'!$I$2:$I$204,MATCH(Men_5[[#This Row],[Rider]],'RD3 XCO Sheps'!$F$2:$F$204,0)),"")</f>
        <v>264</v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Craigburn'!$I$2:$I$200,MATCH(Men_5[[#This Row],[Rider]],'RD5 Craigburn'!$F$2:$F$200,0)),"")</f>
        <v/>
      </c>
      <c r="G78" s="38" t="str">
        <f>_xlfn.IFNA(INDEX('RD6 Fox'!$I$2:$I$200,MATCH(Men_5[[#This Row],[Rider]],'RD6 Fox'!$F$2:$F$200,0)),"")</f>
        <v/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_xlfn.IFNA(INDEX('RD4 Willowie'!$I$2:$I$200,MATCH(Men_5[[#This Row],[Rider]],'RD4 Willowie'!$F$2:$F$200,0)),"")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1</v>
      </c>
      <c r="M78" s="59">
        <f>4-COUNTBLANK(Men_5[[#This Row],[RD4 ]:[RD7 XCO Cobbler]])</f>
        <v>0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264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264</v>
      </c>
      <c r="S78" s="37" cm="1">
        <f t="array" ref="S78">57-SUM(IF(O78&gt;$O$18:$O$210,1/COUNTIF($O$18:$O$210,$O$18:$O$210)))</f>
        <v>47.000000000000057</v>
      </c>
    </row>
    <row r="79" spans="1:59" ht="16" x14ac:dyDescent="0.2">
      <c r="A79" s="104" t="s">
        <v>177</v>
      </c>
      <c r="B79" s="38">
        <f>_xlfn.IFNA(INDEX('RD1 Eagle'!$I$2:$I$168,MATCH(Men_5[[#This Row],[Rider]],'RD1 Eagle'!$F$2:$F$168,0)),"")</f>
        <v>252</v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Craigburn'!$I$2:$I$200,MATCH(Men_5[[#This Row],[Rider]],'RD5 Craigburn'!$F$2:$F$200,0)),"")</f>
        <v/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_xlfn.IFNA(INDEX('RD4 Willowie'!$I$2:$I$200,MATCH(Men_5[[#This Row],[Rider]],'RD4 Willowie'!$F$2:$F$200,0)),"")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Row],[RD4 ]:[RD7 XCO Cobbler]])</f>
        <v>0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252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252</v>
      </c>
      <c r="S79" s="37" cm="1">
        <f t="array" ref="S79">57-SUM(IF(O79&gt;$O$18:$O$210,1/COUNTIF($O$18:$O$210,$O$18:$O$210)))</f>
        <v>48.000000000000057</v>
      </c>
    </row>
    <row r="80" spans="1:59" ht="16" x14ac:dyDescent="0.2">
      <c r="A80" s="104" t="s">
        <v>86</v>
      </c>
      <c r="B80" s="38">
        <f>_xlfn.IFNA(INDEX('RD1 Eagle'!$I$2:$I$168,MATCH(Men_5[[#This Row],[Rider]],'RD1 Eagle'!$F$2:$F$168,0)),"")</f>
        <v>240</v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Craigburn'!$I$2:$I$200,MATCH(Men_5[[#This Row],[Rider]],'RD5 Craigburn'!$F$2:$F$200,0)),"")</f>
        <v/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_xlfn.IFNA(INDEX('RD4 Willowie'!$I$2:$I$200,MATCH(Men_5[[#This Row],[Rider]],'RD4 Willowie'!$F$2:$F$200,0)),"")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1</v>
      </c>
      <c r="M80" s="59">
        <f>4-COUNTBLANK(Men_5[[#This Row],[RD4 ]:[RD7 XCO Cobbler]])</f>
        <v>0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240</v>
      </c>
      <c r="P80" s="59" cm="1">
        <f t="array" ref="P80">IF(Men_5[[#This Row],[Number of Rounds XCM]]&lt;=3,SUM(IF(ISNA(E80:H80),0,E80:H80)),SUM(LARGE(E80:H80,{1,2,3})))</f>
        <v>0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240</v>
      </c>
      <c r="S80" s="37" cm="1">
        <f t="array" ref="S80">57-SUM(IF(O80&gt;$O$18:$O$210,1/COUNTIF($O$18:$O$210,$O$18:$O$210)))</f>
        <v>48.99999999999995</v>
      </c>
    </row>
    <row r="81" spans="1:19" ht="16" x14ac:dyDescent="0.2">
      <c r="A81" s="104" t="s">
        <v>253</v>
      </c>
      <c r="B81" s="38">
        <f>_xlfn.IFNA(INDEX('RD1 Eagle'!$I$2:$I$168,MATCH(Men_5[[#This Row],[Rider]],'RD1 Eagle'!$F$2:$F$168,0)),"")</f>
        <v>234</v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Craigburn'!$I$2:$I$200,MATCH(Men_5[[#This Row],[Rider]],'RD5 Craigburn'!$F$2:$F$200,0)),"")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_xlfn.IFNA(INDEX('RD4 Willowie'!$I$2:$I$200,MATCH(Men_5[[#This Row],[Rider]],'RD4 Willowie'!$F$2:$F$200,0)),"")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1</v>
      </c>
      <c r="M81" s="59">
        <f>4-COUNTBLANK(Men_5[[#This Row],[RD4 ]:[RD7 XCO Cobbler]])</f>
        <v>0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234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234</v>
      </c>
      <c r="S81" s="37" cm="1">
        <f t="array" ref="S81">57-SUM(IF(O81&gt;$O$18:$O$210,1/COUNTIF($O$18:$O$210,$O$18:$O$210)))</f>
        <v>49.99999999999995</v>
      </c>
    </row>
    <row r="82" spans="1:19" ht="16" x14ac:dyDescent="0.2">
      <c r="A82" s="104" t="s">
        <v>431</v>
      </c>
      <c r="B82" s="38" t="str">
        <f>_xlfn.IFNA(INDEX('RD1 Eagle'!$I$2:$I$168,MATCH(Men_5[[#This Row],[Rider]],'RD1 Eagle'!$F$2:$F$168,0)),"")</f>
        <v/>
      </c>
      <c r="C82" s="38" t="str">
        <f>_xlfn.IFNA(INDEX('RD2 Shepherds'!$I$2:$I$129,MATCH(Men_5[[#This Row],[Rider]],'RD2 Shepherds'!$F$2:$F$129,0)),"")</f>
        <v/>
      </c>
      <c r="D82" s="38">
        <f>_xlfn.IFNA(INDEX('RD3 XCO Sheps'!$I$2:$I$204,MATCH(Men_5[[#This Row],[Rider]],'RD3 XCO Sheps'!$F$2:$F$204,0)),"")</f>
        <v>234</v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Craigburn'!$I$2:$I$200,MATCH(Men_5[[#This Row],[Rider]],'RD5 Craigburn'!$F$2:$F$200,0)),"")</f>
        <v/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_xlfn.IFNA(INDEX('RD4 Willowie'!$I$2:$I$200,MATCH(Men_5[[#This Row],[Rider]],'RD4 Willowie'!$F$2:$F$200,0)),"")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234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234</v>
      </c>
      <c r="S82" s="37" cm="1">
        <f t="array" ref="S82">57-SUM(IF(O82&gt;$O$18:$O$210,1/COUNTIF($O$18:$O$210,$O$18:$O$210)))</f>
        <v>49.99999999999995</v>
      </c>
    </row>
    <row r="83" spans="1:19" ht="16" x14ac:dyDescent="0.2">
      <c r="A83" s="104" t="s">
        <v>243</v>
      </c>
      <c r="B83" s="38">
        <f>_xlfn.IFNA(INDEX('RD1 Eagle'!$I$2:$I$168,MATCH(Men_5[[#This Row],[Rider]],'RD1 Eagle'!$F$2:$F$168,0)),"")</f>
        <v>230.99999999999997</v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Craigburn'!$I$2:$I$200,MATCH(Men_5[[#This Row],[Rider]],'RD5 Craigburn'!$F$2:$F$200,0)),"")</f>
        <v/>
      </c>
      <c r="G83" s="38" t="str">
        <f>_xlfn.IFNA(INDEX('RD6 Fox'!$I$2:$I$200,MATCH(Men_5[[#This Row],[Rider]],'RD6 Fox'!$F$2:$F$200,0)),"")</f>
        <v/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_xlfn.IFNA(INDEX('RD4 Willowie'!$I$2:$I$200,MATCH(Men_5[[#This Row],[Rider]],'RD4 Willowie'!$F$2:$F$200,0)),"")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1</v>
      </c>
      <c r="M83" s="59">
        <f>4-COUNTBLANK(Men_5[[#This Row],[RD4 ]:[RD7 XCO Cobbler]])</f>
        <v>0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230.99999999999997</v>
      </c>
      <c r="P83" s="59" cm="1">
        <f t="array" ref="P83">IF(Men_5[[#This Row],[Number of Rounds XCM]]&lt;=3,SUM(IF(ISNA(E83:H83),0,E83:H83)),SUM(LARGE(E83:H83,{1,2,3})))</f>
        <v>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230.99999999999997</v>
      </c>
      <c r="S83" s="37" cm="1">
        <f t="array" ref="S83">57-SUM(IF(O83&gt;$O$18:$O$210,1/COUNTIF($O$18:$O$210,$O$18:$O$210)))</f>
        <v>50.99999999999995</v>
      </c>
    </row>
    <row r="84" spans="1:19" ht="16" x14ac:dyDescent="0.2">
      <c r="A84" s="104" t="s">
        <v>421</v>
      </c>
      <c r="B84" s="38" t="str">
        <f>_xlfn.IFNA(INDEX('RD1 Eagle'!$I$2:$I$168,MATCH(Men_5[[#This Row],[Rider]],'RD1 Eagle'!$F$2:$F$168,0)),"")</f>
        <v/>
      </c>
      <c r="C84" s="38" t="str">
        <f>_xlfn.IFNA(INDEX('RD2 Shepherds'!$I$2:$I$129,MATCH(Men_5[[#This Row],[Rider]],'RD2 Shepherds'!$F$2:$F$129,0)),"")</f>
        <v/>
      </c>
      <c r="D84" s="38">
        <f>_xlfn.IFNA(INDEX('RD3 XCO Sheps'!$I$2:$I$204,MATCH(Men_5[[#This Row],[Rider]],'RD3 XCO Sheps'!$F$2:$F$204,0)),"")</f>
        <v>230.99999999999997</v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Craigburn'!$I$2:$I$200,MATCH(Men_5[[#This Row],[Rider]],'RD5 Craigburn'!$F$2:$F$200,0)),"")</f>
        <v/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_xlfn.IFNA(INDEX('RD4 Willowie'!$I$2:$I$200,MATCH(Men_5[[#This Row],[Rider]],'RD4 Willowie'!$F$2:$F$200,0)),"")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Row],[RD4 ]:[RD7 XCO Cobbler]])</f>
        <v>0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230.99999999999997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230.99999999999997</v>
      </c>
      <c r="S84" s="37" cm="1">
        <f t="array" ref="S84">57-SUM(IF(O84&gt;$O$18:$O$210,1/COUNTIF($O$18:$O$210,$O$18:$O$210)))</f>
        <v>50.99999999999995</v>
      </c>
    </row>
    <row r="85" spans="1:19" ht="16" x14ac:dyDescent="0.2">
      <c r="A85" s="104" t="s">
        <v>432</v>
      </c>
      <c r="B85" s="38" t="str">
        <f>_xlfn.IFNA(INDEX('RD1 Eagle'!$I$2:$I$168,MATCH(Men_5[[#This Row],[Rider]],'RD1 Eagle'!$F$2:$F$168,0)),"")</f>
        <v/>
      </c>
      <c r="C85" s="38" t="str">
        <f>_xlfn.IFNA(INDEX('RD2 Shepherds'!$I$2:$I$129,MATCH(Men_5[[#This Row],[Rider]],'RD2 Shepherds'!$F$2:$F$129,0)),"")</f>
        <v/>
      </c>
      <c r="D85" s="38">
        <f>_xlfn.IFNA(INDEX('RD3 XCO Sheps'!$I$2:$I$204,MATCH(Men_5[[#This Row],[Rider]],'RD3 XCO Sheps'!$F$2:$F$204,0)),"")</f>
        <v>228</v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Craigburn'!$I$2:$I$200,MATCH(Men_5[[#This Row],[Rider]],'RD5 Craigburn'!$F$2:$F$200,0)),"")</f>
        <v/>
      </c>
      <c r="G85" s="38" t="str">
        <f>_xlfn.IFNA(INDEX('RD6 Fox'!$I$2:$I$200,MATCH(Men_5[[#This Row],[Rider]],'RD6 Fox'!$F$2:$F$200,0)),"")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_xlfn.IFNA(INDEX('RD4 Willowie'!$I$2:$I$200,MATCH(Men_5[[#This Row],[Rider]],'RD4 Willowie'!$F$2:$F$200,0)),"")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1</v>
      </c>
      <c r="M85" s="59">
        <f>4-COUNTBLANK(Men_5[[#This Row],[RD4 ]:[RD7 XCO Cobbler]])</f>
        <v>0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228</v>
      </c>
      <c r="P85" s="59" cm="1">
        <f t="array" ref="P85">IF(Men_5[[#This Row],[Number of Rounds XCM]]&lt;=3,SUM(IF(ISNA(E85:H85),0,E85:H85)),SUM(LARGE(E85:H85,{1,2,3})))</f>
        <v>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228</v>
      </c>
      <c r="S85" s="37" cm="1">
        <f t="array" ref="S85">57-SUM(IF(O85&gt;$O$18:$O$210,1/COUNTIF($O$18:$O$210,$O$18:$O$210)))</f>
        <v>51.99999999999995</v>
      </c>
    </row>
    <row r="86" spans="1:19" ht="16" x14ac:dyDescent="0.2">
      <c r="A86" s="104" t="s">
        <v>357</v>
      </c>
      <c r="B86" s="38" t="str">
        <f>_xlfn.IFNA(INDEX('RD1 Eagle'!$I$2:$I$168,MATCH(Men_5[[#This Row],[Rider]],'RD1 Eagle'!$F$2:$F$168,0)),"")</f>
        <v/>
      </c>
      <c r="C86" s="38">
        <f>_xlfn.IFNA(INDEX('RD2 Shepherds'!$I$2:$I$129,MATCH(Men_5[[#This Row],[Rider]],'RD2 Shepherds'!$F$2:$F$129,0)),"")</f>
        <v>224</v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Craigburn'!$I$2:$I$200,MATCH(Men_5[[#This Row],[Rider]],'RD5 Craigburn'!$F$2:$F$200,0)),"")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_xlfn.IFNA(INDEX('RD4 Willowie'!$I$2:$I$200,MATCH(Men_5[[#This Row],[Rider]],'RD4 Willowie'!$F$2:$F$200,0)),"")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1</v>
      </c>
      <c r="M86" s="59">
        <f>4-COUNTBLANK(Men_5[[#This Row],[RD4 ]:[RD7 XCO Cobbler]])</f>
        <v>0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224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224</v>
      </c>
      <c r="S86" s="37" cm="1">
        <f t="array" ref="S86">57-SUM(IF(O86&gt;$O$18:$O$210,1/COUNTIF($O$18:$O$210,$O$18:$O$210)))</f>
        <v>53</v>
      </c>
    </row>
    <row r="87" spans="1:19" ht="16" x14ac:dyDescent="0.2">
      <c r="A87" s="104" t="s">
        <v>422</v>
      </c>
      <c r="B87" s="38" t="str">
        <f>_xlfn.IFNA(INDEX('RD1 Eagle'!$I$2:$I$168,MATCH(Men_5[[#This Row],[Rider]],'RD1 Eagle'!$F$2:$F$168,0)),"")</f>
        <v/>
      </c>
      <c r="C87" s="38" t="str">
        <f>_xlfn.IFNA(INDEX('RD2 Shepherds'!$I$2:$I$129,MATCH(Men_5[[#This Row],[Rider]],'RD2 Shepherds'!$F$2:$F$129,0)),"")</f>
        <v/>
      </c>
      <c r="D87" s="38">
        <f>_xlfn.IFNA(INDEX('RD3 XCO Sheps'!$I$2:$I$204,MATCH(Men_5[[#This Row],[Rider]],'RD3 XCO Sheps'!$F$2:$F$204,0)),"")</f>
        <v>224</v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Craigburn'!$I$2:$I$200,MATCH(Men_5[[#This Row],[Rider]],'RD5 Craigburn'!$F$2:$F$200,0)),"")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_xlfn.IFNA(INDEX('RD4 Willowie'!$I$2:$I$200,MATCH(Men_5[[#This Row],[Rider]],'RD4 Willowie'!$F$2:$F$200,0)),"")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1</v>
      </c>
      <c r="M87" s="59">
        <f>4-COUNTBLANK(Men_5[[#This Row],[RD4 ]:[RD7 XCO Cobbler]])</f>
        <v>0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224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224</v>
      </c>
      <c r="S87" s="37" cm="1">
        <f t="array" ref="S87">57-SUM(IF(O87&gt;$O$18:$O$210,1/COUNTIF($O$18:$O$210,$O$18:$O$210)))</f>
        <v>53</v>
      </c>
    </row>
    <row r="88" spans="1:19" ht="16" x14ac:dyDescent="0.2">
      <c r="A88" s="104" t="s">
        <v>433</v>
      </c>
      <c r="B88" s="38" t="str">
        <f>_xlfn.IFNA(INDEX('RD1 Eagle'!$I$2:$I$168,MATCH(Men_5[[#This Row],[Rider]],'RD1 Eagle'!$F$2:$F$168,0)),"")</f>
        <v/>
      </c>
      <c r="C88" s="38" t="str">
        <f>_xlfn.IFNA(INDEX('RD2 Shepherds'!$I$2:$I$129,MATCH(Men_5[[#This Row],[Rider]],'RD2 Shepherds'!$F$2:$F$129,0)),"")</f>
        <v/>
      </c>
      <c r="D88" s="38">
        <f>_xlfn.IFNA(INDEX('RD3 XCO Sheps'!$I$2:$I$204,MATCH(Men_5[[#This Row],[Rider]],'RD3 XCO Sheps'!$F$2:$F$204,0)),"")</f>
        <v>222</v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Craigburn'!$I$2:$I$200,MATCH(Men_5[[#This Row],[Rider]],'RD5 Craigburn'!$F$2:$F$200,0)),"")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_xlfn.IFNA(INDEX('RD4 Willowie'!$I$2:$I$200,MATCH(Men_5[[#This Row],[Rider]],'RD4 Willowie'!$F$2:$F$200,0)),"")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222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222</v>
      </c>
      <c r="S88" s="37" cm="1">
        <f t="array" ref="S88">57-SUM(IF(O88&gt;$O$18:$O$210,1/COUNTIF($O$18:$O$210,$O$18:$O$210)))</f>
        <v>54</v>
      </c>
    </row>
    <row r="89" spans="1:19" ht="16" x14ac:dyDescent="0.2">
      <c r="A89" s="104" t="s">
        <v>423</v>
      </c>
      <c r="B89" s="38" t="str">
        <f>_xlfn.IFNA(INDEX('RD1 Eagle'!$I$2:$I$168,MATCH(Men_5[[#This Row],[Rider]],'RD1 Eagle'!$F$2:$F$168,0)),"")</f>
        <v/>
      </c>
      <c r="C89" s="38" t="str">
        <f>_xlfn.IFNA(INDEX('RD2 Shepherds'!$I$2:$I$129,MATCH(Men_5[[#This Row],[Rider]],'RD2 Shepherds'!$F$2:$F$129,0)),"")</f>
        <v/>
      </c>
      <c r="D89" s="38">
        <f>_xlfn.IFNA(INDEX('RD3 XCO Sheps'!$I$2:$I$204,MATCH(Men_5[[#This Row],[Rider]],'RD3 XCO Sheps'!$F$2:$F$204,0)),"")</f>
        <v>217</v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Craigburn'!$I$2:$I$200,MATCH(Men_5[[#This Row],[Rider]],'RD5 Craigburn'!$F$2:$F$200,0)),"")</f>
        <v/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_xlfn.IFNA(INDEX('RD4 Willowie'!$I$2:$I$200,MATCH(Men_5[[#This Row],[Rider]],'RD4 Willowie'!$F$2:$F$200,0)),"")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217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217</v>
      </c>
      <c r="S89" s="37" cm="1">
        <f t="array" ref="S89">57-SUM(IF(O89&gt;$O$18:$O$210,1/COUNTIF($O$18:$O$210,$O$18:$O$210)))</f>
        <v>55</v>
      </c>
    </row>
    <row r="90" spans="1:19" ht="16" x14ac:dyDescent="0.2">
      <c r="A90" s="104" t="s">
        <v>246</v>
      </c>
      <c r="B90" s="38">
        <f>_xlfn.IFNA(INDEX('RD1 Eagle'!$I$2:$I$168,MATCH(Men_5[[#This Row],[Rider]],'RD1 Eagle'!$F$2:$F$168,0)),"")</f>
        <v>210</v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Craigburn'!$I$2:$I$200,MATCH(Men_5[[#This Row],[Rider]],'RD5 Craigburn'!$F$2:$F$200,0)),"")</f>
        <v/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_xlfn.IFNA(INDEX('RD4 Willowie'!$I$2:$I$200,MATCH(Men_5[[#This Row],[Rider]],'RD4 Willowie'!$F$2:$F$200,0)),"")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210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210</v>
      </c>
      <c r="S90" s="37" cm="1">
        <f t="array" ref="S90">57-SUM(IF(O90&gt;$O$18:$O$210,1/COUNTIF($O$18:$O$210,$O$18:$O$210)))</f>
        <v>56</v>
      </c>
    </row>
    <row r="91" spans="1:19" ht="16" hidden="1" x14ac:dyDescent="0.2">
      <c r="A91" s="104"/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Craigburn'!$I$2:$I$200,MATCH(Men_5[[#This Row],[Rider]],'RD5 Craigburn'!$F$2:$F$200,0)),"")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_xlfn.IFNA(INDEX('RD4 Willowie'!$I$2:$I$200,MATCH(Men_5[[#This Row],[Rider]],'RD4 Willowie'!$F$2:$F$200,0)),"")</f>
        <v/>
      </c>
      <c r="K91" s="38">
        <f>9-COUNTBLANK(Men_5[[#This Row],[RD1 XCC Eagle]:[RD9 XCO Willowie]])</f>
        <v>0</v>
      </c>
      <c r="L91" s="59">
        <f>3-COUNTBLANK(Men_5[[#This Row],[RD1 XCC Eagle]:[RD3 XCO Sheps]])</f>
        <v>0</v>
      </c>
      <c r="M91" s="59">
        <f>4-COUNTBLANK(Men_5[[#This Row],[RD4 ]:[RD7 XCO Cobbler]])</f>
        <v>0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0</v>
      </c>
      <c r="P91" s="59" cm="1">
        <f t="array" ref="P91">IF(Men_5[[#This Row],[Number of Rounds XCM]]&lt;=3,SUM(IF(ISNA(E91:H91),0,E91:H91)),SUM(LARGE(E91:H91,{1,2,3})))</f>
        <v>0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0</v>
      </c>
      <c r="S91" s="37" cm="1">
        <f t="array" ref="S91">57-SUM(IF(O91&gt;$O$18:$O$210,1/COUNTIF($O$18:$O$210,$O$18:$O$210)))</f>
        <v>57</v>
      </c>
    </row>
    <row r="92" spans="1:19" ht="16" hidden="1" x14ac:dyDescent="0.2">
      <c r="A92" s="104"/>
      <c r="B92" s="38" t="str">
        <f>_xlfn.IFNA(INDEX('RD1 Eagle'!$I$2:$I$168,MATCH(Men_5[[#This Row],[Rider]],'RD1 Eagle'!$F$2:$F$168,0)),"")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Craigburn'!$I$2:$I$200,MATCH(Men_5[[#This Row],[Rider]],'RD5 Craigburn'!$F$2:$F$200,0)),"")</f>
        <v/>
      </c>
      <c r="G92" s="38" t="str">
        <f>_xlfn.IFNA(INDEX('RD6 Fox'!$I$2:$I$200,MATCH(Men_5[[#This Row],[Rider]],'RD6 Fox'!$F$2:$F$200,0)),"")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_xlfn.IFNA(INDEX('RD4 Willowie'!$I$2:$I$200,MATCH(Men_5[[#This Row],[Rider]],'RD4 Willowie'!$F$2:$F$200,0)),"")</f>
        <v/>
      </c>
      <c r="K92" s="38">
        <f>9-COUNTBLANK(Men_5[[#This Row],[RD1 XCC Eagle]:[RD9 XCO Willowie]])</f>
        <v>0</v>
      </c>
      <c r="L92" s="59">
        <f>3-COUNTBLANK(Men_5[[#This Row],[RD1 XCC Eagle]:[RD3 XCO Sheps]])</f>
        <v>0</v>
      </c>
      <c r="M92" s="59">
        <f>4-COUNTBLANK(Men_5[[#This Row],[RD4 ]:[RD7 XCO Cobbler]])</f>
        <v>0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0</v>
      </c>
      <c r="P92" s="59" cm="1">
        <f t="array" ref="P92">IF(Men_5[[#This Row],[Number of Rounds XCM]]&lt;=3,SUM(IF(ISNA(E92:H92),0,E92:H92)),SUM(LARGE(E92:H92,{1,2,3})))</f>
        <v>0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0</v>
      </c>
      <c r="S92" s="37" cm="1">
        <f t="array" ref="S92">57-SUM(IF(O92&gt;$O$18:$O$210,1/COUNTIF($O$18:$O$210,$O$18:$O$210)))</f>
        <v>57</v>
      </c>
    </row>
    <row r="93" spans="1:19" ht="16" hidden="1" x14ac:dyDescent="0.2">
      <c r="A93" s="104"/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Craigburn'!$I$2:$I$200,MATCH(Men_5[[#This Row],[Rider]],'RD5 Craigburn'!$F$2:$F$200,0)),"")</f>
        <v/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_xlfn.IFNA(INDEX('RD4 Willowie'!$I$2:$I$200,MATCH(Men_5[[#This Row],[Rider]],'RD4 Willowie'!$F$2:$F$200,0)),"")</f>
        <v/>
      </c>
      <c r="K93" s="38">
        <f>9-COUNTBLANK(Men_5[[#This Row],[RD1 XCC Eagle]:[RD9 XCO Willowie]])</f>
        <v>0</v>
      </c>
      <c r="L93" s="59">
        <f>3-COUNTBLANK(Men_5[[#This Row],[RD1 XCC Eagle]:[RD3 XCO Sheps]])</f>
        <v>0</v>
      </c>
      <c r="M93" s="59">
        <f>4-COUNTBLANK(Men_5[[#This Row],[RD4 ]:[RD7 XCO Cobbler]])</f>
        <v>0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0</v>
      </c>
      <c r="P93" s="59" cm="1">
        <f t="array" ref="P93">IF(Men_5[[#This Row],[Number of Rounds XCM]]&lt;=3,SUM(IF(ISNA(E93:H93),0,E93:H93)),SUM(LARGE(E93:H93,{1,2,3})))</f>
        <v>0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0</v>
      </c>
      <c r="S93" s="37" cm="1">
        <f t="array" ref="S93">57-SUM(IF(O93&gt;$O$18:$O$210,1/COUNTIF($O$18:$O$210,$O$18:$O$210)))</f>
        <v>57</v>
      </c>
    </row>
    <row r="94" spans="1:19" ht="16" hidden="1" x14ac:dyDescent="0.2">
      <c r="A94" s="104"/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Craigburn'!$I$2:$I$200,MATCH(Men_5[[#This Row],[Rider]],'RD5 Craigburn'!$F$2:$F$200,0)),"")</f>
        <v/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_xlfn.IFNA(INDEX('RD4 Willowie'!$I$2:$I$200,MATCH(Men_5[[#This Row],[Rider]],'RD4 Willowie'!$F$2:$F$200,0)),"")</f>
        <v/>
      </c>
      <c r="K94" s="38">
        <f>9-COUNTBLANK(Men_5[[#This Row],[RD1 XCC Eagle]:[RD9 XCO Willowie]])</f>
        <v>0</v>
      </c>
      <c r="L94" s="59">
        <f>3-COUNTBLANK(Men_5[[#This Row],[RD1 XCC Eagle]:[RD3 XCO Sheps]])</f>
        <v>0</v>
      </c>
      <c r="M94" s="59">
        <f>4-COUNTBLANK(Men_5[[#This Row],[RD4 ]:[RD7 XCO Cobbler]])</f>
        <v>0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0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0</v>
      </c>
      <c r="S94" s="37" cm="1">
        <f t="array" ref="S94">57-SUM(IF(O94&gt;$O$18:$O$210,1/COUNTIF($O$18:$O$210,$O$18:$O$210)))</f>
        <v>57</v>
      </c>
    </row>
    <row r="95" spans="1:19" ht="16" hidden="1" x14ac:dyDescent="0.2">
      <c r="A95" s="104"/>
      <c r="B95" s="38" t="str">
        <f>_xlfn.IFNA(INDEX('RD1 Eagle'!$I$2:$I$168,MATCH(Men_5[[#This Row],[Rider]],'RD1 Eagle'!$F$2:$F$168,0)),"")</f>
        <v/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Craigburn'!$I$2:$I$200,MATCH(Men_5[[#This Row],[Rider]],'RD5 Craigburn'!$F$2:$F$200,0)),"")</f>
        <v/>
      </c>
      <c r="G95" s="41" t="str">
        <f>_xlfn.IFNA(INDEX('RD6 Fox'!$I$2:$I$200,MATCH(Men_5[[#This Row],[Rider]],'RD6 Fox'!$F$2:$F$200,0)),"")</f>
        <v/>
      </c>
      <c r="H95" s="41" t="str">
        <f>_xlfn.IFNA(INDEX('RD7 Cobbler'!$I$2:$I$200,MATCH(Men_5[[#This Row],[Rider]],'RD7 Cobbler'!$F$2:$F$200,0)),"")</f>
        <v/>
      </c>
      <c r="I95" s="41" t="str">
        <f>_xlfn.IFNA(INDEX('RD8 Melrose'!$I$2:$I$200,MATCH(Men_5[[#This Row],[Rider]],'RD8 Melrose'!$F$2:$F$200,0)),"")</f>
        <v/>
      </c>
      <c r="J95" s="41" t="str">
        <f>_xlfn.IFNA(INDEX('RD4 Willowie'!$I$2:$I$200,MATCH(Men_5[[#This Row],[Rider]],'RD4 Willowie'!$F$2:$F$200,0)),"")</f>
        <v/>
      </c>
      <c r="K95" s="38">
        <f>9-COUNTBLANK(Men_5[[#This Row],[RD1 XCC Eagle]:[RD9 XCO Willowie]])</f>
        <v>0</v>
      </c>
      <c r="L95" s="59">
        <f>3-COUNTBLANK(Men_5[[#This Row],[RD1 XCC Eagle]:[RD3 XCO Sheps]])</f>
        <v>0</v>
      </c>
      <c r="M95" s="59">
        <f>4-COUNTBLANK(Men_5[[#This Row],[RD4 ]:[RD7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0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0</v>
      </c>
      <c r="S95" s="37" cm="1">
        <f t="array" ref="S95">57-SUM(IF(O95&gt;$O$18:$O$210,1/COUNTIF($O$18:$O$210,$O$18:$O$210)))</f>
        <v>57</v>
      </c>
    </row>
    <row r="96" spans="1:19" ht="16" hidden="1" x14ac:dyDescent="0.2">
      <c r="A96" s="104"/>
      <c r="B96" s="38" t="str">
        <f>_xlfn.IFNA(INDEX('RD1 Eagle'!$I$2:$I$168,MATCH(Men_5[[#This Row],[Rider]],'RD1 Eagle'!$F$2:$F$168,0)),"")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Craigburn'!$I$2:$I$200,MATCH(Men_5[[#This Row],[Rider]],'RD5 Craigburn'!$F$2:$F$200,0)),"")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_xlfn.IFNA(INDEX('RD4 Willowie'!$I$2:$I$200,MATCH(Men_5[[#This Row],[Rider]],'RD4 Willowie'!$F$2:$F$200,0)),"")</f>
        <v/>
      </c>
      <c r="K96" s="38">
        <f>9-COUNTBLANK(Men_5[[#This Row],[RD1 XCC Eagle]:[RD9 XCO Willowie]])</f>
        <v>0</v>
      </c>
      <c r="L96" s="59">
        <f>3-COUNTBLANK(Men_5[[#This Row],[RD1 XCC Eagle]:[RD3 XCO Sheps]])</f>
        <v>0</v>
      </c>
      <c r="M96" s="59">
        <f>4-COUNTBLANK(Men_5[[#This Row],[RD4 ]:[RD7 XCO Cobbler]])</f>
        <v>0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0</v>
      </c>
      <c r="P96" s="59" cm="1">
        <f t="array" ref="P96">IF(Men_5[[#This Row],[Number of Rounds XCM]]&lt;=3,SUM(IF(ISNA(E96:H96),0,E96:H96)),SUM(LARGE(E96:H96,{1,2,3})))</f>
        <v>0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0</v>
      </c>
      <c r="S96" s="37" cm="1">
        <f t="array" ref="S96">57-SUM(IF(O96&gt;$O$18:$O$210,1/COUNTIF($O$18:$O$210,$O$18:$O$210)))</f>
        <v>57</v>
      </c>
    </row>
    <row r="97" spans="1:19" ht="16" hidden="1" x14ac:dyDescent="0.2">
      <c r="A97" s="104"/>
      <c r="B97" s="38" t="str">
        <f>_xlfn.IFNA(INDEX('RD1 Eagle'!$I$2:$I$168,MATCH(Men_5[[#This Row],[Rider]],'RD1 Eagle'!$F$2:$F$168,0)),"")</f>
        <v/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Craigburn'!$I$2:$I$200,MATCH(Men_5[[#This Row],[Rider]],'RD5 Craigburn'!$F$2:$F$200,0)),"")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_xlfn.IFNA(INDEX('RD4 Willowie'!$I$2:$I$200,MATCH(Men_5[[#This Row],[Rider]],'RD4 Willowie'!$F$2:$F$200,0)),"")</f>
        <v/>
      </c>
      <c r="K97" s="38">
        <f>9-COUNTBLANK(Men_5[[#This Row],[RD1 XCC Eagle]:[RD9 XCO Willowie]])</f>
        <v>0</v>
      </c>
      <c r="L97" s="59">
        <f>3-COUNTBLANK(Men_5[[#This Row],[RD1 XCC Eagle]:[RD3 XCO Sheps]])</f>
        <v>0</v>
      </c>
      <c r="M97" s="59">
        <f>4-COUNTBLANK(Men_5[[#This Row],[RD4 ]:[RD7 XCO Cobbler]])</f>
        <v>0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0</v>
      </c>
      <c r="S97" s="37" cm="1">
        <f t="array" ref="S97">57-SUM(IF(O97&gt;$O$18:$O$210,1/COUNTIF($O$18:$O$210,$O$18:$O$210)))</f>
        <v>57</v>
      </c>
    </row>
    <row r="98" spans="1:19" ht="16" hidden="1" x14ac:dyDescent="0.2">
      <c r="A98" s="104"/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Craigburn'!$I$2:$I$200,MATCH(Men_5[[#This Row],[Rider]],'RD5 Craigburn'!$F$2:$F$200,0)),"")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_xlfn.IFNA(INDEX('RD4 Willowie'!$I$2:$I$200,MATCH(Men_5[[#This Row],[Rider]],'RD4 Willowie'!$F$2:$F$200,0)),"")</f>
        <v/>
      </c>
      <c r="K98" s="38">
        <f>9-COUNTBLANK(Men_5[[#This Row],[RD1 XCC Eagle]:[RD9 XCO Willowie]])</f>
        <v>0</v>
      </c>
      <c r="L98" s="59">
        <f>3-COUNTBLANK(Men_5[[#This Row],[RD1 XCC Eagle]:[RD3 XCO Sheps]])</f>
        <v>0</v>
      </c>
      <c r="M98" s="59">
        <f>4-COUNTBLANK(Men_5[[#This Row],[RD4 ]:[RD7 XCO Cobbler]])</f>
        <v>0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0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0</v>
      </c>
      <c r="S98" s="37" cm="1">
        <f t="array" ref="S98">57-SUM(IF(O98&gt;$O$18:$O$210,1/COUNTIF($O$18:$O$210,$O$18:$O$210)))</f>
        <v>57</v>
      </c>
    </row>
    <row r="99" spans="1:19" ht="16" hidden="1" x14ac:dyDescent="0.2">
      <c r="A99" s="104"/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Craigburn'!$I$2:$I$200,MATCH(Men_5[[#This Row],[Rider]],'RD5 Craigburn'!$F$2:$F$200,0)),"")</f>
        <v/>
      </c>
      <c r="G99" s="38" t="str">
        <f>_xlfn.IFNA(INDEX('RD6 Fox'!$I$2:$I$200,MATCH(Men_5[[#This Row],[Rider]],'RD6 Fox'!$F$2:$F$200,0)),"")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_xlfn.IFNA(INDEX('RD4 Willowie'!$I$2:$I$200,MATCH(Men_5[[#This Row],[Rider]],'RD4 Willowie'!$F$2:$F$200,0)),"")</f>
        <v/>
      </c>
      <c r="K99" s="38">
        <f>9-COUNTBLANK(Men_5[[#This Row],[RD1 XCC Eagle]:[RD9 XCO Willowie]])</f>
        <v>0</v>
      </c>
      <c r="L99" s="59">
        <f>3-COUNTBLANK(Men_5[[#This Row],[RD1 XCC Eagle]:[RD3 XCO Sheps]])</f>
        <v>0</v>
      </c>
      <c r="M99" s="59">
        <f>4-COUNTBLANK(Men_5[[#This Row],[RD4 ]:[RD7 XCO Cobbler]])</f>
        <v>0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0</v>
      </c>
      <c r="P99" s="59" cm="1">
        <f t="array" ref="P99">IF(Men_5[[#This Row],[Number of Rounds XCM]]&lt;=3,SUM(IF(ISNA(E99:H99),0,E99:H99)),SUM(LARGE(E99:H99,{1,2,3})))</f>
        <v>0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0</v>
      </c>
      <c r="S99" s="37" cm="1">
        <f t="array" ref="S99">57-SUM(IF(O99&gt;$O$18:$O$210,1/COUNTIF($O$18:$O$210,$O$18:$O$210)))</f>
        <v>57</v>
      </c>
    </row>
    <row r="100" spans="1:19" ht="16" hidden="1" x14ac:dyDescent="0.2">
      <c r="A100" s="104"/>
      <c r="B100" s="38" t="str">
        <f>_xlfn.IFNA(INDEX('RD1 Eagle'!$I$2:$I$168,MATCH(Men_5[[#This Row],[Rider]],'RD1 Eagle'!$F$2:$F$168,0)),"")</f>
        <v/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Craigburn'!$I$2:$I$200,MATCH(Men_5[[#This Row],[Rider]],'RD5 Craigburn'!$F$2:$F$200,0)),"")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_xlfn.IFNA(INDEX('RD4 Willowie'!$I$2:$I$200,MATCH(Men_5[[#This Row],[Rider]],'RD4 Willowie'!$F$2:$F$200,0)),"")</f>
        <v/>
      </c>
      <c r="K100" s="38">
        <f>9-COUNTBLANK(Men_5[[#This Row],[RD1 XCC Eagle]:[RD9 XCO Willowie]])</f>
        <v>0</v>
      </c>
      <c r="L100" s="59">
        <f>3-COUNTBLANK(Men_5[[#This Row],[RD1 XCC Eagle]:[RD3 XCO Sheps]])</f>
        <v>0</v>
      </c>
      <c r="M100" s="59">
        <f>4-COUNTBLANK(Men_5[[#This Row],[RD4 ]:[RD7 XCO Cobbler]])</f>
        <v>0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0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0</v>
      </c>
      <c r="S100" s="37" cm="1">
        <f t="array" ref="S100">57-SUM(IF(O100&gt;$O$18:$O$210,1/COUNTIF($O$18:$O$210,$O$18:$O$210)))</f>
        <v>57</v>
      </c>
    </row>
    <row r="101" spans="1:19" ht="16" hidden="1" x14ac:dyDescent="0.2">
      <c r="A101" s="104"/>
      <c r="B101" s="38" t="str">
        <f>_xlfn.IFNA(INDEX('RD1 Eagle'!$I$2:$I$168,MATCH(Men_5[[#This Row],[Rider]],'RD1 Eagle'!$F$2:$F$168,0)),"")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Craigburn'!$I$2:$I$200,MATCH(Men_5[[#This Row],[Rider]],'RD5 Craigburn'!$F$2:$F$200,0)),"")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_xlfn.IFNA(INDEX('RD4 Willowie'!$I$2:$I$200,MATCH(Men_5[[#This Row],[Rider]],'RD4 Willowie'!$F$2:$F$200,0)),"")</f>
        <v/>
      </c>
      <c r="K101" s="38">
        <f>9-COUNTBLANK(Men_5[[#This Row],[RD1 XCC Eagle]:[RD9 XCO Willowie]])</f>
        <v>0</v>
      </c>
      <c r="L101" s="59">
        <f>3-COUNTBLANK(Men_5[[#This Row],[RD1 XCC Eagle]:[RD3 XCO Sheps]])</f>
        <v>0</v>
      </c>
      <c r="M101" s="59">
        <f>4-COUNTBLANK(Men_5[[#This Row],[RD4 ]:[RD7 XCO Cobbler]])</f>
        <v>0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0</v>
      </c>
      <c r="P101" s="59" cm="1">
        <f t="array" ref="P101">IF(Men_5[[#This Row],[Number of Rounds XCM]]&lt;=3,SUM(IF(ISNA(E101:H101),0,E101:H101)),SUM(LARGE(E101:H101,{1,2,3})))</f>
        <v>0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0</v>
      </c>
      <c r="S101" s="37" cm="1">
        <f t="array" ref="S101">57-SUM(IF(O101&gt;$O$18:$O$210,1/COUNTIF($O$18:$O$210,$O$18:$O$210)))</f>
        <v>57</v>
      </c>
    </row>
    <row r="102" spans="1:19" ht="16" hidden="1" x14ac:dyDescent="0.2">
      <c r="A102" s="104"/>
      <c r="B102" s="38" t="str">
        <f>_xlfn.IFNA(INDEX('RD1 Eagle'!$I$2:$I$168,MATCH(Men_5[[#This Row],[Rider]],'RD1 Eagle'!$F$2:$F$168,0)),"")</f>
        <v/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Craigburn'!$I$2:$I$200,MATCH(Men_5[[#This Row],[Rider]],'RD5 Craigburn'!$F$2:$F$200,0)),"")</f>
        <v/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_xlfn.IFNA(INDEX('RD4 Willowie'!$I$2:$I$200,MATCH(Men_5[[#This Row],[Rider]],'RD4 Willowie'!$F$2:$F$200,0)),"")</f>
        <v/>
      </c>
      <c r="K102" s="38">
        <f>9-COUNTBLANK(Men_5[[#This Row],[RD1 XCC Eagle]:[RD9 XCO Willowie]])</f>
        <v>0</v>
      </c>
      <c r="L102" s="59">
        <f>3-COUNTBLANK(Men_5[[#This Row],[RD1 XCC Eagle]:[RD3 XCO Sheps]])</f>
        <v>0</v>
      </c>
      <c r="M102" s="59">
        <f>4-COUNTBLANK(Men_5[[#This Row],[RD4 ]:[RD7 XCO Cobbler]])</f>
        <v>0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0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0</v>
      </c>
      <c r="S102" s="37" cm="1">
        <f t="array" ref="S102">57-SUM(IF(O102&gt;$O$18:$O$210,1/COUNTIF($O$18:$O$210,$O$18:$O$210)))</f>
        <v>57</v>
      </c>
    </row>
    <row r="103" spans="1:19" ht="16" hidden="1" x14ac:dyDescent="0.2">
      <c r="A103" s="104"/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Craigburn'!$I$2:$I$200,MATCH(Men_5[[#This Row],[Rider]],'RD5 Craigburn'!$F$2:$F$200,0)),"")</f>
        <v/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_xlfn.IFNA(INDEX('RD4 Willowie'!$I$2:$I$200,MATCH(Men_5[[#This Row],[Rider]],'RD4 Willowie'!$F$2:$F$200,0)),"")</f>
        <v/>
      </c>
      <c r="K103" s="38">
        <f>9-COUNTBLANK(Men_5[[#This Row],[RD1 XCC Eagle]:[RD9 XCO Willowie]])</f>
        <v>0</v>
      </c>
      <c r="L103" s="59">
        <f>3-COUNTBLANK(Men_5[[#This Row],[RD1 XCC Eagle]:[RD3 XCO Sheps]])</f>
        <v>0</v>
      </c>
      <c r="M103" s="59">
        <f>4-COUNTBLANK(Men_5[[#This Row],[RD4 ]:[RD7 XCO Cobbler]])</f>
        <v>0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0</v>
      </c>
      <c r="P103" s="59" cm="1">
        <f t="array" ref="P103">IF(Men_5[[#This Row],[Number of Rounds XCM]]&lt;=3,SUM(IF(ISNA(E103:H103),0,E103:H103)),SUM(LARGE(E103:H103,{1,2,3})))</f>
        <v>0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0</v>
      </c>
      <c r="S103" s="37" cm="1">
        <f t="array" ref="S103">57-SUM(IF(O103&gt;$O$18:$O$210,1/COUNTIF($O$18:$O$210,$O$18:$O$210)))</f>
        <v>57</v>
      </c>
    </row>
    <row r="104" spans="1:19" ht="16" hidden="1" x14ac:dyDescent="0.2">
      <c r="A104" s="104"/>
      <c r="B104" s="38" t="str">
        <f>_xlfn.IFNA(INDEX('RD1 Eagle'!$I$2:$I$168,MATCH(Men_5[[#This Row],[Rider]],'RD1 Eagle'!$F$2:$F$168,0)),"")</f>
        <v/>
      </c>
      <c r="C104" s="38" t="str">
        <f>_xlfn.IFNA(INDEX('RD2 Shepherds'!$I$2:$I$129,MATCH(Men_5[[#This Row],[Rider]],'RD2 Shepherds'!$F$2:$F$129,0)),"")</f>
        <v/>
      </c>
      <c r="D104" s="38" t="str">
        <f>_xlfn.IFNA(INDEX('RD3 XCO Sheps'!$I$2:$I$204,MATCH(Men_5[[#This Row],[Rider]],'RD3 XCO Sheps'!$F$2:$F$204,0)),"")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Craigburn'!$I$2:$I$200,MATCH(Men_5[[#This Row],[Rider]],'RD5 Craigburn'!$F$2:$F$200,0)),"")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_xlfn.IFNA(INDEX('RD4 Willowie'!$I$2:$I$200,MATCH(Men_5[[#This Row],[Rider]],'RD4 Willowie'!$F$2:$F$200,0)),"")</f>
        <v/>
      </c>
      <c r="K104" s="38">
        <f>9-COUNTBLANK(Men_5[[#This Row],[RD1 XCC Eagle]:[RD9 XCO Willowie]])</f>
        <v>0</v>
      </c>
      <c r="L104" s="59">
        <f>3-COUNTBLANK(Men_5[[#This Row],[RD1 XCC Eagle]:[RD3 XCO Sheps]])</f>
        <v>0</v>
      </c>
      <c r="M104" s="59">
        <f>4-COUNTBLANK(Men_5[[#This Row],[RD4 ]:[RD7 XCO Cobbler]])</f>
        <v>0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0</v>
      </c>
      <c r="S104" s="37" cm="1">
        <f t="array" ref="S104">57-SUM(IF(O104&gt;$O$18:$O$210,1/COUNTIF($O$18:$O$210,$O$18:$O$210)))</f>
        <v>57</v>
      </c>
    </row>
    <row r="105" spans="1:19" ht="16" hidden="1" x14ac:dyDescent="0.2">
      <c r="A105" s="104"/>
      <c r="B105" s="38" t="str">
        <f>_xlfn.IFNA(INDEX('RD1 Eagle'!$I$2:$I$168,MATCH(Men_5[[#This Row],[Rider]],'RD1 Eagle'!$F$2:$F$168,0)),"")</f>
        <v/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Craigburn'!$I$2:$I$200,MATCH(Men_5[[#This Row],[Rider]],'RD5 Craigburn'!$F$2:$F$200,0)),"")</f>
        <v/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_xlfn.IFNA(INDEX('RD4 Willowie'!$I$2:$I$200,MATCH(Men_5[[#This Row],[Rider]],'RD4 Willowie'!$F$2:$F$200,0)),"")</f>
        <v/>
      </c>
      <c r="K105" s="38">
        <f>9-COUNTBLANK(Men_5[[#This Row],[RD1 XCC Eagle]:[RD9 XCO Willowie]])</f>
        <v>0</v>
      </c>
      <c r="L105" s="59">
        <f>3-COUNTBLANK(Men_5[[#This Row],[RD1 XCC Eagle]:[RD3 XCO Sheps]])</f>
        <v>0</v>
      </c>
      <c r="M105" s="59">
        <f>4-COUNTBLANK(Men_5[[#This Row],[RD4 ]:[RD7 XCO Cobbler]])</f>
        <v>0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0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0</v>
      </c>
      <c r="S105" s="37" cm="1">
        <f t="array" ref="S105">57-SUM(IF(O105&gt;$O$18:$O$210,1/COUNTIF($O$18:$O$210,$O$18:$O$210)))</f>
        <v>57</v>
      </c>
    </row>
    <row r="106" spans="1:19" ht="16" hidden="1" x14ac:dyDescent="0.2">
      <c r="A106" s="104"/>
      <c r="B106" s="38" t="str">
        <f>_xlfn.IFNA(INDEX('RD1 Eagle'!$I$2:$I$168,MATCH(Men_5[[#This Row],[Rider]],'RD1 Eagle'!$F$2:$F$168,0)),"")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Craigburn'!$I$2:$I$200,MATCH(Men_5[[#This Row],[Rider]],'RD5 Craigburn'!$F$2:$F$200,0)),"")</f>
        <v/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_xlfn.IFNA(INDEX('RD4 Willowie'!$I$2:$I$200,MATCH(Men_5[[#This Row],[Rider]],'RD4 Willowie'!$F$2:$F$200,0)),"")</f>
        <v/>
      </c>
      <c r="K106" s="38">
        <f>9-COUNTBLANK(Men_5[[#This Row],[RD1 XCC Eagle]:[RD9 XCO Willowie]])</f>
        <v>0</v>
      </c>
      <c r="L106" s="59">
        <f>3-COUNTBLANK(Men_5[[#This Row],[RD1 XCC Eagle]:[RD3 XCO Sheps]])</f>
        <v>0</v>
      </c>
      <c r="M106" s="59">
        <f>4-COUNTBLANK(Men_5[[#This Row],[RD4 ]:[RD7 XCO Cobbler]])</f>
        <v>0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0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0</v>
      </c>
      <c r="S106" s="37" cm="1">
        <f t="array" ref="S106">57-SUM(IF(O106&gt;$O$18:$O$210,1/COUNTIF($O$18:$O$210,$O$18:$O$210)))</f>
        <v>57</v>
      </c>
    </row>
    <row r="107" spans="1:19" ht="16" hidden="1" x14ac:dyDescent="0.2">
      <c r="A107" s="104"/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Craigburn'!$I$2:$I$200,MATCH(Men_5[[#This Row],[Rider]],'RD5 Craigburn'!$F$2:$F$200,0)),"")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_xlfn.IFNA(INDEX('RD4 Willowie'!$I$2:$I$200,MATCH(Men_5[[#This Row],[Rider]],'RD4 Willowie'!$F$2:$F$200,0)),"")</f>
        <v/>
      </c>
      <c r="K107" s="38">
        <f>9-COUNTBLANK(Men_5[[#This Row],[RD1 XCC Eagle]:[RD9 XCO Willowie]])</f>
        <v>0</v>
      </c>
      <c r="L107" s="59">
        <f>3-COUNTBLANK(Men_5[[#This Row],[RD1 XCC Eagle]:[RD3 XCO Sheps]])</f>
        <v>0</v>
      </c>
      <c r="M107" s="59">
        <f>4-COUNTBLANK(Men_5[[#This Row],[RD4 ]:[RD7 XCO Cobbler]])</f>
        <v>0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0</v>
      </c>
      <c r="S107" s="37" cm="1">
        <f t="array" ref="S107">57-SUM(IF(O107&gt;$O$18:$O$210,1/COUNTIF($O$18:$O$210,$O$18:$O$210)))</f>
        <v>57</v>
      </c>
    </row>
    <row r="108" spans="1:19" ht="16" hidden="1" x14ac:dyDescent="0.2">
      <c r="A108" s="104"/>
      <c r="B108" s="38" t="str">
        <f>_xlfn.IFNA(INDEX('RD1 Eagle'!$I$2:$I$168,MATCH(Men_5[[#This Row],[Rider]],'RD1 Eagle'!$F$2:$F$168,0)),"")</f>
        <v/>
      </c>
      <c r="C108" s="38" t="str">
        <f>_xlfn.IFNA(INDEX('RD2 Shepherds'!$I$2:$I$129,MATCH(Men_5[[#This Row],[Rider]],'RD2 Shepherds'!$F$2:$F$129,0)),"")</f>
        <v/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Craigburn'!$I$2:$I$200,MATCH(Men_5[[#This Row],[Rider]],'RD5 Craigburn'!$F$2:$F$200,0)),"")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_xlfn.IFNA(INDEX('RD4 Willowie'!$I$2:$I$200,MATCH(Men_5[[#This Row],[Rider]],'RD4 Willowie'!$F$2:$F$200,0)),"")</f>
        <v/>
      </c>
      <c r="K108" s="38">
        <f>9-COUNTBLANK(Men_5[[#This Row],[RD1 XCC Eagle]:[RD9 XCO Willowie]])</f>
        <v>0</v>
      </c>
      <c r="L108" s="59">
        <f>3-COUNTBLANK(Men_5[[#This Row],[RD1 XCC Eagle]:[RD3 XCO Sheps]])</f>
        <v>0</v>
      </c>
      <c r="M108" s="59">
        <f>4-COUNTBLANK(Men_5[[#This Row],[RD4 ]:[RD7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0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0</v>
      </c>
      <c r="S108" s="37" cm="1">
        <f t="array" ref="S108">57-SUM(IF(O108&gt;$O$18:$O$210,1/COUNTIF($O$18:$O$210,$O$18:$O$210)))</f>
        <v>57</v>
      </c>
    </row>
    <row r="109" spans="1:19" ht="16" hidden="1" x14ac:dyDescent="0.2">
      <c r="A109" s="104"/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Craigburn'!$I$2:$I$200,MATCH(Men_5[[#This Row],[Rider]],'RD5 Craigburn'!$F$2:$F$200,0)),"")</f>
        <v/>
      </c>
      <c r="G109" s="38" t="str">
        <f>_xlfn.IFNA(INDEX('RD6 Fox'!$I$2:$I$200,MATCH(Men_5[[#This Row],[Rider]],'RD6 Fox'!$F$2:$F$200,0)),"")</f>
        <v/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_xlfn.IFNA(INDEX('RD4 Willowie'!$I$2:$I$200,MATCH(Men_5[[#This Row],[Rider]],'RD4 Willowie'!$F$2:$F$200,0)),"")</f>
        <v/>
      </c>
      <c r="K109" s="38">
        <f>9-COUNTBLANK(Men_5[[#This Row],[RD1 XCC Eagle]:[RD9 XCO Willowie]])</f>
        <v>0</v>
      </c>
      <c r="L109" s="59">
        <f>3-COUNTBLANK(Men_5[[#This Row],[RD1 XCC Eagle]:[RD3 XCO Sheps]])</f>
        <v>0</v>
      </c>
      <c r="M109" s="59">
        <f>4-COUNTBLANK(Men_5[[#This Row],[RD4 ]:[RD7 XCO Cobbler]])</f>
        <v>0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0</v>
      </c>
      <c r="P109" s="59" cm="1">
        <f t="array" ref="P109">IF(Men_5[[#This Row],[Number of Rounds XCM]]&lt;=3,SUM(IF(ISNA(E109:H109),0,E109:H109)),SUM(LARGE(E109:H109,{1,2,3})))</f>
        <v>0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0</v>
      </c>
      <c r="S109" s="37" cm="1">
        <f t="array" ref="S109">57-SUM(IF(O109&gt;$O$18:$O$210,1/COUNTIF($O$18:$O$210,$O$18:$O$210)))</f>
        <v>57</v>
      </c>
    </row>
    <row r="110" spans="1:19" ht="16" hidden="1" x14ac:dyDescent="0.2">
      <c r="A110" s="104"/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Craigburn'!$I$2:$I$200,MATCH(Men_5[[#This Row],[Rider]],'RD5 Craigburn'!$F$2:$F$200,0)),"")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_xlfn.IFNA(INDEX('RD4 Willowie'!$I$2:$I$200,MATCH(Men_5[[#This Row],[Rider]],'RD4 Willowie'!$F$2:$F$200,0)),"")</f>
        <v/>
      </c>
      <c r="K110" s="38">
        <f>9-COUNTBLANK(Men_5[[#This Row],[RD1 XCC Eagle]:[RD9 XCO Willowie]])</f>
        <v>0</v>
      </c>
      <c r="L110" s="59">
        <f>3-COUNTBLANK(Men_5[[#This Row],[RD1 XCC Eagle]:[RD3 XCO Sheps]])</f>
        <v>0</v>
      </c>
      <c r="M110" s="59">
        <f>4-COUNTBLANK(Men_5[[#This Row],[RD4 ]:[RD7 XCO Cobbler]])</f>
        <v>0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0</v>
      </c>
      <c r="S110" s="37" cm="1">
        <f t="array" ref="S110">57-SUM(IF(O110&gt;$O$18:$O$210,1/COUNTIF($O$18:$O$210,$O$18:$O$210)))</f>
        <v>57</v>
      </c>
    </row>
    <row r="111" spans="1:19" ht="16" hidden="1" x14ac:dyDescent="0.2">
      <c r="A111" s="104"/>
      <c r="B111" s="38" t="str">
        <f>_xlfn.IFNA(INDEX('RD1 Eagle'!$I$2:$I$168,MATCH(Men_5[[#This Row],[Rider]],'RD1 Eagle'!$F$2:$F$168,0)),"")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Craigburn'!$I$2:$I$200,MATCH(Men_5[[#This Row],[Rider]],'RD5 Craigburn'!$F$2:$F$200,0)),"")</f>
        <v/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_xlfn.IFNA(INDEX('RD4 Willowie'!$I$2:$I$200,MATCH(Men_5[[#This Row],[Rider]],'RD4 Willowie'!$F$2:$F$200,0)),"")</f>
        <v/>
      </c>
      <c r="K111" s="38">
        <f>9-COUNTBLANK(Men_5[[#This Row],[RD1 XCC Eagle]:[RD9 XCO Willowie]])</f>
        <v>0</v>
      </c>
      <c r="L111" s="59">
        <f>3-COUNTBLANK(Men_5[[#This Row],[RD1 XCC Eagle]:[RD3 XCO Sheps]])</f>
        <v>0</v>
      </c>
      <c r="M111" s="59">
        <f>4-COUNTBLANK(Men_5[[#This Row],[RD4 ]:[RD7 XCO Cobbler]])</f>
        <v>0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0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0</v>
      </c>
      <c r="S111" s="37" cm="1">
        <f t="array" ref="S111">57-SUM(IF(O111&gt;$O$18:$O$210,1/COUNTIF($O$18:$O$210,$O$18:$O$210)))</f>
        <v>57</v>
      </c>
    </row>
    <row r="112" spans="1:19" ht="16" hidden="1" x14ac:dyDescent="0.2">
      <c r="A112" s="104"/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Craigburn'!$I$2:$I$200,MATCH(Men_5[[#This Row],[Rider]],'RD5 Craigburn'!$F$2:$F$200,0)),"")</f>
        <v/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_xlfn.IFNA(INDEX('RD4 Willowie'!$I$2:$I$200,MATCH(Men_5[[#This Row],[Rider]],'RD4 Willowie'!$F$2:$F$200,0)),"")</f>
        <v/>
      </c>
      <c r="K112" s="38">
        <f>9-COUNTBLANK(Men_5[[#This Row],[RD1 XCC Eagle]:[RD9 XCO Willowie]])</f>
        <v>0</v>
      </c>
      <c r="L112" s="59">
        <f>3-COUNTBLANK(Men_5[[#This Row],[RD1 XCC Eagle]:[RD3 XCO Sheps]])</f>
        <v>0</v>
      </c>
      <c r="M112" s="59">
        <f>4-COUNTBLANK(Men_5[[#This Row],[RD4 ]:[RD7 XCO Cobbler]])</f>
        <v>0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0</v>
      </c>
      <c r="P112" s="59" cm="1">
        <f t="array" ref="P112">IF(Men_5[[#This Row],[Number of Rounds XCM]]&lt;=3,SUM(IF(ISNA(E112:H112),0,E112:H112)),SUM(LARGE(E112:H112,{1,2,3})))</f>
        <v>0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0</v>
      </c>
      <c r="S112" s="37" cm="1">
        <f t="array" ref="S112">57-SUM(IF(O112&gt;$O$18:$O$210,1/COUNTIF($O$18:$O$210,$O$18:$O$210)))</f>
        <v>57</v>
      </c>
    </row>
    <row r="113" spans="1:19" ht="16" hidden="1" x14ac:dyDescent="0.2">
      <c r="A113" s="104"/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Craigburn'!$I$2:$I$200,MATCH(Men_5[[#This Row],[Rider]],'RD5 Craigburn'!$F$2:$F$200,0)),"")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_xlfn.IFNA(INDEX('RD4 Willowie'!$I$2:$I$200,MATCH(Men_5[[#This Row],[Rider]],'RD4 Willowie'!$F$2:$F$200,0)),"")</f>
        <v/>
      </c>
      <c r="K113" s="38">
        <f>9-COUNTBLANK(Men_5[[#This Row],[RD1 XCC Eagle]:[RD9 XCO Willowie]])</f>
        <v>0</v>
      </c>
      <c r="L113" s="59">
        <f>3-COUNTBLANK(Men_5[[#This Row],[RD1 XCC Eagle]:[RD3 XCO Sheps]])</f>
        <v>0</v>
      </c>
      <c r="M113" s="59">
        <f>4-COUNTBLANK(Men_5[[#This Row],[RD4 ]:[RD7 XCO Cobbler]])</f>
        <v>0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0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0</v>
      </c>
      <c r="S113" s="37" cm="1">
        <f t="array" ref="S113">57-SUM(IF(O113&gt;$O$18:$O$210,1/COUNTIF($O$18:$O$210,$O$18:$O$210)))</f>
        <v>57</v>
      </c>
    </row>
    <row r="114" spans="1:19" ht="16" hidden="1" x14ac:dyDescent="0.2">
      <c r="A114" s="104"/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Craigburn'!$I$2:$I$200,MATCH(Men_5[[#This Row],[Rider]],'RD5 Craigburn'!$F$2:$F$200,0)),"")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_xlfn.IFNA(INDEX('RD4 Willowie'!$I$2:$I$200,MATCH(Men_5[[#This Row],[Rider]],'RD4 Willowie'!$F$2:$F$200,0)),"")</f>
        <v/>
      </c>
      <c r="K114" s="38">
        <f>9-COUNTBLANK(Men_5[[#This Row],[RD1 XCC Eagle]:[RD9 XCO Willowie]])</f>
        <v>0</v>
      </c>
      <c r="L114" s="59">
        <f>3-COUNTBLANK(Men_5[[#This Row],[RD1 XCC Eagle]:[RD3 XCO Sheps]])</f>
        <v>0</v>
      </c>
      <c r="M114" s="59">
        <f>4-COUNTBLANK(Men_5[[#This Row],[RD4 ]:[RD7 XCO Cobbler]])</f>
        <v>0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0</v>
      </c>
      <c r="S114" s="37" cm="1">
        <f t="array" ref="S114">57-SUM(IF(O114&gt;$O$18:$O$210,1/COUNTIF($O$18:$O$210,$O$18:$O$210)))</f>
        <v>57</v>
      </c>
    </row>
    <row r="115" spans="1:19" ht="16" hidden="1" x14ac:dyDescent="0.2">
      <c r="A115" s="104"/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Craigburn'!$I$2:$I$200,MATCH(Men_5[[#This Row],[Rider]],'RD5 Craigburn'!$F$2:$F$200,0)),"")</f>
        <v/>
      </c>
      <c r="G115" s="38" t="str">
        <f>_xlfn.IFNA(INDEX('RD6 Fox'!$I$2:$I$200,MATCH(Men_5[[#This Row],[Rider]],'RD6 Fox'!$F$2:$F$200,0)),"")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_xlfn.IFNA(INDEX('RD4 Willowie'!$I$2:$I$200,MATCH(Men_5[[#This Row],[Rider]],'RD4 Willowie'!$F$2:$F$200,0)),"")</f>
        <v/>
      </c>
      <c r="K115" s="38">
        <f>9-COUNTBLANK(Men_5[[#This Row],[RD1 XCC Eagle]:[RD9 XCO Willowie]])</f>
        <v>0</v>
      </c>
      <c r="L115" s="59">
        <f>3-COUNTBLANK(Men_5[[#This Row],[RD1 XCC Eagle]:[RD3 XCO Sheps]])</f>
        <v>0</v>
      </c>
      <c r="M115" s="59">
        <f>4-COUNTBLANK(Men_5[[#This Row],[RD4 ]:[RD7 XCO Cobbler]])</f>
        <v>0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0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0</v>
      </c>
      <c r="S115" s="37" cm="1">
        <f t="array" ref="S115">57-SUM(IF(O115&gt;$O$18:$O$210,1/COUNTIF($O$18:$O$210,$O$18:$O$210)))</f>
        <v>57</v>
      </c>
    </row>
    <row r="116" spans="1:19" ht="16" hidden="1" x14ac:dyDescent="0.2">
      <c r="A116" s="104"/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Craigburn'!$I$2:$I$200,MATCH(Men_5[[#This Row],[Rider]],'RD5 Craigburn'!$F$2:$F$200,0)),"")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_xlfn.IFNA(INDEX('RD4 Willowie'!$I$2:$I$200,MATCH(Men_5[[#This Row],[Rider]],'RD4 Willowie'!$F$2:$F$200,0)),"")</f>
        <v/>
      </c>
      <c r="K116" s="38">
        <f>9-COUNTBLANK(Men_5[[#This Row],[RD1 XCC Eagle]:[RD9 XCO Willowie]])</f>
        <v>0</v>
      </c>
      <c r="L116" s="59">
        <f>3-COUNTBLANK(Men_5[[#This Row],[RD1 XCC Eagle]:[RD3 XCO Sheps]])</f>
        <v>0</v>
      </c>
      <c r="M116" s="59">
        <f>4-COUNTBLANK(Men_5[[#This Row],[RD4 ]:[RD7 XCO Cobbler]])</f>
        <v>0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0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0</v>
      </c>
      <c r="S116" s="37" cm="1">
        <f t="array" ref="S116">57-SUM(IF(O116&gt;$O$18:$O$210,1/COUNTIF($O$18:$O$210,$O$18:$O$210)))</f>
        <v>57</v>
      </c>
    </row>
    <row r="117" spans="1:19" ht="16" hidden="1" x14ac:dyDescent="0.2">
      <c r="A117" s="104"/>
      <c r="B117" s="38" t="str">
        <f>_xlfn.IFNA(INDEX('RD1 Eagle'!$I$2:$I$168,MATCH(Men_5[[#This Row],[Rider]],'RD1 Eagle'!$F$2:$F$168,0)),"")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Craigburn'!$I$2:$I$200,MATCH(Men_5[[#This Row],[Rider]],'RD5 Craigburn'!$F$2:$F$200,0)),"")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_xlfn.IFNA(INDEX('RD4 Willowie'!$I$2:$I$200,MATCH(Men_5[[#This Row],[Rider]],'RD4 Willowie'!$F$2:$F$200,0)),"")</f>
        <v/>
      </c>
      <c r="K117" s="38">
        <f>9-COUNTBLANK(Men_5[[#This Row],[RD1 XCC Eagle]:[RD9 XCO Willowie]])</f>
        <v>0</v>
      </c>
      <c r="L117" s="59">
        <f>3-COUNTBLANK(Men_5[[#This Row],[RD1 XCC Eagle]:[RD3 XCO Sheps]])</f>
        <v>0</v>
      </c>
      <c r="M117" s="59">
        <f>4-COUNTBLANK(Men_5[[#This Row],[RD4 ]:[RD7 XCO Cobbler]])</f>
        <v>0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0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0</v>
      </c>
      <c r="S117" s="37" cm="1">
        <f t="array" ref="S117">57-SUM(IF(O117&gt;$O$18:$O$210,1/COUNTIF($O$18:$O$210,$O$18:$O$210)))</f>
        <v>57</v>
      </c>
    </row>
    <row r="118" spans="1:19" ht="16" hidden="1" x14ac:dyDescent="0.2">
      <c r="A118" s="104"/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Craigburn'!$I$2:$I$200,MATCH(Men_5[[#This Row],[Rider]],'RD5 Craigburn'!$F$2:$F$200,0)),"")</f>
        <v/>
      </c>
      <c r="G118" s="38" t="str">
        <f>_xlfn.IFNA(INDEX('RD6 Fox'!$I$2:$I$200,MATCH(Men_5[[#This Row],[Rider]],'RD6 Fox'!$F$2:$F$200,0)),"")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_xlfn.IFNA(INDEX('RD4 Willowie'!$I$2:$I$200,MATCH(Men_5[[#This Row],[Rider]],'RD4 Willowie'!$F$2:$F$200,0)),"")</f>
        <v/>
      </c>
      <c r="K118" s="38">
        <f>9-COUNTBLANK(Men_5[[#This Row],[RD1 XCC Eagle]:[RD9 XCO Willowie]])</f>
        <v>0</v>
      </c>
      <c r="L118" s="59">
        <f>3-COUNTBLANK(Men_5[[#This Row],[RD1 XCC Eagle]:[RD3 XCO Sheps]])</f>
        <v>0</v>
      </c>
      <c r="M118" s="59">
        <f>4-COUNTBLANK(Men_5[[#This Row],[RD4 ]:[RD7 XCO Cobbler]])</f>
        <v>0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0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0</v>
      </c>
      <c r="S118" s="37" cm="1">
        <f t="array" ref="S118">57-SUM(IF(O118&gt;$O$18:$O$210,1/COUNTIF($O$18:$O$210,$O$18:$O$210)))</f>
        <v>57</v>
      </c>
    </row>
    <row r="119" spans="1:19" ht="16" hidden="1" x14ac:dyDescent="0.2">
      <c r="A119" s="104"/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Craigburn'!$I$2:$I$200,MATCH(Men_5[[#This Row],[Rider]],'RD5 Craigburn'!$F$2:$F$200,0)),"")</f>
        <v/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_xlfn.IFNA(INDEX('RD4 Willowie'!$I$2:$I$200,MATCH(Men_5[[#This Row],[Rider]],'RD4 Willowie'!$F$2:$F$200,0)),"")</f>
        <v/>
      </c>
      <c r="K119" s="38">
        <f>9-COUNTBLANK(Men_5[[#This Row],[RD1 XCC Eagle]:[RD9 XCO Willowie]])</f>
        <v>0</v>
      </c>
      <c r="L119" s="59">
        <f>3-COUNTBLANK(Men_5[[#This Row],[RD1 XCC Eagle]:[RD3 XCO Sheps]])</f>
        <v>0</v>
      </c>
      <c r="M119" s="59">
        <f>4-COUNTBLANK(Men_5[[#This Row],[RD4 ]:[RD7 XCO Cobbler]])</f>
        <v>0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0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0</v>
      </c>
      <c r="S119" s="37" cm="1">
        <f t="array" ref="S119">57-SUM(IF(O119&gt;$O$18:$O$210,1/COUNTIF($O$18:$O$210,$O$18:$O$210)))</f>
        <v>57</v>
      </c>
    </row>
    <row r="120" spans="1:19" ht="16" hidden="1" x14ac:dyDescent="0.2">
      <c r="A120" s="104"/>
      <c r="B120" s="38" t="str">
        <f>_xlfn.IFNA(INDEX('RD1 Eagle'!$I$2:$I$168,MATCH(Men_5[[#This Row],[Rider]],'RD1 Eagle'!$F$2:$F$168,0)),"")</f>
        <v/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Craigburn'!$I$2:$I$200,MATCH(Men_5[[#This Row],[Rider]],'RD5 Craigburn'!$F$2:$F$200,0)),"")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_xlfn.IFNA(INDEX('RD4 Willowie'!$I$2:$I$200,MATCH(Men_5[[#This Row],[Rider]],'RD4 Willowie'!$F$2:$F$200,0)),"")</f>
        <v/>
      </c>
      <c r="K120" s="38">
        <f>9-COUNTBLANK(Men_5[[#This Row],[RD1 XCC Eagle]:[RD9 XCO Willowie]])</f>
        <v>0</v>
      </c>
      <c r="L120" s="59">
        <f>3-COUNTBLANK(Men_5[[#This Row],[RD1 XCC Eagle]:[RD3 XCO Sheps]])</f>
        <v>0</v>
      </c>
      <c r="M120" s="59">
        <f>4-COUNTBLANK(Men_5[[#This Row],[RD4 ]:[RD7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0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0</v>
      </c>
      <c r="S120" s="37" cm="1">
        <f t="array" ref="S120">57-SUM(IF(O120&gt;$O$18:$O$210,1/COUNTIF($O$18:$O$210,$O$18:$O$210)))</f>
        <v>57</v>
      </c>
    </row>
    <row r="121" spans="1:19" ht="16" hidden="1" x14ac:dyDescent="0.2">
      <c r="A121" s="104"/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Craigburn'!$I$2:$I$200,MATCH(Men_5[[#This Row],[Rider]],'RD5 Craigburn'!$F$2:$F$200,0)),"")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_xlfn.IFNA(INDEX('RD4 Willowie'!$I$2:$I$200,MATCH(Men_5[[#This Row],[Rider]],'RD4 Willowie'!$F$2:$F$200,0)),"")</f>
        <v/>
      </c>
      <c r="K121" s="38">
        <f>9-COUNTBLANK(Men_5[[#This Row],[RD1 XCC Eagle]:[RD9 XCO Willowie]])</f>
        <v>0</v>
      </c>
      <c r="L121" s="59">
        <f>3-COUNTBLANK(Men_5[[#This Row],[RD1 XCC Eagle]:[RD3 XCO Sheps]])</f>
        <v>0</v>
      </c>
      <c r="M121" s="59">
        <f>4-COUNTBLANK(Men_5[[#This Row],[RD4 ]:[RD7 XCO Cobbler]])</f>
        <v>0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0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0</v>
      </c>
      <c r="S121" s="37" cm="1">
        <f t="array" ref="S121">57-SUM(IF(O121&gt;$O$18:$O$210,1/COUNTIF($O$18:$O$210,$O$18:$O$210)))</f>
        <v>57</v>
      </c>
    </row>
    <row r="122" spans="1:19" ht="16" hidden="1" x14ac:dyDescent="0.2">
      <c r="A122" s="104"/>
      <c r="B122" s="38" t="str">
        <f>_xlfn.IFNA(INDEX('RD1 Eagle'!$I$2:$I$168,MATCH(Men_5[[#This Row],[Rider]],'RD1 Eagle'!$F$2:$F$168,0)),"")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Craigburn'!$I$2:$I$200,MATCH(Men_5[[#This Row],[Rider]],'RD5 Craigburn'!$F$2:$F$200,0)),"")</f>
        <v/>
      </c>
      <c r="G122" s="38" t="str">
        <f>_xlfn.IFNA(INDEX('RD6 Fox'!$I$2:$I$200,MATCH(Men_5[[#This Row],[Rider]],'RD6 Fox'!$F$2:$F$200,0)),"")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_xlfn.IFNA(INDEX('RD4 Willowie'!$I$2:$I$200,MATCH(Men_5[[#This Row],[Rider]],'RD4 Willowie'!$F$2:$F$200,0)),"")</f>
        <v/>
      </c>
      <c r="K122" s="38">
        <f>9-COUNTBLANK(Men_5[[#This Row],[RD1 XCC Eagle]:[RD9 XCO Willowie]])</f>
        <v>0</v>
      </c>
      <c r="L122" s="59">
        <f>3-COUNTBLANK(Men_5[[#This Row],[RD1 XCC Eagle]:[RD3 XCO Sheps]])</f>
        <v>0</v>
      </c>
      <c r="M122" s="59">
        <f>4-COUNTBLANK(Men_5[[#This Row],[RD4 ]:[RD7 XCO Cobbler]])</f>
        <v>0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0</v>
      </c>
      <c r="S122" s="37" cm="1">
        <f t="array" ref="S122">57-SUM(IF(O122&gt;$O$18:$O$210,1/COUNTIF($O$18:$O$210,$O$18:$O$210)))</f>
        <v>57</v>
      </c>
    </row>
    <row r="123" spans="1:19" ht="16" hidden="1" x14ac:dyDescent="0.2">
      <c r="A123" s="104"/>
      <c r="B123" s="38" t="str">
        <f>_xlfn.IFNA(INDEX('RD1 Eagle'!$I$2:$I$168,MATCH(Men_5[[#This Row],[Rider]],'RD1 Eagle'!$F$2:$F$168,0)),"")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Craigburn'!$I$2:$I$200,MATCH(Men_5[[#This Row],[Rider]],'RD5 Craigburn'!$F$2:$F$200,0)),"")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_xlfn.IFNA(INDEX('RD4 Willowie'!$I$2:$I$200,MATCH(Men_5[[#This Row],[Rider]],'RD4 Willowie'!$F$2:$F$200,0)),"")</f>
        <v/>
      </c>
      <c r="K123" s="38">
        <f>9-COUNTBLANK(Men_5[[#This Row],[RD1 XCC Eagle]:[RD9 XCO Willowie]])</f>
        <v>0</v>
      </c>
      <c r="L123" s="59">
        <f>3-COUNTBLANK(Men_5[[#This Row],[RD1 XCC Eagle]:[RD3 XCO Sheps]])</f>
        <v>0</v>
      </c>
      <c r="M123" s="59">
        <f>4-COUNTBLANK(Men_5[[#This Row],[RD4 ]:[RD7 XCO Cobbler]])</f>
        <v>0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0</v>
      </c>
      <c r="S123" s="37" cm="1">
        <f t="array" ref="S123">57-SUM(IF(O123&gt;$O$18:$O$210,1/COUNTIF($O$18:$O$210,$O$18:$O$210)))</f>
        <v>57</v>
      </c>
    </row>
    <row r="124" spans="1:19" ht="16" hidden="1" x14ac:dyDescent="0.2">
      <c r="A124" s="104"/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Craigburn'!$I$2:$I$200,MATCH(Men_5[[#This Row],[Rider]],'RD5 Craigburn'!$F$2:$F$200,0)),"")</f>
        <v/>
      </c>
      <c r="G124" s="38" t="str">
        <f>_xlfn.IFNA(INDEX('RD6 Fox'!$I$2:$I$200,MATCH(Men_5[[#This Row],[Rider]],'RD6 Fox'!$F$2:$F$200,0)),"")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_xlfn.IFNA(INDEX('RD4 Willowie'!$I$2:$I$200,MATCH(Men_5[[#This Row],[Rider]],'RD4 Willowie'!$F$2:$F$200,0)),"")</f>
        <v/>
      </c>
      <c r="K124" s="38">
        <f>9-COUNTBLANK(Men_5[[#This Row],[RD1 XCC Eagle]:[RD9 XCO Willowie]])</f>
        <v>0</v>
      </c>
      <c r="L124" s="59">
        <f>3-COUNTBLANK(Men_5[[#This Row],[RD1 XCC Eagle]:[RD3 XCO Sheps]])</f>
        <v>0</v>
      </c>
      <c r="M124" s="59">
        <f>4-COUNTBLANK(Men_5[[#This Row],[RD4 ]:[RD7 XCO Cobbler]])</f>
        <v>0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0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0</v>
      </c>
      <c r="S124" s="37" cm="1">
        <f t="array" ref="S124">57-SUM(IF(O124&gt;$O$18:$O$210,1/COUNTIF($O$18:$O$210,$O$18:$O$210)))</f>
        <v>57</v>
      </c>
    </row>
    <row r="125" spans="1:19" ht="16" hidden="1" x14ac:dyDescent="0.2">
      <c r="A125" s="104"/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Craigburn'!$I$2:$I$200,MATCH(Men_5[[#This Row],[Rider]],'RD5 Craigburn'!$F$2:$F$200,0)),"")</f>
        <v/>
      </c>
      <c r="G125" s="38" t="str">
        <f>_xlfn.IFNA(INDEX('RD6 Fox'!$I$2:$I$200,MATCH(Men_5[[#This Row],[Rider]],'RD6 Fox'!$F$2:$F$200,0)),"")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_xlfn.IFNA(INDEX('RD4 Willowie'!$I$2:$I$200,MATCH(Men_5[[#This Row],[Rider]],'RD4 Willowie'!$F$2:$F$200,0)),"")</f>
        <v/>
      </c>
      <c r="K125" s="38">
        <f>9-COUNTBLANK(Men_5[[#This Row],[RD1 XCC Eagle]:[RD9 XCO Willowie]])</f>
        <v>0</v>
      </c>
      <c r="L125" s="59">
        <f>3-COUNTBLANK(Men_5[[#This Row],[RD1 XCC Eagle]:[RD3 XCO Sheps]])</f>
        <v>0</v>
      </c>
      <c r="M125" s="59">
        <f>4-COUNTBLANK(Men_5[[#This Row],[RD4 ]:[RD7 XCO Cobbler]])</f>
        <v>0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0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0</v>
      </c>
      <c r="S125" s="37" cm="1">
        <f t="array" ref="S125">57-SUM(IF(O125&gt;$O$18:$O$210,1/COUNTIF($O$18:$O$210,$O$18:$O$210)))</f>
        <v>57</v>
      </c>
    </row>
    <row r="126" spans="1:19" ht="16" hidden="1" x14ac:dyDescent="0.2">
      <c r="A126" s="104"/>
      <c r="B126" s="38" t="str">
        <f>_xlfn.IFNA(INDEX('RD1 Eagle'!$I$2:$I$168,MATCH(Men_5[[#This Row],[Rider]],'RD1 Eagle'!$F$2:$F$168,0)),"")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Craigburn'!$I$2:$I$200,MATCH(Men_5[[#This Row],[Rider]],'RD5 Craigburn'!$F$2:$F$200,0)),"")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_xlfn.IFNA(INDEX('RD4 Willowie'!$I$2:$I$200,MATCH(Men_5[[#This Row],[Rider]],'RD4 Willowie'!$F$2:$F$200,0)),"")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0</v>
      </c>
      <c r="S126" s="37" cm="1">
        <f t="array" ref="S126">57-SUM(IF(O126&gt;$O$18:$O$210,1/COUNTIF($O$18:$O$210,$O$18:$O$210)))</f>
        <v>57</v>
      </c>
    </row>
    <row r="127" spans="1:19" ht="16" hidden="1" x14ac:dyDescent="0.2">
      <c r="A127" s="104"/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Craigburn'!$I$2:$I$200,MATCH(Men_5[[#This Row],[Rider]],'RD5 Craigburn'!$F$2:$F$200,0)),"")</f>
        <v/>
      </c>
      <c r="G127" s="38" t="str">
        <f>_xlfn.IFNA(INDEX('RD6 Fox'!$I$2:$I$200,MATCH(Men_5[[#This Row],[Rider]],'RD6 Fox'!$F$2:$F$200,0)),"")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_xlfn.IFNA(INDEX('RD4 Willowie'!$I$2:$I$200,MATCH(Men_5[[#This Row],[Rider]],'RD4 Willowie'!$F$2:$F$200,0)),"")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Row],[RD4 ]:[RD7 XCO Cobbler]])</f>
        <v>0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0</v>
      </c>
      <c r="S127" s="37" cm="1">
        <f t="array" ref="S127">57-SUM(IF(O127&gt;$O$18:$O$210,1/COUNTIF($O$18:$O$210,$O$18:$O$210)))</f>
        <v>57</v>
      </c>
    </row>
    <row r="128" spans="1:19" ht="16" hidden="1" x14ac:dyDescent="0.2">
      <c r="A128" s="104"/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Craigburn'!$I$2:$I$200,MATCH(Men_5[[#This Row],[Rider]],'RD5 Craigburn'!$F$2:$F$200,0)),"")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_xlfn.IFNA(INDEX('RD4 Willowie'!$I$2:$I$200,MATCH(Men_5[[#This Row],[Rider]],'RD4 Willowie'!$F$2:$F$200,0)),"")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Row],[RD4 ]:[RD7 XCO Cobbler]])</f>
        <v>0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0</v>
      </c>
      <c r="S128" s="37" cm="1">
        <f t="array" ref="S128">57-SUM(IF(O128&gt;$O$18:$O$210,1/COUNTIF($O$18:$O$210,$O$18:$O$210)))</f>
        <v>57</v>
      </c>
    </row>
    <row r="129" spans="1:19" ht="16" hidden="1" x14ac:dyDescent="0.2">
      <c r="A129" s="104"/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Craigburn'!$I$2:$I$200,MATCH(Men_5[[#This Row],[Rider]],'RD5 Craigburn'!$F$2:$F$200,0)),"")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_xlfn.IFNA(INDEX('RD4 Willowie'!$I$2:$I$200,MATCH(Men_5[[#This Row],[Rider]],'RD4 Willowie'!$F$2:$F$200,0)),"")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0</v>
      </c>
      <c r="S129" s="37" cm="1">
        <f t="array" ref="S129">57-SUM(IF(O129&gt;$O$18:$O$210,1/COUNTIF($O$18:$O$210,$O$18:$O$210)))</f>
        <v>57</v>
      </c>
    </row>
    <row r="130" spans="1:19" ht="16" hidden="1" x14ac:dyDescent="0.2">
      <c r="A130" s="104"/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Craigburn'!$I$2:$I$200,MATCH(Men_5[[#This Row],[Rider]],'RD5 Craigburn'!$F$2:$F$200,0)),"")</f>
        <v/>
      </c>
      <c r="G130" s="38" t="str">
        <f>_xlfn.IFNA(INDEX('RD6 Fox'!$I$2:$I$200,MATCH(Men_5[[#This Row],[Rider]],'RD6 Fox'!$F$2:$F$200,0)),"")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_xlfn.IFNA(INDEX('RD4 Willowie'!$I$2:$I$200,MATCH(Men_5[[#This Row],[Rider]],'RD4 Willowie'!$F$2:$F$200,0)),"")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Row],[RD4 ]:[RD7 XCO Cobbler]])</f>
        <v>0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0</v>
      </c>
      <c r="S130" s="37" cm="1">
        <f t="array" ref="S130">57-SUM(IF(O130&gt;$O$18:$O$210,1/COUNTIF($O$18:$O$210,$O$18:$O$210)))</f>
        <v>57</v>
      </c>
    </row>
    <row r="131" spans="1:19" ht="16" hidden="1" x14ac:dyDescent="0.2">
      <c r="A131" s="104"/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Craigburn'!$I$2:$I$200,MATCH(Men_5[[#This Row],[Rider]],'RD5 Craigburn'!$F$2:$F$200,0)),"")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_xlfn.IFNA(INDEX('RD4 Willowie'!$I$2:$I$200,MATCH(Men_5[[#This Row],[Rider]],'RD4 Willowie'!$F$2:$F$200,0)),"")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Row],[RD4 ]:[RD7 XCO Cobbler]])</f>
        <v>0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0</v>
      </c>
      <c r="S131" s="37" cm="1">
        <f t="array" ref="S131">57-SUM(IF(O131&gt;$O$18:$O$210,1/COUNTIF($O$18:$O$210,$O$18:$O$210)))</f>
        <v>57</v>
      </c>
    </row>
    <row r="132" spans="1:19" ht="16" hidden="1" x14ac:dyDescent="0.2">
      <c r="A132" s="104"/>
      <c r="B132" s="38" t="str">
        <f>_xlfn.IFNA(INDEX('RD1 Eagle'!$I$2:$I$168,MATCH(Men_5[[#This Row],[Rider]],'RD1 Eagle'!$F$2:$F$168,0)),"")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Craigburn'!$I$2:$I$200,MATCH(Men_5[[#This Row],[Rider]],'RD5 Craigburn'!$F$2:$F$200,0)),"")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_xlfn.IFNA(INDEX('RD4 Willowie'!$I$2:$I$200,MATCH(Men_5[[#This Row],[Rider]],'RD4 Willowie'!$F$2:$F$200,0)),"")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0</v>
      </c>
      <c r="S132" s="37" cm="1">
        <f t="array" ref="S132">57-SUM(IF(O132&gt;$O$18:$O$210,1/COUNTIF($O$18:$O$210,$O$18:$O$210)))</f>
        <v>57</v>
      </c>
    </row>
    <row r="133" spans="1:19" ht="16" hidden="1" x14ac:dyDescent="0.2">
      <c r="A133" s="104"/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Craigburn'!$I$2:$I$200,MATCH(Men_5[[#This Row],[Rider]],'RD5 Craigburn'!$F$2:$F$200,0)),"")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_xlfn.IFNA(INDEX('RD4 Willowie'!$I$2:$I$200,MATCH(Men_5[[#This Row],[Rider]],'RD4 Willowie'!$F$2:$F$200,0)),"")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Row],[RD4 ]:[RD7 XCO Cobbler]])</f>
        <v>0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0</v>
      </c>
      <c r="S133" s="37" cm="1">
        <f t="array" ref="S133">57-SUM(IF(O133&gt;$O$18:$O$210,1/COUNTIF($O$18:$O$210,$O$18:$O$210)))</f>
        <v>57</v>
      </c>
    </row>
    <row r="134" spans="1:19" ht="16" hidden="1" x14ac:dyDescent="0.2">
      <c r="A134" s="104"/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Craigburn'!$I$2:$I$200,MATCH(Men_5[[#This Row],[Rider]],'RD5 Craigburn'!$F$2:$F$200,0)),"")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_xlfn.IFNA(INDEX('RD4 Willowie'!$I$2:$I$200,MATCH(Men_5[[#This Row],[Rider]],'RD4 Willowie'!$F$2:$F$200,0)),"")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Row],[RD4 ]:[RD7 XCO Cobbler]])</f>
        <v>0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0</v>
      </c>
      <c r="S134" s="37" cm="1">
        <f t="array" ref="S134">57-SUM(IF(O134&gt;$O$18:$O$210,1/COUNTIF($O$18:$O$210,$O$18:$O$210)))</f>
        <v>57</v>
      </c>
    </row>
    <row r="135" spans="1:19" ht="16" hidden="1" x14ac:dyDescent="0.2">
      <c r="A135" s="104"/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41" t="str">
        <f>_xlfn.IFNA(INDEX('RD3 XCO Sheps'!$I$2:$I$204,MATCH(Men_5[[#This Row],[Rider]],'RD3 XCO Sheps'!$F$2:$F$204,0)),"")</f>
        <v/>
      </c>
      <c r="E135" s="41" t="str">
        <f>_xlfn.IFNA(INDEX('RD4 Ohalloran'!$I$2:$I$200,MATCH(Men_5[[#This Row],[Rider]],'RD4 Ohalloran'!$F$2:$F$200,0)),"")</f>
        <v/>
      </c>
      <c r="F135" s="38" t="str">
        <f>_xlfn.IFNA(INDEX('RD5 Craigburn'!$I$2:$I$200,MATCH(Men_5[[#This Row],[Rider]],'RD5 Craigburn'!$F$2:$F$200,0)),"")</f>
        <v/>
      </c>
      <c r="G135" s="41" t="str">
        <f>_xlfn.IFNA(INDEX('RD6 Fox'!$I$2:$I$200,MATCH(Men_5[[#This Row],[Rider]],'RD6 Fox'!$F$2:$F$200,0)),"")</f>
        <v/>
      </c>
      <c r="H135" s="41" t="str">
        <f>_xlfn.IFNA(INDEX('RD7 Cobbler'!$I$2:$I$200,MATCH(Men_5[[#This Row],[Rider]],'RD7 Cobbler'!$F$2:$F$200,0)),"")</f>
        <v/>
      </c>
      <c r="I135" s="41" t="str">
        <f>_xlfn.IFNA(INDEX('RD8 Melrose'!$I$2:$I$200,MATCH(Men_5[[#This Row],[Rider]],'RD8 Melrose'!$F$2:$F$200,0)),"")</f>
        <v/>
      </c>
      <c r="J135" s="41" t="str">
        <f>_xlfn.IFNA(INDEX('RD4 Willowie'!$I$2:$I$200,MATCH(Men_5[[#This Row],[Rider]],'RD4 Willowie'!$F$2:$F$200,0)),"")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Row],[RD4 ]:[RD7 XCO Cobbler]])</f>
        <v>0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0</v>
      </c>
      <c r="S135" s="37" cm="1">
        <f t="array" ref="S135">57-SUM(IF(O135&gt;$O$18:$O$210,1/COUNTIF($O$18:$O$210,$O$18:$O$210)))</f>
        <v>57</v>
      </c>
    </row>
    <row r="136" spans="1:19" ht="16" hidden="1" x14ac:dyDescent="0.2">
      <c r="A136" s="104"/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Craigburn'!$I$2:$I$200,MATCH(Men_5[[#This Row],[Rider]],'RD5 Craigburn'!$F$2:$F$200,0)),"")</f>
        <v/>
      </c>
      <c r="G136" s="41" t="str">
        <f>_xlfn.IFNA(INDEX('RD6 Fox'!$I$2:$I$200,MATCH(Men_5[[#This Row],[Rider]],'RD6 Fox'!$F$2:$F$200,0)),"")</f>
        <v/>
      </c>
      <c r="H136" s="41" t="str">
        <f>_xlfn.IFNA(INDEX('RD7 Cobbler'!$I$2:$I$200,MATCH(Men_5[[#This Row],[Rider]],'RD7 Cobbler'!$F$2:$F$200,0)),"")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_xlfn.IFNA(INDEX('RD4 Willowie'!$I$2:$I$200,MATCH(Men_5[[#This Row],[Rider]],'RD4 Willowie'!$F$2:$F$200,0)),"")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0</v>
      </c>
      <c r="S136" s="37" cm="1">
        <f t="array" ref="S136">57-SUM(IF(O136&gt;$O$18:$O$210,1/COUNTIF($O$18:$O$210,$O$18:$O$210)))</f>
        <v>57</v>
      </c>
    </row>
    <row r="137" spans="1:19" ht="16" hidden="1" x14ac:dyDescent="0.2">
      <c r="A137" s="104"/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Craigburn'!$I$2:$I$200,MATCH(Men_5[[#This Row],[Rider]],'RD5 Craigburn'!$F$2:$F$200,0)),"")</f>
        <v/>
      </c>
      <c r="G137" s="41" t="str">
        <f>_xlfn.IFNA(INDEX('RD6 Fox'!$I$2:$I$200,MATCH(Men_5[[#This Row],[Rider]],'RD6 Fox'!$F$2:$F$200,0)),"")</f>
        <v/>
      </c>
      <c r="H137" s="41" t="str">
        <f>_xlfn.IFNA(INDEX('RD7 Cobbler'!$I$2:$I$200,MATCH(Men_5[[#This Row],[Rider]],'RD7 Cobbler'!$F$2:$F$200,0)),"")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_xlfn.IFNA(INDEX('RD4 Willowie'!$I$2:$I$200,MATCH(Men_5[[#This Row],[Rider]],'RD4 Willowie'!$F$2:$F$200,0)),"")</f>
        <v/>
      </c>
      <c r="K137" s="7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0</v>
      </c>
      <c r="S137" s="37" cm="1">
        <f t="array" ref="S137">57-SUM(IF(O137&gt;$O$18:$O$210,1/COUNTIF($O$18:$O$210,$O$18:$O$210)))</f>
        <v>57</v>
      </c>
    </row>
    <row r="138" spans="1:19" ht="16" hidden="1" x14ac:dyDescent="0.2">
      <c r="A138" s="104"/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Craigburn'!$I$2:$I$200,MATCH(Men_5[[#This Row],[Rider]],'RD5 Craigburn'!$F$2:$F$200,0)),"")</f>
        <v/>
      </c>
      <c r="G138" s="41" t="str">
        <f>_xlfn.IFNA(INDEX('RD6 Fox'!$I$2:$I$200,MATCH(Men_5[[#This Row],[Rider]],'RD6 Fox'!$F$2:$F$200,0)),"")</f>
        <v/>
      </c>
      <c r="H138" s="41" t="str">
        <f>_xlfn.IFNA(INDEX('RD7 Cobbler'!$I$2:$I$200,MATCH(Men_5[[#This Row],[Rider]],'RD7 Cobbler'!$F$2:$F$200,0)),"")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_xlfn.IFNA(INDEX('RD4 Willowie'!$I$2:$I$200,MATCH(Men_5[[#This Row],[Rider]],'RD4 Willowie'!$F$2:$F$200,0)),"")</f>
        <v/>
      </c>
      <c r="K138" s="7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Row],[RD4 ]:[RD7 XCO Cobbler]])</f>
        <v>0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0</v>
      </c>
      <c r="S138" s="37" cm="1">
        <f t="array" ref="S138">57-SUM(IF(O138&gt;$O$18:$O$210,1/COUNTIF($O$18:$O$210,$O$18:$O$210)))</f>
        <v>57</v>
      </c>
    </row>
    <row r="139" spans="1:19" ht="16" hidden="1" x14ac:dyDescent="0.2">
      <c r="A139" s="104"/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Craigburn'!$I$2:$I$200,MATCH(Men_5[[#This Row],[Rider]],'RD5 Craigburn'!$F$2:$F$200,0)),"")</f>
        <v/>
      </c>
      <c r="G139" s="41" t="str">
        <f>_xlfn.IFNA(INDEX('RD6 Fox'!$I$2:$I$200,MATCH(Men_5[[#This Row],[Rider]],'RD6 Fox'!$F$2:$F$200,0)),"")</f>
        <v/>
      </c>
      <c r="H139" s="41" t="str">
        <f>_xlfn.IFNA(INDEX('RD7 Cobbler'!$I$2:$I$200,MATCH(Men_5[[#This Row],[Rider]],'RD7 Cobbler'!$F$2:$F$200,0)),"")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_xlfn.IFNA(INDEX('RD4 Willowie'!$I$2:$I$200,MATCH(Men_5[[#This Row],[Rider]],'RD4 Willowie'!$F$2:$F$200,0)),"")</f>
        <v/>
      </c>
      <c r="K139" s="123">
        <f>9-COUNTBLANK(Men_5[[#This Row],[RD1 XCC Eagle]:[RD9 XCO Willowie]])</f>
        <v>0</v>
      </c>
      <c r="L139" s="124">
        <f>3-COUNTBLANK(Men_5[[#This Row],[RD1 XCC Eagle]:[RD3 XCO Sheps]])</f>
        <v>0</v>
      </c>
      <c r="M139" s="124">
        <f>4-COUNTBLANK(Men_5[[#This Row],[RD4 ]:[RD7 XCO Cobbler]])</f>
        <v>0</v>
      </c>
      <c r="N139" s="124">
        <f>2-COUNTBLANK(Men_5[[#This Row],[RD8 XCO Melrose]:[RD9 XCO Willowie]])</f>
        <v>0</v>
      </c>
      <c r="O139" s="124" cm="1">
        <f t="array" ref="O139">IF(Men_5[[#This Row],[Number of Rounds]]&lt;=6,SUM(IF(ISNA(B139:J139),0,B139:J139)),SUM(LARGE(B139:J139,{1,2,3,4,5,6})))</f>
        <v>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0</v>
      </c>
      <c r="S139" s="37" cm="1">
        <f t="array" ref="S139">57-SUM(IF(O139&gt;$O$18:$O$210,1/COUNTIF($O$18:$O$210,$O$18:$O$210)))</f>
        <v>57</v>
      </c>
    </row>
    <row r="140" spans="1:19" ht="16" hidden="1" x14ac:dyDescent="0.2">
      <c r="A140" s="104"/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Craigburn'!$I$2:$I$200,MATCH(Men_5[[#This Row],[Rider]],'RD5 Craigburn'!$F$2:$F$200,0)),"")</f>
        <v/>
      </c>
      <c r="G140" s="41" t="str">
        <f>_xlfn.IFNA(INDEX('RD6 Fox'!$I$2:$I$200,MATCH(Men_5[[#This Row],[Rider]],'RD6 Fox'!$F$2:$F$200,0)),"")</f>
        <v/>
      </c>
      <c r="H140" s="41" t="str">
        <f>_xlfn.IFNA(INDEX('RD7 Cobbler'!$I$2:$I$200,MATCH(Men_5[[#This Row],[Rider]],'RD7 Cobbler'!$F$2:$F$200,0)),"")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_xlfn.IFNA(INDEX('RD4 Willowie'!$I$2:$I$200,MATCH(Men_5[[#This Row],[Rider]],'RD4 Willowie'!$F$2:$F$200,0)),"")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0</v>
      </c>
      <c r="S140" s="37" cm="1">
        <f t="array" ref="S140">57-SUM(IF(O140&gt;$O$18:$O$210,1/COUNTIF($O$18:$O$210,$O$18:$O$210)))</f>
        <v>57</v>
      </c>
    </row>
    <row r="141" spans="1:19" ht="16" hidden="1" x14ac:dyDescent="0.2">
      <c r="A141" s="104"/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41" t="str">
        <f>_xlfn.IFNA(INDEX('RD4 Ohalloran'!$I$2:$I$200,MATCH(Men_5[[#This Row],[Rider]],'RD4 Ohalloran'!$F$2:$F$200,0)),"")</f>
        <v/>
      </c>
      <c r="F141" s="38" t="str">
        <f>_xlfn.IFNA(INDEX('RD5 Craigburn'!$I$2:$I$200,MATCH(Men_5[[#This Row],[Rider]],'RD5 Craigburn'!$F$2:$F$200,0)),"")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_xlfn.IFNA(INDEX('RD4 Willowie'!$I$2:$I$200,MATCH(Men_5[[#This Row],[Rider]],'RD4 Willowie'!$F$2:$F$200,0)),"")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0</v>
      </c>
      <c r="S141" s="37" cm="1">
        <f t="array" ref="S141">57-SUM(IF(O141&gt;$O$18:$O$210,1/COUNTIF($O$18:$O$210,$O$18:$O$210)))</f>
        <v>57</v>
      </c>
    </row>
    <row r="142" spans="1:19" ht="16" hidden="1" x14ac:dyDescent="0.2">
      <c r="A142" s="104"/>
      <c r="B142" s="129" t="str">
        <f>_xlfn.IFNA(INDEX('RD1 Eagle'!$I$2:$I$168,MATCH(Men_5[[#This Row],[Rider]],'RD1 Eagle'!$F$2:$F$168,0)),"")</f>
        <v/>
      </c>
      <c r="C142" s="129" t="str">
        <f>_xlfn.IFNA(INDEX('RD2 Shepherds'!$I$2:$I$129,MATCH(Men_5[[#This Row],[Rider]],'RD2 Shepherds'!$F$2:$F$129,0)),"")</f>
        <v/>
      </c>
      <c r="D142" s="129" t="str">
        <f>_xlfn.IFNA(INDEX('RD3 XCO Sheps'!$I$2:$I$204,MATCH(Men_5[[#This Row],[Rider]],'RD3 XCO Sheps'!$F$2:$F$204,0)),"")</f>
        <v/>
      </c>
      <c r="E142" s="129" t="str">
        <f>_xlfn.IFNA(INDEX('RD4 Ohalloran'!$I$2:$I$200,MATCH(Men_5[[#This Row],[Rider]],'RD4 Ohalloran'!$F$2:$F$200,0)),"")</f>
        <v/>
      </c>
      <c r="F142" s="129" t="str">
        <f>_xlfn.IFNA(INDEX('RD5 Craigburn'!$I$2:$I$200,MATCH(Men_5[[#This Row],[Rider]],'RD5 Craigburn'!$F$2:$F$200,0)),"")</f>
        <v/>
      </c>
      <c r="G142" s="129" t="str">
        <f>_xlfn.IFNA(INDEX('RD6 Fox'!$I$2:$I$200,MATCH(Men_5[[#This Row],[Rider]],'RD6 Fox'!$F$2:$F$200,0)),"")</f>
        <v/>
      </c>
      <c r="H142" s="129" t="str">
        <f>_xlfn.IFNA(INDEX('RD7 Cobbler'!$I$2:$I$200,MATCH(Men_5[[#This Row],[Rider]],'RD7 Cobbler'!$F$2:$F$200,0)),"")</f>
        <v/>
      </c>
      <c r="I142" s="129" t="str">
        <f>_xlfn.IFNA(INDEX('RD8 Melrose'!$I$2:$I$200,MATCH(Men_5[[#This Row],[Rider]],'RD8 Melrose'!$F$2:$F$200,0)),"")</f>
        <v/>
      </c>
      <c r="J142" s="38" t="str">
        <f>_xlfn.IFNA(INDEX('RD4 Willowie'!$I$2:$I$200,MATCH(Men_5[[#This Row],[Rider]],'RD4 Willowie'!$F$2:$F$200,0)),"")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Row],[RD4 ]:[RD7 XCO Cobbler]])</f>
        <v>0</v>
      </c>
      <c r="N142" s="59">
        <f>2-COUNTBLANK(Men_5[[#This Row],[RD8 XCO Melrose]:[RD9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0</v>
      </c>
      <c r="S142" s="37" cm="1">
        <f t="array" ref="S142">57-SUM(IF(O142&gt;$O$18:$O$210,1/COUNTIF($O$18:$O$210,$O$18:$O$210)))</f>
        <v>57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Craigburn'!$I$2:$I$200,MATCH(Men_5[[#This Row],[Rider]],'RD5 Craigburn'!$F$2:$F$200,0)),"")</f>
        <v/>
      </c>
      <c r="G143" s="41" t="str">
        <f>_xlfn.IFNA(INDEX('RD6 Fox'!$I$2:$I$200,MATCH(Men_5[[#This Row],[Rider]],'RD6 Fox'!$F$2:$F$200,0)),"")</f>
        <v/>
      </c>
      <c r="H143" s="41" t="str">
        <f>_xlfn.IFNA(INDEX('RD7 Cobbler'!$I$2:$I$200,MATCH(Men_5[[#This Row],[Rider]],'RD7 Cobbler'!$F$2:$F$200,0)),"")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_xlfn.IFNA(INDEX('RD4 Willowie'!$I$2:$I$200,MATCH(Men_5[[#This Row],[Rider]],'RD4 Willowie'!$F$2:$F$200,0)),"")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37" cm="1">
        <f t="array" ref="S143">57-SUM(IF(O143&gt;$O$18:$O$210,1/COUNTIF($O$18:$O$210,$O$18:$O$210)))</f>
        <v>57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Craigburn'!$I$2:$I$200,MATCH(Men_5[[#This Row],[Rider]],'RD5 Craigburn'!$F$2:$F$200,0)),"")</f>
        <v/>
      </c>
      <c r="G144" s="41" t="str">
        <f>_xlfn.IFNA(INDEX('RD6 Fox'!$I$2:$I$200,MATCH(Men_5[[#This Row],[Rider]],'RD6 Fox'!$F$2:$F$200,0)),"")</f>
        <v/>
      </c>
      <c r="H144" s="41" t="str">
        <f>_xlfn.IFNA(INDEX('RD7 Cobbler'!$I$2:$I$200,MATCH(Men_5[[#This Row],[Rider]],'RD7 Cobbler'!$F$2:$F$200,0)),"")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_xlfn.IFNA(INDEX('RD4 Willowie'!$I$2:$I$200,MATCH(Men_5[[#This Row],[Rider]],'RD4 Willowie'!$F$2:$F$200,0)),"")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37" cm="1">
        <f t="array" ref="S144">57-SUM(IF(O144&gt;$O$18:$O$210,1/COUNTIF($O$18:$O$210,$O$18:$O$210)))</f>
        <v>57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Craigburn'!$I$2:$I$200,MATCH(Men_5[[#This Row],[Rider]],'RD5 Craigburn'!$F$2:$F$200,0)),"")</f>
        <v/>
      </c>
      <c r="G145" s="41" t="str">
        <f>_xlfn.IFNA(INDEX('RD6 Fox'!$I$2:$I$200,MATCH(Men_5[[#This Row],[Rider]],'RD6 Fox'!$F$2:$F$200,0)),"")</f>
        <v/>
      </c>
      <c r="H145" s="41" t="str">
        <f>_xlfn.IFNA(INDEX('RD7 Cobbler'!$I$2:$I$200,MATCH(Men_5[[#This Row],[Rider]],'RD7 Cobbler'!$F$2:$F$200,0)),"")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_xlfn.IFNA(INDEX('RD4 Willowie'!$I$2:$I$200,MATCH(Men_5[[#This Row],[Rider]],'RD4 Willowie'!$F$2:$F$200,0)),"")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37" cm="1">
        <f t="array" ref="S145">57-SUM(IF(O145&gt;$O$18:$O$210,1/COUNTIF($O$18:$O$210,$O$18:$O$210)))</f>
        <v>57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Craigburn'!$I$2:$I$200,MATCH(Men_5[[#This Row],[Rider]],'RD5 Craigburn'!$F$2:$F$200,0)),"")</f>
        <v/>
      </c>
      <c r="G146" s="41" t="str">
        <f>_xlfn.IFNA(INDEX('RD6 Fox'!$I$2:$I$200,MATCH(Men_5[[#This Row],[Rider]],'RD6 Fox'!$F$2:$F$200,0)),"")</f>
        <v/>
      </c>
      <c r="H146" s="41" t="str">
        <f>_xlfn.IFNA(INDEX('RD7 Cobbler'!$I$2:$I$200,MATCH(Men_5[[#This Row],[Rider]],'RD7 Cobbler'!$F$2:$F$200,0)),"")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_xlfn.IFNA(INDEX('RD4 Willowie'!$I$2:$I$200,MATCH(Men_5[[#This Row],[Rider]],'RD4 Willowie'!$F$2:$F$200,0)),"")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37" cm="1">
        <f t="array" ref="S146">57-SUM(IF(O146&gt;$O$18:$O$210,1/COUNTIF($O$18:$O$210,$O$18:$O$210)))</f>
        <v>57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Craigburn'!$I$2:$I$200,MATCH(Men_5[[#This Row],[Rider]],'RD5 Craigburn'!$F$2:$F$200,0)),"")</f>
        <v/>
      </c>
      <c r="G147" s="41" t="str">
        <f>_xlfn.IFNA(INDEX('RD6 Fox'!$I$2:$I$200,MATCH(Men_5[[#This Row],[Rider]],'RD6 Fox'!$F$2:$F$200,0)),"")</f>
        <v/>
      </c>
      <c r="H147" s="41" t="str">
        <f>_xlfn.IFNA(INDEX('RD7 Cobbler'!$I$2:$I$200,MATCH(Men_5[[#This Row],[Rider]],'RD7 Cobbler'!$F$2:$F$200,0)),"")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_xlfn.IFNA(INDEX('RD4 Willowie'!$I$2:$I$200,MATCH(Men_5[[#This Row],[Rider]],'RD4 Willowie'!$F$2:$F$200,0)),"")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37" cm="1">
        <f t="array" ref="S147">57-SUM(IF(O147&gt;$O$18:$O$210,1/COUNTIF($O$18:$O$210,$O$18:$O$210)))</f>
        <v>57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Craigburn'!$I$2:$I$200,MATCH(Men_5[[#This Row],[Rider]],'RD5 Craigburn'!$F$2:$F$200,0)),"")</f>
        <v/>
      </c>
      <c r="G148" s="41" t="str">
        <f>_xlfn.IFNA(INDEX('RD6 Fox'!$I$2:$I$200,MATCH(Men_5[[#This Row],[Rider]],'RD6 Fox'!$F$2:$F$200,0)),"")</f>
        <v/>
      </c>
      <c r="H148" s="41" t="str">
        <f>_xlfn.IFNA(INDEX('RD7 Cobbler'!$I$2:$I$200,MATCH(Men_5[[#This Row],[Rider]],'RD7 Cobbler'!$F$2:$F$200,0)),"")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_xlfn.IFNA(INDEX('RD4 Willowie'!$I$2:$I$200,MATCH(Men_5[[#This Row],[Rider]],'RD4 Willowie'!$F$2:$F$200,0)),"")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37" cm="1">
        <f t="array" ref="S148">57-SUM(IF(O148&gt;$O$18:$O$210,1/COUNTIF($O$18:$O$210,$O$18:$O$210)))</f>
        <v>57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Craigburn'!$I$2:$I$200,MATCH(Men_5[[#This Row],[Rider]],'RD5 Craigburn'!$F$2:$F$200,0)),"")</f>
        <v/>
      </c>
      <c r="G149" s="41" t="str">
        <f>_xlfn.IFNA(INDEX('RD6 Fox'!$I$2:$I$200,MATCH(Men_5[[#This Row],[Rider]],'RD6 Fox'!$F$2:$F$200,0)),"")</f>
        <v/>
      </c>
      <c r="H149" s="41" t="str">
        <f>_xlfn.IFNA(INDEX('RD7 Cobbler'!$I$2:$I$200,MATCH(Men_5[[#This Row],[Rider]],'RD7 Cobbler'!$F$2:$F$200,0)),"")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_xlfn.IFNA(INDEX('RD4 Willowie'!$I$2:$I$200,MATCH(Men_5[[#This Row],[Rider]],'RD4 Willowie'!$F$2:$F$200,0)),"")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37" cm="1">
        <f t="array" ref="S149">57-SUM(IF(O149&gt;$O$18:$O$210,1/COUNTIF($O$18:$O$210,$O$18:$O$210)))</f>
        <v>57</v>
      </c>
    </row>
    <row r="150" spans="1:19" ht="16" hidden="1" x14ac:dyDescent="0.2">
      <c r="A150" s="104"/>
      <c r="B150" s="123" t="str">
        <f>_xlfn.IFNA(INDEX('RD1 Eagle'!$I$2:$I$168,MATCH(Men_5[[#This Row],[Rider]],'RD1 Eagle'!$F$2:$F$168,0)),"")</f>
        <v/>
      </c>
      <c r="C150" s="123" t="str">
        <f>_xlfn.IFNA(INDEX('RD2 Shepherds'!$I$2:$I$129,MATCH(Men_5[[#This Row],[Rider]],'RD2 Shepherds'!$F$2:$F$129,0)),"")</f>
        <v/>
      </c>
      <c r="D150" s="123" t="str">
        <f>_xlfn.IFNA(INDEX('RD3 XCO Sheps'!$I$2:$I$204,MATCH(Men_5[[#This Row],[Rider]],'RD3 XCO Sheps'!$F$2:$F$204,0)),"")</f>
        <v/>
      </c>
      <c r="E150" s="123" t="str">
        <f>_xlfn.IFNA(INDEX('RD4 Ohalloran'!$I$2:$I$200,MATCH(Men_5[[#This Row],[Rider]],'RD4 Ohalloran'!$F$2:$F$200,0)),"")</f>
        <v/>
      </c>
      <c r="F150" s="123" t="str">
        <f>_xlfn.IFNA(INDEX('RD5 Craigburn'!$I$2:$I$200,MATCH(Men_5[[#This Row],[Rider]],'RD5 Craigburn'!$F$2:$F$200,0)),"")</f>
        <v/>
      </c>
      <c r="G150" s="123" t="str">
        <f>_xlfn.IFNA(INDEX('RD6 Fox'!$I$2:$I$200,MATCH(Men_5[[#This Row],[Rider]],'RD6 Fox'!$F$2:$F$200,0)),"")</f>
        <v/>
      </c>
      <c r="H150" s="123" t="str">
        <f>_xlfn.IFNA(INDEX('RD7 Cobbler'!$I$2:$I$200,MATCH(Men_5[[#This Row],[Rider]],'RD7 Cobbler'!$F$2:$F$200,0)),"")</f>
        <v/>
      </c>
      <c r="I150" s="123" t="str">
        <f>_xlfn.IFNA(INDEX('RD8 Melrose'!$I$2:$I$200,MATCH(Men_5[[#This Row],[Rider]],'RD8 Melrose'!$F$2:$F$200,0)),"")</f>
        <v/>
      </c>
      <c r="J150" s="123" t="str">
        <f>_xlfn.IFNA(INDEX('RD4 Willowie'!$I$2:$I$200,MATCH(Men_5[[#This Row],[Rider]],'RD4 Willowie'!$F$2:$F$200,0)),"")</f>
        <v/>
      </c>
      <c r="K150" s="123">
        <f>9-COUNTBLANK(Men_5[[#This Row],[RD1 XCC Eagle]:[RD9 XCO Willowie]])</f>
        <v>0</v>
      </c>
      <c r="L150" s="124">
        <f>3-COUNTBLANK(Men_5[[#This Row],[RD1 XCC Eagle]:[RD3 XCO Sheps]])</f>
        <v>0</v>
      </c>
      <c r="M150" s="124">
        <f>4-COUNTBLANK(Men_5[[#This Row],[RD4 ]:[RD7 XCO Cobbler]])</f>
        <v>0</v>
      </c>
      <c r="N150" s="124">
        <f>2-COUNTBLANK(Men_5[[#This Row],[RD8 XCO Melrose]:[RD9 XCO Willowie]])</f>
        <v>0</v>
      </c>
      <c r="O150" s="124" cm="1">
        <f t="array" ref="O150">IF(Men_5[[#This Row],[Number of Rounds]]&lt;=6,SUM(IF(ISNA(B150:J150),0,B150:J150)),SUM(LARGE(B150:J150,{1,2,3,4,5,6})))</f>
        <v>0</v>
      </c>
      <c r="P150" s="124" cm="1">
        <f t="array" ref="P150">IF(Men_5[[#This Row],[Number of Rounds XCM]]&lt;=3,SUM(IF(ISNA(E150:H150),0,E150:H150)),SUM(LARGE(E150:H150,{1,2,3})))</f>
        <v>0</v>
      </c>
      <c r="Q150" s="124">
        <f>SUM(Men_5[[#This Row],[RD8 XCO Melrose]:[RD9 XCO Willowie]])</f>
        <v>0</v>
      </c>
      <c r="R150" s="124">
        <f>Men_5[[#This Row],[Best 6 of 8 Overall]]+Men_5[[#This Row],[Best 3 of 4 XCM]]+Men_5[[#This Row],[Total of 2 XCO]]</f>
        <v>0</v>
      </c>
      <c r="S150" s="37" cm="1">
        <f t="array" ref="S150">57-SUM(IF(O150&gt;$O$18:$O$210,1/COUNTIF($O$18:$O$210,$O$18:$O$210)))</f>
        <v>57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Craigburn'!$I$2:$I$200,MATCH(Men_5[[#This Row],[Rider]],'RD5 Craigburn'!$F$2:$F$200,0)),"")</f>
        <v/>
      </c>
      <c r="G151" s="41" t="str">
        <f>_xlfn.IFNA(INDEX('RD6 Fox'!$I$2:$I$200,MATCH(Men_5[[#This Row],[Rider]],'RD6 Fox'!$F$2:$F$200,0)),"")</f>
        <v/>
      </c>
      <c r="H151" s="41" t="str">
        <f>_xlfn.IFNA(INDEX('RD7 Cobbler'!$I$2:$I$200,MATCH(Men_5[[#This Row],[Rider]],'RD7 Cobbler'!$F$2:$F$200,0)),"")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_xlfn.IFNA(INDEX('RD4 Willowie'!$I$2:$I$200,MATCH(Men_5[[#This Row],[Rider]],'RD4 Willowie'!$F$2:$F$200,0)),"")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37" cm="1">
        <f t="array" ref="S151">57-SUM(IF(O151&gt;$O$18:$O$210,1/COUNTIF($O$18:$O$210,$O$18:$O$210)))</f>
        <v>57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Craigburn'!$I$2:$I$200,MATCH(Men_5[[#This Row],[Rider]],'RD5 Craigburn'!$F$2:$F$200,0)),"")</f>
        <v/>
      </c>
      <c r="G152" s="41" t="str">
        <f>_xlfn.IFNA(INDEX('RD6 Fox'!$I$2:$I$200,MATCH(Men_5[[#This Row],[Rider]],'RD6 Fox'!$F$2:$F$200,0)),"")</f>
        <v/>
      </c>
      <c r="H152" s="41" t="str">
        <f>_xlfn.IFNA(INDEX('RD7 Cobbler'!$I$2:$I$200,MATCH(Men_5[[#This Row],[Rider]],'RD7 Cobbler'!$F$2:$F$200,0)),"")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_xlfn.IFNA(INDEX('RD4 Willowie'!$I$2:$I$200,MATCH(Men_5[[#This Row],[Rider]],'RD4 Willowie'!$F$2:$F$200,0)),"")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37" cm="1">
        <f t="array" ref="S152">57-SUM(IF(O152&gt;$O$18:$O$210,1/COUNTIF($O$18:$O$210,$O$18:$O$210)))</f>
        <v>57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Craigburn'!$I$2:$I$200,MATCH(Men_5[[#This Row],[Rider]],'RD5 Craigburn'!$F$2:$F$200,0)),"")</f>
        <v/>
      </c>
      <c r="G153" s="41" t="str">
        <f>_xlfn.IFNA(INDEX('RD6 Fox'!$I$2:$I$200,MATCH(Men_5[[#This Row],[Rider]],'RD6 Fox'!$F$2:$F$200,0)),"")</f>
        <v/>
      </c>
      <c r="H153" s="41" t="str">
        <f>_xlfn.IFNA(INDEX('RD7 Cobbler'!$I$2:$I$200,MATCH(Men_5[[#This Row],[Rider]],'RD7 Cobbler'!$F$2:$F$200,0)),"")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_xlfn.IFNA(INDEX('RD4 Willowie'!$I$2:$I$200,MATCH(Men_5[[#This Row],[Rider]],'RD4 Willowie'!$F$2:$F$200,0)),"")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37" cm="1">
        <f t="array" ref="S153">57-SUM(IF(O153&gt;$O$18:$O$210,1/COUNTIF($O$18:$O$210,$O$18:$O$210)))</f>
        <v>57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Craigburn'!$I$2:$I$200,MATCH(Men_5[[#This Row],[Rider]],'RD5 Craigburn'!$F$2:$F$200,0)),"")</f>
        <v/>
      </c>
      <c r="G154" s="41" t="str">
        <f>_xlfn.IFNA(INDEX('RD6 Fox'!$I$2:$I$200,MATCH(Men_5[[#This Row],[Rider]],'RD6 Fox'!$F$2:$F$200,0)),"")</f>
        <v/>
      </c>
      <c r="H154" s="41" t="str">
        <f>_xlfn.IFNA(INDEX('RD7 Cobbler'!$I$2:$I$200,MATCH(Men_5[[#This Row],[Rider]],'RD7 Cobbler'!$F$2:$F$200,0)),"")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_xlfn.IFNA(INDEX('RD4 Willowie'!$I$2:$I$200,MATCH(Men_5[[#This Row],[Rider]],'RD4 Willowie'!$F$2:$F$200,0)),"")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37" cm="1">
        <f t="array" ref="S154">57-SUM(IF(O154&gt;$O$18:$O$210,1/COUNTIF($O$18:$O$210,$O$18:$O$210)))</f>
        <v>57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Craigburn'!$I$2:$I$200,MATCH(Men_5[[#This Row],[Rider]],'RD5 Craigburn'!$F$2:$F$200,0)),"")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_xlfn.IFNA(INDEX('RD4 Willowie'!$I$2:$I$200,MATCH(Men_5[[#This Row],[Rider]],'RD4 Willowie'!$F$2:$F$200,0)),"")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37" cm="1">
        <f t="array" ref="S155">57-SUM(IF(O155&gt;$O$18:$O$210,1/COUNTIF($O$18:$O$210,$O$18:$O$210)))</f>
        <v>57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Craigburn'!$I$2:$I$200,MATCH(Men_5[[#This Row],[Rider]],'RD5 Craigburn'!$F$2:$F$200,0)),"")</f>
        <v/>
      </c>
      <c r="G156" s="41" t="str">
        <f>_xlfn.IFNA(INDEX('RD6 Fox'!$I$2:$I$200,MATCH(Men_5[[#This Row],[Rider]],'RD6 Fox'!$F$2:$F$200,0)),"")</f>
        <v/>
      </c>
      <c r="H156" s="41" t="str">
        <f>_xlfn.IFNA(INDEX('RD7 Cobbler'!$I$2:$I$200,MATCH(Men_5[[#This Row],[Rider]],'RD7 Cobbler'!$F$2:$F$200,0)),"")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_xlfn.IFNA(INDEX('RD4 Willowie'!$I$2:$I$200,MATCH(Men_5[[#This Row],[Rider]],'RD4 Willowie'!$F$2:$F$200,0)),"")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37" cm="1">
        <f t="array" ref="S156">57-SUM(IF(O156&gt;$O$18:$O$210,1/COUNTIF($O$18:$O$210,$O$18:$O$210)))</f>
        <v>57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Craigburn'!$I$2:$I$200,MATCH(Men_5[[#This Row],[Rider]],'RD5 Craigburn'!$F$2:$F$200,0)),"")</f>
        <v/>
      </c>
      <c r="G157" s="41" t="str">
        <f>_xlfn.IFNA(INDEX('RD6 Fox'!$I$2:$I$200,MATCH(Men_5[[#This Row],[Rider]],'RD6 Fox'!$F$2:$F$200,0)),"")</f>
        <v/>
      </c>
      <c r="H157" s="41" t="str">
        <f>_xlfn.IFNA(INDEX('RD7 Cobbler'!$I$2:$I$200,MATCH(Men_5[[#This Row],[Rider]],'RD7 Cobbler'!$F$2:$F$200,0)),"")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_xlfn.IFNA(INDEX('RD4 Willowie'!$I$2:$I$200,MATCH(Men_5[[#This Row],[Rider]],'RD4 Willowie'!$F$2:$F$200,0)),"")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37" cm="1">
        <f t="array" ref="S157">57-SUM(IF(O157&gt;$O$18:$O$210,1/COUNTIF($O$18:$O$210,$O$18:$O$210)))</f>
        <v>57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Craigburn'!$I$2:$I$200,MATCH(Men_5[[#This Row],[Rider]],'RD5 Craigburn'!$F$2:$F$200,0)),"")</f>
        <v/>
      </c>
      <c r="G158" s="41" t="str">
        <f>_xlfn.IFNA(INDEX('RD6 Fox'!$I$2:$I$200,MATCH(Men_5[[#This Row],[Rider]],'RD6 Fox'!$F$2:$F$200,0)),"")</f>
        <v/>
      </c>
      <c r="H158" s="41" t="str">
        <f>_xlfn.IFNA(INDEX('RD7 Cobbler'!$I$2:$I$200,MATCH(Men_5[[#This Row],[Rider]],'RD7 Cobbler'!$F$2:$F$200,0)),"")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_xlfn.IFNA(INDEX('RD4 Willowie'!$I$2:$I$200,MATCH(Men_5[[#This Row],[Rider]],'RD4 Willowie'!$F$2:$F$200,0)),"")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37" cm="1">
        <f t="array" ref="S158">57-SUM(IF(O158&gt;$O$18:$O$210,1/COUNTIF($O$18:$O$210,$O$18:$O$210)))</f>
        <v>57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Craigburn'!$I$2:$I$200,MATCH(Men_5[[#This Row],[Rider]],'RD5 Craigburn'!$F$2:$F$200,0)),"")</f>
        <v/>
      </c>
      <c r="G159" s="41" t="str">
        <f>_xlfn.IFNA(INDEX('RD6 Fox'!$I$2:$I$200,MATCH(Men_5[[#This Row],[Rider]],'RD6 Fox'!$F$2:$F$200,0)),"")</f>
        <v/>
      </c>
      <c r="H159" s="41" t="str">
        <f>_xlfn.IFNA(INDEX('RD7 Cobbler'!$I$2:$I$200,MATCH(Men_5[[#This Row],[Rider]],'RD7 Cobbler'!$F$2:$F$200,0)),"")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_xlfn.IFNA(INDEX('RD4 Willowie'!$I$2:$I$200,MATCH(Men_5[[#This Row],[Rider]],'RD4 Willowie'!$F$2:$F$200,0)),"")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37" cm="1">
        <f t="array" ref="S159">57-SUM(IF(O159&gt;$O$18:$O$210,1/COUNTIF($O$18:$O$210,$O$18:$O$210)))</f>
        <v>57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Craigburn'!$I$2:$I$200,MATCH(Men_5[[#This Row],[Rider]],'RD5 Craigburn'!$F$2:$F$200,0)),"")</f>
        <v/>
      </c>
      <c r="G160" s="41" t="str">
        <f>_xlfn.IFNA(INDEX('RD6 Fox'!$I$2:$I$200,MATCH(Men_5[[#This Row],[Rider]],'RD6 Fox'!$F$2:$F$200,0)),"")</f>
        <v/>
      </c>
      <c r="H160" s="41" t="str">
        <f>_xlfn.IFNA(INDEX('RD7 Cobbler'!$I$2:$I$200,MATCH(Men_5[[#This Row],[Rider]],'RD7 Cobbler'!$F$2:$F$200,0)),"")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_xlfn.IFNA(INDEX('RD4 Willowie'!$I$2:$I$200,MATCH(Men_5[[#This Row],[Rider]],'RD4 Willowie'!$F$2:$F$200,0)),"")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37" cm="1">
        <f t="array" ref="S160">57-SUM(IF(O160&gt;$O$18:$O$210,1/COUNTIF($O$18:$O$210,$O$18:$O$210)))</f>
        <v>57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Craigburn'!$I$2:$I$200,MATCH(Men_5[[#This Row],[Rider]],'RD5 Craigburn'!$F$2:$F$200,0)),"")</f>
        <v/>
      </c>
      <c r="G161" s="41" t="str">
        <f>_xlfn.IFNA(INDEX('RD6 Fox'!$I$2:$I$200,MATCH(Men_5[[#This Row],[Rider]],'RD6 Fox'!$F$2:$F$200,0)),"")</f>
        <v/>
      </c>
      <c r="H161" s="41" t="str">
        <f>_xlfn.IFNA(INDEX('RD7 Cobbler'!$I$2:$I$200,MATCH(Men_5[[#This Row],[Rider]],'RD7 Cobbler'!$F$2:$F$200,0)),"")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_xlfn.IFNA(INDEX('RD4 Willowie'!$I$2:$I$200,MATCH(Men_5[[#This Row],[Rider]],'RD4 Willowie'!$F$2:$F$200,0)),"")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37" cm="1">
        <f t="array" ref="S161">57-SUM(IF(O161&gt;$O$18:$O$210,1/COUNTIF($O$18:$O$210,$O$18:$O$210)))</f>
        <v>57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41" t="str">
        <f>_xlfn.IFNA(INDEX('RD4 Ohalloran'!$I$2:$I$200,MATCH(Men_5[[#This Row],[Rider]],'RD4 Ohalloran'!$F$2:$F$200,0)),"")</f>
        <v/>
      </c>
      <c r="F162" s="38" t="str">
        <f>_xlfn.IFNA(INDEX('RD5 Craigburn'!$I$2:$I$200,MATCH(Men_5[[#This Row],[Rider]],'RD5 Craigburn'!$F$2:$F$200,0)),"")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_xlfn.IFNA(INDEX('RD4 Willowie'!$I$2:$I$200,MATCH(Men_5[[#This Row],[Rider]],'RD4 Willowie'!$F$2:$F$200,0)),"")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37" cm="1">
        <f t="array" ref="S162">57-SUM(IF(O162&gt;$O$18:$O$210,1/COUNTIF($O$18:$O$210,$O$18:$O$210)))</f>
        <v>57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Craigburn'!$I$2:$I$200,MATCH(Men_5[[#This Row],[Rider]],'RD5 Craigburn'!$F$2:$F$200,0)),"")</f>
        <v/>
      </c>
      <c r="G163" s="41" t="str">
        <f>_xlfn.IFNA(INDEX('RD6 Fox'!$I$2:$I$200,MATCH(Men_5[[#This Row],[Rider]],'RD6 Fox'!$F$2:$F$200,0)),"")</f>
        <v/>
      </c>
      <c r="H163" s="41" t="str">
        <f>_xlfn.IFNA(INDEX('RD7 Cobbler'!$I$2:$I$200,MATCH(Men_5[[#This Row],[Rider]],'RD7 Cobbler'!$F$2:$F$200,0)),"")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_xlfn.IFNA(INDEX('RD4 Willowie'!$I$2:$I$200,MATCH(Men_5[[#This Row],[Rider]],'RD4 Willowie'!$F$2:$F$200,0)),"")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37" cm="1">
        <f t="array" ref="S163">57-SUM(IF(O163&gt;$O$18:$O$210,1/COUNTIF($O$18:$O$210,$O$18:$O$210)))</f>
        <v>57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Craigburn'!$I$2:$I$200,MATCH(Men_5[[#This Row],[Rider]],'RD5 Craigburn'!$F$2:$F$200,0)),"")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_xlfn.IFNA(INDEX('RD4 Willowie'!$I$2:$I$200,MATCH(Men_5[[#This Row],[Rider]],'RD4 Willowie'!$F$2:$F$200,0)),"")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37" cm="1">
        <f t="array" ref="S164">57-SUM(IF(O164&gt;$O$18:$O$210,1/COUNTIF($O$18:$O$210,$O$18:$O$210)))</f>
        <v>57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Craigburn'!$I$2:$I$200,MATCH(Men_5[[#This Row],[Rider]],'RD5 Craigburn'!$F$2:$F$200,0)),"")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_xlfn.IFNA(INDEX('RD4 Willowie'!$I$2:$I$200,MATCH(Men_5[[#This Row],[Rider]],'RD4 Willowie'!$F$2:$F$200,0)),"")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37" cm="1">
        <f t="array" ref="S165">57-SUM(IF(O165&gt;$O$18:$O$210,1/COUNTIF($O$18:$O$210,$O$18:$O$210)))</f>
        <v>57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Craigburn'!$I$2:$I$200,MATCH(Men_5[[#This Row],[Rider]],'RD5 Craigburn'!$F$2:$F$200,0)),"")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_xlfn.IFNA(INDEX('RD4 Willowie'!$I$2:$I$200,MATCH(Men_5[[#This Row],[Rider]],'RD4 Willowie'!$F$2:$F$200,0)),"")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37" cm="1">
        <f t="array" ref="S166">57-SUM(IF(O166&gt;$O$18:$O$210,1/COUNTIF($O$18:$O$210,$O$18:$O$210)))</f>
        <v>57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Craigburn'!$I$2:$I$200,MATCH(Men_5[[#This Row],[Rider]],'RD5 Craigburn'!$F$2:$F$200,0)),"")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_xlfn.IFNA(INDEX('RD4 Willowie'!$I$2:$I$200,MATCH(Men_5[[#This Row],[Rider]],'RD4 Willowie'!$F$2:$F$200,0)),"")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37" cm="1">
        <f t="array" ref="S167">57-SUM(IF(O167&gt;$O$18:$O$210,1/COUNTIF($O$18:$O$210,$O$18:$O$210)))</f>
        <v>57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Craigburn'!$I$2:$I$200,MATCH(Men_5[[#This Row],[Rider]],'RD5 Craigburn'!$F$2:$F$200,0)),"")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_xlfn.IFNA(INDEX('RD4 Willowie'!$I$2:$I$200,MATCH(Men_5[[#This Row],[Rider]],'RD4 Willowie'!$F$2:$F$200,0)),"")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37" cm="1">
        <f t="array" ref="S168">57-SUM(IF(O168&gt;$O$18:$O$210,1/COUNTIF($O$18:$O$210,$O$18:$O$210)))</f>
        <v>57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Craigburn'!$I$2:$I$200,MATCH(Men_5[[#This Row],[Rider]],'RD5 Craigburn'!$F$2:$F$200,0)),"")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_xlfn.IFNA(INDEX('RD4 Willowie'!$I$2:$I$200,MATCH(Men_5[[#This Row],[Rider]],'RD4 Willowie'!$F$2:$F$200,0)),"")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37" cm="1">
        <f t="array" ref="S169">57-SUM(IF(O169&gt;$O$18:$O$210,1/COUNTIF($O$18:$O$210,$O$18:$O$210)))</f>
        <v>57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Craigburn'!$I$2:$I$200,MATCH(Men_5[[#This Row],[Rider]],'RD5 Craigburn'!$F$2:$F$200,0)),"")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_xlfn.IFNA(INDEX('RD4 Willowie'!$I$2:$I$200,MATCH(Men_5[[#This Row],[Rider]],'RD4 Willowie'!$F$2:$F$200,0)),"")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37" cm="1">
        <f t="array" ref="S170">57-SUM(IF(O170&gt;$O$18:$O$210,1/COUNTIF($O$18:$O$210,$O$18:$O$210)))</f>
        <v>57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Craigburn'!$I$2:$I$200,MATCH(Men_5[[#This Row],[Rider]],'RD5 Craigburn'!$F$2:$F$200,0)),"")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_xlfn.IFNA(INDEX('RD4 Willowie'!$I$2:$I$200,MATCH(Men_5[[#This Row],[Rider]],'RD4 Willowie'!$F$2:$F$200,0)),"")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37" cm="1">
        <f t="array" ref="S171">57-SUM(IF(O171&gt;$O$18:$O$210,1/COUNTIF($O$18:$O$210,$O$18:$O$210)))</f>
        <v>57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Craigburn'!$I$2:$I$200,MATCH(Men_5[[#This Row],[Rider]],'RD5 Craigburn'!$F$2:$F$200,0)),"")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_xlfn.IFNA(INDEX('RD4 Willowie'!$I$2:$I$200,MATCH(Men_5[[#This Row],[Rider]],'RD4 Willowie'!$F$2:$F$200,0)),"")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37" cm="1">
        <f t="array" ref="S172">57-SUM(IF(O172&gt;$O$18:$O$210,1/COUNTIF($O$18:$O$210,$O$18:$O$210)))</f>
        <v>57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Craigburn'!$I$2:$I$200,MATCH(Men_5[[#This Row],[Rider]],'RD5 Craigburn'!$F$2:$F$200,0)),"")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_xlfn.IFNA(INDEX('RD4 Willowie'!$I$2:$I$200,MATCH(Men_5[[#This Row],[Rider]],'RD4 Willowie'!$F$2:$F$200,0)),"")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37" cm="1">
        <f t="array" ref="S173">57-SUM(IF(O173&gt;$O$18:$O$210,1/COUNTIF($O$18:$O$210,$O$18:$O$210)))</f>
        <v>57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Craigburn'!$I$2:$I$200,MATCH(Men_5[[#This Row],[Rider]],'RD5 Craigburn'!$F$2:$F$200,0)),"")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_xlfn.IFNA(INDEX('RD4 Willowie'!$I$2:$I$200,MATCH(Men_5[[#This Row],[Rider]],'RD4 Willowie'!$F$2:$F$200,0)),"")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37" cm="1">
        <f t="array" ref="S174">57-SUM(IF(O174&gt;$O$18:$O$210,1/COUNTIF($O$18:$O$210,$O$18:$O$210)))</f>
        <v>57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Craigburn'!$I$2:$I$200,MATCH(Men_5[[#This Row],[Rider]],'RD5 Craigburn'!$F$2:$F$200,0)),"")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_xlfn.IFNA(INDEX('RD4 Willowie'!$I$2:$I$200,MATCH(Men_5[[#This Row],[Rider]],'RD4 Willowie'!$F$2:$F$200,0)),"")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37" cm="1">
        <f t="array" ref="S175">57-SUM(IF(O175&gt;$O$18:$O$210,1/COUNTIF($O$18:$O$210,$O$18:$O$210)))</f>
        <v>57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Craigburn'!$I$2:$I$200,MATCH(Men_5[[#This Row],[Rider]],'RD5 Craigburn'!$F$2:$F$200,0)),"")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_xlfn.IFNA(INDEX('RD4 Willowie'!$I$2:$I$200,MATCH(Men_5[[#This Row],[Rider]],'RD4 Willowie'!$F$2:$F$200,0)),"")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37" cm="1">
        <f t="array" ref="S176">57-SUM(IF(O176&gt;$O$18:$O$210,1/COUNTIF($O$18:$O$210,$O$18:$O$210)))</f>
        <v>57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Craigburn'!$I$2:$I$200,MATCH(Men_5[[#This Row],[Rider]],'RD5 Craigburn'!$F$2:$F$200,0)),"")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_xlfn.IFNA(INDEX('RD4 Willowie'!$I$2:$I$200,MATCH(Men_5[[#This Row],[Rider]],'RD4 Willowie'!$F$2:$F$200,0)),"")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37" cm="1">
        <f t="array" ref="S177">57-SUM(IF(O177&gt;$O$18:$O$210,1/COUNTIF($O$18:$O$210,$O$18:$O$210)))</f>
        <v>57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Craigburn'!$I$2:$I$200,MATCH(Men_5[[#This Row],[Rider]],'RD5 Craigburn'!$F$2:$F$200,0)),"")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_xlfn.IFNA(INDEX('RD4 Willowie'!$I$2:$I$200,MATCH(Men_5[[#This Row],[Rider]],'RD4 Willowie'!$F$2:$F$200,0)),"")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37" cm="1">
        <f t="array" ref="S178">57-SUM(IF(O178&gt;$O$18:$O$210,1/COUNTIF($O$18:$O$210,$O$18:$O$210)))</f>
        <v>57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Craigburn'!$I$2:$I$200,MATCH(Men_5[[#This Row],[Rider]],'RD5 Craigburn'!$F$2:$F$200,0)),"")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_xlfn.IFNA(INDEX('RD4 Willowie'!$I$2:$I$200,MATCH(Men_5[[#This Row],[Rider]],'RD4 Willowie'!$F$2:$F$200,0)),"")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37" cm="1">
        <f t="array" ref="S179">57-SUM(IF(O179&gt;$O$18:$O$210,1/COUNTIF($O$18:$O$210,$O$18:$O$210)))</f>
        <v>57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Craigburn'!$I$2:$I$200,MATCH(Men_5[[#This Row],[Rider]],'RD5 Craigburn'!$F$2:$F$200,0)),"")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_xlfn.IFNA(INDEX('RD4 Willowie'!$I$2:$I$200,MATCH(Men_5[[#This Row],[Rider]],'RD4 Willowie'!$F$2:$F$200,0)),"")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37" cm="1">
        <f t="array" ref="S180">57-SUM(IF(O180&gt;$O$18:$O$210,1/COUNTIF($O$18:$O$210,$O$18:$O$210)))</f>
        <v>57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Craigburn'!$I$2:$I$200,MATCH(Men_5[[#This Row],[Rider]],'RD5 Craigburn'!$F$2:$F$200,0)),"")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_xlfn.IFNA(INDEX('RD4 Willowie'!$I$2:$I$200,MATCH(Men_5[[#This Row],[Rider]],'RD4 Willowie'!$F$2:$F$200,0)),"")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37" cm="1">
        <f t="array" ref="S181">57-SUM(IF(O181&gt;$O$18:$O$210,1/COUNTIF($O$18:$O$210,$O$18:$O$210)))</f>
        <v>57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Craigburn'!$I$2:$I$200,MATCH(Men_5[[#This Row],[Rider]],'RD5 Craigburn'!$F$2:$F$200,0)),"")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_xlfn.IFNA(INDEX('RD4 Willowie'!$I$2:$I$200,MATCH(Men_5[[#This Row],[Rider]],'RD4 Willowie'!$F$2:$F$200,0)),"")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37" cm="1">
        <f t="array" ref="S182">57-SUM(IF(O182&gt;$O$18:$O$210,1/COUNTIF($O$18:$O$210,$O$18:$O$210)))</f>
        <v>57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Craigburn'!$I$2:$I$200,MATCH(Men_5[[#This Row],[Rider]],'RD5 Craigburn'!$F$2:$F$200,0)),"")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_xlfn.IFNA(INDEX('RD4 Willowie'!$I$2:$I$200,MATCH(Men_5[[#This Row],[Rider]],'RD4 Willowie'!$F$2:$F$200,0)),"")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37" cm="1">
        <f t="array" ref="S183">57-SUM(IF(O183&gt;$O$18:$O$210,1/COUNTIF($O$18:$O$210,$O$18:$O$210)))</f>
        <v>57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Craigburn'!$I$2:$I$200,MATCH(Men_5[[#This Row],[Rider]],'RD5 Craigburn'!$F$2:$F$200,0)),"")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_xlfn.IFNA(INDEX('RD4 Willowie'!$I$2:$I$200,MATCH(Men_5[[#This Row],[Rider]],'RD4 Willowie'!$F$2:$F$200,0)),"")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37" cm="1">
        <f t="array" ref="S184">57-SUM(IF(O184&gt;$O$18:$O$210,1/COUNTIF($O$18:$O$210,$O$18:$O$210)))</f>
        <v>57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Craigburn'!$I$2:$I$200,MATCH(Men_5[[#This Row],[Rider]],'RD5 Craigburn'!$F$2:$F$200,0)),"")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_xlfn.IFNA(INDEX('RD4 Willowie'!$I$2:$I$200,MATCH(Men_5[[#This Row],[Rider]],'RD4 Willowie'!$F$2:$F$200,0)),"")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37" cm="1">
        <f t="array" ref="S185">57-SUM(IF(O185&gt;$O$18:$O$210,1/COUNTIF($O$18:$O$210,$O$18:$O$210)))</f>
        <v>57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Craigburn'!$I$2:$I$200,MATCH(Men_5[[#This Row],[Rider]],'RD5 Craigburn'!$F$2:$F$200,0)),"")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_xlfn.IFNA(INDEX('RD4 Willowie'!$I$2:$I$200,MATCH(Men_5[[#This Row],[Rider]],'RD4 Willowie'!$F$2:$F$200,0)),"")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37" cm="1">
        <f t="array" ref="S186">57-SUM(IF(O186&gt;$O$18:$O$210,1/COUNTIF($O$18:$O$210,$O$18:$O$210)))</f>
        <v>57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Craigburn'!$I$2:$I$200,MATCH(Men_5[[#This Row],[Rider]],'RD5 Craigburn'!$F$2:$F$200,0)),"")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_xlfn.IFNA(INDEX('RD4 Willowie'!$I$2:$I$200,MATCH(Men_5[[#This Row],[Rider]],'RD4 Willowie'!$F$2:$F$200,0)),"")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37" cm="1">
        <f t="array" ref="S187">57-SUM(IF(O187&gt;$O$18:$O$210,1/COUNTIF($O$18:$O$210,$O$18:$O$210)))</f>
        <v>57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Craigburn'!$I$2:$I$200,MATCH(Men_5[[#This Row],[Rider]],'RD5 Craigburn'!$F$2:$F$200,0)),"")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_xlfn.IFNA(INDEX('RD4 Willowie'!$I$2:$I$200,MATCH(Men_5[[#This Row],[Rider]],'RD4 Willowie'!$F$2:$F$200,0)),"")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37" cm="1">
        <f t="array" ref="S188">57-SUM(IF(O188&gt;$O$18:$O$210,1/COUNTIF($O$18:$O$210,$O$18:$O$210)))</f>
        <v>57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Craigburn'!$I$2:$I$200,MATCH(Men_5[[#This Row],[Rider]],'RD5 Craigburn'!$F$2:$F$200,0)),"")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_xlfn.IFNA(INDEX('RD4 Willowie'!$I$2:$I$200,MATCH(Men_5[[#This Row],[Rider]],'RD4 Willowie'!$F$2:$F$200,0)),"")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37" cm="1">
        <f t="array" ref="S189">57-SUM(IF(O189&gt;$O$18:$O$210,1/COUNTIF($O$18:$O$210,$O$18:$O$210)))</f>
        <v>57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Craigburn'!$I$2:$I$200,MATCH(Men_5[[#This Row],[Rider]],'RD5 Craigburn'!$F$2:$F$200,0)),"")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_xlfn.IFNA(INDEX('RD4 Willowie'!$I$2:$I$200,MATCH(Men_5[[#This Row],[Rider]],'RD4 Willowie'!$F$2:$F$200,0)),"")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37" cm="1">
        <f t="array" ref="S190">57-SUM(IF(O190&gt;$O$18:$O$210,1/COUNTIF($O$18:$O$210,$O$18:$O$210)))</f>
        <v>57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Craigburn'!$I$2:$I$200,MATCH(Men_5[[#This Row],[Rider]],'RD5 Craigburn'!$F$2:$F$200,0)),"")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_xlfn.IFNA(INDEX('RD4 Willowie'!$I$2:$I$200,MATCH(Men_5[[#This Row],[Rider]],'RD4 Willowie'!$F$2:$F$200,0)),"")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37" cm="1">
        <f t="array" ref="S191">57-SUM(IF(O191&gt;$O$18:$O$210,1/COUNTIF($O$18:$O$210,$O$18:$O$210)))</f>
        <v>57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Craigburn'!$I$2:$I$200,MATCH(Men_5[[#This Row],[Rider]],'RD5 Craigburn'!$F$2:$F$200,0)),"")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_xlfn.IFNA(INDEX('RD4 Willowie'!$I$2:$I$200,MATCH(Men_5[[#This Row],[Rider]],'RD4 Willowie'!$F$2:$F$200,0)),"")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37" cm="1">
        <f t="array" ref="S192">57-SUM(IF(O192&gt;$O$18:$O$210,1/COUNTIF($O$18:$O$210,$O$18:$O$210)))</f>
        <v>57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Craigburn'!$I$2:$I$200,MATCH(Men_5[[#This Row],[Rider]],'RD5 Craigburn'!$F$2:$F$200,0)),"")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_xlfn.IFNA(INDEX('RD4 Willowie'!$I$2:$I$200,MATCH(Men_5[[#This Row],[Rider]],'RD4 Willowie'!$F$2:$F$200,0)),"")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37" cm="1">
        <f t="array" ref="S193">57-SUM(IF(O193&gt;$O$18:$O$210,1/COUNTIF($O$18:$O$210,$O$18:$O$210)))</f>
        <v>57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Craigburn'!$I$2:$I$200,MATCH(Men_5[[#This Row],[Rider]],'RD5 Craigburn'!$F$2:$F$200,0)),"")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_xlfn.IFNA(INDEX('RD4 Willowie'!$I$2:$I$200,MATCH(Men_5[[#This Row],[Rider]],'RD4 Willowie'!$F$2:$F$200,0)),"")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37" cm="1">
        <f t="array" ref="S194">57-SUM(IF(O194&gt;$O$18:$O$210,1/COUNTIF($O$18:$O$210,$O$18:$O$210)))</f>
        <v>57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Craigburn'!$I$2:$I$200,MATCH(Men_5[[#This Row],[Rider]],'RD5 Craigburn'!$F$2:$F$200,0)),"")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_xlfn.IFNA(INDEX('RD4 Willowie'!$I$2:$I$200,MATCH(Men_5[[#This Row],[Rider]],'RD4 Willowie'!$F$2:$F$200,0)),"")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37" cm="1">
        <f t="array" ref="S195">57-SUM(IF(O195&gt;$O$18:$O$210,1/COUNTIF($O$18:$O$210,$O$18:$O$210)))</f>
        <v>57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Craigburn'!$I$2:$I$200,MATCH(Men_5[[#This Row],[Rider]],'RD5 Craigburn'!$F$2:$F$200,0)),"")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_xlfn.IFNA(INDEX('RD4 Willowie'!$I$2:$I$200,MATCH(Men_5[[#This Row],[Rider]],'RD4 Willowie'!$F$2:$F$200,0)),"")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37" cm="1">
        <f t="array" ref="S196">57-SUM(IF(O196&gt;$O$18:$O$210,1/COUNTIF($O$18:$O$210,$O$18:$O$210)))</f>
        <v>57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Craigburn'!$I$2:$I$200,MATCH(Men_5[[#This Row],[Rider]],'RD5 Craigburn'!$F$2:$F$200,0)),"")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_xlfn.IFNA(INDEX('RD4 Willowie'!$I$2:$I$200,MATCH(Men_5[[#This Row],[Rider]],'RD4 Willowie'!$F$2:$F$200,0)),"")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37" cm="1">
        <f t="array" ref="S197">57-SUM(IF(O197&gt;$O$18:$O$210,1/COUNTIF($O$18:$O$210,$O$18:$O$210)))</f>
        <v>57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Craigburn'!$I$2:$I$200,MATCH(Men_5[[#This Row],[Rider]],'RD5 Craigburn'!$F$2:$F$200,0)),"")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_xlfn.IFNA(INDEX('RD4 Willowie'!$I$2:$I$200,MATCH(Men_5[[#This Row],[Rider]],'RD4 Willowie'!$F$2:$F$200,0)),"")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37" cm="1">
        <f t="array" ref="S198">57-SUM(IF(O198&gt;$O$18:$O$210,1/COUNTIF($O$18:$O$210,$O$18:$O$210)))</f>
        <v>57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Craigburn'!$I$2:$I$200,MATCH(Men_5[[#This Row],[Rider]],'RD5 Craigburn'!$F$2:$F$200,0)),"")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_xlfn.IFNA(INDEX('RD4 Willowie'!$I$2:$I$200,MATCH(Men_5[[#This Row],[Rider]],'RD4 Willowie'!$F$2:$F$200,0)),"")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37" cm="1">
        <f t="array" ref="S199">57-SUM(IF(O199&gt;$O$18:$O$210,1/COUNTIF($O$18:$O$210,$O$18:$O$210)))</f>
        <v>57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Craigburn'!$I$2:$I$200,MATCH(Men_5[[#This Row],[Rider]],'RD5 Craigburn'!$F$2:$F$200,0)),"")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_xlfn.IFNA(INDEX('RD4 Willowie'!$I$2:$I$200,MATCH(Men_5[[#This Row],[Rider]],'RD4 Willowie'!$F$2:$F$200,0)),"")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37" cm="1">
        <f t="array" ref="S200">57-SUM(IF(O200&gt;$O$18:$O$210,1/COUNTIF($O$18:$O$210,$O$18:$O$210)))</f>
        <v>57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Craigburn'!$I$2:$I$200,MATCH(Men_5[[#This Row],[Rider]],'RD5 Craigburn'!$F$2:$F$200,0)),"")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_xlfn.IFNA(INDEX('RD4 Willowie'!$I$2:$I$200,MATCH(Men_5[[#This Row],[Rider]],'RD4 Willowie'!$F$2:$F$200,0)),"")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37" cm="1">
        <f t="array" ref="S201">57-SUM(IF(O201&gt;$O$18:$O$210,1/COUNTIF($O$18:$O$210,$O$18:$O$210)))</f>
        <v>57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Craigburn'!$I$2:$I$200,MATCH(Men_5[[#This Row],[Rider]],'RD5 Craigburn'!$F$2:$F$200,0)),"")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_xlfn.IFNA(INDEX('RD4 Willowie'!$I$2:$I$200,MATCH(Men_5[[#This Row],[Rider]],'RD4 Willowie'!$F$2:$F$200,0)),"")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37" cm="1">
        <f t="array" ref="S202">57-SUM(IF(O202&gt;$O$18:$O$210,1/COUNTIF($O$18:$O$210,$O$18:$O$210)))</f>
        <v>57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Craigburn'!$I$2:$I$200,MATCH(Men_5[[#This Row],[Rider]],'RD5 Craigburn'!$F$2:$F$200,0)),"")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_xlfn.IFNA(INDEX('RD4 Willowie'!$I$2:$I$200,MATCH(Men_5[[#This Row],[Rider]],'RD4 Willowie'!$F$2:$F$200,0)),"")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37" cm="1">
        <f t="array" ref="S203">57-SUM(IF(O203&gt;$O$18:$O$210,1/COUNTIF($O$18:$O$210,$O$18:$O$210)))</f>
        <v>57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Craigburn'!$I$2:$I$200,MATCH(Men_5[[#This Row],[Rider]],'RD5 Craigburn'!$F$2:$F$200,0)),"")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_xlfn.IFNA(INDEX('RD4 Willowie'!$I$2:$I$200,MATCH(Men_5[[#This Row],[Rider]],'RD4 Willowie'!$F$2:$F$200,0)),"")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37" cm="1">
        <f t="array" ref="S204">57-SUM(IF(O204&gt;$O$18:$O$210,1/COUNTIF($O$18:$O$210,$O$18:$O$210)))</f>
        <v>57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Craigburn'!$I$2:$I$200,MATCH(Men_5[[#This Row],[Rider]],'RD5 Craigburn'!$F$2:$F$200,0)),"")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_xlfn.IFNA(INDEX('RD4 Willowie'!$I$2:$I$200,MATCH(Men_5[[#This Row],[Rider]],'RD4 Willowie'!$F$2:$F$200,0)),"")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37" cm="1">
        <f t="array" ref="S205">57-SUM(IF(O205&gt;$O$18:$O$210,1/COUNTIF($O$18:$O$210,$O$18:$O$210)))</f>
        <v>57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Craigburn'!$I$2:$I$200,MATCH(Men_5[[#This Row],[Rider]],'RD5 Craigburn'!$F$2:$F$200,0)),"")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_xlfn.IFNA(INDEX('RD4 Willowie'!$I$2:$I$200,MATCH(Men_5[[#This Row],[Rider]],'RD4 Willowie'!$F$2:$F$200,0)),"")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37" cm="1">
        <f t="array" ref="S206">57-SUM(IF(O206&gt;$O$18:$O$210,1/COUNTIF($O$18:$O$210,$O$18:$O$210)))</f>
        <v>57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Craigburn'!$I$2:$I$200,MATCH(Men_5[[#This Row],[Rider]],'RD5 Craigburn'!$F$2:$F$200,0)),"")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_xlfn.IFNA(INDEX('RD4 Willowie'!$I$2:$I$200,MATCH(Men_5[[#This Row],[Rider]],'RD4 Willowie'!$F$2:$F$200,0)),"")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37" cm="1">
        <f t="array" ref="S207">57-SUM(IF(O207&gt;$O$18:$O$210,1/COUNTIF($O$18:$O$210,$O$18:$O$210)))</f>
        <v>57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Craigburn'!$I$2:$I$200,MATCH(Men_5[[#This Row],[Rider]],'RD5 Craigburn'!$F$2:$F$200,0)),"")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_xlfn.IFNA(INDEX('RD4 Willowie'!$I$2:$I$200,MATCH(Men_5[[#This Row],[Rider]],'RD4 Willowie'!$F$2:$F$200,0)),"")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37" cm="1">
        <f t="array" ref="S208">57-SUM(IF(O208&gt;$O$18:$O$210,1/COUNTIF($O$18:$O$210,$O$18:$O$210)))</f>
        <v>57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Craigburn'!$I$2:$I$200,MATCH(Men_5[[#This Row],[Rider]],'RD5 Craigburn'!$F$2:$F$200,0)),"")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_xlfn.IFNA(INDEX('RD4 Willowie'!$I$2:$I$200,MATCH(Men_5[[#This Row],[Rider]],'RD4 Willowie'!$F$2:$F$200,0)),"")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37" cm="1">
        <f t="array" ref="S209">57-SUM(IF(O209&gt;$O$18:$O$210,1/COUNTIF($O$18:$O$210,$O$18:$O$210)))</f>
        <v>57</v>
      </c>
    </row>
    <row r="210" spans="1:19" ht="16" hidden="1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Craigburn'!$I$2:$I$200,MATCH(Men_5[[#This Row],[Rider]],'RD5 Craigburn'!$F$2:$F$200,0)),"")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_xlfn.IFNA(INDEX('RD4 Willowie'!$I$2:$I$200,MATCH(Men_5[[#This Row],[Rider]],'RD4 Willowie'!$F$2:$F$200,0)),"")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37" cm="1">
        <f t="array" ref="S210">57-SUM(IF(O210&gt;$O$18:$O$210,1/COUNTIF($O$18:$O$210,$O$18:$O$210)))</f>
        <v>57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3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A2" sqref="A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31" t="s">
        <v>78</v>
      </c>
      <c r="G2" s="68">
        <v>15</v>
      </c>
      <c r="H2" s="65" t="s">
        <v>208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2"/>
      <c r="T2" s="68"/>
      <c r="U2" s="118"/>
    </row>
    <row r="3" spans="1:22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31" t="s">
        <v>197</v>
      </c>
      <c r="G3" s="68">
        <v>15</v>
      </c>
      <c r="H3" s="65" t="s">
        <v>209</v>
      </c>
      <c r="I3" s="55">
        <f>VLOOKUP(C3,'Points Table'!A$3:L$43,IF(A3="A Grade / Juniors",4,IF(A3="B Grade",6,IF(A3="C Grade",8,IF(A3="D Grade",10,12)))))</f>
        <v>450</v>
      </c>
      <c r="Q3" s="131"/>
      <c r="R3" s="119"/>
      <c r="S3" s="132"/>
      <c r="T3" s="68"/>
      <c r="U3" s="91"/>
      <c r="V3" s="91"/>
    </row>
    <row r="4" spans="1:22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31" t="s">
        <v>198</v>
      </c>
      <c r="G4" s="68">
        <v>15</v>
      </c>
      <c r="H4" s="65" t="s">
        <v>210</v>
      </c>
      <c r="I4" s="55">
        <f>VLOOKUP(C4,'Points Table'!A$3:L$43,IF(A4="A Grade / Juniors",4,IF(A4="B Grade",6,IF(A4="C Grade",8,IF(A4="D Grade",10,12)))))</f>
        <v>420</v>
      </c>
      <c r="Q4" s="131"/>
      <c r="R4" s="119"/>
      <c r="S4" s="132"/>
      <c r="T4" s="68"/>
      <c r="U4" s="91"/>
      <c r="V4" s="91"/>
    </row>
    <row r="5" spans="1:22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31" t="s">
        <v>199</v>
      </c>
      <c r="G5" s="68">
        <v>15</v>
      </c>
      <c r="H5" s="65" t="s">
        <v>211</v>
      </c>
      <c r="I5" s="55">
        <f>VLOOKUP(C5,'Points Table'!A$3:L$43,IF(A5="A Grade / Juniors",4,IF(A5="B Grade",6,IF(A5="C Grade",8,IF(A5="D Grade",10,12)))))</f>
        <v>400</v>
      </c>
      <c r="Q5" s="131"/>
      <c r="R5" s="119"/>
      <c r="S5" s="132"/>
      <c r="T5" s="68"/>
      <c r="U5" s="118"/>
    </row>
    <row r="6" spans="1:22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31" t="s">
        <v>172</v>
      </c>
      <c r="G6" s="68">
        <v>15</v>
      </c>
      <c r="H6" s="65" t="s">
        <v>212</v>
      </c>
      <c r="I6" s="55">
        <f>VLOOKUP(C6,'Points Table'!A$3:L$43,IF(A6="A Grade / Juniors",4,IF(A6="B Grade",6,IF(A6="C Grade",8,IF(A6="D Grade",10,12)))))</f>
        <v>390</v>
      </c>
      <c r="Q6" s="131"/>
      <c r="R6" s="119"/>
      <c r="S6" s="132"/>
      <c r="T6" s="68"/>
      <c r="U6" s="118"/>
    </row>
    <row r="7" spans="1:22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31" t="s">
        <v>79</v>
      </c>
      <c r="G7" s="68">
        <v>14</v>
      </c>
      <c r="H7" s="65" t="s">
        <v>213</v>
      </c>
      <c r="I7" s="55">
        <f>VLOOKUP(C7,'Points Table'!A$3:L$43,IF(A7="A Grade / Juniors",4,IF(A7="B Grade",6,IF(A7="C Grade",8,IF(A7="D Grade",10,12)))))</f>
        <v>380</v>
      </c>
      <c r="Q7" s="131"/>
      <c r="R7" s="119"/>
      <c r="S7" s="132"/>
      <c r="T7" s="68"/>
      <c r="U7" s="118"/>
    </row>
    <row r="8" spans="1:22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31" t="s">
        <v>173</v>
      </c>
      <c r="G8" s="68">
        <v>14</v>
      </c>
      <c r="H8" s="65" t="s">
        <v>214</v>
      </c>
      <c r="I8" s="55">
        <f>VLOOKUP(C8,'Points Table'!A$3:L$43,IF(A8="A Grade / Juniors",4,IF(A8="B Grade",6,IF(A8="C Grade",8,IF(A8="D Grade",10,12)))))</f>
        <v>370</v>
      </c>
      <c r="Q8" s="131"/>
      <c r="R8" s="119"/>
      <c r="S8" s="132"/>
      <c r="T8" s="68"/>
      <c r="U8" s="118"/>
    </row>
    <row r="9" spans="1:22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31" t="s">
        <v>200</v>
      </c>
      <c r="G9" s="68">
        <v>13</v>
      </c>
      <c r="H9" s="65" t="s">
        <v>215</v>
      </c>
      <c r="I9" s="55">
        <f>VLOOKUP(C9,'Points Table'!A$3:L$43,IF(A9="A Grade / Juniors",4,IF(A9="B Grade",6,IF(A9="C Grade",8,IF(A9="D Grade",10,12)))))</f>
        <v>360</v>
      </c>
      <c r="Q9" s="131"/>
      <c r="R9" s="119"/>
      <c r="S9" s="132"/>
      <c r="T9" s="68"/>
      <c r="U9" s="118"/>
    </row>
    <row r="10" spans="1:22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31" t="s">
        <v>201</v>
      </c>
      <c r="G10" s="68">
        <v>13</v>
      </c>
      <c r="H10" s="65" t="s">
        <v>216</v>
      </c>
      <c r="I10" s="55">
        <f>VLOOKUP(C10,'Points Table'!A$3:L$43,IF(A10="A Grade / Juniors",4,IF(A10="B Grade",6,IF(A10="C Grade",8,IF(A10="D Grade",10,12)))))</f>
        <v>350</v>
      </c>
      <c r="Q10" s="131"/>
      <c r="R10" s="119"/>
      <c r="S10" s="132"/>
      <c r="T10" s="68"/>
      <c r="U10" s="118"/>
    </row>
    <row r="11" spans="1:22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5" t="s">
        <v>202</v>
      </c>
      <c r="G11" s="68">
        <v>11</v>
      </c>
      <c r="H11" s="65" t="s">
        <v>217</v>
      </c>
      <c r="I11" s="55">
        <f>VLOOKUP(C11,'Points Table'!A$3:L$43,IF(A11="A Grade / Juniors",4,IF(A11="B Grade",6,IF(A11="C Grade",8,IF(A11="D Grade",10,12)))))</f>
        <v>340</v>
      </c>
      <c r="Q11" s="131"/>
      <c r="R11" s="119"/>
      <c r="S11" s="132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31" t="s">
        <v>174</v>
      </c>
      <c r="G12" s="68">
        <v>11</v>
      </c>
      <c r="H12" s="65" t="s">
        <v>218</v>
      </c>
      <c r="I12" s="55">
        <f>VLOOKUP(C12,'Points Table'!A$3:L$43,IF(A12="A Grade / Juniors",4,IF(A12="B Grade",6,IF(A12="C Grade",8,IF(A12="D Grade",10,12)))))</f>
        <v>400</v>
      </c>
      <c r="Q12" s="131"/>
      <c r="R12" s="119"/>
      <c r="S12" s="132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31" t="s">
        <v>219</v>
      </c>
      <c r="G13" s="68">
        <v>11</v>
      </c>
      <c r="H13" s="65" t="s">
        <v>220</v>
      </c>
      <c r="I13" s="55">
        <f>VLOOKUP(C13,'Points Table'!A$3:L$43,IF(A13="A Grade / Juniors",4,IF(A13="B Grade",6,IF(A13="C Grade",8,IF(A13="D Grade",10,12)))))</f>
        <v>360</v>
      </c>
      <c r="Q13" s="131"/>
      <c r="R13" s="119"/>
      <c r="S13" s="132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31" t="s">
        <v>221</v>
      </c>
      <c r="G14" s="68">
        <v>11</v>
      </c>
      <c r="H14" s="65" t="s">
        <v>222</v>
      </c>
      <c r="I14" s="55">
        <f>VLOOKUP(C14,'Points Table'!A$3:L$43,IF(A14="A Grade / Juniors",4,IF(A14="B Grade",6,IF(A14="C Grade",8,IF(A14="D Grade",10,12)))))</f>
        <v>336</v>
      </c>
      <c r="Q14" s="131"/>
      <c r="R14" s="119"/>
      <c r="S14" s="132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31" t="s">
        <v>187</v>
      </c>
      <c r="G15" s="68">
        <v>11</v>
      </c>
      <c r="H15" s="65" t="s">
        <v>223</v>
      </c>
      <c r="I15" s="55">
        <f>VLOOKUP(C15,'Points Table'!A$3:L$43,IF(A15="A Grade / Juniors",4,IF(A15="B Grade",6,IF(A15="C Grade",8,IF(A15="D Grade",10,12)))))</f>
        <v>320</v>
      </c>
      <c r="Q15" s="131"/>
      <c r="R15" s="119"/>
      <c r="S15" s="132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31" t="s">
        <v>186</v>
      </c>
      <c r="G16" s="68">
        <v>11</v>
      </c>
      <c r="H16" s="65" t="s">
        <v>224</v>
      </c>
      <c r="I16" s="55">
        <f>VLOOKUP(C16,'Points Table'!A$3:L$43,IF(A16="A Grade / Juniors",4,IF(A16="B Grade",6,IF(A16="C Grade",8,IF(A16="D Grade",10,12)))))</f>
        <v>312</v>
      </c>
      <c r="Q16" s="131"/>
      <c r="R16" s="119"/>
      <c r="S16" s="132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31" t="s">
        <v>225</v>
      </c>
      <c r="G17" s="68">
        <v>11</v>
      </c>
      <c r="H17" s="65" t="s">
        <v>226</v>
      </c>
      <c r="I17" s="55">
        <f>VLOOKUP(C17,'Points Table'!A$3:L$43,IF(A17="A Grade / Juniors",4,IF(A17="B Grade",6,IF(A17="C Grade",8,IF(A17="D Grade",10,12)))))</f>
        <v>304</v>
      </c>
      <c r="Q17" s="131"/>
      <c r="R17" s="119"/>
      <c r="S17" s="132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31" t="s">
        <v>227</v>
      </c>
      <c r="G18" s="68">
        <v>11</v>
      </c>
      <c r="H18" s="65" t="s">
        <v>228</v>
      </c>
      <c r="I18" s="55">
        <f>VLOOKUP(C18,'Points Table'!A$3:L$43,IF(A18="A Grade / Juniors",4,IF(A18="B Grade",6,IF(A18="C Grade",8,IF(A18="D Grade",10,12)))))</f>
        <v>296</v>
      </c>
      <c r="Q18" s="131"/>
      <c r="R18" s="119"/>
      <c r="S18" s="132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31" t="s">
        <v>83</v>
      </c>
      <c r="G19" s="68">
        <v>11</v>
      </c>
      <c r="H19" s="65" t="s">
        <v>229</v>
      </c>
      <c r="I19" s="55">
        <f>VLOOKUP(C19,'Points Table'!A$3:L$43,IF(A19="A Grade / Juniors",4,IF(A19="B Grade",6,IF(A19="C Grade",8,IF(A19="D Grade",10,12)))))</f>
        <v>288</v>
      </c>
      <c r="Q19" s="131"/>
      <c r="R19" s="119"/>
      <c r="S19" s="132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31" t="s">
        <v>100</v>
      </c>
      <c r="G20" s="68">
        <v>11</v>
      </c>
      <c r="H20" s="65" t="s">
        <v>230</v>
      </c>
      <c r="I20" s="55">
        <f>VLOOKUP(C20,'Points Table'!A$3:L$43,IF(A20="A Grade / Juniors",4,IF(A20="B Grade",6,IF(A20="C Grade",8,IF(A20="D Grade",10,12)))))</f>
        <v>280</v>
      </c>
      <c r="Q20" s="131"/>
      <c r="R20" s="119"/>
      <c r="S20" s="132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61</v>
      </c>
      <c r="E21" s="62" t="s">
        <v>62</v>
      </c>
      <c r="F21" s="131" t="s">
        <v>90</v>
      </c>
      <c r="G21" s="68">
        <v>9</v>
      </c>
      <c r="H21" s="65" t="s">
        <v>231</v>
      </c>
      <c r="I21" s="55">
        <f>VLOOKUP(C21,'Points Table'!A$3:L$43,IF(A21="A Grade / Juniors",4,IF(A21="B Grade",6,IF(A21="C Grade",8,IF(A21="D Grade",10,12)))))</f>
        <v>350</v>
      </c>
      <c r="Q21" s="131"/>
      <c r="R21" s="119"/>
      <c r="S21" s="132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63</v>
      </c>
      <c r="E22" s="62" t="s">
        <v>62</v>
      </c>
      <c r="F22" s="131" t="s">
        <v>87</v>
      </c>
      <c r="G22" s="68">
        <v>9</v>
      </c>
      <c r="H22" s="65" t="s">
        <v>232</v>
      </c>
      <c r="I22" s="55">
        <f>VLOOKUP(C22,'Points Table'!A$3:L$43,IF(A22="A Grade / Juniors",4,IF(A22="B Grade",6,IF(A22="C Grade",8,IF(A22="D Grade",10,12)))))</f>
        <v>315</v>
      </c>
      <c r="Q22" s="131"/>
      <c r="R22" s="119"/>
      <c r="S22" s="132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64</v>
      </c>
      <c r="E23" s="62" t="s">
        <v>62</v>
      </c>
      <c r="F23" s="131" t="s">
        <v>233</v>
      </c>
      <c r="G23" s="68">
        <v>9</v>
      </c>
      <c r="H23" s="65" t="s">
        <v>234</v>
      </c>
      <c r="I23" s="55">
        <f>VLOOKUP(C23,'Points Table'!A$3:L$43,IF(A23="A Grade / Juniors",4,IF(A23="B Grade",6,IF(A23="C Grade",8,IF(A23="D Grade",10,12)))))</f>
        <v>294</v>
      </c>
      <c r="Q23" s="131"/>
      <c r="R23" s="119"/>
      <c r="S23" s="132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65</v>
      </c>
      <c r="E24" s="62" t="s">
        <v>62</v>
      </c>
      <c r="F24" s="131" t="s">
        <v>176</v>
      </c>
      <c r="G24" s="68">
        <v>9</v>
      </c>
      <c r="H24" s="65" t="s">
        <v>235</v>
      </c>
      <c r="I24" s="55">
        <f>VLOOKUP(C24,'Points Table'!A$3:L$43,IF(A24="A Grade / Juniors",4,IF(A24="B Grade",6,IF(A24="C Grade",8,IF(A24="D Grade",10,12)))))</f>
        <v>280</v>
      </c>
      <c r="Q24" s="131"/>
      <c r="R24" s="119"/>
      <c r="S24" s="132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66</v>
      </c>
      <c r="E25" s="62" t="s">
        <v>62</v>
      </c>
      <c r="F25" s="131" t="s">
        <v>88</v>
      </c>
      <c r="G25" s="68">
        <v>9</v>
      </c>
      <c r="H25" s="65" t="s">
        <v>236</v>
      </c>
      <c r="I25" s="55">
        <f>VLOOKUP(C25,'Points Table'!A$3:L$43,IF(A25="A Grade / Juniors",4,IF(A25="B Grade",6,IF(A25="C Grade",8,IF(A25="D Grade",10,12)))))</f>
        <v>273</v>
      </c>
      <c r="Q25" s="131"/>
      <c r="R25" s="119"/>
      <c r="S25" s="132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67</v>
      </c>
      <c r="E26" s="62" t="s">
        <v>62</v>
      </c>
      <c r="F26" s="131" t="s">
        <v>101</v>
      </c>
      <c r="G26" s="68">
        <v>9</v>
      </c>
      <c r="H26" s="65" t="s">
        <v>237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68</v>
      </c>
      <c r="E27" s="62" t="s">
        <v>62</v>
      </c>
      <c r="F27" s="131" t="s">
        <v>238</v>
      </c>
      <c r="G27" s="68">
        <v>9</v>
      </c>
      <c r="H27" s="65" t="s">
        <v>239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69</v>
      </c>
      <c r="E28" s="62" t="s">
        <v>62</v>
      </c>
      <c r="F28" s="131" t="s">
        <v>91</v>
      </c>
      <c r="G28" s="68">
        <v>9</v>
      </c>
      <c r="H28" s="65" t="s">
        <v>240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70</v>
      </c>
      <c r="E29" s="62" t="s">
        <v>62</v>
      </c>
      <c r="F29" s="131" t="s">
        <v>183</v>
      </c>
      <c r="G29" s="68">
        <v>9</v>
      </c>
      <c r="H29" s="65" t="s">
        <v>241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71</v>
      </c>
      <c r="E30" s="62" t="s">
        <v>62</v>
      </c>
      <c r="F30" s="131" t="s">
        <v>109</v>
      </c>
      <c r="G30" s="68">
        <v>9</v>
      </c>
      <c r="H30" s="65" t="s">
        <v>242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72</v>
      </c>
      <c r="E31" s="62" t="s">
        <v>62</v>
      </c>
      <c r="F31" s="131" t="s">
        <v>243</v>
      </c>
      <c r="G31" s="68">
        <v>9</v>
      </c>
      <c r="H31" s="65" t="s">
        <v>244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73</v>
      </c>
      <c r="E32" s="62" t="s">
        <v>62</v>
      </c>
      <c r="F32" s="131" t="s">
        <v>92</v>
      </c>
      <c r="G32" s="68">
        <v>8</v>
      </c>
      <c r="H32" s="65" t="s">
        <v>245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74</v>
      </c>
      <c r="E33" s="62" t="s">
        <v>62</v>
      </c>
      <c r="F33" s="131" t="s">
        <v>93</v>
      </c>
      <c r="G33" s="68">
        <v>8</v>
      </c>
      <c r="H33" s="65" t="s">
        <v>102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75</v>
      </c>
      <c r="E34" s="62" t="s">
        <v>62</v>
      </c>
      <c r="F34" s="131" t="s">
        <v>246</v>
      </c>
      <c r="G34" s="68">
        <v>8</v>
      </c>
      <c r="H34" s="65" t="s">
        <v>247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76</v>
      </c>
      <c r="E35" s="62" t="s">
        <v>62</v>
      </c>
      <c r="F35" s="131" t="s">
        <v>85</v>
      </c>
      <c r="G35" s="68">
        <v>4</v>
      </c>
      <c r="H35" s="65" t="s">
        <v>248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61</v>
      </c>
      <c r="E36" s="62" t="s">
        <v>62</v>
      </c>
      <c r="F36" s="131" t="s">
        <v>249</v>
      </c>
      <c r="G36" s="68">
        <v>7</v>
      </c>
      <c r="H36" s="65" t="s">
        <v>250</v>
      </c>
      <c r="I36" s="55">
        <f>VLOOKUP(C36,'Points Table'!A$3:L$43,IF(A36="A Grade / Juniors",4,IF(A36="B Grade",6,IF(A36="C Grade",8,IF(A36="D Grade",10,12)))))</f>
        <v>300</v>
      </c>
      <c r="T36" s="133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63</v>
      </c>
      <c r="E37" s="62" t="s">
        <v>62</v>
      </c>
      <c r="F37" s="131" t="s">
        <v>175</v>
      </c>
      <c r="G37" s="68">
        <v>7</v>
      </c>
      <c r="H37" s="65" t="s">
        <v>251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64</v>
      </c>
      <c r="E38" s="62" t="s">
        <v>62</v>
      </c>
      <c r="F38" s="131" t="s">
        <v>177</v>
      </c>
      <c r="G38" s="68">
        <v>7</v>
      </c>
      <c r="H38" s="65" t="s">
        <v>251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65</v>
      </c>
      <c r="E39" s="62" t="s">
        <v>62</v>
      </c>
      <c r="F39" s="131" t="s">
        <v>86</v>
      </c>
      <c r="G39" s="68">
        <v>7</v>
      </c>
      <c r="H39" s="65" t="s">
        <v>252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66</v>
      </c>
      <c r="E40" s="62" t="s">
        <v>62</v>
      </c>
      <c r="F40" s="131" t="s">
        <v>253</v>
      </c>
      <c r="G40" s="68">
        <v>6</v>
      </c>
      <c r="H40" s="65" t="s">
        <v>254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60</v>
      </c>
      <c r="B41" s="66" t="s">
        <v>38</v>
      </c>
      <c r="C41" s="62">
        <v>1</v>
      </c>
      <c r="D41" s="67" t="s">
        <v>61</v>
      </c>
      <c r="E41" s="62" t="s">
        <v>62</v>
      </c>
      <c r="F41" s="131" t="s">
        <v>80</v>
      </c>
      <c r="G41" s="68">
        <v>9</v>
      </c>
      <c r="H41" s="65" t="s">
        <v>255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60</v>
      </c>
      <c r="B42" s="66" t="s">
        <v>38</v>
      </c>
      <c r="C42" s="62">
        <v>2</v>
      </c>
      <c r="D42" s="67" t="s">
        <v>63</v>
      </c>
      <c r="E42" s="62" t="s">
        <v>62</v>
      </c>
      <c r="F42" s="131" t="s">
        <v>82</v>
      </c>
      <c r="G42" s="68">
        <v>9</v>
      </c>
      <c r="H42" s="65" t="s">
        <v>231</v>
      </c>
      <c r="I42" s="55">
        <f>VLOOKUP(C42,'Points Table'!A$3:L$43,IF(A42="A Grade / Juniors",4,IF(A42="B Grade",6,IF(A42="C Grade",8,IF(A42="D Grade",10,12)))))</f>
        <v>450</v>
      </c>
      <c r="Q42" s="131"/>
      <c r="R42" s="119"/>
      <c r="S42" s="132"/>
    </row>
    <row r="43" spans="1:22" ht="17" customHeight="1" x14ac:dyDescent="0.2">
      <c r="A43" s="66" t="s">
        <v>60</v>
      </c>
      <c r="B43" s="66" t="s">
        <v>38</v>
      </c>
      <c r="C43" s="62">
        <v>3</v>
      </c>
      <c r="D43" s="67" t="s">
        <v>64</v>
      </c>
      <c r="E43" s="62" t="s">
        <v>62</v>
      </c>
      <c r="F43" s="131" t="s">
        <v>81</v>
      </c>
      <c r="G43" s="68">
        <v>9</v>
      </c>
      <c r="H43" s="65" t="s">
        <v>256</v>
      </c>
      <c r="I43" s="55">
        <f>VLOOKUP(C43,'Points Table'!A$3:L$43,IF(A43="A Grade / Juniors",4,IF(A43="B Grade",6,IF(A43="C Grade",8,IF(A43="D Grade",10,12)))))</f>
        <v>420</v>
      </c>
      <c r="Q43" s="131"/>
      <c r="R43" s="119"/>
      <c r="S43" s="132"/>
    </row>
    <row r="44" spans="1:22" ht="17" customHeight="1" x14ac:dyDescent="0.2">
      <c r="A44" s="66" t="s">
        <v>60</v>
      </c>
      <c r="B44" s="66" t="s">
        <v>38</v>
      </c>
      <c r="C44" s="62">
        <v>1</v>
      </c>
      <c r="D44" s="67" t="s">
        <v>61</v>
      </c>
      <c r="E44" s="62" t="s">
        <v>62</v>
      </c>
      <c r="F44" s="131" t="s">
        <v>207</v>
      </c>
      <c r="G44" s="68">
        <v>8</v>
      </c>
      <c r="H44" s="65" t="s">
        <v>257</v>
      </c>
      <c r="I44" s="55">
        <f>VLOOKUP(C44,'Points Table'!A$3:L$43,IF(A44="A Grade / Juniors",4,IF(A44="B Grade",6,IF(A44="C Grade",8,IF(A44="D Grade",10,12)))))</f>
        <v>500</v>
      </c>
      <c r="Q44" s="131"/>
      <c r="R44" s="119"/>
      <c r="S44" s="132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61</v>
      </c>
      <c r="E45" s="62" t="s">
        <v>62</v>
      </c>
      <c r="F45" s="131" t="s">
        <v>84</v>
      </c>
      <c r="G45" s="68">
        <v>8</v>
      </c>
      <c r="H45" s="65" t="s">
        <v>258</v>
      </c>
      <c r="I45" s="55">
        <f>VLOOKUP(C45,'Points Table'!A$3:L$43,IF(A45="A Grade / Juniors",4,IF(A45="B Grade",6,IF(A45="C Grade",8,IF(A45="D Grade",10,12)))))</f>
        <v>400</v>
      </c>
      <c r="Q45" s="131"/>
      <c r="R45" s="119"/>
      <c r="S45" s="132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63</v>
      </c>
      <c r="E46" s="62" t="s">
        <v>62</v>
      </c>
      <c r="F46" s="131" t="s">
        <v>259</v>
      </c>
      <c r="G46" s="68">
        <v>7</v>
      </c>
      <c r="H46" s="65" t="s">
        <v>240</v>
      </c>
      <c r="I46" s="55">
        <f>VLOOKUP(C46,'Points Table'!A$3:L$43,IF(A46="A Grade / Juniors",4,IF(A46="B Grade",6,IF(A46="C Grade",8,IF(A46="D Grade",10,12)))))</f>
        <v>360</v>
      </c>
      <c r="Q46" s="131"/>
      <c r="R46" s="119"/>
      <c r="S46" s="132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61</v>
      </c>
      <c r="E47" s="62" t="s">
        <v>62</v>
      </c>
      <c r="F47" s="131" t="s">
        <v>260</v>
      </c>
      <c r="G47" s="119">
        <v>7</v>
      </c>
      <c r="H47" s="65" t="s">
        <v>261</v>
      </c>
      <c r="I47" s="55">
        <f>VLOOKUP(C47,'Points Table'!A$3:L$43,IF(A47="A Grade / Juniors",4,IF(A47="B Grade",6,IF(A47="C Grade",8,IF(A47="D Grade",10,12)))))</f>
        <v>350</v>
      </c>
      <c r="Q47" s="131"/>
      <c r="R47" s="119"/>
      <c r="S47" s="132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63</v>
      </c>
      <c r="E48" s="62" t="s">
        <v>62</v>
      </c>
      <c r="F48" s="131" t="s">
        <v>178</v>
      </c>
      <c r="G48" s="119">
        <v>7</v>
      </c>
      <c r="H48" s="65" t="s">
        <v>262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64</v>
      </c>
      <c r="E49" s="62" t="s">
        <v>62</v>
      </c>
      <c r="F49" s="131" t="s">
        <v>263</v>
      </c>
      <c r="G49" s="119">
        <v>7</v>
      </c>
      <c r="H49" s="65" t="s">
        <v>264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65</v>
      </c>
      <c r="E50" s="62" t="s">
        <v>62</v>
      </c>
      <c r="F50" s="131" t="s">
        <v>89</v>
      </c>
      <c r="G50" s="119">
        <v>7</v>
      </c>
      <c r="H50" s="65" t="s">
        <v>265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66</v>
      </c>
      <c r="E51" s="62" t="s">
        <v>62</v>
      </c>
      <c r="F51" s="131" t="s">
        <v>266</v>
      </c>
      <c r="G51" s="119">
        <v>6</v>
      </c>
      <c r="H51" s="65" t="s">
        <v>267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67</v>
      </c>
      <c r="E52" s="62" t="s">
        <v>62</v>
      </c>
      <c r="F52" s="131" t="s">
        <v>268</v>
      </c>
      <c r="G52" s="119">
        <v>6</v>
      </c>
      <c r="H52" s="65" t="s">
        <v>269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61</v>
      </c>
      <c r="E53" s="62" t="s">
        <v>62</v>
      </c>
      <c r="F53" s="131" t="s">
        <v>188</v>
      </c>
      <c r="G53" s="119">
        <v>14</v>
      </c>
      <c r="H53" s="65" t="s">
        <v>270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63</v>
      </c>
      <c r="E54" s="62" t="s">
        <v>62</v>
      </c>
      <c r="F54" s="131" t="s">
        <v>271</v>
      </c>
      <c r="G54" s="119">
        <v>12</v>
      </c>
      <c r="H54" s="65" t="s">
        <v>272</v>
      </c>
      <c r="I54" s="55">
        <f>VLOOKUP(C54,'Points Table'!A$3:L$43,IF(A54="A Grade / Juniors",4,IF(A54="B Grade",6,IF(A54="C Grade",8,IF(A54="D Grade",10,12)))))</f>
        <v>450</v>
      </c>
      <c r="Q54" s="131"/>
      <c r="R54" s="119"/>
      <c r="S54" s="132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64</v>
      </c>
      <c r="E55" s="62" t="s">
        <v>62</v>
      </c>
      <c r="F55" s="131" t="s">
        <v>273</v>
      </c>
      <c r="G55" s="119">
        <v>12</v>
      </c>
      <c r="H55" s="65" t="s">
        <v>274</v>
      </c>
      <c r="I55" s="55">
        <f>VLOOKUP(C55,'Points Table'!A$3:L$43,IF(A55="A Grade / Juniors",4,IF(A55="B Grade",6,IF(A55="C Grade",8,IF(A55="D Grade",10,12)))))</f>
        <v>420</v>
      </c>
      <c r="Q55" s="131"/>
      <c r="R55" s="119"/>
      <c r="S55" s="132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65</v>
      </c>
      <c r="E56" s="62" t="s">
        <v>62</v>
      </c>
      <c r="F56" s="115" t="s">
        <v>179</v>
      </c>
      <c r="G56" s="119">
        <v>12</v>
      </c>
      <c r="H56" s="65" t="s">
        <v>180</v>
      </c>
      <c r="I56" s="55">
        <f>VLOOKUP(C56,'Points Table'!A$3:L$43,IF(A56="A Grade / Juniors",4,IF(A56="B Grade",6,IF(A56="C Grade",8,IF(A56="D Grade",10,12)))))</f>
        <v>400</v>
      </c>
      <c r="Q56" s="131"/>
      <c r="R56" s="119"/>
      <c r="S56" s="132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66</v>
      </c>
      <c r="E57" s="62" t="s">
        <v>62</v>
      </c>
      <c r="F57" s="115" t="s">
        <v>94</v>
      </c>
      <c r="G57" s="119">
        <v>9</v>
      </c>
      <c r="H57" s="65" t="s">
        <v>181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61</v>
      </c>
      <c r="E58" s="62" t="s">
        <v>62</v>
      </c>
      <c r="F58" s="131" t="s">
        <v>275</v>
      </c>
      <c r="G58" s="119">
        <v>12</v>
      </c>
      <c r="H58" s="65" t="s">
        <v>276</v>
      </c>
      <c r="I58" s="55">
        <f>VLOOKUP(C58,'Points Table'!A$3:L$43,IF(A58="A Grade / Juniors",4,IF(A58="B Grade",6,IF(A58="C Grade",8,IF(A58="D Grade",10,12)))))</f>
        <v>500</v>
      </c>
      <c r="Q58" s="131"/>
      <c r="R58" s="119"/>
      <c r="S58" s="132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63</v>
      </c>
      <c r="E59" s="62" t="s">
        <v>62</v>
      </c>
      <c r="F59" s="131" t="s">
        <v>182</v>
      </c>
      <c r="G59" s="119">
        <v>12</v>
      </c>
      <c r="H59" s="65" t="s">
        <v>277</v>
      </c>
      <c r="I59" s="55">
        <f>VLOOKUP(C59,'Points Table'!A$3:L$43,IF(A59="A Grade / Juniors",4,IF(A59="B Grade",6,IF(A59="C Grade",8,IF(A59="D Grade",10,12)))))</f>
        <v>450</v>
      </c>
      <c r="Q59" s="131"/>
      <c r="R59" s="119"/>
      <c r="S59" s="132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64</v>
      </c>
      <c r="E60" s="62" t="s">
        <v>62</v>
      </c>
      <c r="F60" s="131" t="s">
        <v>191</v>
      </c>
      <c r="G60" s="119">
        <v>12</v>
      </c>
      <c r="H60" s="65" t="s">
        <v>278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65</v>
      </c>
      <c r="E61" s="62" t="s">
        <v>62</v>
      </c>
      <c r="F61" s="131" t="s">
        <v>95</v>
      </c>
      <c r="G61" s="119">
        <v>11</v>
      </c>
      <c r="H61" s="65" t="s">
        <v>220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66</v>
      </c>
      <c r="E62" s="62" t="s">
        <v>62</v>
      </c>
      <c r="F62" s="131" t="s">
        <v>96</v>
      </c>
      <c r="G62" s="119">
        <v>11</v>
      </c>
      <c r="H62" s="65" t="s">
        <v>279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67</v>
      </c>
      <c r="E63" s="62" t="s">
        <v>62</v>
      </c>
      <c r="F63" s="131" t="s">
        <v>280</v>
      </c>
      <c r="G63" s="119">
        <v>10</v>
      </c>
      <c r="H63" s="65" t="s">
        <v>281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68</v>
      </c>
      <c r="E64" s="62" t="s">
        <v>62</v>
      </c>
      <c r="F64" s="131" t="s">
        <v>97</v>
      </c>
      <c r="G64" s="119">
        <v>10</v>
      </c>
      <c r="H64" s="65" t="s">
        <v>282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61</v>
      </c>
      <c r="E65" s="62" t="s">
        <v>62</v>
      </c>
      <c r="F65" s="131" t="s">
        <v>184</v>
      </c>
      <c r="G65" s="68">
        <v>5</v>
      </c>
      <c r="H65" s="65" t="s">
        <v>283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63</v>
      </c>
      <c r="E66" s="62" t="s">
        <v>62</v>
      </c>
      <c r="F66" s="131" t="s">
        <v>284</v>
      </c>
      <c r="G66" s="68">
        <v>5</v>
      </c>
      <c r="H66" s="65" t="s">
        <v>285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64</v>
      </c>
      <c r="E67" s="62" t="s">
        <v>62</v>
      </c>
      <c r="F67" s="131" t="s">
        <v>286</v>
      </c>
      <c r="G67" s="68">
        <v>5</v>
      </c>
      <c r="H67" s="65" t="s">
        <v>287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65</v>
      </c>
      <c r="E68" s="62" t="s">
        <v>62</v>
      </c>
      <c r="F68" s="131" t="s">
        <v>288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61</v>
      </c>
      <c r="E69" s="62" t="s">
        <v>62</v>
      </c>
      <c r="F69" s="131" t="s">
        <v>289</v>
      </c>
      <c r="G69" s="68">
        <v>5</v>
      </c>
      <c r="H69" s="69" t="s">
        <v>290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63</v>
      </c>
      <c r="E70" s="62" t="s">
        <v>62</v>
      </c>
      <c r="F70" s="131" t="s">
        <v>291</v>
      </c>
      <c r="G70" s="68">
        <v>4</v>
      </c>
      <c r="H70" s="69" t="s">
        <v>292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64</v>
      </c>
      <c r="E71" s="62" t="s">
        <v>62</v>
      </c>
      <c r="F71" s="131" t="s">
        <v>293</v>
      </c>
      <c r="G71" s="68">
        <v>4</v>
      </c>
      <c r="H71" s="69" t="s">
        <v>294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142</v>
      </c>
      <c r="C72" s="62">
        <v>1</v>
      </c>
      <c r="D72" s="67" t="s">
        <v>61</v>
      </c>
      <c r="E72" s="62" t="s">
        <v>62</v>
      </c>
      <c r="F72" s="131" t="s">
        <v>301</v>
      </c>
      <c r="G72" s="68">
        <v>8</v>
      </c>
      <c r="H72" s="65" t="s">
        <v>265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110</v>
      </c>
      <c r="C73" s="62">
        <v>1</v>
      </c>
      <c r="D73" s="67" t="s">
        <v>61</v>
      </c>
      <c r="E73" s="62" t="s">
        <v>62</v>
      </c>
      <c r="F73" s="131" t="s">
        <v>295</v>
      </c>
      <c r="G73" s="68">
        <v>3</v>
      </c>
      <c r="H73" s="69" t="s">
        <v>296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110</v>
      </c>
      <c r="C74" s="62">
        <v>2</v>
      </c>
      <c r="D74" s="67" t="s">
        <v>63</v>
      </c>
      <c r="E74" s="62" t="s">
        <v>62</v>
      </c>
      <c r="F74" s="131" t="s">
        <v>297</v>
      </c>
      <c r="G74" s="68">
        <v>3</v>
      </c>
      <c r="H74" s="69" t="s">
        <v>298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110</v>
      </c>
      <c r="C75" s="62">
        <v>3</v>
      </c>
      <c r="D75" s="67" t="s">
        <v>64</v>
      </c>
      <c r="E75" s="62" t="s">
        <v>62</v>
      </c>
      <c r="F75" s="131" t="s">
        <v>299</v>
      </c>
      <c r="G75" s="68">
        <v>3</v>
      </c>
      <c r="H75" s="69" t="s">
        <v>300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111</v>
      </c>
      <c r="C76" s="62">
        <v>1</v>
      </c>
      <c r="D76" s="67" t="s">
        <v>61</v>
      </c>
      <c r="E76" s="62" t="s">
        <v>62</v>
      </c>
      <c r="F76" s="131" t="s">
        <v>302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43" t="s">
        <v>303</v>
      </c>
      <c r="G2" s="144">
        <v>11</v>
      </c>
      <c r="H2" s="145" t="s">
        <v>304</v>
      </c>
      <c r="I2" s="55">
        <f>VLOOKUP(C2,'Points Table'!A$3:L$43,IF(A2="A Grade / Juniors",4,IF(A2="B Grade",6,IF(A2="C Grade",8,IF(A2="D Grade",10,12)))))</f>
        <v>500</v>
      </c>
      <c r="S2" s="143"/>
      <c r="T2" s="146"/>
      <c r="U2" s="145"/>
    </row>
    <row r="3" spans="1:21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43" t="s">
        <v>305</v>
      </c>
      <c r="G3" s="144">
        <v>11</v>
      </c>
      <c r="H3" s="145" t="s">
        <v>306</v>
      </c>
      <c r="I3" s="55">
        <f>VLOOKUP(C3,'Points Table'!A$3:L$43,IF(A3="A Grade / Juniors",4,IF(A3="B Grade",6,IF(A3="C Grade",8,IF(A3="D Grade",10,12)))))</f>
        <v>450</v>
      </c>
      <c r="S3" s="143"/>
      <c r="T3" s="146"/>
      <c r="U3" s="145"/>
    </row>
    <row r="4" spans="1:21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43" t="s">
        <v>307</v>
      </c>
      <c r="G4" s="144">
        <v>11</v>
      </c>
      <c r="H4" s="145" t="s">
        <v>308</v>
      </c>
      <c r="I4" s="55">
        <f>VLOOKUP(C4,'Points Table'!A$3:L$43,IF(A4="A Grade / Juniors",4,IF(A4="B Grade",6,IF(A4="C Grade",8,IF(A4="D Grade",10,12)))))</f>
        <v>420</v>
      </c>
      <c r="S4" s="143"/>
      <c r="T4" s="146"/>
      <c r="U4" s="145"/>
    </row>
    <row r="5" spans="1:21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43" t="s">
        <v>309</v>
      </c>
      <c r="G5" s="144">
        <v>11</v>
      </c>
      <c r="H5" s="145" t="s">
        <v>310</v>
      </c>
      <c r="I5" s="55">
        <f>VLOOKUP(C5,'Points Table'!A$3:L$43,IF(A5="A Grade / Juniors",4,IF(A5="B Grade",6,IF(A5="C Grade",8,IF(A5="D Grade",10,12)))))</f>
        <v>400</v>
      </c>
      <c r="S5" s="143"/>
      <c r="T5" s="146"/>
      <c r="U5" s="145"/>
    </row>
    <row r="6" spans="1:21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43" t="s">
        <v>79</v>
      </c>
      <c r="G6" s="144">
        <v>11</v>
      </c>
      <c r="H6" s="145" t="s">
        <v>311</v>
      </c>
      <c r="I6" s="55">
        <f>VLOOKUP(C6,'Points Table'!A$3:L$43,IF(A6="A Grade / Juniors",4,IF(A6="B Grade",6,IF(A6="C Grade",8,IF(A6="D Grade",10,12)))))</f>
        <v>390</v>
      </c>
      <c r="S6" s="143"/>
      <c r="T6" s="146"/>
      <c r="U6" s="145"/>
    </row>
    <row r="7" spans="1:21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43" t="s">
        <v>172</v>
      </c>
      <c r="G7" s="144">
        <v>11</v>
      </c>
      <c r="H7" s="145" t="s">
        <v>312</v>
      </c>
      <c r="I7" s="55">
        <f>VLOOKUP(C7,'Points Table'!A$3:L$43,IF(A7="A Grade / Juniors",4,IF(A7="B Grade",6,IF(A7="C Grade",8,IF(A7="D Grade",10,12)))))</f>
        <v>380</v>
      </c>
      <c r="S7" s="143"/>
      <c r="T7" s="146"/>
      <c r="U7" s="145"/>
    </row>
    <row r="8" spans="1:21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43" t="s">
        <v>313</v>
      </c>
      <c r="G8" s="144">
        <v>3</v>
      </c>
      <c r="H8" s="145" t="s">
        <v>314</v>
      </c>
      <c r="I8" s="55">
        <f>VLOOKUP(C8,'Points Table'!A$3:L$43,IF(A8="A Grade / Juniors",4,IF(A8="B Grade",6,IF(A8="C Grade",8,IF(A8="D Grade",10,12)))))</f>
        <v>370</v>
      </c>
      <c r="S8" s="143"/>
      <c r="T8" s="146"/>
      <c r="U8" s="145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61</v>
      </c>
      <c r="E9" s="62" t="s">
        <v>62</v>
      </c>
      <c r="F9" s="143" t="s">
        <v>174</v>
      </c>
      <c r="G9" s="146">
        <v>7</v>
      </c>
      <c r="H9" s="145" t="s">
        <v>326</v>
      </c>
      <c r="I9" s="55">
        <f>VLOOKUP(C9,'Points Table'!A$3:L$43,IF(A9="A Grade / Juniors",4,IF(A9="B Grade",6,IF(A9="C Grade",8,IF(A9="D Grade",10,12)))))</f>
        <v>400</v>
      </c>
      <c r="S9" s="143"/>
      <c r="T9" s="146"/>
      <c r="U9" s="145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63</v>
      </c>
      <c r="E10" s="62" t="s">
        <v>62</v>
      </c>
      <c r="F10" s="143" t="s">
        <v>221</v>
      </c>
      <c r="G10" s="146">
        <v>6</v>
      </c>
      <c r="H10" s="145" t="s">
        <v>327</v>
      </c>
      <c r="I10" s="55">
        <f>VLOOKUP(C10,'Points Table'!A$3:L$43,IF(A10="A Grade / Juniors",4,IF(A10="B Grade",6,IF(A10="C Grade",8,IF(A10="D Grade",10,12)))))</f>
        <v>360</v>
      </c>
      <c r="S10" s="143"/>
      <c r="T10" s="146"/>
      <c r="U10" s="145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64</v>
      </c>
      <c r="E11" s="62" t="s">
        <v>62</v>
      </c>
      <c r="F11" s="143" t="s">
        <v>90</v>
      </c>
      <c r="G11" s="146">
        <v>6</v>
      </c>
      <c r="H11" s="145" t="s">
        <v>328</v>
      </c>
      <c r="I11" s="55">
        <f>VLOOKUP(C11,'Points Table'!A$3:L$43,IF(A11="A Grade / Juniors",4,IF(A11="B Grade",6,IF(A11="C Grade",8,IF(A11="D Grade",10,12)))))</f>
        <v>336</v>
      </c>
      <c r="S11" s="143"/>
      <c r="T11" s="146"/>
      <c r="U11" s="145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65</v>
      </c>
      <c r="E12" s="62" t="s">
        <v>62</v>
      </c>
      <c r="F12" s="143" t="s">
        <v>187</v>
      </c>
      <c r="G12" s="146">
        <v>6</v>
      </c>
      <c r="H12" s="145" t="s">
        <v>329</v>
      </c>
      <c r="I12" s="55">
        <f>VLOOKUP(C12,'Points Table'!A$3:L$43,IF(A12="A Grade / Juniors",4,IF(A12="B Grade",6,IF(A12="C Grade",8,IF(A12="D Grade",10,12)))))</f>
        <v>320</v>
      </c>
      <c r="S12" s="143"/>
      <c r="T12" s="146"/>
      <c r="U12" s="145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66</v>
      </c>
      <c r="E13" s="62" t="s">
        <v>62</v>
      </c>
      <c r="F13" s="143" t="s">
        <v>330</v>
      </c>
      <c r="G13" s="146">
        <v>6</v>
      </c>
      <c r="H13" s="145" t="s">
        <v>331</v>
      </c>
      <c r="I13" s="55">
        <f>VLOOKUP(C13,'Points Table'!A$3:L$43,IF(A13="A Grade / Juniors",4,IF(A13="B Grade",6,IF(A13="C Grade",8,IF(A13="D Grade",10,12)))))</f>
        <v>312</v>
      </c>
      <c r="S13" s="143"/>
      <c r="T13" s="146"/>
      <c r="U13" s="145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67</v>
      </c>
      <c r="E14" s="62" t="s">
        <v>62</v>
      </c>
      <c r="F14" s="143" t="s">
        <v>332</v>
      </c>
      <c r="G14" s="146">
        <v>6</v>
      </c>
      <c r="H14" s="145" t="s">
        <v>333</v>
      </c>
      <c r="I14" s="55">
        <f>VLOOKUP(C14,'Points Table'!A$3:L$43,IF(A14="A Grade / Juniors",4,IF(A14="B Grade",6,IF(A14="C Grade",8,IF(A14="D Grade",10,12)))))</f>
        <v>304</v>
      </c>
      <c r="S14" s="143"/>
      <c r="T14" s="146"/>
      <c r="U14" s="145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68</v>
      </c>
      <c r="E15" s="62" t="s">
        <v>62</v>
      </c>
      <c r="F15" s="143" t="s">
        <v>334</v>
      </c>
      <c r="G15" s="146">
        <v>6</v>
      </c>
      <c r="H15" s="145" t="s">
        <v>335</v>
      </c>
      <c r="I15" s="55">
        <f>VLOOKUP(C15,'Points Table'!A$3:L$43,IF(A15="A Grade / Juniors",4,IF(A15="B Grade",6,IF(A15="C Grade",8,IF(A15="D Grade",10,12)))))</f>
        <v>296</v>
      </c>
      <c r="S15" s="143"/>
      <c r="T15" s="146"/>
      <c r="U15" s="145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69</v>
      </c>
      <c r="E16" s="62" t="s">
        <v>62</v>
      </c>
      <c r="F16" s="143" t="s">
        <v>336</v>
      </c>
      <c r="G16" s="146">
        <v>6</v>
      </c>
      <c r="H16" s="145" t="s">
        <v>337</v>
      </c>
      <c r="I16" s="55">
        <f>VLOOKUP(C16,'Points Table'!A$3:L$43,IF(A16="A Grade / Juniors",4,IF(A16="B Grade",6,IF(A16="C Grade",8,IF(A16="D Grade",10,12)))))</f>
        <v>288</v>
      </c>
      <c r="S16" s="143"/>
      <c r="T16" s="146"/>
      <c r="U16" s="145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70</v>
      </c>
      <c r="E17" s="62" t="s">
        <v>62</v>
      </c>
      <c r="F17" s="143" t="s">
        <v>338</v>
      </c>
      <c r="G17" s="146">
        <v>6</v>
      </c>
      <c r="H17" s="145" t="s">
        <v>339</v>
      </c>
      <c r="I17" s="55">
        <f>VLOOKUP(C17,'Points Table'!A$3:L$43,IF(A17="A Grade / Juniors",4,IF(A17="B Grade",6,IF(A17="C Grade",8,IF(A17="D Grade",10,12)))))</f>
        <v>280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71</v>
      </c>
      <c r="E18" s="62" t="s">
        <v>62</v>
      </c>
      <c r="F18" s="143" t="s">
        <v>340</v>
      </c>
      <c r="G18" s="146">
        <v>4</v>
      </c>
      <c r="H18" s="145" t="s">
        <v>341</v>
      </c>
      <c r="I18" s="55">
        <f>VLOOKUP(C18,'Points Table'!A$3:L$43,IF(A18="A Grade / Juniors",4,IF(A18="B Grade",6,IF(A18="C Grade",8,IF(A18="D Grade",10,12)))))</f>
        <v>272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61</v>
      </c>
      <c r="E19" s="62" t="s">
        <v>62</v>
      </c>
      <c r="F19" s="143" t="s">
        <v>87</v>
      </c>
      <c r="G19" s="146">
        <v>6</v>
      </c>
      <c r="H19" s="145" t="s">
        <v>352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63</v>
      </c>
      <c r="E20" s="62" t="s">
        <v>62</v>
      </c>
      <c r="F20" s="143" t="s">
        <v>109</v>
      </c>
      <c r="G20" s="146">
        <v>6</v>
      </c>
      <c r="H20" s="145" t="s">
        <v>318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64</v>
      </c>
      <c r="E21" s="62" t="s">
        <v>62</v>
      </c>
      <c r="F21" s="143" t="s">
        <v>319</v>
      </c>
      <c r="G21" s="146">
        <v>6</v>
      </c>
      <c r="H21" s="145" t="s">
        <v>320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65</v>
      </c>
      <c r="E22" s="62" t="s">
        <v>62</v>
      </c>
      <c r="F22" s="143" t="s">
        <v>101</v>
      </c>
      <c r="G22" s="146">
        <v>6</v>
      </c>
      <c r="H22" s="145" t="s">
        <v>321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66</v>
      </c>
      <c r="E23" s="62" t="s">
        <v>62</v>
      </c>
      <c r="F23" s="143" t="s">
        <v>91</v>
      </c>
      <c r="G23" s="146">
        <v>6</v>
      </c>
      <c r="H23" s="145" t="s">
        <v>322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67</v>
      </c>
      <c r="E24" s="62" t="s">
        <v>62</v>
      </c>
      <c r="F24" s="143" t="s">
        <v>323</v>
      </c>
      <c r="G24" s="146">
        <v>6</v>
      </c>
      <c r="H24" s="145" t="s">
        <v>255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68</v>
      </c>
      <c r="E25" s="62" t="s">
        <v>62</v>
      </c>
      <c r="F25" s="143" t="s">
        <v>324</v>
      </c>
      <c r="G25" s="146">
        <v>6</v>
      </c>
      <c r="H25" s="145" t="s">
        <v>325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69</v>
      </c>
      <c r="E26" s="62" t="s">
        <v>62</v>
      </c>
      <c r="F26" s="143" t="s">
        <v>238</v>
      </c>
      <c r="G26" s="146">
        <v>6</v>
      </c>
      <c r="H26" s="145" t="s">
        <v>256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70</v>
      </c>
      <c r="E27" s="62" t="s">
        <v>62</v>
      </c>
      <c r="F27" s="143" t="s">
        <v>353</v>
      </c>
      <c r="G27" s="146">
        <v>5</v>
      </c>
      <c r="H27" s="145" t="s">
        <v>354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71</v>
      </c>
      <c r="E28" s="62" t="s">
        <v>62</v>
      </c>
      <c r="F28" s="143" t="s">
        <v>92</v>
      </c>
      <c r="G28" s="146">
        <v>5</v>
      </c>
      <c r="H28" s="145" t="s">
        <v>355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72</v>
      </c>
      <c r="E29" s="62" t="s">
        <v>62</v>
      </c>
      <c r="F29" s="143" t="s">
        <v>93</v>
      </c>
      <c r="G29" s="146">
        <v>5</v>
      </c>
      <c r="H29" s="145" t="s">
        <v>356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73</v>
      </c>
      <c r="E30" s="62" t="s">
        <v>62</v>
      </c>
      <c r="F30" s="143" t="s">
        <v>357</v>
      </c>
      <c r="G30" s="146">
        <v>5</v>
      </c>
      <c r="H30" s="145" t="s">
        <v>358</v>
      </c>
      <c r="I30" s="55">
        <f>VLOOKUP(C30,'Points Table'!A$3:L$43,IF(A30="A Grade / Juniors",4,IF(A30="B Grade",6,IF(A30="C Grade",8,IF(A30="D Grade",10,12)))))</f>
        <v>224</v>
      </c>
      <c r="S30" s="143"/>
      <c r="T30" s="146"/>
      <c r="U30" s="145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74</v>
      </c>
      <c r="E31" s="62" t="s">
        <v>62</v>
      </c>
      <c r="F31" s="143" t="s">
        <v>85</v>
      </c>
      <c r="G31" s="146">
        <v>1</v>
      </c>
      <c r="H31" s="145" t="s">
        <v>359</v>
      </c>
      <c r="I31" s="55">
        <f>VLOOKUP(C31,'Points Table'!A$3:L$43,IF(A31="A Grade / Juniors",4,IF(A31="B Grade",6,IF(A31="C Grade",8,IF(A31="D Grade",10,12)))))</f>
        <v>217</v>
      </c>
      <c r="S31" s="143"/>
      <c r="T31" s="146"/>
      <c r="U31" s="145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61</v>
      </c>
      <c r="E32" s="62" t="s">
        <v>62</v>
      </c>
      <c r="F32" s="143" t="s">
        <v>344</v>
      </c>
      <c r="G32" s="146">
        <v>5</v>
      </c>
      <c r="H32" s="145" t="s">
        <v>345</v>
      </c>
      <c r="I32" s="55">
        <f>VLOOKUP(C32,'Points Table'!A$3:L$43,IF(A32="A Grade / Juniors",4,IF(A32="B Grade",6,IF(A32="C Grade",8,IF(A32="D Grade",10,12)))))</f>
        <v>300</v>
      </c>
      <c r="S32" s="143"/>
      <c r="T32" s="146"/>
      <c r="U32" s="145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63</v>
      </c>
      <c r="E33" s="62" t="s">
        <v>62</v>
      </c>
      <c r="F33" s="143" t="s">
        <v>346</v>
      </c>
      <c r="G33" s="146">
        <v>5</v>
      </c>
      <c r="H33" s="145" t="s">
        <v>347</v>
      </c>
      <c r="I33" s="55">
        <f>VLOOKUP(C33,'Points Table'!A$3:L$43,IF(A33="A Grade / Juniors",4,IF(A33="B Grade",6,IF(A33="C Grade",8,IF(A33="D Grade",10,12)))))</f>
        <v>270</v>
      </c>
      <c r="S33" s="143"/>
      <c r="T33" s="146"/>
      <c r="U33" s="145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64</v>
      </c>
      <c r="E34" s="62" t="s">
        <v>62</v>
      </c>
      <c r="F34" s="143" t="s">
        <v>348</v>
      </c>
      <c r="G34" s="146">
        <v>5</v>
      </c>
      <c r="H34" s="145" t="s">
        <v>331</v>
      </c>
      <c r="I34" s="55">
        <f>VLOOKUP(C34,'Points Table'!A$3:L$43,IF(A34="A Grade / Juniors",4,IF(A34="B Grade",6,IF(A34="C Grade",8,IF(A34="D Grade",10,12)))))</f>
        <v>252</v>
      </c>
      <c r="S34" s="143"/>
      <c r="T34" s="146"/>
      <c r="U34" s="145"/>
    </row>
    <row r="35" spans="1:21" ht="17" customHeight="1" x14ac:dyDescent="0.2">
      <c r="A35" s="66" t="s">
        <v>60</v>
      </c>
      <c r="B35" s="66" t="s">
        <v>38</v>
      </c>
      <c r="C35" s="62">
        <v>1</v>
      </c>
      <c r="D35" s="67" t="s">
        <v>61</v>
      </c>
      <c r="E35" s="62" t="s">
        <v>62</v>
      </c>
      <c r="F35" s="143" t="s">
        <v>80</v>
      </c>
      <c r="G35" s="146">
        <v>8</v>
      </c>
      <c r="H35" s="145" t="s">
        <v>360</v>
      </c>
      <c r="I35" s="55">
        <f>VLOOKUP(C35,'Points Table'!A$3:L$43,IF(A35="A Grade / Juniors",4,IF(A35="B Grade",6,IF(A35="C Grade",8,IF(A35="D Grade",10,12)))))</f>
        <v>500</v>
      </c>
      <c r="T35" s="146"/>
      <c r="U35" s="149"/>
    </row>
    <row r="36" spans="1:21" ht="17" customHeight="1" x14ac:dyDescent="0.2">
      <c r="A36" s="66" t="s">
        <v>60</v>
      </c>
      <c r="B36" s="66" t="s">
        <v>38</v>
      </c>
      <c r="C36" s="62">
        <v>2</v>
      </c>
      <c r="D36" s="67" t="s">
        <v>63</v>
      </c>
      <c r="E36" s="62" t="s">
        <v>62</v>
      </c>
      <c r="F36" s="143" t="s">
        <v>81</v>
      </c>
      <c r="G36" s="146">
        <v>8</v>
      </c>
      <c r="H36" s="145" t="s">
        <v>361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60</v>
      </c>
      <c r="B37" s="66" t="s">
        <v>38</v>
      </c>
      <c r="C37" s="62">
        <v>3</v>
      </c>
      <c r="D37" s="67" t="s">
        <v>64</v>
      </c>
      <c r="E37" s="62" t="s">
        <v>62</v>
      </c>
      <c r="F37" s="143" t="s">
        <v>362</v>
      </c>
      <c r="G37" s="146">
        <v>8</v>
      </c>
      <c r="H37" s="145" t="s">
        <v>363</v>
      </c>
      <c r="I37" s="55">
        <f>VLOOKUP(C37,'Points Table'!A$3:L$43,IF(A37="A Grade / Juniors",4,IF(A37="B Grade",6,IF(A37="C Grade",8,IF(A37="D Grade",10,12)))))</f>
        <v>420</v>
      </c>
      <c r="S37" s="143"/>
      <c r="T37" s="146"/>
      <c r="U37" s="145"/>
    </row>
    <row r="38" spans="1:21" ht="17" customHeight="1" x14ac:dyDescent="0.2">
      <c r="A38" s="66" t="s">
        <v>60</v>
      </c>
      <c r="B38" s="66" t="s">
        <v>38</v>
      </c>
      <c r="C38" s="62">
        <v>4</v>
      </c>
      <c r="D38" s="67" t="s">
        <v>65</v>
      </c>
      <c r="E38" s="62" t="s">
        <v>62</v>
      </c>
      <c r="F38" s="143" t="s">
        <v>82</v>
      </c>
      <c r="G38" s="146">
        <v>8</v>
      </c>
      <c r="H38" s="145" t="s">
        <v>364</v>
      </c>
      <c r="I38" s="55">
        <f>VLOOKUP(C38,'Points Table'!A$3:L$43,IF(A38="A Grade / Juniors",4,IF(A38="B Grade",6,IF(A38="C Grade",8,IF(A38="D Grade",10,12)))))</f>
        <v>400</v>
      </c>
      <c r="S38" s="143"/>
      <c r="T38" s="146"/>
      <c r="U38" s="145"/>
    </row>
    <row r="39" spans="1:21" ht="17" customHeight="1" x14ac:dyDescent="0.2">
      <c r="A39" s="66" t="s">
        <v>60</v>
      </c>
      <c r="B39" s="66" t="s">
        <v>38</v>
      </c>
      <c r="C39" s="62">
        <v>5</v>
      </c>
      <c r="D39" s="67" t="s">
        <v>66</v>
      </c>
      <c r="E39" s="62" t="s">
        <v>62</v>
      </c>
      <c r="F39" s="143" t="s">
        <v>365</v>
      </c>
      <c r="G39" s="146">
        <v>7</v>
      </c>
      <c r="H39" s="145" t="s">
        <v>222</v>
      </c>
      <c r="I39" s="55">
        <f>VLOOKUP(C39,'Points Table'!A$3:L$43,IF(A39="A Grade / Juniors",4,IF(A39="B Grade",6,IF(A39="C Grade",8,IF(A39="D Grade",10,12)))))</f>
        <v>390</v>
      </c>
      <c r="S39" s="143"/>
      <c r="T39" s="146"/>
      <c r="U39" s="145"/>
    </row>
    <row r="40" spans="1:21" ht="17" customHeight="1" x14ac:dyDescent="0.2">
      <c r="A40" s="66" t="s">
        <v>60</v>
      </c>
      <c r="B40" s="66" t="s">
        <v>38</v>
      </c>
      <c r="C40" s="62">
        <v>6</v>
      </c>
      <c r="D40" s="67" t="s">
        <v>67</v>
      </c>
      <c r="E40" s="62" t="s">
        <v>62</v>
      </c>
      <c r="F40" s="143" t="s">
        <v>366</v>
      </c>
      <c r="G40" s="146">
        <v>7</v>
      </c>
      <c r="H40" s="145" t="s">
        <v>367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61</v>
      </c>
      <c r="E41" s="62" t="s">
        <v>62</v>
      </c>
      <c r="F41" s="143" t="s">
        <v>368</v>
      </c>
      <c r="G41" s="146">
        <v>7</v>
      </c>
      <c r="H41" s="145" t="s">
        <v>369</v>
      </c>
      <c r="I41" s="55">
        <f>VLOOKUP(C41,'Points Table'!A$3:L$43,IF(A41="A Grade / Juniors",4,IF(A41="B Grade",6,IF(A41="C Grade",8,IF(A41="D Grade",10,12)))))</f>
        <v>400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63</v>
      </c>
      <c r="E42" s="62" t="s">
        <v>62</v>
      </c>
      <c r="F42" s="143" t="s">
        <v>84</v>
      </c>
      <c r="G42" s="146">
        <v>6</v>
      </c>
      <c r="H42" s="145" t="s">
        <v>370</v>
      </c>
      <c r="I42" s="55">
        <f>VLOOKUP(C42,'Points Table'!A$3:L$43,IF(A42="A Grade / Juniors",4,IF(A42="B Grade",6,IF(A42="C Grade",8,IF(A42="D Grade",10,12)))))</f>
        <v>360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64</v>
      </c>
      <c r="E43" s="62" t="s">
        <v>62</v>
      </c>
      <c r="F43" s="143" t="s">
        <v>259</v>
      </c>
      <c r="G43" s="146">
        <v>6</v>
      </c>
      <c r="H43" s="145" t="s">
        <v>371</v>
      </c>
      <c r="I43" s="55">
        <f>VLOOKUP(C43,'Points Table'!A$3:L$43,IF(A43="A Grade / Juniors",4,IF(A43="B Grade",6,IF(A43="C Grade",8,IF(A43="D Grade",10,12)))))</f>
        <v>336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61</v>
      </c>
      <c r="E44" s="62" t="s">
        <v>62</v>
      </c>
      <c r="F44" s="143" t="s">
        <v>372</v>
      </c>
      <c r="G44" s="146">
        <v>5</v>
      </c>
      <c r="H44" s="145" t="s">
        <v>267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63</v>
      </c>
      <c r="E45" s="62" t="s">
        <v>62</v>
      </c>
      <c r="F45" s="143" t="s">
        <v>373</v>
      </c>
      <c r="G45" s="146">
        <v>5</v>
      </c>
      <c r="H45" s="145" t="s">
        <v>374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64</v>
      </c>
      <c r="E46" s="62" t="s">
        <v>62</v>
      </c>
      <c r="F46" s="143" t="s">
        <v>342</v>
      </c>
      <c r="G46" s="146">
        <v>5</v>
      </c>
      <c r="H46" s="145" t="s">
        <v>343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65</v>
      </c>
      <c r="E47" s="62" t="s">
        <v>62</v>
      </c>
      <c r="F47" s="62" t="s">
        <v>375</v>
      </c>
      <c r="G47" s="146">
        <v>5</v>
      </c>
      <c r="H47" s="150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61</v>
      </c>
      <c r="E48" s="62" t="s">
        <v>62</v>
      </c>
      <c r="F48" s="143" t="s">
        <v>271</v>
      </c>
      <c r="G48" s="146">
        <v>9</v>
      </c>
      <c r="H48" s="145" t="s">
        <v>349</v>
      </c>
      <c r="I48" s="55">
        <f>VLOOKUP(C48,'Points Table'!A$3:L$43,IF(A48="A Grade / Juniors",4,IF(A48="B Grade",6,IF(A48="C Grade",8,IF(A48="D Grade",10,12)))))</f>
        <v>500</v>
      </c>
      <c r="S48" s="143"/>
      <c r="T48" s="146"/>
      <c r="U48" s="145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63</v>
      </c>
      <c r="E49" s="62" t="s">
        <v>62</v>
      </c>
      <c r="F49" s="143" t="s">
        <v>350</v>
      </c>
      <c r="G49" s="146">
        <v>8</v>
      </c>
      <c r="H49" s="145" t="s">
        <v>351</v>
      </c>
      <c r="I49" s="55">
        <f>VLOOKUP(C49,'Points Table'!A$3:L$43,IF(A49="A Grade / Juniors",4,IF(A49="B Grade",6,IF(A49="C Grade",8,IF(A49="D Grade",10,12)))))</f>
        <v>450</v>
      </c>
      <c r="S49" s="143"/>
      <c r="T49" s="146"/>
      <c r="U49" s="145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61</v>
      </c>
      <c r="E50" s="62" t="s">
        <v>62</v>
      </c>
      <c r="F50" s="143" t="s">
        <v>182</v>
      </c>
      <c r="G50" s="146">
        <v>7</v>
      </c>
      <c r="H50" s="145" t="s">
        <v>376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63</v>
      </c>
      <c r="E51" s="62" t="s">
        <v>62</v>
      </c>
      <c r="F51" s="143" t="s">
        <v>95</v>
      </c>
      <c r="G51" s="146">
        <v>7</v>
      </c>
      <c r="H51" s="145" t="s">
        <v>377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64</v>
      </c>
      <c r="E52" s="62" t="s">
        <v>62</v>
      </c>
      <c r="F52" s="143" t="s">
        <v>97</v>
      </c>
      <c r="G52" s="146">
        <v>6</v>
      </c>
      <c r="H52" s="145" t="s">
        <v>255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65</v>
      </c>
      <c r="E53" s="62" t="s">
        <v>62</v>
      </c>
      <c r="F53" s="115" t="s">
        <v>378</v>
      </c>
      <c r="G53" s="68">
        <v>5</v>
      </c>
      <c r="H53" s="145" t="s">
        <v>376</v>
      </c>
      <c r="I53" s="55">
        <f>VLOOKUP(C53,'Points Table'!A$3:L$43,IF(A53="A Grade / Juniors",4,IF(A53="B Grade",6,IF(A53="C Grade",8,IF(A53="D Grade",10,12)))))</f>
        <v>400</v>
      </c>
      <c r="S53" s="143"/>
      <c r="T53" s="146"/>
      <c r="U53" s="145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61</v>
      </c>
      <c r="E54" s="62" t="s">
        <v>62</v>
      </c>
      <c r="F54" s="143" t="s">
        <v>184</v>
      </c>
      <c r="G54" s="146">
        <v>4</v>
      </c>
      <c r="H54" s="145" t="s">
        <v>379</v>
      </c>
      <c r="I54" s="55">
        <f>VLOOKUP(C54,'Points Table'!A$3:L$43,IF(A54="A Grade / Juniors",4,IF(A54="B Grade",6,IF(A54="C Grade",8,IF(A54="D Grade",10,12)))))</f>
        <v>500</v>
      </c>
      <c r="S54" s="143"/>
      <c r="T54" s="146"/>
      <c r="U54" s="145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63</v>
      </c>
      <c r="E55" s="62" t="s">
        <v>62</v>
      </c>
      <c r="F55" s="143" t="s">
        <v>284</v>
      </c>
      <c r="G55" s="146">
        <v>4</v>
      </c>
      <c r="H55" s="145" t="s">
        <v>380</v>
      </c>
      <c r="I55" s="55">
        <f>VLOOKUP(C55,'Points Table'!A$3:L$43,IF(A55="A Grade / Juniors",4,IF(A55="B Grade",6,IF(A55="C Grade",8,IF(A55="D Grade",10,12)))))</f>
        <v>450</v>
      </c>
      <c r="S55" s="143"/>
      <c r="T55" s="146"/>
      <c r="U55" s="145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64</v>
      </c>
      <c r="E56" s="62" t="s">
        <v>62</v>
      </c>
      <c r="F56" s="143" t="s">
        <v>381</v>
      </c>
      <c r="G56" s="146">
        <v>4</v>
      </c>
      <c r="H56" s="145" t="s">
        <v>382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65</v>
      </c>
      <c r="E57" s="62" t="s">
        <v>62</v>
      </c>
      <c r="F57" s="115" t="s">
        <v>383</v>
      </c>
      <c r="G57" s="68">
        <v>4</v>
      </c>
      <c r="H57" s="151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61</v>
      </c>
      <c r="E58" s="62" t="s">
        <v>62</v>
      </c>
      <c r="F58" s="143" t="s">
        <v>289</v>
      </c>
      <c r="G58" s="146">
        <v>4</v>
      </c>
      <c r="H58" s="145" t="s">
        <v>387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63</v>
      </c>
      <c r="E59" s="62" t="s">
        <v>62</v>
      </c>
      <c r="F59" s="143" t="s">
        <v>315</v>
      </c>
      <c r="G59" s="146">
        <v>4</v>
      </c>
      <c r="H59" s="145" t="s">
        <v>316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64</v>
      </c>
      <c r="E60" s="62" t="s">
        <v>62</v>
      </c>
      <c r="F60" s="143" t="s">
        <v>291</v>
      </c>
      <c r="G60" s="146">
        <v>4</v>
      </c>
      <c r="H60" s="145" t="s">
        <v>317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110</v>
      </c>
      <c r="C61" s="62">
        <v>2</v>
      </c>
      <c r="D61" s="67" t="s">
        <v>63</v>
      </c>
      <c r="E61" s="62" t="s">
        <v>62</v>
      </c>
      <c r="F61" s="143" t="s">
        <v>384</v>
      </c>
      <c r="G61" s="146">
        <v>4</v>
      </c>
      <c r="H61" s="145" t="s">
        <v>385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110</v>
      </c>
      <c r="C62" s="62">
        <v>3</v>
      </c>
      <c r="D62" s="67" t="s">
        <v>64</v>
      </c>
      <c r="E62" s="62" t="s">
        <v>62</v>
      </c>
      <c r="F62" s="143" t="s">
        <v>295</v>
      </c>
      <c r="G62" s="146">
        <v>3</v>
      </c>
      <c r="H62" s="145" t="s">
        <v>386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111</v>
      </c>
      <c r="C63" s="62">
        <v>1</v>
      </c>
      <c r="D63" s="67" t="s">
        <v>61</v>
      </c>
      <c r="E63" s="62" t="s">
        <v>62</v>
      </c>
      <c r="F63" s="131" t="s">
        <v>302</v>
      </c>
      <c r="G63" s="73">
        <v>2</v>
      </c>
      <c r="H63" s="151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workbookViewId="0">
      <selection activeCell="J83" sqref="J8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2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2" ht="17" customHeight="1" x14ac:dyDescent="0.2">
      <c r="A2" s="66" t="s">
        <v>60</v>
      </c>
      <c r="B2" s="66" t="s">
        <v>34</v>
      </c>
      <c r="C2" s="62">
        <v>1</v>
      </c>
      <c r="D2" s="67" t="s">
        <v>61</v>
      </c>
      <c r="E2" s="62" t="s">
        <v>62</v>
      </c>
      <c r="F2" s="114" t="s">
        <v>389</v>
      </c>
      <c r="G2" s="153">
        <v>5</v>
      </c>
      <c r="H2" s="154">
        <v>5.5162339999999997E-2</v>
      </c>
      <c r="I2" s="55">
        <f>VLOOKUP(C2,'Points Table'!A$3:L$43,IF(A2="A Grade / Juniors",4,IF(A2="B Grade",6,IF(A2="C Grade",8,IF(A2="D Grade",10,12)))))</f>
        <v>500</v>
      </c>
      <c r="P2" s="159"/>
      <c r="Q2" s="159"/>
      <c r="R2" s="114"/>
      <c r="S2" s="143"/>
      <c r="T2" s="146"/>
      <c r="U2" s="145"/>
    </row>
    <row r="3" spans="1:22" ht="17" customHeight="1" x14ac:dyDescent="0.2">
      <c r="A3" s="66" t="s">
        <v>60</v>
      </c>
      <c r="B3" s="66" t="s">
        <v>34</v>
      </c>
      <c r="C3" s="62">
        <v>2</v>
      </c>
      <c r="D3" s="67" t="s">
        <v>63</v>
      </c>
      <c r="E3" s="62" t="s">
        <v>62</v>
      </c>
      <c r="F3" s="114" t="s">
        <v>390</v>
      </c>
      <c r="G3" s="153">
        <v>5</v>
      </c>
      <c r="H3" s="154">
        <v>5.5451979999999998E-2</v>
      </c>
      <c r="I3" s="55">
        <f>VLOOKUP(C3,'Points Table'!A$3:L$43,IF(A3="A Grade / Juniors",4,IF(A3="B Grade",6,IF(A3="C Grade",8,IF(A3="D Grade",10,12)))))</f>
        <v>450</v>
      </c>
      <c r="P3" s="159"/>
      <c r="Q3" s="159"/>
      <c r="R3" s="114"/>
      <c r="S3" s="148"/>
      <c r="T3" s="148"/>
      <c r="U3" s="148"/>
    </row>
    <row r="4" spans="1:22" ht="17" customHeight="1" x14ac:dyDescent="0.2">
      <c r="A4" s="66" t="s">
        <v>60</v>
      </c>
      <c r="B4" s="66" t="s">
        <v>34</v>
      </c>
      <c r="C4" s="62">
        <v>3</v>
      </c>
      <c r="D4" s="67" t="s">
        <v>64</v>
      </c>
      <c r="E4" s="62" t="s">
        <v>62</v>
      </c>
      <c r="F4" s="114" t="s">
        <v>391</v>
      </c>
      <c r="G4" s="153">
        <v>5</v>
      </c>
      <c r="H4" s="154">
        <v>5.620435E-2</v>
      </c>
      <c r="I4" s="55">
        <f>VLOOKUP(C4,'Points Table'!A$3:L$43,IF(A4="A Grade / Juniors",4,IF(A4="B Grade",6,IF(A4="C Grade",8,IF(A4="D Grade",10,12)))))</f>
        <v>420</v>
      </c>
      <c r="P4" s="159"/>
      <c r="Q4" s="159"/>
      <c r="R4" s="114"/>
      <c r="S4" s="153"/>
      <c r="T4" s="154"/>
      <c r="U4" s="152"/>
      <c r="V4" s="155"/>
    </row>
    <row r="5" spans="1:22" ht="17" customHeight="1" x14ac:dyDescent="0.2">
      <c r="A5" s="66" t="s">
        <v>60</v>
      </c>
      <c r="B5" s="66" t="s">
        <v>34</v>
      </c>
      <c r="C5" s="62">
        <v>4</v>
      </c>
      <c r="D5" s="67" t="s">
        <v>65</v>
      </c>
      <c r="E5" s="62" t="s">
        <v>62</v>
      </c>
      <c r="F5" s="114" t="s">
        <v>392</v>
      </c>
      <c r="G5" s="153">
        <v>5</v>
      </c>
      <c r="H5" s="154">
        <v>5.8171830000000001E-2</v>
      </c>
      <c r="I5" s="55">
        <f>VLOOKUP(C5,'Points Table'!A$3:L$43,IF(A5="A Grade / Juniors",4,IF(A5="B Grade",6,IF(A5="C Grade",8,IF(A5="D Grade",10,12)))))</f>
        <v>400</v>
      </c>
      <c r="P5" s="159"/>
      <c r="Q5" s="159"/>
      <c r="R5" s="114"/>
      <c r="S5" s="153"/>
      <c r="T5" s="154"/>
      <c r="U5" s="152"/>
      <c r="V5" s="155"/>
    </row>
    <row r="6" spans="1:22" ht="17" customHeight="1" x14ac:dyDescent="0.2">
      <c r="A6" s="66" t="s">
        <v>60</v>
      </c>
      <c r="B6" s="66" t="s">
        <v>34</v>
      </c>
      <c r="C6" s="62">
        <v>5</v>
      </c>
      <c r="D6" s="67" t="s">
        <v>66</v>
      </c>
      <c r="E6" s="62" t="s">
        <v>62</v>
      </c>
      <c r="F6" s="114" t="s">
        <v>393</v>
      </c>
      <c r="G6" s="153">
        <v>5</v>
      </c>
      <c r="H6" s="154">
        <v>6.1122700000000002E-2</v>
      </c>
      <c r="I6" s="55">
        <f>VLOOKUP(C6,'Points Table'!A$3:L$43,IF(A6="A Grade / Juniors",4,IF(A6="B Grade",6,IF(A6="C Grade",8,IF(A6="D Grade",10,12)))))</f>
        <v>390</v>
      </c>
      <c r="P6" s="159"/>
      <c r="Q6" s="159"/>
      <c r="R6" s="114"/>
      <c r="S6" s="153"/>
      <c r="T6" s="154"/>
      <c r="U6" s="152"/>
      <c r="V6" s="155"/>
    </row>
    <row r="7" spans="1:22" ht="17" customHeight="1" x14ac:dyDescent="0.2">
      <c r="A7" s="66" t="s">
        <v>60</v>
      </c>
      <c r="B7" s="66" t="s">
        <v>34</v>
      </c>
      <c r="C7" s="62">
        <v>6</v>
      </c>
      <c r="D7" s="67" t="s">
        <v>67</v>
      </c>
      <c r="E7" s="62" t="s">
        <v>62</v>
      </c>
      <c r="F7" s="114" t="s">
        <v>394</v>
      </c>
      <c r="G7" s="153">
        <v>5</v>
      </c>
      <c r="H7" s="154">
        <v>6.2592690000000006E-2</v>
      </c>
      <c r="I7" s="55">
        <f>VLOOKUP(C7,'Points Table'!A$3:L$43,IF(A7="A Grade / Juniors",4,IF(A7="B Grade",6,IF(A7="C Grade",8,IF(A7="D Grade",10,12)))))</f>
        <v>380</v>
      </c>
      <c r="P7" s="159"/>
      <c r="Q7" s="159"/>
      <c r="R7" s="114"/>
      <c r="S7" s="153"/>
      <c r="T7" s="154"/>
      <c r="U7" s="152"/>
      <c r="V7" s="155"/>
    </row>
    <row r="8" spans="1:22" ht="17" customHeight="1" x14ac:dyDescent="0.2">
      <c r="A8" s="66" t="s">
        <v>60</v>
      </c>
      <c r="B8" s="66" t="s">
        <v>34</v>
      </c>
      <c r="C8" s="62">
        <v>7</v>
      </c>
      <c r="D8" s="67" t="s">
        <v>68</v>
      </c>
      <c r="E8" s="62" t="s">
        <v>62</v>
      </c>
      <c r="F8" s="114" t="s">
        <v>395</v>
      </c>
      <c r="G8" s="153">
        <v>2</v>
      </c>
      <c r="H8" s="154">
        <v>2.1805829999999998E-2</v>
      </c>
      <c r="I8" s="55">
        <f>VLOOKUP(C8,'Points Table'!A$3:L$43,IF(A8="A Grade / Juniors",4,IF(A8="B Grade",6,IF(A8="C Grade",8,IF(A8="D Grade",10,12)))))</f>
        <v>370</v>
      </c>
      <c r="P8" s="159"/>
      <c r="Q8" s="159"/>
      <c r="R8" s="114"/>
      <c r="S8" s="153"/>
      <c r="T8" s="154"/>
      <c r="U8" s="152"/>
      <c r="V8" s="155"/>
    </row>
    <row r="9" spans="1:22" ht="17" customHeight="1" x14ac:dyDescent="0.2">
      <c r="A9" s="66" t="s">
        <v>60</v>
      </c>
      <c r="B9" s="66" t="s">
        <v>34</v>
      </c>
      <c r="C9" s="62">
        <v>8</v>
      </c>
      <c r="D9" s="67" t="s">
        <v>69</v>
      </c>
      <c r="E9" s="62" t="s">
        <v>62</v>
      </c>
      <c r="F9" s="114" t="s">
        <v>396</v>
      </c>
      <c r="G9" s="153">
        <v>2</v>
      </c>
      <c r="H9" s="154">
        <v>2.4792149999999999E-2</v>
      </c>
      <c r="I9" s="55">
        <f>VLOOKUP(C9,'Points Table'!A$3:L$43,IF(A9="A Grade / Juniors",4,IF(A9="B Grade",6,IF(A9="C Grade",8,IF(A9="D Grade",10,12)))))</f>
        <v>360</v>
      </c>
      <c r="P9" s="159"/>
      <c r="Q9" s="159"/>
      <c r="R9" s="114"/>
      <c r="S9" s="153"/>
      <c r="T9" s="154"/>
      <c r="U9" s="152"/>
      <c r="V9" s="155"/>
    </row>
    <row r="10" spans="1:22" ht="17" customHeight="1" x14ac:dyDescent="0.2">
      <c r="A10" s="66" t="s">
        <v>60</v>
      </c>
      <c r="B10" s="66" t="s">
        <v>34</v>
      </c>
      <c r="C10" s="62">
        <v>9</v>
      </c>
      <c r="D10" s="67" t="s">
        <v>70</v>
      </c>
      <c r="E10" s="62" t="s">
        <v>62</v>
      </c>
      <c r="F10" s="114" t="s">
        <v>397</v>
      </c>
      <c r="G10" s="153">
        <v>2</v>
      </c>
      <c r="H10" s="154">
        <v>2.4908010000000001E-2</v>
      </c>
      <c r="I10" s="55">
        <f>VLOOKUP(C10,'Points Table'!A$3:L$43,IF(A10="A Grade / Juniors",4,IF(A10="B Grade",6,IF(A10="C Grade",8,IF(A10="D Grade",10,12)))))</f>
        <v>350</v>
      </c>
      <c r="P10" s="159"/>
      <c r="Q10" s="159"/>
      <c r="R10" s="114"/>
      <c r="S10" s="153"/>
      <c r="T10" s="154"/>
      <c r="U10" s="152"/>
      <c r="V10" s="155"/>
    </row>
    <row r="11" spans="1:22" ht="17" customHeight="1" x14ac:dyDescent="0.2">
      <c r="A11" s="66" t="s">
        <v>60</v>
      </c>
      <c r="B11" s="66" t="s">
        <v>34</v>
      </c>
      <c r="C11" s="62">
        <v>10</v>
      </c>
      <c r="D11" s="67" t="s">
        <v>71</v>
      </c>
      <c r="E11" s="62" t="s">
        <v>62</v>
      </c>
      <c r="F11" s="114" t="s">
        <v>398</v>
      </c>
      <c r="G11" s="153">
        <v>1</v>
      </c>
      <c r="H11" s="154">
        <v>1.174832E-2</v>
      </c>
      <c r="I11" s="55">
        <f>VLOOKUP(C11,'Points Table'!A$3:L$43,IF(A11="A Grade / Juniors",4,IF(A11="B Grade",6,IF(A11="C Grade",8,IF(A11="D Grade",10,12)))))</f>
        <v>340</v>
      </c>
      <c r="P11" s="159"/>
      <c r="Q11" s="159"/>
      <c r="R11" s="114"/>
      <c r="S11" s="153"/>
      <c r="T11" s="154"/>
      <c r="U11" s="152"/>
      <c r="V11" s="155"/>
    </row>
    <row r="12" spans="1:22" ht="17" customHeight="1" x14ac:dyDescent="0.2">
      <c r="A12" s="66" t="s">
        <v>19</v>
      </c>
      <c r="B12" s="66" t="s">
        <v>35</v>
      </c>
      <c r="C12" s="62">
        <v>1</v>
      </c>
      <c r="D12" s="67" t="s">
        <v>61</v>
      </c>
      <c r="E12" s="62" t="s">
        <v>62</v>
      </c>
      <c r="F12" s="114" t="s">
        <v>399</v>
      </c>
      <c r="G12" s="153">
        <v>4</v>
      </c>
      <c r="H12" s="154">
        <v>4.9213560000000003E-2</v>
      </c>
      <c r="I12" s="55">
        <f>VLOOKUP(C12,'Points Table'!A$3:L$43,IF(A12="A Grade / Juniors",4,IF(A12="B Grade",6,IF(A12="C Grade",8,IF(A12="D Grade",10,12)))))</f>
        <v>400</v>
      </c>
      <c r="P12" s="159"/>
      <c r="Q12" s="159"/>
      <c r="R12" s="114"/>
      <c r="S12" s="153"/>
      <c r="T12" s="154"/>
      <c r="U12" s="152"/>
      <c r="V12" s="155"/>
    </row>
    <row r="13" spans="1:22" ht="17" customHeight="1" x14ac:dyDescent="0.2">
      <c r="A13" s="66" t="s">
        <v>19</v>
      </c>
      <c r="B13" s="66" t="s">
        <v>35</v>
      </c>
      <c r="C13" s="62">
        <v>2</v>
      </c>
      <c r="D13" s="67" t="s">
        <v>63</v>
      </c>
      <c r="E13" s="62" t="s">
        <v>62</v>
      </c>
      <c r="F13" s="114" t="s">
        <v>400</v>
      </c>
      <c r="G13" s="153">
        <v>4</v>
      </c>
      <c r="H13" s="154">
        <v>4.9305559999999998E-2</v>
      </c>
      <c r="I13" s="55">
        <f>VLOOKUP(C13,'Points Table'!A$3:L$43,IF(A13="A Grade / Juniors",4,IF(A13="B Grade",6,IF(A13="C Grade",8,IF(A13="D Grade",10,12)))))</f>
        <v>360</v>
      </c>
      <c r="P13" s="159"/>
      <c r="Q13" s="159"/>
      <c r="R13" s="114"/>
      <c r="S13" s="153"/>
      <c r="T13" s="154"/>
      <c r="U13" s="152"/>
      <c r="V13" s="155"/>
    </row>
    <row r="14" spans="1:22" ht="17" customHeight="1" x14ac:dyDescent="0.2">
      <c r="A14" s="66" t="s">
        <v>19</v>
      </c>
      <c r="B14" s="66" t="s">
        <v>35</v>
      </c>
      <c r="C14" s="62">
        <v>3</v>
      </c>
      <c r="D14" s="67" t="s">
        <v>64</v>
      </c>
      <c r="E14" s="62" t="s">
        <v>62</v>
      </c>
      <c r="F14" s="114" t="s">
        <v>401</v>
      </c>
      <c r="G14" s="153">
        <v>4</v>
      </c>
      <c r="H14" s="154">
        <v>5.1111530000000002E-2</v>
      </c>
      <c r="I14" s="55">
        <f>VLOOKUP(C14,'Points Table'!A$3:L$43,IF(A14="A Grade / Juniors",4,IF(A14="B Grade",6,IF(A14="C Grade",8,IF(A14="D Grade",10,12)))))</f>
        <v>336</v>
      </c>
      <c r="P14" s="159"/>
      <c r="Q14" s="159"/>
      <c r="R14" s="114"/>
      <c r="S14" s="153"/>
      <c r="T14" s="154"/>
      <c r="U14" s="152"/>
      <c r="V14" s="155"/>
    </row>
    <row r="15" spans="1:22" ht="17" customHeight="1" x14ac:dyDescent="0.2">
      <c r="A15" s="66" t="s">
        <v>19</v>
      </c>
      <c r="B15" s="66" t="s">
        <v>35</v>
      </c>
      <c r="C15" s="62">
        <v>4</v>
      </c>
      <c r="D15" s="67" t="s">
        <v>65</v>
      </c>
      <c r="E15" s="62" t="s">
        <v>62</v>
      </c>
      <c r="F15" s="114" t="s">
        <v>402</v>
      </c>
      <c r="G15" s="153">
        <v>4</v>
      </c>
      <c r="H15" s="154">
        <v>5.1632190000000001E-2</v>
      </c>
      <c r="I15" s="55">
        <f>VLOOKUP(C15,'Points Table'!A$3:L$43,IF(A15="A Grade / Juniors",4,IF(A15="B Grade",6,IF(A15="C Grade",8,IF(A15="D Grade",10,12)))))</f>
        <v>320</v>
      </c>
      <c r="P15" s="159"/>
      <c r="Q15" s="159"/>
      <c r="R15" s="114"/>
      <c r="S15" s="153"/>
      <c r="T15" s="154"/>
      <c r="U15" s="152"/>
      <c r="V15" s="155"/>
    </row>
    <row r="16" spans="1:22" ht="17" customHeight="1" x14ac:dyDescent="0.2">
      <c r="A16" s="66" t="s">
        <v>19</v>
      </c>
      <c r="B16" s="66" t="s">
        <v>35</v>
      </c>
      <c r="C16" s="62">
        <v>5</v>
      </c>
      <c r="D16" s="67" t="s">
        <v>66</v>
      </c>
      <c r="E16" s="62" t="s">
        <v>62</v>
      </c>
      <c r="F16" s="114" t="s">
        <v>403</v>
      </c>
      <c r="G16" s="153">
        <v>4</v>
      </c>
      <c r="H16" s="154">
        <v>5.1690119999999999E-2</v>
      </c>
      <c r="I16" s="55">
        <f>VLOOKUP(C16,'Points Table'!A$3:L$43,IF(A16="A Grade / Juniors",4,IF(A16="B Grade",6,IF(A16="C Grade",8,IF(A16="D Grade",10,12)))))</f>
        <v>312</v>
      </c>
      <c r="P16" s="159"/>
      <c r="Q16" s="159"/>
      <c r="R16" s="114"/>
      <c r="S16" s="153"/>
      <c r="T16" s="154"/>
      <c r="U16" s="152"/>
      <c r="V16" s="155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67</v>
      </c>
      <c r="E17" s="62" t="s">
        <v>62</v>
      </c>
      <c r="F17" s="114" t="s">
        <v>404</v>
      </c>
      <c r="G17" s="153">
        <v>4</v>
      </c>
      <c r="H17" s="154">
        <v>5.2372969999999998E-2</v>
      </c>
      <c r="I17" s="55">
        <f>VLOOKUP(C17,'Points Table'!A$3:L$43,IF(A17="A Grade / Juniors",4,IF(A17="B Grade",6,IF(A17="C Grade",8,IF(A17="D Grade",10,12)))))</f>
        <v>304</v>
      </c>
      <c r="P17" s="159"/>
      <c r="Q17" s="159"/>
      <c r="R17" s="114"/>
      <c r="S17" s="153"/>
      <c r="T17" s="154"/>
      <c r="U17" s="152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68</v>
      </c>
      <c r="E18" s="62" t="s">
        <v>62</v>
      </c>
      <c r="F18" s="114" t="s">
        <v>405</v>
      </c>
      <c r="G18" s="153">
        <v>4</v>
      </c>
      <c r="H18" s="154">
        <v>5.3819789999999999E-2</v>
      </c>
      <c r="I18" s="55">
        <f>VLOOKUP(C18,'Points Table'!A$3:L$43,IF(A18="A Grade / Juniors",4,IF(A18="B Grade",6,IF(A18="C Grade",8,IF(A18="D Grade",10,12)))))</f>
        <v>296</v>
      </c>
      <c r="P18" s="159"/>
      <c r="Q18" s="159"/>
      <c r="R18" s="114"/>
      <c r="S18" s="153"/>
      <c r="T18" s="154"/>
      <c r="U18" s="152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69</v>
      </c>
      <c r="E19" s="62" t="s">
        <v>62</v>
      </c>
      <c r="F19" s="114" t="s">
        <v>406</v>
      </c>
      <c r="G19" s="153">
        <v>4</v>
      </c>
      <c r="H19" s="154">
        <v>5.4467889999999998E-2</v>
      </c>
      <c r="I19" s="55">
        <f>VLOOKUP(C19,'Points Table'!A$3:L$43,IF(A19="A Grade / Juniors",4,IF(A19="B Grade",6,IF(A19="C Grade",8,IF(A19="D Grade",10,12)))))</f>
        <v>288</v>
      </c>
      <c r="P19" s="159"/>
      <c r="Q19" s="159"/>
      <c r="R19" s="114"/>
      <c r="S19" s="153"/>
      <c r="T19" s="154"/>
      <c r="U19" s="152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70</v>
      </c>
      <c r="E20" s="62" t="s">
        <v>62</v>
      </c>
      <c r="F20" s="114" t="s">
        <v>407</v>
      </c>
      <c r="G20" s="153">
        <v>4</v>
      </c>
      <c r="H20" s="154">
        <v>5.5370879999999997E-2</v>
      </c>
      <c r="I20" s="55">
        <f>VLOOKUP(C20,'Points Table'!A$3:L$43,IF(A20="A Grade / Juniors",4,IF(A20="B Grade",6,IF(A20="C Grade",8,IF(A20="D Grade",10,12)))))</f>
        <v>280</v>
      </c>
      <c r="P20" s="159"/>
      <c r="Q20" s="159"/>
      <c r="R20" s="114"/>
      <c r="S20" s="153"/>
      <c r="T20" s="156"/>
      <c r="U20" s="156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71</v>
      </c>
      <c r="E21" s="62" t="s">
        <v>62</v>
      </c>
      <c r="F21" s="114" t="s">
        <v>408</v>
      </c>
      <c r="G21" s="153">
        <v>4</v>
      </c>
      <c r="H21" s="154">
        <v>5.7500559999999999E-2</v>
      </c>
      <c r="I21" s="55">
        <f>VLOOKUP(C21,'Points Table'!A$3:L$43,IF(A21="A Grade / Juniors",4,IF(A21="B Grade",6,IF(A21="C Grade",8,IF(A21="D Grade",10,12)))))</f>
        <v>272</v>
      </c>
      <c r="P21" s="159"/>
      <c r="Q21" s="159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72</v>
      </c>
      <c r="E22" s="62" t="s">
        <v>62</v>
      </c>
      <c r="F22" s="114" t="s">
        <v>409</v>
      </c>
      <c r="G22" s="153">
        <v>2</v>
      </c>
      <c r="H22" s="154">
        <v>2.707244E-2</v>
      </c>
      <c r="I22" s="55">
        <f>VLOOKUP(C22,'Points Table'!A$3:L$43,IF(A22="A Grade / Juniors",4,IF(A22="B Grade",6,IF(A22="C Grade",8,IF(A22="D Grade",10,12)))))</f>
        <v>264</v>
      </c>
      <c r="P22" s="159"/>
      <c r="Q22" s="159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73</v>
      </c>
      <c r="E23" s="62" t="s">
        <v>62</v>
      </c>
      <c r="F23" s="114" t="s">
        <v>410</v>
      </c>
      <c r="G23" s="153">
        <v>1</v>
      </c>
      <c r="H23" s="154">
        <v>1.2350079999999999E-2</v>
      </c>
      <c r="I23" s="55">
        <f>VLOOKUP(C23,'Points Table'!A$3:L$43,IF(A23="A Grade / Juniors",4,IF(A23="B Grade",6,IF(A23="C Grade",8,IF(A23="D Grade",10,12)))))</f>
        <v>256</v>
      </c>
      <c r="P23" s="159"/>
      <c r="Q23" s="159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61</v>
      </c>
      <c r="E24" s="62" t="s">
        <v>62</v>
      </c>
      <c r="F24" s="114" t="s">
        <v>411</v>
      </c>
      <c r="G24" s="153">
        <v>3</v>
      </c>
      <c r="H24" s="154">
        <v>3.949134E-2</v>
      </c>
      <c r="I24" s="55">
        <f>VLOOKUP(C24,'Points Table'!A$3:L$43,IF(A24="A Grade / Juniors",4,IF(A24="B Grade",6,IF(A24="C Grade",8,IF(A24="D Grade",10,12)))))</f>
        <v>350</v>
      </c>
      <c r="P24" s="159"/>
      <c r="Q24" s="159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63</v>
      </c>
      <c r="E25" s="62" t="s">
        <v>62</v>
      </c>
      <c r="F25" s="114" t="s">
        <v>412</v>
      </c>
      <c r="G25" s="153">
        <v>3</v>
      </c>
      <c r="H25" s="154">
        <v>4.026689E-2</v>
      </c>
      <c r="I25" s="55">
        <f>VLOOKUP(C25,'Points Table'!A$3:L$43,IF(A25="A Grade / Juniors",4,IF(A25="B Grade",6,IF(A25="C Grade",8,IF(A25="D Grade",10,12)))))</f>
        <v>315</v>
      </c>
      <c r="P25" s="159"/>
      <c r="Q25" s="159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64</v>
      </c>
      <c r="E26" s="62" t="s">
        <v>62</v>
      </c>
      <c r="F26" s="114" t="s">
        <v>413</v>
      </c>
      <c r="G26" s="153">
        <v>3</v>
      </c>
      <c r="H26" s="154">
        <v>4.0544249999999997E-2</v>
      </c>
      <c r="I26" s="55">
        <f>VLOOKUP(C26,'Points Table'!A$3:L$43,IF(A26="A Grade / Juniors",4,IF(A26="B Grade",6,IF(A26="C Grade",8,IF(A26="D Grade",10,12)))))</f>
        <v>294</v>
      </c>
      <c r="P26" s="159"/>
      <c r="Q26" s="159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65</v>
      </c>
      <c r="E27" s="62" t="s">
        <v>62</v>
      </c>
      <c r="F27" s="114" t="s">
        <v>414</v>
      </c>
      <c r="G27" s="153">
        <v>3</v>
      </c>
      <c r="H27" s="154">
        <v>4.1157590000000001E-2</v>
      </c>
      <c r="I27" s="55">
        <f>VLOOKUP(C27,'Points Table'!A$3:L$43,IF(A27="A Grade / Juniors",4,IF(A27="B Grade",6,IF(A27="C Grade",8,IF(A27="D Grade",10,12)))))</f>
        <v>280</v>
      </c>
      <c r="P27" s="159"/>
      <c r="Q27" s="159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66</v>
      </c>
      <c r="E28" s="62" t="s">
        <v>62</v>
      </c>
      <c r="F28" s="114" t="s">
        <v>415</v>
      </c>
      <c r="G28" s="153">
        <v>3</v>
      </c>
      <c r="H28" s="154">
        <v>4.1227109999999997E-2</v>
      </c>
      <c r="I28" s="55">
        <f>VLOOKUP(C28,'Points Table'!A$3:L$43,IF(A28="A Grade / Juniors",4,IF(A28="B Grade",6,IF(A28="C Grade",8,IF(A28="D Grade",10,12)))))</f>
        <v>273</v>
      </c>
      <c r="P28" s="159"/>
      <c r="Q28" s="159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67</v>
      </c>
      <c r="E29" s="62" t="s">
        <v>62</v>
      </c>
      <c r="F29" s="114" t="s">
        <v>416</v>
      </c>
      <c r="G29" s="153">
        <v>3</v>
      </c>
      <c r="H29" s="154">
        <v>4.167825E-2</v>
      </c>
      <c r="I29" s="55">
        <f>VLOOKUP(C29,'Points Table'!A$3:L$43,IF(A29="A Grade / Juniors",4,IF(A29="B Grade",6,IF(A29="C Grade",8,IF(A29="D Grade",10,12)))))</f>
        <v>266</v>
      </c>
      <c r="P29" s="159"/>
      <c r="Q29" s="15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68</v>
      </c>
      <c r="E30" s="62" t="s">
        <v>62</v>
      </c>
      <c r="F30" s="114" t="s">
        <v>417</v>
      </c>
      <c r="G30" s="153">
        <v>3</v>
      </c>
      <c r="H30" s="154">
        <v>4.1909969999999998E-2</v>
      </c>
      <c r="I30" s="55">
        <f>VLOOKUP(C30,'Points Table'!A$3:L$43,IF(A30="A Grade / Juniors",4,IF(A30="B Grade",6,IF(A30="C Grade",8,IF(A30="D Grade",10,12)))))</f>
        <v>259</v>
      </c>
      <c r="P30" s="159"/>
      <c r="Q30" s="159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69</v>
      </c>
      <c r="E31" s="62" t="s">
        <v>62</v>
      </c>
      <c r="F31" s="114" t="s">
        <v>418</v>
      </c>
      <c r="G31" s="153">
        <v>3</v>
      </c>
      <c r="H31" s="154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 s="159"/>
      <c r="Q31" s="159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70</v>
      </c>
      <c r="E32" s="62" t="s">
        <v>62</v>
      </c>
      <c r="F32" s="114" t="s">
        <v>419</v>
      </c>
      <c r="G32" s="153">
        <v>3</v>
      </c>
      <c r="H32" s="154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 s="159"/>
      <c r="Q32" s="159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71</v>
      </c>
      <c r="E33" s="62" t="s">
        <v>62</v>
      </c>
      <c r="F33" s="114" t="s">
        <v>420</v>
      </c>
      <c r="G33" s="153">
        <v>3</v>
      </c>
      <c r="H33" s="154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 s="159"/>
      <c r="Q33" s="159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72</v>
      </c>
      <c r="E34" s="62" t="s">
        <v>62</v>
      </c>
      <c r="F34" s="114" t="s">
        <v>421</v>
      </c>
      <c r="G34" s="153">
        <v>3</v>
      </c>
      <c r="H34" s="154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 s="159"/>
      <c r="Q34" s="159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73</v>
      </c>
      <c r="E35" s="62" t="s">
        <v>62</v>
      </c>
      <c r="F35" s="114" t="s">
        <v>422</v>
      </c>
      <c r="G35" s="153">
        <v>3</v>
      </c>
      <c r="H35" s="154">
        <v>4.5741339999999998E-2</v>
      </c>
      <c r="I35" s="55">
        <f>VLOOKUP(C35,'Points Table'!A$3:L$43,IF(A35="A Grade / Juniors",4,IF(A35="B Grade",6,IF(A35="C Grade",8,IF(A35="D Grade",10,12)))))</f>
        <v>224</v>
      </c>
      <c r="P35" s="159"/>
      <c r="Q35" s="159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74</v>
      </c>
      <c r="E36" s="62" t="s">
        <v>62</v>
      </c>
      <c r="F36" s="114" t="s">
        <v>423</v>
      </c>
      <c r="G36" s="153">
        <v>3</v>
      </c>
      <c r="H36" s="154">
        <v>4.6180899999999997E-2</v>
      </c>
      <c r="I36" s="55">
        <f>VLOOKUP(C36,'Points Table'!A$3:L$43,IF(A36="A Grade / Juniors",4,IF(A36="B Grade",6,IF(A36="C Grade",8,IF(A36="D Grade",10,12)))))</f>
        <v>217</v>
      </c>
      <c r="P36" s="159"/>
      <c r="Q36" s="159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75</v>
      </c>
      <c r="E37" s="62" t="s">
        <v>62</v>
      </c>
      <c r="F37" s="114" t="s">
        <v>424</v>
      </c>
      <c r="G37" s="153">
        <v>3</v>
      </c>
      <c r="H37" s="154">
        <v>4.850753E-2</v>
      </c>
      <c r="I37" s="55">
        <f>VLOOKUP(C37,'Points Table'!A$3:L$43,IF(A37="A Grade / Juniors",4,IF(A37="B Grade",6,IF(A37="C Grade",8,IF(A37="D Grade",10,12)))))</f>
        <v>210</v>
      </c>
      <c r="P37" s="159"/>
      <c r="Q37" s="159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76</v>
      </c>
      <c r="E38" s="62" t="s">
        <v>62</v>
      </c>
      <c r="F38" s="114" t="s">
        <v>425</v>
      </c>
      <c r="G38" s="153">
        <v>3</v>
      </c>
      <c r="H38" s="154">
        <v>5.0891400000000003E-2</v>
      </c>
      <c r="I38" s="55">
        <f>VLOOKUP(C38,'Points Table'!A$3:L$43,IF(A38="A Grade / Juniors",4,IF(A38="B Grade",6,IF(A38="C Grade",8,IF(A38="D Grade",10,12)))))</f>
        <v>203</v>
      </c>
      <c r="P38" s="159"/>
      <c r="Q38" s="159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77</v>
      </c>
      <c r="E39" s="62" t="s">
        <v>62</v>
      </c>
      <c r="F39" s="114" t="s">
        <v>426</v>
      </c>
      <c r="G39" s="153">
        <v>1</v>
      </c>
      <c r="H39" s="154">
        <v>1.4977249999999999E-2</v>
      </c>
      <c r="I39" s="55">
        <f>VLOOKUP(C39,'Points Table'!A$3:L$43,IF(A39="A Grade / Juniors",4,IF(A39="B Grade",6,IF(A39="C Grade",8,IF(A39="D Grade",10,12)))))</f>
        <v>196</v>
      </c>
      <c r="P39" s="159"/>
      <c r="Q39" s="15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61</v>
      </c>
      <c r="E40" s="62" t="s">
        <v>62</v>
      </c>
      <c r="F40" s="114" t="s">
        <v>427</v>
      </c>
      <c r="G40" s="153">
        <v>3</v>
      </c>
      <c r="H40" s="154">
        <v>4.6724729999999999E-2</v>
      </c>
      <c r="I40" s="55">
        <f>VLOOKUP(C40,'Points Table'!A$3:L$43,IF(A40="A Grade / Juniors",4,IF(A40="B Grade",6,IF(A40="C Grade",8,IF(A40="D Grade",10,12)))))</f>
        <v>300</v>
      </c>
      <c r="P40" s="159"/>
      <c r="Q40" s="159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63</v>
      </c>
      <c r="E41" s="62" t="s">
        <v>62</v>
      </c>
      <c r="F41" s="114" t="s">
        <v>428</v>
      </c>
      <c r="G41" s="153">
        <v>3</v>
      </c>
      <c r="H41" s="154">
        <v>4.7500279999999999E-2</v>
      </c>
      <c r="I41" s="55">
        <f>VLOOKUP(C41,'Points Table'!A$3:L$43,IF(A41="A Grade / Juniors",4,IF(A41="B Grade",6,IF(A41="C Grade",8,IF(A41="D Grade",10,12)))))</f>
        <v>270</v>
      </c>
      <c r="P41" s="159"/>
      <c r="Q41" s="159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64</v>
      </c>
      <c r="E42" s="62" t="s">
        <v>62</v>
      </c>
      <c r="F42" s="114" t="s">
        <v>429</v>
      </c>
      <c r="G42" s="153">
        <v>3</v>
      </c>
      <c r="H42" s="154">
        <v>4.8426440000000001E-2</v>
      </c>
      <c r="I42" s="55">
        <f>VLOOKUP(C42,'Points Table'!A$3:L$43,IF(A42="A Grade / Juniors",4,IF(A42="B Grade",6,IF(A42="C Grade",8,IF(A42="D Grade",10,12)))))</f>
        <v>252</v>
      </c>
      <c r="P42" s="159"/>
      <c r="Q42" s="159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65</v>
      </c>
      <c r="E43" s="62" t="s">
        <v>62</v>
      </c>
      <c r="F43" s="114" t="s">
        <v>430</v>
      </c>
      <c r="G43" s="153">
        <v>3</v>
      </c>
      <c r="H43" s="154">
        <v>4.8645870000000001E-2</v>
      </c>
      <c r="I43" s="55">
        <f>VLOOKUP(C43,'Points Table'!A$3:L$43,IF(A43="A Grade / Juniors",4,IF(A43="B Grade",6,IF(A43="C Grade",8,IF(A43="D Grade",10,12)))))</f>
        <v>240</v>
      </c>
      <c r="P43" s="159"/>
      <c r="Q43" s="159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66</v>
      </c>
      <c r="E44" s="62" t="s">
        <v>62</v>
      </c>
      <c r="F44" s="114" t="s">
        <v>431</v>
      </c>
      <c r="G44" s="153">
        <v>3</v>
      </c>
      <c r="H44" s="154">
        <v>5.1007259999999999E-2</v>
      </c>
      <c r="I44" s="55">
        <f>VLOOKUP(C44,'Points Table'!A$3:L$43,IF(A44="A Grade / Juniors",4,IF(A44="B Grade",6,IF(A44="C Grade",8,IF(A44="D Grade",10,12)))))</f>
        <v>234</v>
      </c>
      <c r="P44" s="159"/>
      <c r="Q44" s="159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67</v>
      </c>
      <c r="E45" s="62" t="s">
        <v>62</v>
      </c>
      <c r="F45" s="114" t="s">
        <v>432</v>
      </c>
      <c r="G45" s="153">
        <v>3</v>
      </c>
      <c r="H45" s="154">
        <v>5.3750279999999998E-2</v>
      </c>
      <c r="I45" s="55">
        <f>VLOOKUP(C45,'Points Table'!A$3:L$43,IF(A45="A Grade / Juniors",4,IF(A45="B Grade",6,IF(A45="C Grade",8,IF(A45="D Grade",10,12)))))</f>
        <v>228</v>
      </c>
      <c r="P45" s="159"/>
      <c r="Q45" s="159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68</v>
      </c>
      <c r="E46" s="62" t="s">
        <v>62</v>
      </c>
      <c r="F46" s="114" t="s">
        <v>433</v>
      </c>
      <c r="G46" s="153">
        <v>3</v>
      </c>
      <c r="H46" s="154">
        <v>5.997711E-2</v>
      </c>
      <c r="I46" s="55">
        <f>VLOOKUP(C46,'Points Table'!A$3:L$43,IF(A46="A Grade / Juniors",4,IF(A46="B Grade",6,IF(A46="C Grade",8,IF(A46="D Grade",10,12)))))</f>
        <v>222</v>
      </c>
      <c r="P46" s="159"/>
      <c r="Q46" s="159"/>
      <c r="R46" s="114"/>
    </row>
    <row r="47" spans="1:18" ht="17" customHeight="1" x14ac:dyDescent="0.2">
      <c r="A47" s="66" t="s">
        <v>60</v>
      </c>
      <c r="B47" s="66" t="s">
        <v>38</v>
      </c>
      <c r="C47" s="62">
        <v>1</v>
      </c>
      <c r="D47" s="67" t="s">
        <v>61</v>
      </c>
      <c r="E47" s="62" t="s">
        <v>62</v>
      </c>
      <c r="F47" s="114" t="s">
        <v>434</v>
      </c>
      <c r="G47" s="157">
        <v>4</v>
      </c>
      <c r="H47" s="154">
        <v>5.2847289999999998E-2</v>
      </c>
      <c r="I47" s="55">
        <f>VLOOKUP(C47,'Points Table'!A$3:L$43,IF(A47="A Grade / Juniors",4,IF(A47="B Grade",6,IF(A47="C Grade",8,IF(A47="D Grade",10,12)))))</f>
        <v>500</v>
      </c>
      <c r="P47" s="159"/>
      <c r="Q47" s="159"/>
      <c r="R47" s="114"/>
    </row>
    <row r="48" spans="1:18" ht="17" customHeight="1" x14ac:dyDescent="0.2">
      <c r="A48" s="66" t="s">
        <v>60</v>
      </c>
      <c r="B48" s="66" t="s">
        <v>38</v>
      </c>
      <c r="C48" s="62">
        <v>2</v>
      </c>
      <c r="D48" s="67" t="s">
        <v>63</v>
      </c>
      <c r="E48" s="62" t="s">
        <v>62</v>
      </c>
      <c r="F48" s="114" t="s">
        <v>435</v>
      </c>
      <c r="G48" s="157">
        <v>4</v>
      </c>
      <c r="H48" s="154">
        <v>5.3622839999999998E-2</v>
      </c>
      <c r="I48" s="55">
        <f>VLOOKUP(C48,'Points Table'!A$3:L$43,IF(A48="A Grade / Juniors",4,IF(A48="B Grade",6,IF(A48="C Grade",8,IF(A48="D Grade",10,12)))))</f>
        <v>450</v>
      </c>
      <c r="P48" s="159"/>
      <c r="Q48" s="159"/>
      <c r="R48" s="114"/>
    </row>
    <row r="49" spans="1:21" ht="17" customHeight="1" x14ac:dyDescent="0.2">
      <c r="A49" s="66" t="s">
        <v>60</v>
      </c>
      <c r="B49" s="66" t="s">
        <v>38</v>
      </c>
      <c r="C49" s="62">
        <v>3</v>
      </c>
      <c r="D49" s="67" t="s">
        <v>64</v>
      </c>
      <c r="E49" s="62" t="s">
        <v>62</v>
      </c>
      <c r="F49" s="114" t="s">
        <v>436</v>
      </c>
      <c r="G49" s="157">
        <v>4</v>
      </c>
      <c r="H49" s="154">
        <v>5.416667E-2</v>
      </c>
      <c r="I49" s="55">
        <f>VLOOKUP(C49,'Points Table'!A$3:L$43,IF(A49="A Grade / Juniors",4,IF(A49="B Grade",6,IF(A49="C Grade",8,IF(A49="D Grade",10,12)))))</f>
        <v>420</v>
      </c>
      <c r="P49" s="159"/>
      <c r="Q49" s="159"/>
      <c r="R49" s="114"/>
    </row>
    <row r="50" spans="1:21" ht="17" customHeight="1" x14ac:dyDescent="0.2">
      <c r="A50" s="66" t="s">
        <v>60</v>
      </c>
      <c r="B50" s="66" t="s">
        <v>38</v>
      </c>
      <c r="C50" s="62">
        <v>4</v>
      </c>
      <c r="D50" s="67" t="s">
        <v>65</v>
      </c>
      <c r="E50" s="62" t="s">
        <v>62</v>
      </c>
      <c r="F50" s="114" t="s">
        <v>437</v>
      </c>
      <c r="G50" s="157">
        <v>4</v>
      </c>
      <c r="H50" s="154">
        <v>5.5533079999999999E-2</v>
      </c>
      <c r="I50" s="55">
        <f>VLOOKUP(C50,'Points Table'!A$3:L$43,IF(A50="A Grade / Juniors",4,IF(A50="B Grade",6,IF(A50="C Grade",8,IF(A50="D Grade",10,12)))))</f>
        <v>400</v>
      </c>
      <c r="P50" s="159"/>
      <c r="Q50" s="159"/>
      <c r="R50" s="114"/>
    </row>
    <row r="51" spans="1:21" ht="17" customHeight="1" x14ac:dyDescent="0.2">
      <c r="A51" s="66" t="s">
        <v>60</v>
      </c>
      <c r="B51" s="66" t="s">
        <v>38</v>
      </c>
      <c r="C51" s="62">
        <v>5</v>
      </c>
      <c r="D51" s="67" t="s">
        <v>66</v>
      </c>
      <c r="E51" s="62" t="s">
        <v>62</v>
      </c>
      <c r="F51" s="114" t="s">
        <v>207</v>
      </c>
      <c r="G51" s="157">
        <v>4</v>
      </c>
      <c r="H51" s="154">
        <v>6.0220410000000002E-2</v>
      </c>
      <c r="I51" s="55">
        <f>VLOOKUP(C51,'Points Table'!A$3:L$43,IF(A51="A Grade / Juniors",4,IF(A51="B Grade",6,IF(A51="C Grade",8,IF(A51="D Grade",10,12)))))</f>
        <v>390</v>
      </c>
      <c r="P51" s="159"/>
      <c r="Q51" s="159"/>
      <c r="R51" s="114"/>
      <c r="S51" s="157"/>
      <c r="T51" s="154"/>
    </row>
    <row r="52" spans="1:21" ht="17" customHeight="1" x14ac:dyDescent="0.2">
      <c r="A52" s="66" t="s">
        <v>60</v>
      </c>
      <c r="B52" s="66" t="s">
        <v>38</v>
      </c>
      <c r="C52" s="62">
        <v>6</v>
      </c>
      <c r="D52" s="67" t="s">
        <v>67</v>
      </c>
      <c r="E52" s="62" t="s">
        <v>62</v>
      </c>
      <c r="F52" s="114" t="s">
        <v>438</v>
      </c>
      <c r="G52" s="157">
        <v>4</v>
      </c>
      <c r="H52" s="154">
        <v>6.1412340000000003E-2</v>
      </c>
      <c r="I52" s="55">
        <f>VLOOKUP(C52,'Points Table'!A$3:L$43,IF(A52="A Grade / Juniors",4,IF(A52="B Grade",6,IF(A52="C Grade",8,IF(A52="D Grade",10,12)))))</f>
        <v>380</v>
      </c>
      <c r="P52" s="159"/>
      <c r="Q52" s="159"/>
      <c r="R52" s="114"/>
      <c r="S52" s="157"/>
      <c r="T52" s="154"/>
    </row>
    <row r="53" spans="1:21" ht="17" customHeight="1" x14ac:dyDescent="0.2">
      <c r="A53" s="66" t="s">
        <v>60</v>
      </c>
      <c r="B53" s="66" t="s">
        <v>38</v>
      </c>
      <c r="C53" s="62">
        <v>7</v>
      </c>
      <c r="D53" s="67" t="s">
        <v>68</v>
      </c>
      <c r="E53" s="62" t="s">
        <v>62</v>
      </c>
      <c r="F53" s="114" t="s">
        <v>439</v>
      </c>
      <c r="G53" s="157">
        <v>2</v>
      </c>
      <c r="H53" s="154">
        <v>3.166708E-2</v>
      </c>
      <c r="I53" s="55">
        <f>VLOOKUP(C53,'Points Table'!A$3:L$43,IF(A53="A Grade / Juniors",4,IF(A53="B Grade",6,IF(A53="C Grade",8,IF(A53="D Grade",10,12)))))</f>
        <v>370</v>
      </c>
      <c r="P53" s="159"/>
      <c r="Q53" s="159"/>
      <c r="R53" s="114"/>
      <c r="S53" s="157"/>
      <c r="T53" s="154"/>
    </row>
    <row r="54" spans="1:21" ht="17" customHeight="1" x14ac:dyDescent="0.2">
      <c r="A54" s="66" t="s">
        <v>19</v>
      </c>
      <c r="B54" s="66" t="s">
        <v>39</v>
      </c>
      <c r="C54" s="62">
        <v>1</v>
      </c>
      <c r="D54" s="67" t="s">
        <v>61</v>
      </c>
      <c r="E54" s="62" t="s">
        <v>62</v>
      </c>
      <c r="F54" s="114" t="s">
        <v>440</v>
      </c>
      <c r="G54" s="157">
        <v>3</v>
      </c>
      <c r="H54" s="154">
        <v>4.6550950000000001E-2</v>
      </c>
      <c r="I54" s="55">
        <f>VLOOKUP(C54,'Points Table'!A$3:L$43,IF(A54="A Grade / Juniors",4,IF(A54="B Grade",6,IF(A54="C Grade",8,IF(A54="D Grade",10,12)))))</f>
        <v>400</v>
      </c>
      <c r="P54" s="159"/>
      <c r="Q54" s="159"/>
      <c r="R54" s="114"/>
    </row>
    <row r="55" spans="1:21" ht="17" customHeight="1" x14ac:dyDescent="0.2">
      <c r="A55" s="66" t="s">
        <v>19</v>
      </c>
      <c r="B55" s="66" t="s">
        <v>39</v>
      </c>
      <c r="C55" s="62">
        <v>2</v>
      </c>
      <c r="D55" s="67" t="s">
        <v>63</v>
      </c>
      <c r="E55" s="62" t="s">
        <v>62</v>
      </c>
      <c r="F55" s="114" t="s">
        <v>441</v>
      </c>
      <c r="G55" s="157">
        <v>3</v>
      </c>
      <c r="H55" s="154">
        <v>4.8530709999999998E-2</v>
      </c>
      <c r="I55" s="55">
        <f>VLOOKUP(C55,'Points Table'!A$3:L$43,IF(A55="A Grade / Juniors",4,IF(A55="B Grade",6,IF(A55="C Grade",8,IF(A55="D Grade",10,12)))))</f>
        <v>360</v>
      </c>
      <c r="P55" s="159"/>
      <c r="Q55" s="159"/>
      <c r="R55" s="114"/>
    </row>
    <row r="56" spans="1:21" ht="17" customHeight="1" x14ac:dyDescent="0.2">
      <c r="A56" s="66" t="s">
        <v>19</v>
      </c>
      <c r="B56" s="66" t="s">
        <v>39</v>
      </c>
      <c r="C56" s="62">
        <v>3</v>
      </c>
      <c r="D56" s="67" t="s">
        <v>64</v>
      </c>
      <c r="E56" s="62" t="s">
        <v>62</v>
      </c>
      <c r="F56" s="114" t="s">
        <v>442</v>
      </c>
      <c r="G56" s="157">
        <v>3</v>
      </c>
      <c r="H56" s="154">
        <v>5.5289779999999997E-2</v>
      </c>
      <c r="I56" s="55">
        <f>VLOOKUP(C56,'Points Table'!A$3:L$43,IF(A56="A Grade / Juniors",4,IF(A56="B Grade",6,IF(A56="C Grade",8,IF(A56="D Grade",10,12)))))</f>
        <v>336</v>
      </c>
      <c r="P56" s="159"/>
      <c r="Q56" s="159"/>
      <c r="R56" s="114"/>
    </row>
    <row r="57" spans="1:21" ht="17" customHeight="1" x14ac:dyDescent="0.2">
      <c r="A57" s="66" t="s">
        <v>21</v>
      </c>
      <c r="B57" s="66" t="s">
        <v>40</v>
      </c>
      <c r="C57" s="62">
        <v>1</v>
      </c>
      <c r="D57" s="67" t="s">
        <v>61</v>
      </c>
      <c r="E57" s="62" t="s">
        <v>62</v>
      </c>
      <c r="F57" s="114" t="s">
        <v>443</v>
      </c>
      <c r="G57" s="157">
        <v>2</v>
      </c>
      <c r="H57" s="154">
        <v>3.7002510000000002E-2</v>
      </c>
      <c r="I57" s="55">
        <f>VLOOKUP(C57,'Points Table'!A$3:L$43,IF(A57="A Grade / Juniors",4,IF(A57="B Grade",6,IF(A57="C Grade",8,IF(A57="D Grade",10,12)))))</f>
        <v>350</v>
      </c>
      <c r="P57" s="159"/>
      <c r="Q57" s="159"/>
      <c r="R57" s="114"/>
    </row>
    <row r="58" spans="1:21" ht="17" customHeight="1" x14ac:dyDescent="0.2">
      <c r="A58" s="66" t="s">
        <v>21</v>
      </c>
      <c r="B58" s="66" t="s">
        <v>40</v>
      </c>
      <c r="C58" s="62">
        <v>2</v>
      </c>
      <c r="D58" s="67" t="s">
        <v>63</v>
      </c>
      <c r="E58" s="62" t="s">
        <v>62</v>
      </c>
      <c r="F58" s="114" t="s">
        <v>444</v>
      </c>
      <c r="G58" s="157">
        <v>2</v>
      </c>
      <c r="H58" s="154">
        <v>3.7002510000000002E-2</v>
      </c>
      <c r="I58" s="55">
        <f>VLOOKUP(C58,'Points Table'!A$3:L$43,IF(A58="A Grade / Juniors",4,IF(A58="B Grade",6,IF(A58="C Grade",8,IF(A58="D Grade",10,12)))))</f>
        <v>315</v>
      </c>
      <c r="P58" s="159"/>
      <c r="Q58" s="159"/>
      <c r="R58" s="114"/>
    </row>
    <row r="59" spans="1:21" ht="17" customHeight="1" x14ac:dyDescent="0.2">
      <c r="A59" s="66" t="s">
        <v>21</v>
      </c>
      <c r="B59" s="66" t="s">
        <v>40</v>
      </c>
      <c r="C59" s="62">
        <v>3</v>
      </c>
      <c r="D59" s="67" t="s">
        <v>64</v>
      </c>
      <c r="E59" s="62" t="s">
        <v>62</v>
      </c>
      <c r="F59" s="114" t="s">
        <v>375</v>
      </c>
      <c r="G59" s="157">
        <v>2</v>
      </c>
      <c r="H59" s="154">
        <v>4.0069929999999997E-2</v>
      </c>
      <c r="I59" s="55">
        <f>VLOOKUP(C59,'Points Table'!A$3:L$43,IF(A59="A Grade / Juniors",4,IF(A59="B Grade",6,IF(A59="C Grade",8,IF(A59="D Grade",10,12)))))</f>
        <v>294</v>
      </c>
      <c r="P59" s="159"/>
      <c r="Q59" s="159"/>
      <c r="R59" s="114"/>
    </row>
    <row r="60" spans="1:21" ht="17" customHeight="1" x14ac:dyDescent="0.2">
      <c r="A60" s="66" t="s">
        <v>41</v>
      </c>
      <c r="B60" s="66" t="s">
        <v>45</v>
      </c>
      <c r="C60" s="62">
        <v>1</v>
      </c>
      <c r="D60" s="67" t="s">
        <v>61</v>
      </c>
      <c r="E60" s="62" t="s">
        <v>62</v>
      </c>
      <c r="F60" s="114" t="s">
        <v>445</v>
      </c>
      <c r="G60" s="153">
        <v>3</v>
      </c>
      <c r="H60" s="154">
        <v>4.8935510000000002E-2</v>
      </c>
      <c r="I60" s="55">
        <f>VLOOKUP(C60,'Points Table'!A$3:L$43,IF(A60="A Grade / Juniors",4,IF(A60="B Grade",6,IF(A60="C Grade",8,IF(A60="D Grade",10,12)))))</f>
        <v>500</v>
      </c>
      <c r="P60" s="159"/>
      <c r="Q60" s="159"/>
      <c r="R60" s="114"/>
    </row>
    <row r="61" spans="1:21" ht="17" customHeight="1" x14ac:dyDescent="0.2">
      <c r="A61" s="66" t="s">
        <v>41</v>
      </c>
      <c r="B61" s="66" t="s">
        <v>46</v>
      </c>
      <c r="C61" s="62">
        <v>1</v>
      </c>
      <c r="D61" s="67" t="s">
        <v>61</v>
      </c>
      <c r="E61" s="62" t="s">
        <v>62</v>
      </c>
      <c r="F61" s="114" t="s">
        <v>446</v>
      </c>
      <c r="G61" s="153">
        <v>4</v>
      </c>
      <c r="H61" s="154">
        <v>4.5879679999999999E-2</v>
      </c>
      <c r="I61" s="55">
        <f>VLOOKUP(C61,'Points Table'!A$3:L$43,IF(A61="A Grade / Juniors",4,IF(A61="B Grade",6,IF(A61="C Grade",8,IF(A61="D Grade",10,12)))))</f>
        <v>500</v>
      </c>
      <c r="P61" s="159"/>
      <c r="Q61" s="159"/>
      <c r="R61" s="114"/>
      <c r="S61" s="153"/>
      <c r="T61" s="158"/>
      <c r="U61" s="155"/>
    </row>
    <row r="62" spans="1:21" ht="17" customHeight="1" x14ac:dyDescent="0.2">
      <c r="A62" s="66" t="s">
        <v>41</v>
      </c>
      <c r="B62" s="66" t="s">
        <v>46</v>
      </c>
      <c r="C62" s="62">
        <v>2</v>
      </c>
      <c r="D62" s="67" t="s">
        <v>63</v>
      </c>
      <c r="E62" s="62" t="s">
        <v>62</v>
      </c>
      <c r="F62" s="114" t="s">
        <v>447</v>
      </c>
      <c r="G62" s="153">
        <v>4</v>
      </c>
      <c r="H62" s="154">
        <v>5.1817559999999999E-2</v>
      </c>
      <c r="I62" s="55">
        <f>VLOOKUP(C62,'Points Table'!A$3:L$43,IF(A62="A Grade / Juniors",4,IF(A62="B Grade",6,IF(A62="C Grade",8,IF(A62="D Grade",10,12)))))</f>
        <v>450</v>
      </c>
      <c r="P62" s="159"/>
      <c r="Q62" s="159"/>
      <c r="R62" s="114"/>
      <c r="S62" s="154"/>
    </row>
    <row r="63" spans="1:21" ht="17" customHeight="1" x14ac:dyDescent="0.2">
      <c r="A63" s="66" t="s">
        <v>41</v>
      </c>
      <c r="B63" s="66" t="s">
        <v>47</v>
      </c>
      <c r="C63" s="62">
        <v>1</v>
      </c>
      <c r="D63" s="67" t="s">
        <v>61</v>
      </c>
      <c r="E63" s="62" t="s">
        <v>62</v>
      </c>
      <c r="F63" s="114" t="s">
        <v>448</v>
      </c>
      <c r="G63" s="153">
        <v>3</v>
      </c>
      <c r="H63" s="154">
        <v>4.1447230000000002E-2</v>
      </c>
      <c r="I63" s="55">
        <f>VLOOKUP(C63,'Points Table'!A$3:L$43,IF(A63="A Grade / Juniors",4,IF(A63="B Grade",6,IF(A63="C Grade",8,IF(A63="D Grade",10,12)))))</f>
        <v>500</v>
      </c>
      <c r="P63" s="159"/>
      <c r="Q63" s="159"/>
      <c r="R63" s="114"/>
    </row>
    <row r="64" spans="1:21" ht="17" customHeight="1" x14ac:dyDescent="0.2">
      <c r="A64" s="66" t="s">
        <v>41</v>
      </c>
      <c r="B64" s="66" t="s">
        <v>47</v>
      </c>
      <c r="C64" s="62">
        <v>2</v>
      </c>
      <c r="D64" s="67" t="s">
        <v>63</v>
      </c>
      <c r="E64" s="62" t="s">
        <v>62</v>
      </c>
      <c r="F64" s="114" t="s">
        <v>449</v>
      </c>
      <c r="G64" s="153">
        <v>3</v>
      </c>
      <c r="H64" s="154">
        <v>4.1689839999999999E-2</v>
      </c>
      <c r="I64" s="55">
        <f>VLOOKUP(C64,'Points Table'!A$3:L$43,IF(A64="A Grade / Juniors",4,IF(A64="B Grade",6,IF(A64="C Grade",8,IF(A64="D Grade",10,12)))))</f>
        <v>450</v>
      </c>
      <c r="P64" s="159"/>
      <c r="Q64" s="159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64</v>
      </c>
      <c r="E65" s="62" t="s">
        <v>62</v>
      </c>
      <c r="F65" s="114" t="s">
        <v>450</v>
      </c>
      <c r="G65" s="153">
        <v>2</v>
      </c>
      <c r="H65" s="154">
        <v>3.9109020000000001E-2</v>
      </c>
      <c r="I65" s="55">
        <f>VLOOKUP(C65,'Points Table'!A$3:L$43,IF(A65="A Grade / Juniors",4,IF(A65="B Grade",6,IF(A65="C Grade",8,IF(A65="D Grade",10,12)))))</f>
        <v>420</v>
      </c>
      <c r="P65" s="159"/>
      <c r="Q65" s="159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65</v>
      </c>
      <c r="E66" s="62" t="s">
        <v>62</v>
      </c>
      <c r="F66" s="114" t="s">
        <v>451</v>
      </c>
      <c r="G66" s="153">
        <v>2</v>
      </c>
      <c r="H66" s="154">
        <v>4.1481990000000003E-2</v>
      </c>
      <c r="I66" s="55">
        <f>VLOOKUP(C66,'Points Table'!A$3:L$43,IF(A66="A Grade / Juniors",4,IF(A66="B Grade",6,IF(A66="C Grade",8,IF(A66="D Grade",10,12)))))</f>
        <v>400</v>
      </c>
      <c r="P66" s="159"/>
      <c r="Q66" s="159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66</v>
      </c>
      <c r="E67" s="62" t="s">
        <v>62</v>
      </c>
      <c r="F67" s="114" t="s">
        <v>452</v>
      </c>
      <c r="G67" s="153">
        <v>2</v>
      </c>
      <c r="H67" s="154">
        <v>4.6099800000000003E-2</v>
      </c>
      <c r="I67" s="55">
        <f>VLOOKUP(C67,'Points Table'!A$3:L$43,IF(A67="A Grade / Juniors",4,IF(A67="B Grade",6,IF(A67="C Grade",8,IF(A67="D Grade",10,12)))))</f>
        <v>390</v>
      </c>
      <c r="P67" s="159"/>
      <c r="Q67" s="159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61</v>
      </c>
      <c r="E68" s="62" t="s">
        <v>62</v>
      </c>
      <c r="F68" s="114" t="s">
        <v>453</v>
      </c>
      <c r="G68" s="153">
        <v>2</v>
      </c>
      <c r="H68" s="154">
        <v>3.2048720000000003E-2</v>
      </c>
      <c r="I68" s="55">
        <f>VLOOKUP(C68,'Points Table'!A$3:L$43,IF(A68="A Grade / Juniors",4,IF(A68="B Grade",6,IF(A68="C Grade",8,IF(A68="D Grade",10,12)))))</f>
        <v>500</v>
      </c>
      <c r="P68" s="159"/>
      <c r="Q68" s="159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63</v>
      </c>
      <c r="E69" s="62" t="s">
        <v>62</v>
      </c>
      <c r="F69" s="114" t="s">
        <v>454</v>
      </c>
      <c r="G69" s="153">
        <v>2</v>
      </c>
      <c r="H69" s="154">
        <v>3.6019120000000002E-2</v>
      </c>
      <c r="I69" s="55">
        <f>VLOOKUP(C69,'Points Table'!A$3:L$43,IF(A69="A Grade / Juniors",4,IF(A69="B Grade",6,IF(A69="C Grade",8,IF(A69="D Grade",10,12)))))</f>
        <v>450</v>
      </c>
      <c r="P69" s="159"/>
      <c r="Q69" s="159"/>
      <c r="R69" s="114"/>
    </row>
    <row r="70" spans="1:22" x14ac:dyDescent="0.2">
      <c r="C70" s="66"/>
      <c r="D70" s="67"/>
      <c r="H70" s="69"/>
      <c r="T70" s="152"/>
      <c r="U70" s="153"/>
      <c r="V70" s="158"/>
    </row>
    <row r="71" spans="1:22" x14ac:dyDescent="0.2">
      <c r="H71" s="69"/>
      <c r="T71" s="152"/>
      <c r="U71" s="153"/>
      <c r="V71" s="158"/>
    </row>
    <row r="72" spans="1:22" x14ac:dyDescent="0.2">
      <c r="T72" s="152"/>
      <c r="U72" s="153"/>
      <c r="V72" s="158"/>
    </row>
    <row r="73" spans="1:22" x14ac:dyDescent="0.2">
      <c r="T73" s="152"/>
      <c r="U73" s="153"/>
      <c r="V73" s="158"/>
    </row>
    <row r="74" spans="1:22" x14ac:dyDescent="0.2">
      <c r="T74" s="152"/>
      <c r="U74" s="153"/>
      <c r="V74" s="158"/>
    </row>
  </sheetData>
  <phoneticPr fontId="13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39"/>
  <sheetViews>
    <sheetView workbookViewId="0">
      <selection activeCell="P28" sqref="P28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12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194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19"/>
      <c r="H2" s="126"/>
      <c r="I2" s="55" t="e">
        <f>VLOOKUP(C2,'Points Table'!A$3:L$43,IF(A2="A Grade / Juniors",4,IF(A2="B Grade",6,IF(A2="C Grade",8,IF(A2="D Grade",10,12)))))</f>
        <v>#N/A</v>
      </c>
      <c r="R2" s="114"/>
      <c r="S2" s="147"/>
      <c r="T2" s="147"/>
      <c r="U2" s="147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19"/>
      <c r="H3" s="126"/>
      <c r="I3" s="55" t="e">
        <f>VLOOKUP(C3,'Points Table'!A$3:L$43,IF(A3="A Grade / Juniors",4,IF(A3="B Grade",6,IF(A3="C Grade",8,IF(A3="D Grade",10,12)))))</f>
        <v>#N/A</v>
      </c>
      <c r="Q3" s="114"/>
      <c r="R3" s="119"/>
      <c r="S3" s="147"/>
      <c r="T3" s="147"/>
      <c r="U3" s="147"/>
      <c r="V3" s="114"/>
      <c r="W3" s="114"/>
      <c r="X3" s="127"/>
      <c r="Y3" s="126"/>
      <c r="Z3" s="126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19"/>
      <c r="H4" s="126"/>
      <c r="I4" s="55" t="e">
        <f>VLOOKUP(C4,'Points Table'!A$3:L$43,IF(A4="A Grade / Juniors",4,IF(A4="B Grade",6,IF(A4="C Grade",8,IF(A4="D Grade",10,12)))))</f>
        <v>#N/A</v>
      </c>
      <c r="Q4" s="114"/>
      <c r="R4" s="119"/>
      <c r="S4" s="147"/>
      <c r="T4" s="147"/>
      <c r="U4" s="147"/>
      <c r="V4" s="114"/>
      <c r="W4" s="114"/>
      <c r="X4" s="126"/>
      <c r="Y4" s="126"/>
      <c r="Z4" s="126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19"/>
      <c r="H5" s="126"/>
      <c r="I5" s="55" t="e">
        <f>VLOOKUP(C5,'Points Table'!A$3:L$43,IF(A5="A Grade / Juniors",4,IF(A5="B Grade",6,IF(A5="C Grade",8,IF(A5="D Grade",10,12)))))</f>
        <v>#N/A</v>
      </c>
      <c r="Q5" s="114"/>
      <c r="R5" s="119"/>
      <c r="S5" s="147"/>
      <c r="T5" s="147"/>
      <c r="U5" s="147"/>
      <c r="V5" s="114"/>
      <c r="W5" s="114"/>
      <c r="X5" s="126"/>
      <c r="Y5" s="126"/>
      <c r="Z5" s="126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19"/>
      <c r="H6" s="126"/>
      <c r="I6" s="55" t="e">
        <f>VLOOKUP(C6,'Points Table'!A$3:L$43,IF(A6="A Grade / Juniors",4,IF(A6="B Grade",6,IF(A6="C Grade",8,IF(A6="D Grade",10,12)))))</f>
        <v>#N/A</v>
      </c>
      <c r="Q6" s="114"/>
      <c r="R6" s="119"/>
      <c r="S6" s="147"/>
      <c r="T6" s="147"/>
      <c r="U6" s="147"/>
      <c r="V6" s="114"/>
      <c r="W6" s="114"/>
      <c r="X6" s="126"/>
      <c r="Y6" s="126"/>
      <c r="Z6" s="126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19"/>
      <c r="H7" s="126"/>
      <c r="I7" s="55" t="e">
        <f>VLOOKUP(C7,'Points Table'!A$3:L$43,IF(A7="A Grade / Juniors",4,IF(A7="B Grade",6,IF(A7="C Grade",8,IF(A7="D Grade",10,12)))))</f>
        <v>#N/A</v>
      </c>
      <c r="Q7" s="114"/>
      <c r="R7" s="119"/>
      <c r="S7" s="147"/>
      <c r="T7" s="147"/>
      <c r="U7" s="147"/>
      <c r="V7" s="114"/>
      <c r="W7" s="114"/>
      <c r="X7" s="127"/>
      <c r="Y7" s="126"/>
      <c r="Z7" s="126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19"/>
      <c r="H8" s="126"/>
      <c r="I8" s="55" t="e">
        <f>VLOOKUP(C8,'Points Table'!A$3:L$43,IF(A8="A Grade / Juniors",4,IF(A8="B Grade",6,IF(A8="C Grade",8,IF(A8="D Grade",10,12)))))</f>
        <v>#N/A</v>
      </c>
      <c r="Q8" s="114"/>
      <c r="R8" s="119"/>
      <c r="S8" s="147"/>
      <c r="T8" s="147"/>
      <c r="U8" s="147"/>
      <c r="V8" s="114"/>
      <c r="W8" s="114"/>
      <c r="X8" s="127"/>
      <c r="Y8" s="126"/>
      <c r="Z8" s="126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47"/>
      <c r="G9" s="147"/>
      <c r="H9" s="147"/>
      <c r="I9" s="55" t="e">
        <f>VLOOKUP(C9,'Points Table'!A$3:L$43,IF(A9="A Grade / Juniors",4,IF(A9="B Grade",6,IF(A9="C Grade",8,IF(A9="D Grade",10,12)))))</f>
        <v>#N/A</v>
      </c>
      <c r="Q9" s="114"/>
      <c r="R9" s="119"/>
      <c r="S9" s="147"/>
      <c r="T9" s="147"/>
      <c r="U9" s="147"/>
      <c r="V9" s="114"/>
      <c r="W9" s="114"/>
      <c r="X9" s="127"/>
      <c r="Y9" s="126"/>
      <c r="Z9" s="126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47"/>
      <c r="G10" s="147"/>
      <c r="H10" s="147"/>
      <c r="I10" s="55" t="e">
        <f>VLOOKUP(C10,'Points Table'!A$3:L$43,IF(A10="A Grade / Juniors",4,IF(A10="B Grade",6,IF(A10="C Grade",8,IF(A10="D Grade",10,12)))))</f>
        <v>#N/A</v>
      </c>
      <c r="Q10" s="114"/>
      <c r="R10" s="119"/>
      <c r="S10" s="147"/>
      <c r="T10" s="147"/>
      <c r="U10" s="147"/>
      <c r="V10" s="114"/>
      <c r="W10" s="127"/>
      <c r="X10" s="126"/>
      <c r="Y10" s="127"/>
      <c r="Z10" s="126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/>
      <c r="B11" s="66"/>
      <c r="C11" s="66"/>
      <c r="D11" s="67"/>
      <c r="F11" s="147"/>
      <c r="G11" s="147"/>
      <c r="H11" s="147"/>
      <c r="I11" s="55" t="e">
        <f>VLOOKUP(C11,'Points Table'!A$3:L$43,IF(A11="A Grade / Juniors",4,IF(A11="B Grade",6,IF(A11="C Grade",8,IF(A11="D Grade",10,12)))))</f>
        <v>#N/A</v>
      </c>
      <c r="Q11" s="114"/>
      <c r="R11" s="119"/>
      <c r="S11" s="147"/>
      <c r="T11" s="147"/>
      <c r="U11" s="147"/>
      <c r="V11" s="114"/>
      <c r="W11" s="127"/>
      <c r="X11" s="126"/>
      <c r="Y11" s="126"/>
      <c r="Z11" s="126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/>
      <c r="B12" s="66"/>
      <c r="C12" s="66"/>
      <c r="D12" s="67"/>
      <c r="F12" s="147"/>
      <c r="G12" s="147"/>
      <c r="H12" s="147"/>
      <c r="I12" s="55" t="e">
        <f>VLOOKUP(C12,'Points Table'!A$3:L$43,IF(A12="A Grade / Juniors",4,IF(A12="B Grade",6,IF(A12="C Grade",8,IF(A12="D Grade",10,12)))))</f>
        <v>#N/A</v>
      </c>
      <c r="S12" s="114"/>
      <c r="T12" s="114"/>
      <c r="U12" s="114"/>
      <c r="V12" s="114"/>
      <c r="W12" s="114"/>
      <c r="X12" s="127"/>
      <c r="Y12" s="126"/>
      <c r="Z12" s="126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/>
      <c r="B13" s="66"/>
      <c r="C13" s="66"/>
      <c r="D13" s="67"/>
      <c r="F13" s="147"/>
      <c r="G13" s="147"/>
      <c r="H13" s="147"/>
      <c r="I13" s="55" t="e">
        <f>VLOOKUP(C13,'Points Table'!A$3:L$43,IF(A13="A Grade / Juniors",4,IF(A13="B Grade",6,IF(A13="C Grade",8,IF(A13="D Grade",10,12)))))</f>
        <v>#N/A</v>
      </c>
      <c r="R13" s="118"/>
      <c r="S13" s="64"/>
      <c r="T13" s="64"/>
      <c r="U13" s="64"/>
      <c r="V13" s="64"/>
      <c r="W13" s="64"/>
      <c r="X13" s="64"/>
      <c r="Y13" s="120"/>
      <c r="AB13" s="121"/>
    </row>
    <row r="14" spans="1:34" ht="17" customHeight="1" x14ac:dyDescent="0.2">
      <c r="A14" s="66"/>
      <c r="B14" s="66"/>
      <c r="C14" s="66"/>
      <c r="D14" s="67"/>
      <c r="F14" s="147"/>
      <c r="G14" s="147"/>
      <c r="H14" s="147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30"/>
      <c r="V14" s="127"/>
      <c r="W14" s="126"/>
      <c r="X14" s="127"/>
      <c r="Y14" s="126"/>
      <c r="Z14" s="91"/>
      <c r="AA14" s="91"/>
      <c r="AB14" s="91"/>
    </row>
    <row r="15" spans="1:34" ht="17" customHeight="1" x14ac:dyDescent="0.2">
      <c r="A15" s="66"/>
      <c r="B15" s="66"/>
      <c r="C15" s="66"/>
      <c r="D15" s="67"/>
      <c r="F15" s="147"/>
      <c r="G15" s="147"/>
      <c r="H15" s="147"/>
      <c r="I15" s="55" t="e">
        <f>VLOOKUP(C15,'Points Table'!A$3:L$43,IF(A15="A Grade / Juniors",4,IF(A15="B Grade",6,IF(A15="C Grade",8,IF(A15="D Grade",10,12)))))</f>
        <v>#N/A</v>
      </c>
      <c r="R15" s="114"/>
      <c r="S15" s="127"/>
      <c r="T15" s="127"/>
      <c r="U15" s="127"/>
      <c r="V15" s="127"/>
      <c r="W15" s="127"/>
      <c r="X15" s="127"/>
      <c r="Y15" s="126"/>
    </row>
    <row r="16" spans="1:34" ht="17" customHeight="1" x14ac:dyDescent="0.2">
      <c r="A16" s="66"/>
      <c r="B16" s="66"/>
      <c r="C16" s="66"/>
      <c r="D16" s="67"/>
      <c r="F16" s="147"/>
      <c r="G16" s="147"/>
      <c r="H16" s="147"/>
      <c r="I16" s="55" t="e">
        <f>VLOOKUP(C16,'Points Table'!A$3:L$43,IF(A16="A Grade / Juniors",4,IF(A16="B Grade",6,IF(A16="C Grade",8,IF(A16="D Grade",10,12)))))</f>
        <v>#N/A</v>
      </c>
      <c r="R16" s="114"/>
      <c r="S16" s="114"/>
      <c r="T16" s="114"/>
      <c r="U16" s="114"/>
      <c r="V16" s="127"/>
      <c r="W16" s="126"/>
      <c r="X16" s="127"/>
      <c r="Y16" s="126"/>
      <c r="Z16" s="91"/>
      <c r="AA16" s="91"/>
    </row>
    <row r="17" spans="1:31" ht="17" customHeight="1" x14ac:dyDescent="0.2">
      <c r="A17" s="66"/>
      <c r="B17" s="66"/>
      <c r="C17" s="66"/>
      <c r="D17" s="67"/>
      <c r="F17" s="147"/>
      <c r="G17" s="147"/>
      <c r="H17" s="147"/>
      <c r="I17" s="55" t="e">
        <f>VLOOKUP(C17,'Points Table'!A$3:L$43,IF(A17="A Grade / Juniors",4,IF(A17="B Grade",6,IF(A17="C Grade",8,IF(A17="D Grade",10,12)))))</f>
        <v>#N/A</v>
      </c>
      <c r="R17" s="114"/>
      <c r="S17" s="114"/>
      <c r="T17" s="114"/>
      <c r="U17" s="114"/>
      <c r="V17" s="127"/>
      <c r="W17" s="126"/>
      <c r="X17" s="127"/>
      <c r="Y17" s="126"/>
    </row>
    <row r="18" spans="1:31" ht="17" customHeight="1" x14ac:dyDescent="0.2">
      <c r="A18" s="66"/>
      <c r="B18" s="66"/>
      <c r="C18" s="66"/>
      <c r="D18" s="67"/>
      <c r="F18" s="147"/>
      <c r="G18" s="147"/>
      <c r="H18" s="147"/>
      <c r="I18" s="55" t="e">
        <f>VLOOKUP(C18,'Points Table'!A$3:L$43,IF(A18="A Grade / Juniors",4,IF(A18="B Grade",6,IF(A18="C Grade",8,IF(A18="D Grade",10,12)))))</f>
        <v>#N/A</v>
      </c>
      <c r="S18" s="114"/>
      <c r="T18" s="114"/>
      <c r="U18" s="114"/>
      <c r="V18" s="127"/>
      <c r="W18" s="126"/>
    </row>
    <row r="19" spans="1:31" ht="17" customHeight="1" x14ac:dyDescent="0.2">
      <c r="A19" s="66"/>
      <c r="B19" s="66"/>
      <c r="C19" s="66"/>
      <c r="D19" s="67"/>
      <c r="F19" s="115"/>
      <c r="G19" s="127"/>
      <c r="H19" s="126"/>
      <c r="I19" s="55" t="e">
        <f>VLOOKUP(C19,'Points Table'!A$3:L$43,IF(A19="A Grade / Juniors",4,IF(A19="B Grade",6,IF(A19="C Grade",8,IF(A19="D Grade",10,12)))))</f>
        <v>#N/A</v>
      </c>
    </row>
    <row r="20" spans="1:31" ht="17" customHeight="1" x14ac:dyDescent="0.2">
      <c r="A20" s="66"/>
      <c r="B20" s="66"/>
      <c r="C20" s="66"/>
      <c r="D20" s="67"/>
      <c r="F20" s="115"/>
      <c r="G20" s="127"/>
      <c r="H20" s="126"/>
      <c r="I20" s="55" t="e">
        <f>VLOOKUP(C20,'Points Table'!A$3:L$43,IF(A20="A Grade / Juniors",4,IF(A20="B Grade",6,IF(A20="C Grade",8,IF(A20="D Grade",10,12)))))</f>
        <v>#N/A</v>
      </c>
    </row>
    <row r="21" spans="1:31" ht="17" customHeight="1" x14ac:dyDescent="0.2">
      <c r="A21" s="66"/>
      <c r="B21" s="66"/>
      <c r="C21" s="66"/>
      <c r="D21" s="67"/>
      <c r="F21" s="115"/>
      <c r="G21" s="127"/>
      <c r="H21" s="126"/>
      <c r="I21" s="55" t="e">
        <f>VLOOKUP(C21,'Points Table'!A$3:L$43,IF(A21="A Grade / Juniors",4,IF(A21="B Grade",6,IF(A21="C Grade",8,IF(A21="D Grade",10,12)))))</f>
        <v>#N/A</v>
      </c>
      <c r="R21" s="114"/>
      <c r="S21" s="128"/>
      <c r="T21" s="128"/>
      <c r="U21" s="128"/>
      <c r="V21" s="128"/>
      <c r="W21" s="128"/>
      <c r="X21" s="128"/>
      <c r="Y21" s="126"/>
    </row>
    <row r="22" spans="1:31" ht="17" customHeight="1" x14ac:dyDescent="0.2">
      <c r="A22" s="66"/>
      <c r="B22" s="66"/>
      <c r="C22" s="66"/>
      <c r="D22" s="67"/>
      <c r="F22" s="115"/>
      <c r="G22" s="127"/>
      <c r="H22" s="126"/>
      <c r="I22" s="55" t="e">
        <f>VLOOKUP(C22,'Points Table'!A$3:L$43,IF(A22="A Grade / Juniors",4,IF(A22="B Grade",6,IF(A22="C Grade",8,IF(A22="D Grade",10,12)))))</f>
        <v>#N/A</v>
      </c>
      <c r="R22" s="114"/>
      <c r="S22" s="128"/>
      <c r="T22" s="128"/>
      <c r="U22" s="128"/>
      <c r="V22" s="128"/>
      <c r="W22" s="128"/>
      <c r="X22" s="128"/>
      <c r="Y22" s="126"/>
    </row>
    <row r="23" spans="1:31" ht="17" customHeight="1" x14ac:dyDescent="0.2">
      <c r="A23" s="66"/>
      <c r="B23" s="66"/>
      <c r="C23" s="66"/>
      <c r="D23" s="67"/>
      <c r="F23" s="115"/>
      <c r="G23" s="127"/>
      <c r="H23" s="126"/>
      <c r="I23" s="55" t="e">
        <f>VLOOKUP(C23,'Points Table'!A$3:L$43,IF(A23="A Grade / Juniors",4,IF(A23="B Grade",6,IF(A23="C Grade",8,IF(A23="D Grade",10,12)))))</f>
        <v>#N/A</v>
      </c>
      <c r="R23" s="114"/>
      <c r="S23" s="128"/>
      <c r="T23" s="128"/>
      <c r="U23" s="128"/>
      <c r="V23" s="128"/>
      <c r="W23" s="128"/>
      <c r="X23" s="128"/>
      <c r="Y23" s="126"/>
    </row>
    <row r="24" spans="1:31" ht="17" customHeight="1" x14ac:dyDescent="0.2">
      <c r="A24" s="66"/>
      <c r="B24" s="66"/>
      <c r="C24" s="66"/>
      <c r="D24" s="67"/>
      <c r="F24" s="115"/>
      <c r="G24" s="127"/>
      <c r="H24" s="126"/>
      <c r="I24" s="55" t="e">
        <f>VLOOKUP(C24,'Points Table'!A$3:L$43,IF(A24="A Grade / Juniors",4,IF(A24="B Grade",6,IF(A24="C Grade",8,IF(A24="D Grade",10,12)))))</f>
        <v>#N/A</v>
      </c>
      <c r="R24" s="114"/>
      <c r="S24" s="128"/>
      <c r="T24" s="128"/>
      <c r="U24" s="128"/>
      <c r="V24" s="128"/>
      <c r="W24" s="128"/>
      <c r="X24" s="128"/>
      <c r="Y24" s="126"/>
    </row>
    <row r="25" spans="1:31" ht="17" customHeight="1" x14ac:dyDescent="0.2">
      <c r="A25" s="66"/>
      <c r="B25" s="66"/>
      <c r="C25" s="66"/>
      <c r="D25" s="67"/>
      <c r="F25" s="115"/>
      <c r="G25" s="127"/>
      <c r="H25" s="126"/>
      <c r="I25" s="55" t="e">
        <f>VLOOKUP(C25,'Points Table'!A$3:L$43,IF(A25="A Grade / Juniors",4,IF(A25="B Grade",6,IF(A25="C Grade",8,IF(A25="D Grade",10,12)))))</f>
        <v>#N/A</v>
      </c>
      <c r="R25" s="114"/>
      <c r="S25" s="128"/>
      <c r="T25" s="128"/>
      <c r="U25" s="128"/>
      <c r="V25" s="128"/>
      <c r="W25" s="128"/>
      <c r="X25" s="128"/>
      <c r="Y25" s="126"/>
    </row>
    <row r="26" spans="1:31" x14ac:dyDescent="0.2">
      <c r="A26" s="66"/>
      <c r="B26" s="66"/>
      <c r="C26" s="66"/>
      <c r="D26" s="67"/>
      <c r="F26" s="115"/>
      <c r="G26" s="127"/>
      <c r="H26" s="126"/>
      <c r="I26" s="55" t="e">
        <f>VLOOKUP(C26,'Points Table'!A$3:L$43,IF(A26="A Grade / Juniors",4,IF(A26="B Grade",6,IF(A26="C Grade",8,IF(A26="D Grade",10,12)))))</f>
        <v>#N/A</v>
      </c>
      <c r="R26" s="114"/>
      <c r="S26" s="128"/>
      <c r="T26" s="128"/>
      <c r="U26" s="128"/>
      <c r="V26" s="128"/>
      <c r="W26" s="128"/>
      <c r="X26" s="128"/>
      <c r="Y26" s="126"/>
    </row>
    <row r="27" spans="1:31" x14ac:dyDescent="0.2">
      <c r="A27" s="66"/>
      <c r="B27" s="66"/>
      <c r="C27" s="66"/>
      <c r="D27" s="67"/>
      <c r="F27" s="115"/>
      <c r="G27" s="127"/>
      <c r="H27" s="126"/>
      <c r="I27" s="55" t="e">
        <f>VLOOKUP(C27,'Points Table'!A$3:L$43,IF(A27="A Grade / Juniors",4,IF(A27="B Grade",6,IF(A27="C Grade",8,IF(A27="D Grade",10,12)))))</f>
        <v>#N/A</v>
      </c>
      <c r="R27" s="114"/>
      <c r="S27" s="128"/>
      <c r="T27" s="128"/>
      <c r="U27" s="128"/>
      <c r="V27" s="128"/>
      <c r="W27" s="128"/>
      <c r="X27" s="128"/>
      <c r="Y27" s="126"/>
    </row>
    <row r="28" spans="1:31" x14ac:dyDescent="0.2">
      <c r="A28" s="66"/>
      <c r="B28" s="66"/>
      <c r="C28" s="66"/>
      <c r="D28" s="67"/>
      <c r="F28" s="115"/>
      <c r="G28" s="127"/>
      <c r="H28" s="126"/>
      <c r="I28" s="55" t="e">
        <f>VLOOKUP(C28,'Points Table'!A$3:L$43,IF(A28="A Grade / Juniors",4,IF(A28="B Grade",6,IF(A28="C Grade",8,IF(A28="D Grade",10,12)))))</f>
        <v>#N/A</v>
      </c>
      <c r="R28" s="114"/>
      <c r="S28" s="128"/>
      <c r="T28" s="128"/>
      <c r="U28" s="128"/>
      <c r="V28" s="128"/>
      <c r="W28" s="128"/>
      <c r="X28" s="128"/>
      <c r="Y28" s="126"/>
    </row>
    <row r="29" spans="1:31" ht="19" x14ac:dyDescent="0.2">
      <c r="A29" s="66"/>
      <c r="B29" s="66"/>
      <c r="C29" s="66"/>
      <c r="D29" s="67"/>
      <c r="F29" s="115"/>
      <c r="G29" s="127"/>
      <c r="H29" s="126"/>
      <c r="I29" s="55" t="e">
        <f>VLOOKUP(C29,'Points Table'!A$3:L$43,IF(A29="A Grade / Juniors",4,IF(A29="B Grade",6,IF(A29="C Grade",8,IF(A29="D Grade",10,12)))))</f>
        <v>#N/A</v>
      </c>
      <c r="R29" s="114"/>
      <c r="S29" s="128"/>
      <c r="T29" s="128"/>
      <c r="U29" s="128"/>
      <c r="V29" s="128"/>
      <c r="W29" s="128"/>
      <c r="X29" s="128"/>
      <c r="Y29" s="126"/>
      <c r="Z29" s="82"/>
      <c r="AA29" s="82"/>
      <c r="AB29" s="82"/>
      <c r="AC29" s="96"/>
      <c r="AD29" s="82"/>
      <c r="AE29"/>
    </row>
    <row r="30" spans="1:31" ht="19" x14ac:dyDescent="0.2">
      <c r="A30" s="66"/>
      <c r="B30" s="66"/>
      <c r="C30" s="66"/>
      <c r="D30" s="67"/>
      <c r="F30" s="115"/>
      <c r="G30" s="127"/>
      <c r="H30" s="126"/>
      <c r="I30" s="55" t="e">
        <f>VLOOKUP(C30,'Points Table'!A$3:L$43,IF(A30="A Grade / Juniors",4,IF(A30="B Grade",6,IF(A30="C Grade",8,IF(A30="D Grade",10,12)))))</f>
        <v>#N/A</v>
      </c>
      <c r="R30" s="114"/>
      <c r="S30" s="128"/>
      <c r="T30" s="128"/>
      <c r="U30" s="128"/>
      <c r="V30" s="128"/>
      <c r="W30" s="128"/>
      <c r="X30" s="128"/>
      <c r="Y30" s="126"/>
      <c r="Z30" s="82"/>
      <c r="AA30" s="82"/>
      <c r="AB30" s="82"/>
      <c r="AC30" s="96"/>
      <c r="AD30" s="82"/>
      <c r="AE30"/>
    </row>
    <row r="31" spans="1:31" ht="19" x14ac:dyDescent="0.2">
      <c r="A31" s="66"/>
      <c r="B31" s="66"/>
      <c r="C31" s="66"/>
      <c r="D31" s="67"/>
      <c r="F31" s="115"/>
      <c r="G31" s="127"/>
      <c r="H31" s="126"/>
      <c r="I31" s="55" t="e">
        <f>VLOOKUP(C31,'Points Table'!A$3:L$43,IF(A31="A Grade / Juniors",4,IF(A31="B Grade",6,IF(A31="C Grade",8,IF(A31="D Grade",10,12)))))</f>
        <v>#N/A</v>
      </c>
      <c r="R31" s="114"/>
      <c r="S31" s="128"/>
      <c r="T31" s="128"/>
      <c r="U31" s="128"/>
      <c r="V31" s="128"/>
      <c r="W31" s="128"/>
      <c r="X31" s="128"/>
      <c r="Y31" s="126"/>
      <c r="Z31" s="82"/>
      <c r="AA31" s="82"/>
      <c r="AB31" s="82"/>
      <c r="AC31" s="96"/>
      <c r="AD31" s="82"/>
      <c r="AE31"/>
    </row>
    <row r="32" spans="1:31" ht="19" x14ac:dyDescent="0.2">
      <c r="A32" s="66"/>
      <c r="B32" s="66"/>
      <c r="C32" s="66"/>
      <c r="D32" s="67"/>
      <c r="F32" s="115"/>
      <c r="G32" s="127"/>
      <c r="H32" s="126"/>
      <c r="I32" s="55" t="e">
        <f>VLOOKUP(C32,'Points Table'!A$3:L$43,IF(A32="A Grade / Juniors",4,IF(A32="B Grade",6,IF(A32="C Grade",8,IF(A32="D Grade",10,12)))))</f>
        <v>#N/A</v>
      </c>
      <c r="R32" s="114"/>
      <c r="S32" s="114"/>
      <c r="T32" s="127"/>
      <c r="U32" s="126"/>
      <c r="V32" s="126"/>
      <c r="W32" s="128"/>
      <c r="X32" s="128"/>
      <c r="Y32" s="126"/>
      <c r="Z32" s="82"/>
      <c r="AA32" s="82"/>
      <c r="AB32" s="82"/>
      <c r="AC32" s="96"/>
      <c r="AD32" s="82"/>
      <c r="AE32"/>
    </row>
    <row r="33" spans="1:10" ht="17" customHeight="1" x14ac:dyDescent="0.2">
      <c r="A33" s="66"/>
      <c r="B33" s="66"/>
      <c r="C33" s="66"/>
      <c r="D33" s="67"/>
      <c r="F33" s="115"/>
      <c r="G33" s="127"/>
      <c r="H33" s="126"/>
      <c r="I33" s="55" t="e">
        <f>VLOOKUP(C33,'Points Table'!A$3:L$43,IF(A33="A Grade / Juniors",4,IF(A33="B Grade",6,IF(A33="C Grade",8,IF(A33="D Grade",10,12)))))</f>
        <v>#N/A</v>
      </c>
      <c r="J33" s="64"/>
    </row>
    <row r="34" spans="1:10" ht="17" customHeight="1" x14ac:dyDescent="0.2">
      <c r="A34" s="66"/>
      <c r="B34" s="66"/>
      <c r="C34" s="66"/>
      <c r="D34" s="67"/>
      <c r="F34" s="115"/>
      <c r="G34" s="127"/>
      <c r="H34" s="126"/>
      <c r="I34" s="55" t="e">
        <f>VLOOKUP(C34,'Points Table'!A$3:L$43,IF(A34="A Grade / Juniors",4,IF(A34="B Grade",6,IF(A34="C Grade",8,IF(A34="D Grade",10,12)))))</f>
        <v>#N/A</v>
      </c>
    </row>
    <row r="35" spans="1:10" ht="17" customHeight="1" x14ac:dyDescent="0.2">
      <c r="A35" s="66"/>
      <c r="B35" s="66"/>
      <c r="C35" s="66"/>
      <c r="D35" s="67"/>
      <c r="F35" s="115"/>
      <c r="G35" s="127"/>
      <c r="H35" s="126"/>
      <c r="I35" s="55" t="e">
        <f>VLOOKUP(C35,'Points Table'!A$3:L$43,IF(A35="A Grade / Juniors",4,IF(A35="B Grade",6,IF(A35="C Grade",8,IF(A35="D Grade",10,12)))))</f>
        <v>#N/A</v>
      </c>
    </row>
    <row r="36" spans="1:10" ht="17" customHeight="1" x14ac:dyDescent="0.2">
      <c r="A36" s="66"/>
      <c r="B36" s="66"/>
      <c r="C36" s="66"/>
      <c r="D36" s="67"/>
      <c r="F36" s="115"/>
      <c r="G36" s="127"/>
      <c r="H36" s="126"/>
      <c r="I36" s="55" t="e">
        <f>VLOOKUP(C36,'Points Table'!A$3:L$43,IF(A36="A Grade / Juniors",4,IF(A36="B Grade",6,IF(A36="C Grade",8,IF(A36="D Grade",10,12)))))</f>
        <v>#N/A</v>
      </c>
    </row>
    <row r="37" spans="1:10" ht="17" customHeight="1" x14ac:dyDescent="0.2">
      <c r="A37" s="66"/>
      <c r="B37" s="66"/>
      <c r="C37" s="66"/>
      <c r="D37" s="67"/>
      <c r="F37" s="115"/>
      <c r="G37" s="127"/>
      <c r="H37" s="126"/>
      <c r="I37" s="55" t="e">
        <f>VLOOKUP(C37,'Points Table'!A$3:L$43,IF(A37="A Grade / Juniors",4,IF(A37="B Grade",6,IF(A37="C Grade",8,IF(A37="D Grade",10,12)))))</f>
        <v>#N/A</v>
      </c>
    </row>
    <row r="38" spans="1:10" ht="17" customHeight="1" x14ac:dyDescent="0.2">
      <c r="A38" s="66"/>
      <c r="B38" s="66"/>
      <c r="C38" s="66"/>
      <c r="D38" s="67"/>
      <c r="F38" s="115"/>
      <c r="G38" s="127"/>
      <c r="H38" s="126"/>
      <c r="I38" s="55" t="e">
        <f>VLOOKUP(C38,'Points Table'!A$3:L$43,IF(A38="A Grade / Juniors",4,IF(A38="B Grade",6,IF(A38="C Grade",8,IF(A38="D Grade",10,12)))))</f>
        <v>#N/A</v>
      </c>
    </row>
    <row r="39" spans="1:10" x14ac:dyDescent="0.2">
      <c r="D39" s="67"/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71"/>
  <sheetViews>
    <sheetView workbookViewId="0">
      <selection activeCell="A2" sqref="A2:H71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56</v>
      </c>
      <c r="B1" s="61" t="s">
        <v>57</v>
      </c>
      <c r="C1" s="61" t="s">
        <v>43</v>
      </c>
      <c r="D1" s="61" t="s">
        <v>58</v>
      </c>
      <c r="E1" s="61" t="s">
        <v>59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68"/>
      <c r="H2" s="122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68"/>
      <c r="H3" s="122"/>
      <c r="I3" s="55" t="e">
        <f>VLOOKUP(C3,'Points Table'!A$3:L$43,IF(A3="A Grade / Juniors",4,IF(A3="B Grade",6,IF(A3="C Grade",8,IF(A3="D Grade",10,12)))))</f>
        <v>#N/A</v>
      </c>
      <c r="R3" s="114"/>
      <c r="S3" s="119"/>
      <c r="T3" s="82"/>
      <c r="U3" s="82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68"/>
      <c r="H4" s="122"/>
      <c r="I4" s="55" t="e">
        <f>VLOOKUP(C4,'Points Table'!A$3:L$43,IF(A4="A Grade / Juniors",4,IF(A4="B Grade",6,IF(A4="C Grade",8,IF(A4="D Grade",10,12)))))</f>
        <v>#N/A</v>
      </c>
      <c r="R4" s="114"/>
      <c r="S4" s="119"/>
      <c r="T4" s="82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68"/>
      <c r="H5" s="122"/>
      <c r="I5" s="55" t="e">
        <f>VLOOKUP(C5,'Points Table'!A$3:L$43,IF(A5="A Grade / Juniors",4,IF(A5="B Grade",6,IF(A5="C Grade",8,IF(A5="D Grade",10,12)))))</f>
        <v>#N/A</v>
      </c>
      <c r="R5" s="82"/>
      <c r="S5" s="82"/>
      <c r="T5" s="82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68"/>
      <c r="H6" s="122"/>
      <c r="I6" s="55" t="e">
        <f>VLOOKUP(C6,'Points Table'!A$3:L$43,IF(A6="A Grade / Juniors",4,IF(A6="B Grade",6,IF(A6="C Grade",8,IF(A6="D Grade",10,12)))))</f>
        <v>#N/A</v>
      </c>
      <c r="R6" s="82"/>
      <c r="S6" s="82"/>
      <c r="T6" s="82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68"/>
      <c r="H7" s="122"/>
      <c r="I7" s="55" t="e">
        <f>VLOOKUP(C7,'Points Table'!A$3:L$43,IF(A7="A Grade / Juniors",4,IF(A7="B Grade",6,IF(A7="C Grade",8,IF(A7="D Grade",10,12)))))</f>
        <v>#N/A</v>
      </c>
      <c r="R7" s="82"/>
      <c r="S7" s="82"/>
      <c r="T7" s="82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68"/>
      <c r="H8" s="122"/>
      <c r="I8" s="55" t="e">
        <f>VLOOKUP(C8,'Points Table'!A$3:L$43,IF(A8="A Grade / Juniors",4,IF(A8="B Grade",6,IF(A8="C Grade",8,IF(A8="D Grade",10,12)))))</f>
        <v>#N/A</v>
      </c>
      <c r="R8" s="82"/>
      <c r="S8" s="82"/>
      <c r="T8" s="82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68"/>
      <c r="H9" s="122"/>
      <c r="I9" s="55" t="e">
        <f>VLOOKUP(C9,'Points Table'!A$3:L$43,IF(A9="A Grade / Juniors",4,IF(A9="B Grade",6,IF(A9="C Grade",8,IF(A9="D Grade",10,12)))))</f>
        <v>#N/A</v>
      </c>
      <c r="R9" s="82"/>
      <c r="S9" s="82"/>
      <c r="T9" s="82"/>
      <c r="U9" s="82"/>
      <c r="V9" s="82"/>
      <c r="W9" s="82"/>
      <c r="X9" s="82"/>
      <c r="Y9" s="82"/>
      <c r="Z9" s="82"/>
      <c r="AA9" s="96"/>
      <c r="AB9"/>
      <c r="AC9" s="82"/>
    </row>
    <row r="10" spans="1:29" ht="17" customHeight="1" x14ac:dyDescent="0.2">
      <c r="A10" s="66"/>
      <c r="B10" s="66"/>
      <c r="C10" s="66"/>
      <c r="D10" s="67"/>
      <c r="F10" s="115"/>
      <c r="G10" s="68"/>
      <c r="H10" s="122"/>
      <c r="I10" s="55" t="e">
        <f>VLOOKUP(C10,'Points Table'!A$3:L$43,IF(A10="A Grade / Juniors",4,IF(A10="B Grade",6,IF(A10="C Grade",8,IF(A10="D Grade",10,12)))))</f>
        <v>#N/A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/>
      <c r="B11" s="66"/>
      <c r="C11" s="66"/>
      <c r="D11" s="67"/>
      <c r="F11" s="115"/>
      <c r="G11" s="68"/>
      <c r="H11" s="122"/>
      <c r="I11" s="55" t="e">
        <f>VLOOKUP(C11,'Points Table'!A$3:L$43,IF(A11="A Grade / Juniors",4,IF(A11="B Grade",6,IF(A11="C Grade",8,IF(A11="D Grade",10,12)))))</f>
        <v>#N/A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/>
      <c r="B12" s="66"/>
      <c r="C12" s="66"/>
      <c r="D12" s="67"/>
      <c r="F12" s="115"/>
      <c r="G12" s="68"/>
      <c r="H12" s="122"/>
      <c r="I12" s="55" t="e">
        <f>VLOOKUP(C12,'Points Table'!A$3:L$43,IF(A12="A Grade / Juniors",4,IF(A12="B Grade",6,IF(A12="C Grade",8,IF(A12="D Grade",10,12)))))</f>
        <v>#N/A</v>
      </c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68"/>
      <c r="H13" s="122"/>
      <c r="I13" s="55" t="e">
        <f>VLOOKUP(C13,'Points Table'!A$3:L$43,IF(A13="A Grade / Juniors",4,IF(A13="B Grade",6,IF(A13="C Grade",8,IF(A13="D Grade",10,12)))))</f>
        <v>#N/A</v>
      </c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19"/>
      <c r="H14" s="122"/>
      <c r="I14" s="55" t="e">
        <f>VLOOKUP(C14,'Points Table'!A$3:L$43,IF(A14="A Grade / Juniors",4,IF(A14="B Grade",6,IF(A14="C Grade",8,IF(A14="D Grade",10,12)))))</f>
        <v>#N/A</v>
      </c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6"/>
      <c r="AC14" s="82"/>
    </row>
    <row r="15" spans="1:29" ht="17" customHeight="1" x14ac:dyDescent="0.2">
      <c r="A15" s="66"/>
      <c r="B15" s="66"/>
      <c r="C15" s="66"/>
      <c r="D15" s="67"/>
      <c r="F15" s="115"/>
      <c r="G15" s="119"/>
      <c r="H15" s="122"/>
      <c r="I15" s="55" t="e">
        <f>VLOOKUP(C15,'Points Table'!A$3:L$43,IF(A15="A Grade / Juniors",4,IF(A15="B Grade",6,IF(A15="C Grade",8,IF(A15="D Grade",10,12)))))</f>
        <v>#N/A</v>
      </c>
      <c r="R15" s="114"/>
      <c r="S15" s="119"/>
      <c r="T15" s="82"/>
      <c r="U15" s="82"/>
      <c r="V15" s="82"/>
      <c r="W15" s="82"/>
      <c r="X15" s="82"/>
      <c r="Y15" s="82"/>
      <c r="Z15" s="82"/>
      <c r="AA15" s="82"/>
      <c r="AB15" s="96"/>
      <c r="AC15" s="82"/>
    </row>
    <row r="16" spans="1:29" ht="17" customHeight="1" x14ac:dyDescent="0.2">
      <c r="A16" s="66"/>
      <c r="B16" s="66"/>
      <c r="C16" s="66"/>
      <c r="D16" s="67"/>
      <c r="F16" s="115"/>
      <c r="G16" s="119"/>
      <c r="H16" s="122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  <c r="V16" s="82"/>
      <c r="W16" s="82"/>
      <c r="X16" s="82"/>
      <c r="Y16" s="82"/>
      <c r="Z16" s="82"/>
      <c r="AA16" s="82"/>
      <c r="AB16" s="96"/>
      <c r="AC16"/>
    </row>
    <row r="17" spans="1:23" ht="17" customHeight="1" x14ac:dyDescent="0.2">
      <c r="A17" s="66"/>
      <c r="B17" s="66"/>
      <c r="C17" s="66"/>
      <c r="D17" s="67"/>
      <c r="F17" s="115"/>
      <c r="G17" s="119"/>
      <c r="H17" s="122"/>
      <c r="I17" s="55" t="e">
        <f>VLOOKUP(C17,'Points Table'!A$3:L$43,IF(A17="A Grade / Juniors",4,IF(A17="B Grade",6,IF(A17="C Grade",8,IF(A17="D Grade",10,12)))))</f>
        <v>#N/A</v>
      </c>
      <c r="R17" s="114"/>
      <c r="S17" s="119"/>
      <c r="T17" s="120"/>
    </row>
    <row r="18" spans="1:23" ht="17" customHeight="1" x14ac:dyDescent="0.2">
      <c r="A18" s="66"/>
      <c r="B18" s="66"/>
      <c r="C18" s="66"/>
      <c r="D18" s="67"/>
      <c r="F18" s="115"/>
      <c r="G18" s="119"/>
      <c r="H18" s="122"/>
      <c r="I18" s="55" t="e">
        <f>VLOOKUP(C18,'Points Table'!A$3:L$43,IF(A18="A Grade / Juniors",4,IF(A18="B Grade",6,IF(A18="C Grade",8,IF(A18="D Grade",10,12)))))</f>
        <v>#N/A</v>
      </c>
      <c r="R18" s="114"/>
      <c r="S18" s="119"/>
      <c r="T18" s="120"/>
    </row>
    <row r="19" spans="1:23" ht="17" customHeight="1" x14ac:dyDescent="0.2">
      <c r="A19" s="66"/>
      <c r="B19" s="66"/>
      <c r="C19" s="66"/>
      <c r="D19" s="67"/>
      <c r="F19" s="115"/>
      <c r="G19" s="119"/>
      <c r="H19" s="122"/>
      <c r="I19" s="55" t="e">
        <f>VLOOKUP(C19,'Points Table'!A$3:L$43,IF(A19="A Grade / Juniors",4,IF(A19="B Grade",6,IF(A19="C Grade",8,IF(A19="D Grade",10,12)))))</f>
        <v>#N/A</v>
      </c>
      <c r="R19" s="114"/>
      <c r="S19" s="119"/>
      <c r="T19" s="120"/>
    </row>
    <row r="20" spans="1:23" x14ac:dyDescent="0.2">
      <c r="A20" s="66"/>
      <c r="B20" s="66"/>
      <c r="C20" s="66"/>
      <c r="D20" s="67"/>
      <c r="F20" s="115"/>
      <c r="G20" s="119"/>
      <c r="H20" s="122"/>
      <c r="I20" s="55" t="e">
        <f>VLOOKUP(C20,'Points Table'!A$3:L$43,IF(A20="A Grade / Juniors",4,IF(A20="B Grade",6,IF(A20="C Grade",8,IF(A20="D Grade",10,12)))))</f>
        <v>#N/A</v>
      </c>
    </row>
    <row r="21" spans="1:23" x14ac:dyDescent="0.2">
      <c r="A21" s="66"/>
      <c r="B21" s="66"/>
      <c r="C21" s="66"/>
      <c r="D21" s="67"/>
      <c r="F21" s="115"/>
      <c r="G21" s="119"/>
      <c r="H21" s="122"/>
      <c r="I21" s="55" t="e">
        <f>VLOOKUP(C21,'Points Table'!A$3:L$43,IF(A21="A Grade / Juniors",4,IF(A21="B Grade",6,IF(A21="C Grade",8,IF(A21="D Grade",10,12)))))</f>
        <v>#N/A</v>
      </c>
    </row>
    <row r="22" spans="1:23" x14ac:dyDescent="0.2">
      <c r="A22" s="66"/>
      <c r="B22" s="66"/>
      <c r="C22" s="66"/>
      <c r="D22" s="67"/>
      <c r="F22" s="115"/>
      <c r="G22" s="119"/>
      <c r="H22" s="122"/>
      <c r="I22" s="55" t="e">
        <f>VLOOKUP(C22,'Points Table'!A$3:L$43,IF(A22="A Grade / Juniors",4,IF(A22="B Grade",6,IF(A22="C Grade",8,IF(A22="D Grade",10,12)))))</f>
        <v>#N/A</v>
      </c>
    </row>
    <row r="23" spans="1:23" x14ac:dyDescent="0.2">
      <c r="A23" s="66"/>
      <c r="B23" s="66"/>
      <c r="C23" s="66"/>
      <c r="D23" s="67"/>
      <c r="F23" s="115"/>
      <c r="G23" s="119"/>
      <c r="H23" s="122"/>
      <c r="I23" s="55" t="e">
        <f>VLOOKUP(C23,'Points Table'!A$3:L$43,IF(A23="A Grade / Juniors",4,IF(A23="B Grade",6,IF(A23="C Grade",8,IF(A23="D Grade",10,12)))))</f>
        <v>#N/A</v>
      </c>
    </row>
    <row r="24" spans="1:23" x14ac:dyDescent="0.2">
      <c r="A24" s="66"/>
      <c r="B24" s="66"/>
      <c r="C24" s="66"/>
      <c r="D24" s="67"/>
      <c r="F24" s="115"/>
      <c r="G24" s="119"/>
      <c r="H24" s="122"/>
      <c r="I24" s="55" t="e">
        <f>VLOOKUP(C24,'Points Table'!A$3:L$43,IF(A24="A Grade / Juniors",4,IF(A24="B Grade",6,IF(A24="C Grade",8,IF(A24="D Grade",10,12)))))</f>
        <v>#N/A</v>
      </c>
      <c r="R24" s="118"/>
      <c r="S24" s="64"/>
      <c r="T24" s="120"/>
      <c r="W24" s="121"/>
    </row>
    <row r="25" spans="1:23" ht="17" customHeight="1" x14ac:dyDescent="0.2">
      <c r="A25" s="66"/>
      <c r="B25" s="66"/>
      <c r="C25" s="66"/>
      <c r="D25" s="67"/>
      <c r="F25" s="115"/>
      <c r="G25" s="119"/>
      <c r="H25" s="122"/>
      <c r="I25" s="55" t="e">
        <f>VLOOKUP(C25,'Points Table'!A$3:L$43,IF(A25="A Grade / Juniors",4,IF(A25="B Grade",6,IF(A25="C Grade",8,IF(A25="D Grade",10,12)))))</f>
        <v>#N/A</v>
      </c>
      <c r="R25" s="118"/>
      <c r="S25" s="64"/>
      <c r="T25" s="120"/>
      <c r="W25" s="121"/>
    </row>
    <row r="26" spans="1:23" ht="17" customHeight="1" x14ac:dyDescent="0.2">
      <c r="A26" s="66"/>
      <c r="B26" s="66"/>
      <c r="C26" s="66"/>
      <c r="D26" s="67"/>
      <c r="F26" s="115"/>
      <c r="G26" s="119"/>
      <c r="H26" s="122"/>
      <c r="I26" s="55" t="e">
        <f>VLOOKUP(C26,'Points Table'!A$3:L$43,IF(A26="A Grade / Juniors",4,IF(A26="B Grade",6,IF(A26="C Grade",8,IF(A26="D Grade",10,12)))))</f>
        <v>#N/A</v>
      </c>
      <c r="R26" s="118"/>
      <c r="S26" s="64"/>
      <c r="T26" s="120"/>
      <c r="W26" s="121"/>
    </row>
    <row r="27" spans="1:23" ht="17" customHeight="1" x14ac:dyDescent="0.2">
      <c r="A27" s="66"/>
      <c r="B27" s="66"/>
      <c r="C27" s="66"/>
      <c r="D27" s="67"/>
      <c r="F27" s="115"/>
      <c r="G27" s="119"/>
      <c r="H27" s="122"/>
      <c r="I27" s="55" t="e">
        <f>VLOOKUP(C27,'Points Table'!A$3:L$43,IF(A27="A Grade / Juniors",4,IF(A27="B Grade",6,IF(A27="C Grade",8,IF(A27="D Grade",10,12)))))</f>
        <v>#N/A</v>
      </c>
      <c r="R27" s="91"/>
      <c r="S27" s="91"/>
      <c r="T27" s="120"/>
      <c r="U27" s="91"/>
      <c r="V27" s="91"/>
      <c r="W27" s="91"/>
    </row>
    <row r="28" spans="1:23" ht="17" customHeight="1" x14ac:dyDescent="0.2">
      <c r="A28" s="66"/>
      <c r="B28" s="66"/>
      <c r="C28" s="66"/>
      <c r="D28" s="67"/>
      <c r="F28" s="115"/>
      <c r="G28" s="119"/>
      <c r="H28" s="122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19"/>
      <c r="H29" s="122"/>
      <c r="I29" s="55" t="e">
        <f>VLOOKUP(C29,'Points Table'!A$3:L$43,IF(A29="A Grade / Juniors",4,IF(A29="B Grade",6,IF(A29="C Grade",8,IF(A29="D Grade",10,12)))))</f>
        <v>#N/A</v>
      </c>
      <c r="R29" s="91"/>
      <c r="S29" s="91"/>
      <c r="T29" s="91"/>
      <c r="U29" s="91"/>
      <c r="V29" s="91"/>
    </row>
    <row r="30" spans="1:23" ht="17" customHeight="1" x14ac:dyDescent="0.2">
      <c r="A30" s="66"/>
      <c r="B30" s="66"/>
      <c r="C30" s="66"/>
      <c r="D30" s="67"/>
      <c r="F30" s="115"/>
      <c r="G30" s="119"/>
      <c r="H30" s="122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19"/>
      <c r="H31" s="122"/>
      <c r="I31" s="55" t="e">
        <f>VLOOKUP(C31,'Points Table'!A$3:L$43,IF(A31="A Grade / Juniors",4,IF(A31="B Grade",6,IF(A31="C Grade",8,IF(A31="D Grade",10,12)))))</f>
        <v>#N/A</v>
      </c>
    </row>
    <row r="32" spans="1:23" ht="17" customHeight="1" x14ac:dyDescent="0.2">
      <c r="A32" s="66"/>
      <c r="B32" s="66"/>
      <c r="C32" s="66"/>
      <c r="D32" s="67"/>
      <c r="F32" s="115"/>
      <c r="G32" s="119"/>
      <c r="H32" s="122"/>
      <c r="I32" s="55" t="e">
        <f>VLOOKUP(C32,'Points Table'!A$3:L$43,IF(A32="A Grade / Juniors",4,IF(A32="B Grade",6,IF(A32="C Grade",8,IF(A32="D Grade",10,12)))))</f>
        <v>#N/A</v>
      </c>
    </row>
    <row r="33" spans="1:27" ht="17" customHeight="1" x14ac:dyDescent="0.2">
      <c r="A33" s="66"/>
      <c r="B33" s="66"/>
      <c r="C33" s="66"/>
      <c r="D33" s="67"/>
      <c r="F33" s="115"/>
      <c r="G33" s="119"/>
      <c r="H33" s="122"/>
      <c r="I33" s="55" t="e">
        <f>VLOOKUP(C33,'Points Table'!A$3:L$43,IF(A33="A Grade / Juniors",4,IF(A33="B Grade",6,IF(A33="C Grade",8,IF(A33="D Grade",10,12)))))</f>
        <v>#N/A</v>
      </c>
    </row>
    <row r="34" spans="1:27" ht="17" customHeight="1" x14ac:dyDescent="0.2">
      <c r="A34" s="66"/>
      <c r="B34" s="66"/>
      <c r="C34" s="66"/>
      <c r="D34" s="67"/>
      <c r="F34" s="115"/>
      <c r="G34" s="119"/>
      <c r="H34" s="122"/>
      <c r="I34" s="55" t="e">
        <f>VLOOKUP(C34,'Points Table'!A$3:L$43,IF(A34="A Grade / Juniors",4,IF(A34="B Grade",6,IF(A34="C Grade",8,IF(A34="D Grade",10,12)))))</f>
        <v>#N/A</v>
      </c>
    </row>
    <row r="35" spans="1:27" ht="17" customHeight="1" x14ac:dyDescent="0.2">
      <c r="A35" s="66"/>
      <c r="B35" s="66"/>
      <c r="C35" s="66"/>
      <c r="D35" s="67"/>
      <c r="F35" s="115"/>
      <c r="G35" s="119"/>
      <c r="H35" s="122"/>
      <c r="I35" s="55" t="e">
        <f>VLOOKUP(C35,'Points Table'!A$3:L$43,IF(A35="A Grade / Juniors",4,IF(A35="B Grade",6,IF(A35="C Grade",8,IF(A35="D Grade",10,12)))))</f>
        <v>#N/A</v>
      </c>
    </row>
    <row r="36" spans="1:27" ht="17" customHeight="1" x14ac:dyDescent="0.2">
      <c r="A36" s="66"/>
      <c r="B36" s="66"/>
      <c r="C36" s="66"/>
      <c r="D36" s="67"/>
      <c r="F36" s="115"/>
      <c r="G36" s="119"/>
      <c r="H36" s="122"/>
      <c r="I36" s="55" t="e">
        <f>VLOOKUP(C36,'Points Table'!A$3:L$43,IF(A36="A Grade / Juniors",4,IF(A36="B Grade",6,IF(A36="C Grade",8,IF(A36="D Grade",10,12)))))</f>
        <v>#N/A</v>
      </c>
    </row>
    <row r="37" spans="1:27" ht="17" customHeight="1" x14ac:dyDescent="0.2">
      <c r="A37" s="66"/>
      <c r="B37" s="66"/>
      <c r="C37" s="66"/>
      <c r="D37" s="67"/>
      <c r="F37" s="115"/>
      <c r="G37" s="119"/>
      <c r="H37" s="122"/>
      <c r="I37" s="55" t="e">
        <f>VLOOKUP(C37,'Points Table'!A$3:L$43,IF(A37="A Grade / Juniors",4,IF(A37="B Grade",6,IF(A37="C Grade",8,IF(A37="D Grade",10,12)))))</f>
        <v>#N/A</v>
      </c>
    </row>
    <row r="38" spans="1:27" ht="17" customHeight="1" x14ac:dyDescent="0.2">
      <c r="A38" s="66"/>
      <c r="B38" s="66"/>
      <c r="C38" s="66"/>
      <c r="D38" s="67"/>
      <c r="F38" s="115"/>
      <c r="G38" s="119"/>
      <c r="H38" s="122"/>
      <c r="I38" s="55" t="e">
        <f>VLOOKUP(C38,'Points Table'!A$3:L$43,IF(A38="A Grade / Juniors",4,IF(A38="B Grade",6,IF(A38="C Grade",8,IF(A38="D Grade",10,12)))))</f>
        <v>#N/A</v>
      </c>
    </row>
    <row r="39" spans="1:27" ht="17" customHeight="1" x14ac:dyDescent="0.2">
      <c r="A39" s="66"/>
      <c r="B39" s="66"/>
      <c r="C39" s="66"/>
      <c r="D39" s="67"/>
      <c r="F39" s="115"/>
      <c r="G39" s="119"/>
      <c r="H39" s="122"/>
      <c r="I39" s="55" t="e">
        <f>VLOOKUP(C39,'Points Table'!A$3:L$43,IF(A39="A Grade / Juniors",4,IF(A39="B Grade",6,IF(A39="C Grade",8,IF(A39="D Grade",10,12)))))</f>
        <v>#N/A</v>
      </c>
    </row>
    <row r="40" spans="1:27" ht="17" customHeight="1" x14ac:dyDescent="0.2">
      <c r="A40" s="66"/>
      <c r="B40" s="66"/>
      <c r="C40" s="66"/>
      <c r="D40" s="67"/>
      <c r="F40" s="115"/>
      <c r="G40" s="119"/>
      <c r="H40" s="122"/>
      <c r="I40" s="55" t="e">
        <f>VLOOKUP(C40,'Points Table'!A$3:L$43,IF(A40="A Grade / Juniors",4,IF(A40="B Grade",6,IF(A40="C Grade",8,IF(A40="D Grade",10,12)))))</f>
        <v>#N/A</v>
      </c>
    </row>
    <row r="41" spans="1:27" ht="17" customHeight="1" x14ac:dyDescent="0.2">
      <c r="A41" s="66"/>
      <c r="B41" s="66"/>
      <c r="C41" s="66"/>
      <c r="D41" s="67"/>
      <c r="F41" s="115"/>
      <c r="G41" s="119"/>
      <c r="H41" s="122"/>
      <c r="I41" s="55" t="e">
        <f>VLOOKUP(C41,'Points Table'!A$3:L$43,IF(A41="A Grade / Juniors",4,IF(A41="B Grade",6,IF(A41="C Grade",8,IF(A41="D Grade",10,12)))))</f>
        <v>#N/A</v>
      </c>
    </row>
    <row r="42" spans="1:27" ht="17" customHeight="1" x14ac:dyDescent="0.2">
      <c r="A42" s="66"/>
      <c r="B42" s="66"/>
      <c r="C42" s="66"/>
      <c r="D42" s="67"/>
      <c r="F42" s="115"/>
      <c r="G42" s="119"/>
      <c r="H42" s="122"/>
      <c r="I42" s="55" t="e">
        <f>VLOOKUP(C42,'Points Table'!A$3:L$43,IF(A42="A Grade / Juniors",4,IF(A42="B Grade",6,IF(A42="C Grade",8,IF(A42="D Grade",10,12)))))</f>
        <v>#N/A</v>
      </c>
      <c r="U42" s="82"/>
      <c r="V42" s="82"/>
      <c r="W42" s="82"/>
      <c r="Y42" s="82"/>
      <c r="Z42" s="82"/>
      <c r="AA42" s="96"/>
    </row>
    <row r="43" spans="1:27" ht="17" customHeight="1" x14ac:dyDescent="0.2">
      <c r="A43" s="66"/>
      <c r="B43" s="66"/>
      <c r="C43" s="66"/>
      <c r="D43" s="67"/>
      <c r="F43" s="115"/>
      <c r="G43" s="119"/>
      <c r="H43" s="122"/>
      <c r="I43" s="55" t="e">
        <f>VLOOKUP(C43,'Points Table'!A$3:L$43,IF(A43="A Grade / Juniors",4,IF(A43="B Grade",6,IF(A43="C Grade",8,IF(A43="D Grade",10,12)))))</f>
        <v>#N/A</v>
      </c>
      <c r="U43" s="82"/>
      <c r="V43" s="82"/>
      <c r="W43" s="82"/>
      <c r="X43" s="82"/>
      <c r="Y43" s="82"/>
      <c r="Z43" s="82"/>
      <c r="AA43" s="96"/>
    </row>
    <row r="44" spans="1:27" ht="17" customHeight="1" x14ac:dyDescent="0.2">
      <c r="A44" s="66"/>
      <c r="B44" s="66"/>
      <c r="C44" s="66"/>
      <c r="D44" s="67"/>
      <c r="F44" s="115"/>
      <c r="G44" s="119"/>
      <c r="H44" s="122"/>
      <c r="I44" s="55" t="e">
        <f>VLOOKUP(C44,'Points Table'!A$3:L$43,IF(A44="A Grade / Juniors",4,IF(A44="B Grade",6,IF(A44="C Grade",8,IF(A44="D Grade",10,12)))))</f>
        <v>#N/A</v>
      </c>
    </row>
    <row r="45" spans="1:27" ht="17" customHeight="1" x14ac:dyDescent="0.2">
      <c r="A45" s="66"/>
      <c r="B45" s="66"/>
      <c r="C45" s="66"/>
      <c r="D45" s="67"/>
      <c r="F45" s="115"/>
      <c r="G45" s="119"/>
      <c r="H45" s="122"/>
      <c r="I45" s="55" t="e">
        <f>VLOOKUP(C45,'Points Table'!A$3:L$43,IF(A45="A Grade / Juniors",4,IF(A45="B Grade",6,IF(A45="C Grade",8,IF(A45="D Grade",10,12)))))</f>
        <v>#N/A</v>
      </c>
    </row>
    <row r="46" spans="1:27" ht="17" customHeight="1" x14ac:dyDescent="0.2">
      <c r="A46" s="66"/>
      <c r="B46" s="66"/>
      <c r="C46" s="66"/>
      <c r="D46" s="67"/>
      <c r="F46" s="115"/>
      <c r="G46" s="119"/>
      <c r="H46" s="122"/>
      <c r="I46" s="55" t="e">
        <f>VLOOKUP(C46,'Points Table'!A$3:L$43,IF(A46="A Grade / Juniors",4,IF(A46="B Grade",6,IF(A46="C Grade",8,IF(A46="D Grade",10,12)))))</f>
        <v>#N/A</v>
      </c>
    </row>
    <row r="47" spans="1:27" ht="17" customHeight="1" x14ac:dyDescent="0.2">
      <c r="A47" s="66"/>
      <c r="B47" s="66"/>
      <c r="C47" s="66"/>
      <c r="D47" s="67"/>
      <c r="F47" s="115"/>
      <c r="G47" s="119"/>
      <c r="H47" s="122"/>
      <c r="I47" s="55" t="e">
        <f>VLOOKUP(C47,'Points Table'!A$3:L$43,IF(A47="A Grade / Juniors",4,IF(A47="B Grade",6,IF(A47="C Grade",8,IF(A47="D Grade",10,12)))))</f>
        <v>#N/A</v>
      </c>
    </row>
    <row r="48" spans="1:27" ht="17" customHeight="1" x14ac:dyDescent="0.2">
      <c r="A48" s="66"/>
      <c r="B48" s="66"/>
      <c r="C48" s="66"/>
      <c r="D48" s="67"/>
      <c r="F48" s="115"/>
      <c r="G48" s="119"/>
      <c r="H48" s="122"/>
      <c r="I48" s="55" t="e">
        <f>VLOOKUP(C48,'Points Table'!A$3:L$43,IF(A48="A Grade / Juniors",4,IF(A48="B Grade",6,IF(A48="C Grade",8,IF(A48="D Grade",10,12)))))</f>
        <v>#N/A</v>
      </c>
    </row>
    <row r="49" spans="1:27" ht="17" customHeight="1" x14ac:dyDescent="0.2">
      <c r="A49" s="66"/>
      <c r="B49" s="66"/>
      <c r="C49" s="66"/>
      <c r="D49" s="67"/>
      <c r="F49" s="115"/>
      <c r="G49" s="119"/>
      <c r="H49" s="122"/>
      <c r="I49" s="55" t="e">
        <f>VLOOKUP(C49,'Points Table'!A$3:L$43,IF(A49="A Grade / Juniors",4,IF(A49="B Grade",6,IF(A49="C Grade",8,IF(A49="D Grade",10,12)))))</f>
        <v>#N/A</v>
      </c>
    </row>
    <row r="50" spans="1:27" x14ac:dyDescent="0.2">
      <c r="A50" s="66"/>
      <c r="B50" s="66"/>
      <c r="C50" s="66"/>
      <c r="D50" s="67"/>
      <c r="F50" s="115"/>
      <c r="G50" s="119"/>
      <c r="H50" s="122"/>
      <c r="I50" s="55" t="e">
        <f>VLOOKUP(C50,'Points Table'!A$3:L$43,IF(A50="A Grade / Juniors",4,IF(A50="B Grade",6,IF(A50="C Grade",8,IF(A50="D Grade",10,12)))))</f>
        <v>#N/A</v>
      </c>
    </row>
    <row r="51" spans="1:27" x14ac:dyDescent="0.2">
      <c r="A51" s="66"/>
      <c r="B51" s="66"/>
      <c r="C51" s="66"/>
      <c r="D51" s="67"/>
      <c r="F51" s="115"/>
      <c r="G51" s="119"/>
      <c r="H51" s="122"/>
      <c r="I51" s="55" t="e">
        <f>VLOOKUP(C51,'Points Table'!A$3:L$43,IF(A51="A Grade / Juniors",4,IF(A51="B Grade",6,IF(A51="C Grade",8,IF(A51="D Grade",10,12)))))</f>
        <v>#N/A</v>
      </c>
    </row>
    <row r="52" spans="1:27" ht="19" x14ac:dyDescent="0.2">
      <c r="A52" s="66"/>
      <c r="B52" s="66"/>
      <c r="C52" s="66"/>
      <c r="D52" s="67"/>
      <c r="F52" s="115"/>
      <c r="G52" s="119"/>
      <c r="H52" s="122"/>
      <c r="I52" s="55" t="e">
        <f>VLOOKUP(C52,'Points Table'!A$3:L$43,IF(A52="A Grade / Juniors",4,IF(A52="B Grade",6,IF(A52="C Grade",8,IF(A52="D Grade",10,12)))))</f>
        <v>#N/A</v>
      </c>
      <c r="S52" s="82"/>
      <c r="T52" s="82"/>
      <c r="U52" s="82"/>
      <c r="V52" s="82"/>
      <c r="W52" s="82"/>
      <c r="X52" s="96"/>
      <c r="Y52" s="82"/>
      <c r="Z52"/>
    </row>
    <row r="53" spans="1:27" ht="17" customHeight="1" x14ac:dyDescent="0.2">
      <c r="A53" s="66"/>
      <c r="B53" s="66"/>
      <c r="C53" s="66"/>
      <c r="D53" s="67"/>
      <c r="F53" s="115"/>
      <c r="G53" s="119"/>
      <c r="H53" s="122"/>
      <c r="I53" s="55" t="e">
        <f>VLOOKUP(C53,'Points Table'!A$3:L$43,IF(A53="A Grade / Juniors",4,IF(A53="B Grade",6,IF(A53="C Grade",8,IF(A53="D Grade",10,12)))))</f>
        <v>#N/A</v>
      </c>
      <c r="S53" s="82"/>
      <c r="T53" s="82"/>
      <c r="U53" s="82"/>
      <c r="V53" s="82"/>
      <c r="W53" s="82"/>
      <c r="X53" s="96"/>
      <c r="Z53" s="82"/>
    </row>
    <row r="54" spans="1:27" ht="19" x14ac:dyDescent="0.2">
      <c r="A54" s="66"/>
      <c r="B54" s="66"/>
      <c r="C54" s="66"/>
      <c r="D54" s="67"/>
      <c r="F54" s="115"/>
      <c r="G54" s="119"/>
      <c r="H54" s="122"/>
      <c r="I54" s="55" t="e">
        <f>VLOOKUP(C54,'Points Table'!A$3:L$43,IF(A54="A Grade / Juniors",4,IF(A54="B Grade",6,IF(A54="C Grade",8,IF(A54="D Grade",10,12)))))</f>
        <v>#N/A</v>
      </c>
      <c r="S54" s="82"/>
      <c r="T54" s="82"/>
      <c r="U54" s="82"/>
      <c r="V54" s="82"/>
      <c r="W54" s="82"/>
      <c r="X54" s="96"/>
      <c r="Z54" s="82"/>
    </row>
    <row r="55" spans="1:27" ht="19" x14ac:dyDescent="0.2">
      <c r="A55" s="66"/>
      <c r="B55" s="66"/>
      <c r="C55" s="66"/>
      <c r="D55" s="67"/>
      <c r="F55" s="115"/>
      <c r="G55" s="119"/>
      <c r="H55" s="122"/>
      <c r="I55" s="55" t="e">
        <f>VLOOKUP(C55,'Points Table'!A$3:L$43,IF(A55="A Grade / Juniors",4,IF(A55="B Grade",6,IF(A55="C Grade",8,IF(A55="D Grade",10,12)))))</f>
        <v>#N/A</v>
      </c>
      <c r="S55" s="82"/>
      <c r="T55" s="82"/>
      <c r="U55" s="82"/>
      <c r="V55" s="82"/>
      <c r="W55" s="82"/>
      <c r="X55" s="96"/>
      <c r="Z55"/>
    </row>
    <row r="56" spans="1:27" x14ac:dyDescent="0.2">
      <c r="A56" s="66"/>
      <c r="B56" s="66"/>
      <c r="C56" s="66"/>
      <c r="D56" s="67"/>
      <c r="F56" s="115"/>
      <c r="G56" s="119"/>
      <c r="H56" s="122"/>
      <c r="I56" s="55" t="e">
        <f>VLOOKUP(C56,'Points Table'!A$3:L$43,IF(A56="A Grade / Juniors",4,IF(A56="B Grade",6,IF(A56="C Grade",8,IF(A56="D Grade",10,12)))))</f>
        <v>#N/A</v>
      </c>
    </row>
    <row r="57" spans="1:27" ht="19" x14ac:dyDescent="0.2">
      <c r="A57" s="66"/>
      <c r="B57" s="66"/>
      <c r="C57" s="66"/>
      <c r="D57" s="67"/>
      <c r="F57" s="115"/>
      <c r="G57" s="119"/>
      <c r="H57" s="122"/>
      <c r="I57" s="55" t="e">
        <f>VLOOKUP(C57,'Points Table'!A$3:L$43,IF(A57="A Grade / Juniors",4,IF(A57="B Grade",6,IF(A57="C Grade",8,IF(A57="D Grade",10,12)))))</f>
        <v>#N/A</v>
      </c>
      <c r="T57" s="82"/>
      <c r="U57" s="82"/>
      <c r="V57" s="82"/>
      <c r="X57" s="82"/>
      <c r="Y57" s="82"/>
      <c r="Z57" s="96"/>
      <c r="AA57"/>
    </row>
    <row r="58" spans="1:27" ht="19" x14ac:dyDescent="0.2">
      <c r="A58" s="66"/>
      <c r="B58" s="66"/>
      <c r="C58" s="66"/>
      <c r="D58" s="67"/>
      <c r="F58" s="115"/>
      <c r="G58" s="119"/>
      <c r="H58" s="122"/>
      <c r="I58" s="55" t="e">
        <f>VLOOKUP(C58,'Points Table'!A$3:L$43,IF(A58="A Grade / Juniors",4,IF(A58="B Grade",6,IF(A58="C Grade",8,IF(A58="D Grade",10,12)))))</f>
        <v>#N/A</v>
      </c>
      <c r="T58" s="82"/>
      <c r="U58" s="82"/>
      <c r="V58" s="82"/>
      <c r="W58" s="82"/>
      <c r="X58" s="82"/>
      <c r="Y58" s="82"/>
      <c r="Z58" s="96"/>
      <c r="AA58" s="82"/>
    </row>
    <row r="59" spans="1:27" ht="19" x14ac:dyDescent="0.2">
      <c r="A59" s="66"/>
      <c r="B59" s="66"/>
      <c r="C59" s="66"/>
      <c r="D59" s="67"/>
      <c r="F59" s="115"/>
      <c r="G59" s="119"/>
      <c r="H59" s="122"/>
      <c r="I59" s="55" t="e">
        <f>VLOOKUP(C59,'Points Table'!A$3:L$43,IF(A59="A Grade / Juniors",4,IF(A59="B Grade",6,IF(A59="C Grade",8,IF(A59="D Grade",10,12)))))</f>
        <v>#N/A</v>
      </c>
      <c r="T59" s="82"/>
      <c r="U59" s="82"/>
      <c r="V59" s="82"/>
      <c r="W59" s="82"/>
      <c r="X59" s="82"/>
      <c r="Y59" s="82"/>
      <c r="Z59" s="96"/>
      <c r="AA59"/>
    </row>
    <row r="60" spans="1:27" x14ac:dyDescent="0.2">
      <c r="A60" s="66"/>
      <c r="B60" s="66"/>
      <c r="C60" s="66"/>
      <c r="D60" s="67"/>
      <c r="F60" s="115"/>
      <c r="G60" s="119"/>
      <c r="H60" s="122"/>
      <c r="I60" s="55" t="e">
        <f>VLOOKUP(C60,'Points Table'!A$3:L$43,IF(A60="A Grade / Juniors",4,IF(A60="B Grade",6,IF(A60="C Grade",8,IF(A60="D Grade",10,12)))))</f>
        <v>#N/A</v>
      </c>
    </row>
    <row r="61" spans="1:27" x14ac:dyDescent="0.2">
      <c r="A61" s="66"/>
      <c r="B61" s="66"/>
      <c r="C61" s="66"/>
      <c r="D61" s="67"/>
      <c r="F61" s="115"/>
      <c r="G61" s="119"/>
      <c r="H61" s="122"/>
      <c r="I61" s="55" t="e">
        <f>VLOOKUP(C61,'Points Table'!A$3:L$43,IF(A61="A Grade / Juniors",4,IF(A61="B Grade",6,IF(A61="C Grade",8,IF(A61="D Grade",10,12)))))</f>
        <v>#N/A</v>
      </c>
    </row>
    <row r="62" spans="1:27" ht="19" x14ac:dyDescent="0.2">
      <c r="A62" s="66"/>
      <c r="B62" s="66"/>
      <c r="C62" s="66"/>
      <c r="D62" s="67"/>
      <c r="F62" s="115"/>
      <c r="G62" s="119"/>
      <c r="H62" s="122"/>
      <c r="I62" s="55" t="e">
        <f>VLOOKUP(C62,'Points Table'!A$3:L$43,IF(A62="A Grade / Juniors",4,IF(A62="B Grade",6,IF(A62="C Grade",8,IF(A62="D Grade",10,12)))))</f>
        <v>#N/A</v>
      </c>
      <c r="P62" s="82"/>
      <c r="Q62" s="82"/>
      <c r="R62" s="82"/>
      <c r="S62" s="82"/>
      <c r="T62" s="96"/>
    </row>
    <row r="63" spans="1:27" x14ac:dyDescent="0.2">
      <c r="A63" s="66"/>
      <c r="B63" s="66"/>
      <c r="C63" s="66"/>
      <c r="D63" s="67"/>
      <c r="F63" s="115"/>
      <c r="G63" s="119"/>
      <c r="H63" s="122"/>
      <c r="I63" s="55" t="e">
        <f>VLOOKUP(C63,'Points Table'!A$3:L$43,IF(A63="A Grade / Juniors",4,IF(A63="B Grade",6,IF(A63="C Grade",8,IF(A63="D Grade",10,12)))))</f>
        <v>#N/A</v>
      </c>
    </row>
    <row r="64" spans="1:27" ht="17" customHeight="1" x14ac:dyDescent="0.2">
      <c r="A64" s="66"/>
      <c r="B64" s="66"/>
      <c r="C64" s="66"/>
      <c r="D64" s="67"/>
      <c r="F64" s="115"/>
      <c r="G64" s="119"/>
      <c r="H64" s="122"/>
      <c r="I64" s="55" t="e">
        <f>VLOOKUP(C64,'Points Table'!A$3:L$43,IF(A64="A Grade / Juniors",4,IF(A64="B Grade",6,IF(A64="C Grade",8,IF(A64="D Grade",10,12)))))</f>
        <v>#N/A</v>
      </c>
    </row>
    <row r="65" spans="1:10" ht="17" customHeight="1" x14ac:dyDescent="0.2">
      <c r="A65" s="66"/>
      <c r="B65" s="66"/>
      <c r="C65" s="66"/>
      <c r="D65" s="67"/>
      <c r="F65" s="115"/>
      <c r="G65" s="119"/>
      <c r="H65" s="122"/>
      <c r="I65" s="55" t="e">
        <f>VLOOKUP(C65,'Points Table'!A$3:L$43,IF(A65="A Grade / Juniors",4,IF(A65="B Grade",6,IF(A65="C Grade",8,IF(A65="D Grade",10,12)))))</f>
        <v>#N/A</v>
      </c>
    </row>
    <row r="66" spans="1:10" ht="17" customHeight="1" x14ac:dyDescent="0.2">
      <c r="A66" s="66"/>
      <c r="B66" s="66"/>
      <c r="C66" s="66"/>
      <c r="D66" s="67"/>
      <c r="F66" s="115"/>
      <c r="G66" s="119"/>
      <c r="H66" s="122"/>
      <c r="I66" s="55" t="e">
        <f>VLOOKUP(C66,'Points Table'!A$3:L$43,IF(A66="A Grade / Juniors",4,IF(A66="B Grade",6,IF(A66="C Grade",8,IF(A66="D Grade",10,12)))))</f>
        <v>#N/A</v>
      </c>
      <c r="J66" s="64"/>
    </row>
    <row r="67" spans="1:10" ht="17" customHeight="1" x14ac:dyDescent="0.2">
      <c r="A67" s="66"/>
      <c r="B67" s="66"/>
      <c r="C67" s="66"/>
      <c r="D67" s="67"/>
      <c r="F67" s="115"/>
      <c r="G67" s="119"/>
      <c r="H67" s="122"/>
      <c r="I67" s="55" t="e">
        <f>VLOOKUP(C67,'Points Table'!A$3:L$43,IF(A67="A Grade / Juniors",4,IF(A67="B Grade",6,IF(A67="C Grade",8,IF(A67="D Grade",10,12)))))</f>
        <v>#N/A</v>
      </c>
      <c r="J67" s="64"/>
    </row>
    <row r="68" spans="1:10" ht="17" customHeight="1" x14ac:dyDescent="0.2">
      <c r="A68" s="66"/>
      <c r="B68" s="66"/>
      <c r="C68" s="66"/>
      <c r="D68" s="67"/>
      <c r="F68" s="115"/>
      <c r="G68" s="119"/>
      <c r="H68" s="122"/>
      <c r="I68" s="55" t="e">
        <f>VLOOKUP(C68,'Points Table'!A$3:L$43,IF(A68="A Grade / Juniors",4,IF(A68="B Grade",6,IF(A68="C Grade",8,IF(A68="D Grade",10,12)))))</f>
        <v>#N/A</v>
      </c>
    </row>
    <row r="69" spans="1:10" ht="17" customHeight="1" x14ac:dyDescent="0.2">
      <c r="A69" s="66"/>
      <c r="B69" s="66"/>
      <c r="C69" s="66"/>
      <c r="D69" s="67"/>
      <c r="F69" s="115"/>
      <c r="G69" s="119"/>
      <c r="H69" s="122"/>
      <c r="I69" s="55" t="e">
        <f>VLOOKUP(C69,'Points Table'!A$3:L$43,IF(A69="A Grade / Juniors",4,IF(A69="B Grade",6,IF(A69="C Grade",8,IF(A69="D Grade",10,12)))))</f>
        <v>#N/A</v>
      </c>
    </row>
    <row r="70" spans="1:10" ht="17" customHeight="1" x14ac:dyDescent="0.2">
      <c r="A70" s="66"/>
      <c r="B70" s="66"/>
      <c r="C70" s="66"/>
      <c r="D70" s="67"/>
      <c r="F70" s="115"/>
      <c r="G70" s="119"/>
      <c r="H70" s="122"/>
      <c r="I70" s="55" t="e">
        <f>VLOOKUP(C70,'Points Table'!A$3:L$43,IF(A70="A Grade / Juniors",4,IF(A70="B Grade",6,IF(A70="C Grade",8,IF(A70="D Grade",10,12)))))</f>
        <v>#N/A</v>
      </c>
    </row>
    <row r="71" spans="1:10" ht="17" customHeight="1" x14ac:dyDescent="0.2">
      <c r="A71" s="66"/>
      <c r="B71" s="66"/>
      <c r="C71" s="66"/>
      <c r="D71" s="67"/>
      <c r="F71" s="115"/>
      <c r="G71" s="119"/>
      <c r="H71" s="122"/>
      <c r="I71" s="55" t="e">
        <f>VLOOKUP(C71,'Points Table'!A$3:L$43,IF(A71="A Grade / Juniors",4,IF(A71="B Grade",6,IF(A71="C Grade",8,IF(A71="D Grade",10,12)))))</f>
        <v>#N/A</v>
      </c>
    </row>
  </sheetData>
  <phoneticPr fontId="1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Willowie</vt:lpstr>
      <vt:lpstr>RD5 Craigburn</vt:lpstr>
      <vt:lpstr>RD6 Fox</vt:lpstr>
      <vt:lpstr>RD7 Cobbler</vt:lpstr>
      <vt:lpstr>RD8 Melrose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2025-03-04T16:51:35Z</dcterms:modified>
</cp:coreProperties>
</file>