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fileSharing readOnlyRecommended="1" userName="Jill Seeman" algorithmName="SHA-512" hashValue="5v8Bx3NzveBqghAckN8x6PQQxxcLVSMfcvEYTx/YGOgaBN+eggOkcZvG/xxiHuMifPaDT0FUa8JPQWPSGoWopg==" saltValue="81lWaqx8Y6zCRZndkarXz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11704CFB-6126-964F-BCAE-460DA39D0541}" xr6:coauthVersionLast="47" xr6:coauthVersionMax="47" xr10:uidLastSave="{00000000-0000-0000-0000-000000000000}"/>
  <bookViews>
    <workbookView xWindow="0" yWindow="680" windowWidth="38400" windowHeight="2206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2" sheetId="15" r:id="rId4"/>
    <sheet name="RD1 Eagle" sheetId="14" r:id="rId5"/>
    <sheet name="RD2 Shepherds" sheetId="16" r:id="rId6"/>
    <sheet name="RD3 OHalTW" sheetId="24" r:id="rId7"/>
    <sheet name="RD3 Eagle Park" sheetId="17" state="hidden" r:id="rId8"/>
    <sheet name="RD4 Ohalloran" sheetId="18" state="hidden" r:id="rId9"/>
    <sheet name="RD5 XCM Craigburn" sheetId="19" state="hidden" r:id="rId10"/>
    <sheet name="RD6 XCM Fox Creek" sheetId="20" state="hidden" r:id="rId11"/>
    <sheet name="RD7 XCO  Shepherds" sheetId="21" state="hidden" r:id="rId12"/>
    <sheet name="RD8 XCO Melrose T" sheetId="22" state="hidden" r:id="rId13"/>
    <sheet name="RD9 XCM Melrose W" sheetId="23" state="hidden" r:id="rId14"/>
  </sheets>
  <definedNames>
    <definedName name="_xlnm._FilterDatabase" localSheetId="3" hidden="1">'League Table R2'!$AM$17:$AM$47</definedName>
    <definedName name="Overall_Men">'League Table R2'!$A$18:$R$210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18" i="15" l="1" a="1"/>
  <c r="BW18" i="15" s="1"/>
  <c r="BW21" i="15" a="1"/>
  <c r="BW21" i="15"/>
  <c r="BW22" i="15" a="1"/>
  <c r="BW22" i="15"/>
  <c r="BW23" i="15" a="1"/>
  <c r="BW23" i="15"/>
  <c r="BW24" i="15" a="1"/>
  <c r="BW24" i="15" s="1"/>
  <c r="BW25" i="15" a="1"/>
  <c r="BW25" i="15" s="1"/>
  <c r="BW26" i="15" a="1"/>
  <c r="BW26" i="15" s="1"/>
  <c r="BW27" i="15" a="1"/>
  <c r="BW27" i="15"/>
  <c r="BW28" i="15" a="1"/>
  <c r="BW28" i="15"/>
  <c r="BG23" i="15" a="1"/>
  <c r="BG23" i="15" s="1"/>
  <c r="BG24" i="15" a="1"/>
  <c r="BG24" i="15" s="1"/>
  <c r="BG25" i="15" a="1"/>
  <c r="BG25" i="15" s="1"/>
  <c r="BG26" i="15" a="1"/>
  <c r="BG26" i="15" s="1"/>
  <c r="BG27" i="15" a="1"/>
  <c r="BG27" i="15" s="1"/>
  <c r="BG28" i="15" a="1"/>
  <c r="BG28" i="15"/>
  <c r="BG29" i="15" a="1"/>
  <c r="BG29" i="15" s="1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/>
  <c r="BG35" i="15" a="1"/>
  <c r="BG35" i="15" s="1"/>
  <c r="BG36" i="15" a="1"/>
  <c r="BG36" i="15" s="1"/>
  <c r="BG37" i="15" a="1"/>
  <c r="BG37" i="15" s="1"/>
  <c r="BG38" i="15" a="1"/>
  <c r="BG38" i="15" s="1"/>
  <c r="BG39" i="15" a="1"/>
  <c r="BG39" i="15" s="1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 s="1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 s="1"/>
  <c r="BG53" i="15" a="1"/>
  <c r="BG53" i="15" s="1"/>
  <c r="BG54" i="15" a="1"/>
  <c r="BG54" i="15" s="1"/>
  <c r="BG55" i="15" a="1"/>
  <c r="BG55" i="15" s="1"/>
  <c r="BG56" i="15" a="1"/>
  <c r="BG56" i="15" s="1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BC20" i="15" a="1"/>
  <c r="BC20" i="15" s="1"/>
  <c r="BC52" i="15" a="1"/>
  <c r="BC52" i="15"/>
  <c r="BC53" i="15" a="1"/>
  <c r="BC53" i="15"/>
  <c r="BC54" i="15" a="1"/>
  <c r="BC54" i="15" s="1"/>
  <c r="BC55" i="15" a="1"/>
  <c r="BC55" i="15" s="1"/>
  <c r="BC56" i="15" a="1"/>
  <c r="BC56" i="15" s="1"/>
  <c r="BC57" i="15" a="1"/>
  <c r="BC57" i="15" s="1"/>
  <c r="BC58" i="15" a="1"/>
  <c r="BC58" i="15"/>
  <c r="BC59" i="15" a="1"/>
  <c r="BC59" i="15"/>
  <c r="BC60" i="15" a="1"/>
  <c r="BC60" i="15" s="1"/>
  <c r="BC61" i="15" a="1"/>
  <c r="BC61" i="15" s="1"/>
  <c r="BC62" i="15" a="1"/>
  <c r="BC62" i="15" s="1"/>
  <c r="BC63" i="15" a="1"/>
  <c r="BC63" i="15" s="1"/>
  <c r="BC64" i="15" a="1"/>
  <c r="BC64" i="15"/>
  <c r="BC65" i="15" a="1"/>
  <c r="BC65" i="15"/>
  <c r="BC66" i="15" a="1"/>
  <c r="BC66" i="15" s="1"/>
  <c r="BC67" i="15" a="1"/>
  <c r="BC67" i="15" s="1"/>
  <c r="BC68" i="15" a="1"/>
  <c r="BC68" i="15" s="1"/>
  <c r="BC69" i="15" a="1"/>
  <c r="BC69" i="15" s="1"/>
  <c r="BC70" i="15" a="1"/>
  <c r="BC70" i="15"/>
  <c r="BC71" i="15" a="1"/>
  <c r="BC71" i="15"/>
  <c r="AR33" i="15"/>
  <c r="AR44" i="15"/>
  <c r="AR37" i="15"/>
  <c r="AR19" i="15"/>
  <c r="AR38" i="15"/>
  <c r="AR28" i="15"/>
  <c r="AR39" i="15"/>
  <c r="AR29" i="15"/>
  <c r="AR20" i="15"/>
  <c r="AR24" i="15"/>
  <c r="AR22" i="15"/>
  <c r="AR45" i="15"/>
  <c r="AR34" i="15"/>
  <c r="AR30" i="15"/>
  <c r="AR48" i="15"/>
  <c r="AR40" i="15"/>
  <c r="AR35" i="15"/>
  <c r="AR36" i="15"/>
  <c r="AR41" i="15"/>
  <c r="AR25" i="15"/>
  <c r="AR31" i="15"/>
  <c r="AR18" i="15"/>
  <c r="AR26" i="15"/>
  <c r="AR21" i="15"/>
  <c r="AR50" i="15"/>
  <c r="AR49" i="15"/>
  <c r="AR32" i="15"/>
  <c r="AR27" i="15"/>
  <c r="AR51" i="15"/>
  <c r="AR42" i="15"/>
  <c r="AR46" i="15"/>
  <c r="AR23" i="15"/>
  <c r="AR47" i="15"/>
  <c r="AR43" i="15"/>
  <c r="AR52" i="15"/>
  <c r="AR53" i="15"/>
  <c r="AR54" i="15"/>
  <c r="AR55" i="15"/>
  <c r="AR56" i="15"/>
  <c r="AR57" i="15"/>
  <c r="AR58" i="15"/>
  <c r="AR59" i="15"/>
  <c r="AR60" i="15"/>
  <c r="AR61" i="15"/>
  <c r="AR62" i="15"/>
  <c r="AR63" i="15"/>
  <c r="AR64" i="15"/>
  <c r="AR65" i="15"/>
  <c r="AR66" i="15"/>
  <c r="AR67" i="15"/>
  <c r="AR68" i="15"/>
  <c r="AR69" i="15"/>
  <c r="AR70" i="15"/>
  <c r="AR71" i="15"/>
  <c r="AI18" i="15" a="1"/>
  <c r="AI18" i="15" s="1"/>
  <c r="AI19" i="15" a="1"/>
  <c r="AI19" i="15" s="1"/>
  <c r="AI20" i="15" a="1"/>
  <c r="AI20" i="15" s="1"/>
  <c r="AI21" i="15" a="1"/>
  <c r="AI21" i="15" s="1"/>
  <c r="AI22" i="15" a="1"/>
  <c r="AI22" i="15"/>
  <c r="AI23" i="15" a="1"/>
  <c r="AI23" i="15"/>
  <c r="AI24" i="15" a="1"/>
  <c r="AI24" i="15" s="1"/>
  <c r="AI25" i="15" a="1"/>
  <c r="AI25" i="15" s="1"/>
  <c r="AI26" i="15" a="1"/>
  <c r="AI26" i="15" s="1"/>
  <c r="AI27" i="15" a="1"/>
  <c r="AI27" i="15" s="1"/>
  <c r="AI28" i="15" a="1"/>
  <c r="AI28" i="15"/>
  <c r="AI29" i="15" a="1"/>
  <c r="AI29" i="15"/>
  <c r="AI30" i="15" a="1"/>
  <c r="AI30" i="15" s="1"/>
  <c r="AI31" i="15" a="1"/>
  <c r="AI31" i="15" s="1"/>
  <c r="AI32" i="15" a="1"/>
  <c r="AI32" i="15" s="1"/>
  <c r="AI33" i="15" a="1"/>
  <c r="AI33" i="15" s="1"/>
  <c r="AI34" i="15" a="1"/>
  <c r="AI34" i="15"/>
  <c r="AI35" i="15" a="1"/>
  <c r="AI35" i="15"/>
  <c r="AI36" i="15" a="1"/>
  <c r="AI36" i="15" s="1"/>
  <c r="AI37" i="15" a="1"/>
  <c r="AI37" i="15" s="1"/>
  <c r="AI38" i="15" a="1"/>
  <c r="AI38" i="15" s="1"/>
  <c r="AI39" i="15" a="1"/>
  <c r="AI39" i="15" s="1"/>
  <c r="AI40" i="15" a="1"/>
  <c r="AI40" i="15"/>
  <c r="AI41" i="15" a="1"/>
  <c r="AI41" i="15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/>
  <c r="AI47" i="15" a="1"/>
  <c r="AI47" i="15"/>
  <c r="AI48" i="15" a="1"/>
  <c r="AI48" i="15" s="1"/>
  <c r="AI49" i="15" a="1"/>
  <c r="AI49" i="15" s="1"/>
  <c r="AI50" i="15" a="1"/>
  <c r="AI50" i="15" s="1"/>
  <c r="AI51" i="15" a="1"/>
  <c r="AI51" i="15" s="1"/>
  <c r="AI52" i="15" a="1"/>
  <c r="AI52" i="15"/>
  <c r="Y18" i="15"/>
  <c r="X37" i="15"/>
  <c r="X23" i="15"/>
  <c r="X19" i="15"/>
  <c r="X24" i="15"/>
  <c r="X25" i="15"/>
  <c r="X32" i="15"/>
  <c r="X31" i="15"/>
  <c r="X30" i="15"/>
  <c r="X33" i="15"/>
  <c r="X38" i="15"/>
  <c r="X27" i="15"/>
  <c r="X35" i="15"/>
  <c r="X22" i="15"/>
  <c r="X28" i="15"/>
  <c r="X39" i="15"/>
  <c r="X36" i="15"/>
  <c r="X18" i="15"/>
  <c r="X26" i="15"/>
  <c r="X29" i="15"/>
  <c r="X21" i="15"/>
  <c r="X34" i="15"/>
  <c r="X20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E18" i="15"/>
  <c r="F18" i="15"/>
  <c r="D125" i="15"/>
  <c r="D24" i="15"/>
  <c r="D21" i="15"/>
  <c r="D104" i="15"/>
  <c r="D100" i="15"/>
  <c r="D29" i="15"/>
  <c r="D82" i="15"/>
  <c r="D124" i="15"/>
  <c r="D65" i="15"/>
  <c r="D114" i="15"/>
  <c r="D69" i="15"/>
  <c r="D97" i="15"/>
  <c r="D129" i="15"/>
  <c r="D32" i="15"/>
  <c r="D103" i="15"/>
  <c r="D26" i="15"/>
  <c r="D75" i="15"/>
  <c r="D95" i="15"/>
  <c r="D22" i="15"/>
  <c r="D28" i="15"/>
  <c r="D39" i="15"/>
  <c r="D101" i="15"/>
  <c r="D18" i="15"/>
  <c r="D93" i="15"/>
  <c r="D111" i="15"/>
  <c r="D76" i="15"/>
  <c r="D49" i="15"/>
  <c r="D50" i="15"/>
  <c r="D109" i="15"/>
  <c r="D33" i="15"/>
  <c r="D57" i="15"/>
  <c r="D126" i="15"/>
  <c r="D117" i="15"/>
  <c r="D85" i="15"/>
  <c r="D34" i="15"/>
  <c r="D19" i="15"/>
  <c r="D90" i="15"/>
  <c r="D119" i="15"/>
  <c r="D86" i="15"/>
  <c r="D37" i="15"/>
  <c r="D83" i="15"/>
  <c r="D55" i="15"/>
  <c r="D99" i="15"/>
  <c r="D96" i="15"/>
  <c r="D25" i="15"/>
  <c r="D105" i="15"/>
  <c r="D91" i="15"/>
  <c r="D87" i="15"/>
  <c r="D89" i="15"/>
  <c r="D79" i="15"/>
  <c r="D80" i="15"/>
  <c r="D112" i="15"/>
  <c r="D27" i="15"/>
  <c r="D53" i="15"/>
  <c r="D31" i="15"/>
  <c r="D115" i="15"/>
  <c r="D123" i="15"/>
  <c r="D88" i="15"/>
  <c r="D51" i="15"/>
  <c r="D63" i="15"/>
  <c r="D106" i="15"/>
  <c r="D45" i="15"/>
  <c r="D64" i="15"/>
  <c r="D67" i="15"/>
  <c r="D59" i="15"/>
  <c r="D58" i="15"/>
  <c r="D56" i="15"/>
  <c r="D120" i="15"/>
  <c r="D44" i="15"/>
  <c r="D113" i="15"/>
  <c r="D52" i="15"/>
  <c r="D42" i="15"/>
  <c r="D68" i="15"/>
  <c r="D38" i="15"/>
  <c r="D20" i="15"/>
  <c r="D61" i="15"/>
  <c r="D74" i="15"/>
  <c r="D54" i="15"/>
  <c r="D81" i="15"/>
  <c r="D108" i="15"/>
  <c r="D102" i="15"/>
  <c r="D122" i="15"/>
  <c r="D77" i="15"/>
  <c r="D107" i="15"/>
  <c r="D30" i="15"/>
  <c r="D70" i="15"/>
  <c r="D98" i="15"/>
  <c r="D43" i="15"/>
  <c r="D128" i="15"/>
  <c r="D110" i="15"/>
  <c r="D66" i="15"/>
  <c r="D121" i="15"/>
  <c r="D47" i="15"/>
  <c r="D118" i="15"/>
  <c r="D78" i="15"/>
  <c r="D46" i="15"/>
  <c r="D23" i="15"/>
  <c r="D84" i="15"/>
  <c r="D94" i="15"/>
  <c r="D116" i="15"/>
  <c r="D48" i="15"/>
  <c r="D60" i="15"/>
  <c r="D62" i="15"/>
  <c r="D71" i="15"/>
  <c r="D35" i="15"/>
  <c r="D36" i="15"/>
  <c r="D127" i="15"/>
  <c r="D40" i="15"/>
  <c r="D41" i="15"/>
  <c r="D92" i="15"/>
  <c r="D73" i="15"/>
  <c r="D72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2" i="3"/>
  <c r="I25" i="24"/>
  <c r="I26" i="24"/>
  <c r="I10" i="24"/>
  <c r="I11" i="24"/>
  <c r="I12" i="24"/>
  <c r="I13" i="24"/>
  <c r="I14" i="24"/>
  <c r="I15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4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65" i="16"/>
  <c r="I66" i="16"/>
  <c r="I41" i="16"/>
  <c r="I42" i="16"/>
  <c r="I43" i="16"/>
  <c r="I44" i="16"/>
  <c r="I68" i="14"/>
  <c r="I69" i="14"/>
  <c r="I70" i="14"/>
  <c r="I71" i="14"/>
  <c r="I72" i="14"/>
  <c r="I52" i="14"/>
  <c r="I44" i="14"/>
  <c r="I45" i="14"/>
  <c r="B71" i="15" s="1"/>
  <c r="I46" i="14"/>
  <c r="I47" i="14"/>
  <c r="BP18" i="15"/>
  <c r="BP20" i="15"/>
  <c r="BP19" i="15"/>
  <c r="BP21" i="15"/>
  <c r="BP22" i="15"/>
  <c r="BP23" i="15"/>
  <c r="BP24" i="15"/>
  <c r="BP25" i="15"/>
  <c r="BP26" i="15"/>
  <c r="BP27" i="15"/>
  <c r="BP28" i="15"/>
  <c r="AV48" i="15"/>
  <c r="AV33" i="15"/>
  <c r="AV50" i="15"/>
  <c r="AV41" i="15"/>
  <c r="AV25" i="15"/>
  <c r="AV28" i="15"/>
  <c r="AV22" i="15"/>
  <c r="AV49" i="15"/>
  <c r="AV24" i="15"/>
  <c r="AV44" i="15"/>
  <c r="AV40" i="15"/>
  <c r="AV45" i="15"/>
  <c r="AV51" i="15"/>
  <c r="AV31" i="15"/>
  <c r="AV36" i="15"/>
  <c r="AV18" i="15"/>
  <c r="AV39" i="15"/>
  <c r="AV34" i="15"/>
  <c r="AV19" i="15"/>
  <c r="AV29" i="15"/>
  <c r="AV37" i="15"/>
  <c r="AV46" i="15"/>
  <c r="AV42" i="15"/>
  <c r="AV30" i="15"/>
  <c r="AV20" i="15"/>
  <c r="AV23" i="15"/>
  <c r="AV26" i="15"/>
  <c r="AV32" i="15"/>
  <c r="AV38" i="15"/>
  <c r="AV35" i="15"/>
  <c r="AV21" i="15"/>
  <c r="AV47" i="15"/>
  <c r="AV43" i="15"/>
  <c r="AV52" i="15"/>
  <c r="AV53" i="15"/>
  <c r="AV54" i="15"/>
  <c r="AV55" i="15"/>
  <c r="AV56" i="15"/>
  <c r="AV57" i="15"/>
  <c r="AV58" i="15"/>
  <c r="AV59" i="15"/>
  <c r="AV60" i="15"/>
  <c r="AV61" i="15"/>
  <c r="AV62" i="15"/>
  <c r="AV63" i="15"/>
  <c r="AV64" i="15"/>
  <c r="AV65" i="15"/>
  <c r="AV27" i="15"/>
  <c r="AV66" i="15"/>
  <c r="AV67" i="15"/>
  <c r="AV68" i="15"/>
  <c r="AV69" i="15"/>
  <c r="AV70" i="15"/>
  <c r="AV71" i="15"/>
  <c r="AB29" i="15"/>
  <c r="AB37" i="15"/>
  <c r="AB36" i="15"/>
  <c r="AB27" i="15"/>
  <c r="AB26" i="15"/>
  <c r="AB25" i="15"/>
  <c r="AB24" i="15"/>
  <c r="AB21" i="15"/>
  <c r="AB35" i="15"/>
  <c r="AB39" i="15"/>
  <c r="AB19" i="15"/>
  <c r="AB30" i="15"/>
  <c r="AB22" i="15"/>
  <c r="AB34" i="15"/>
  <c r="AB18" i="15"/>
  <c r="AB31" i="15"/>
  <c r="AB23" i="15"/>
  <c r="AB33" i="15"/>
  <c r="AB38" i="15"/>
  <c r="AB28" i="15"/>
  <c r="AB32" i="15"/>
  <c r="AB20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H43" i="15"/>
  <c r="H22" i="15"/>
  <c r="H124" i="15"/>
  <c r="H153" i="15"/>
  <c r="H32" i="15"/>
  <c r="H146" i="15"/>
  <c r="H107" i="15"/>
  <c r="H201" i="15"/>
  <c r="H57" i="15"/>
  <c r="H160" i="15"/>
  <c r="H34" i="15"/>
  <c r="H30" i="15"/>
  <c r="H196" i="15"/>
  <c r="H183" i="15"/>
  <c r="H66" i="15"/>
  <c r="H130" i="15"/>
  <c r="H121" i="15"/>
  <c r="H36" i="15"/>
  <c r="H61" i="15"/>
  <c r="H42" i="15"/>
  <c r="H47" i="15"/>
  <c r="H162" i="15"/>
  <c r="H188" i="15"/>
  <c r="H197" i="15"/>
  <c r="H98" i="15"/>
  <c r="H137" i="15"/>
  <c r="H44" i="15"/>
  <c r="H92" i="15"/>
  <c r="H54" i="15"/>
  <c r="H180" i="15"/>
  <c r="H169" i="15"/>
  <c r="H28" i="15"/>
  <c r="H106" i="15"/>
  <c r="H149" i="15"/>
  <c r="H79" i="15"/>
  <c r="H72" i="15"/>
  <c r="H189" i="15"/>
  <c r="H77" i="15"/>
  <c r="H78" i="15"/>
  <c r="H108" i="15"/>
  <c r="H166" i="15"/>
  <c r="H101" i="15"/>
  <c r="H88" i="15"/>
  <c r="H85" i="15"/>
  <c r="H68" i="15"/>
  <c r="H81" i="15"/>
  <c r="H99" i="15"/>
  <c r="H177" i="15"/>
  <c r="H31" i="15"/>
  <c r="H41" i="15"/>
  <c r="H118" i="15"/>
  <c r="H190" i="15"/>
  <c r="H112" i="15"/>
  <c r="H23" i="15"/>
  <c r="H102" i="15"/>
  <c r="H64" i="15"/>
  <c r="H97" i="15"/>
  <c r="H100" i="15"/>
  <c r="H154" i="15"/>
  <c r="H210" i="15"/>
  <c r="H171" i="15"/>
  <c r="H191" i="15"/>
  <c r="H29" i="15"/>
  <c r="H122" i="15"/>
  <c r="H45" i="15"/>
  <c r="H52" i="15"/>
  <c r="H127" i="15"/>
  <c r="H115" i="15"/>
  <c r="H84" i="15"/>
  <c r="H63" i="15"/>
  <c r="H139" i="15"/>
  <c r="H174" i="15"/>
  <c r="H89" i="15"/>
  <c r="H87" i="15"/>
  <c r="H138" i="15"/>
  <c r="H117" i="15"/>
  <c r="H19" i="15"/>
  <c r="H198" i="15"/>
  <c r="H161" i="15"/>
  <c r="H80" i="15"/>
  <c r="H184" i="15"/>
  <c r="H155" i="15"/>
  <c r="H86" i="15"/>
  <c r="H175" i="15"/>
  <c r="H49" i="15"/>
  <c r="H116" i="15"/>
  <c r="H70" i="15"/>
  <c r="H140" i="15"/>
  <c r="H157" i="15"/>
  <c r="H33" i="15"/>
  <c r="H90" i="15"/>
  <c r="H21" i="15"/>
  <c r="H20" i="15"/>
  <c r="H74" i="15"/>
  <c r="H67" i="15"/>
  <c r="H144" i="15"/>
  <c r="H103" i="15"/>
  <c r="H38" i="15"/>
  <c r="H141" i="15"/>
  <c r="H200" i="15"/>
  <c r="H125" i="15"/>
  <c r="H95" i="15"/>
  <c r="H56" i="15"/>
  <c r="H111" i="15"/>
  <c r="H65" i="15"/>
  <c r="H152" i="15"/>
  <c r="H109" i="15"/>
  <c r="H93" i="15"/>
  <c r="H39" i="15"/>
  <c r="H40" i="15"/>
  <c r="H167" i="15"/>
  <c r="H147" i="15"/>
  <c r="H94" i="15"/>
  <c r="H128" i="15"/>
  <c r="H114" i="15"/>
  <c r="H119" i="15"/>
  <c r="H123" i="15"/>
  <c r="H129" i="15"/>
  <c r="H91" i="15"/>
  <c r="H126" i="15"/>
  <c r="H73" i="15"/>
  <c r="H133" i="15"/>
  <c r="H96" i="15"/>
  <c r="H199" i="15"/>
  <c r="H142" i="15"/>
  <c r="H178" i="15"/>
  <c r="H205" i="15"/>
  <c r="H27" i="15"/>
  <c r="H18" i="15"/>
  <c r="H25" i="15"/>
  <c r="H134" i="15"/>
  <c r="H105" i="15"/>
  <c r="H26" i="15"/>
  <c r="H206" i="15"/>
  <c r="H207" i="15"/>
  <c r="H186" i="15"/>
  <c r="H202" i="15"/>
  <c r="H48" i="15"/>
  <c r="H164" i="15"/>
  <c r="H181" i="15"/>
  <c r="H53" i="15"/>
  <c r="H150" i="15"/>
  <c r="H187" i="15"/>
  <c r="H193" i="15"/>
  <c r="H110" i="15"/>
  <c r="H55" i="15"/>
  <c r="H159" i="15"/>
  <c r="H204" i="15"/>
  <c r="H172" i="15"/>
  <c r="H195" i="15"/>
  <c r="H151" i="15"/>
  <c r="H209" i="15"/>
  <c r="H163" i="15"/>
  <c r="H83" i="15"/>
  <c r="H35" i="15"/>
  <c r="H135" i="15"/>
  <c r="H76" i="15"/>
  <c r="H170" i="15"/>
  <c r="H182" i="15"/>
  <c r="H104" i="15"/>
  <c r="H176" i="15"/>
  <c r="H173" i="15"/>
  <c r="H69" i="15"/>
  <c r="H51" i="15"/>
  <c r="H148" i="15"/>
  <c r="H113" i="15"/>
  <c r="H120" i="15"/>
  <c r="H203" i="15"/>
  <c r="H71" i="15"/>
  <c r="H24" i="15"/>
  <c r="H46" i="15"/>
  <c r="H145" i="15"/>
  <c r="H59" i="15"/>
  <c r="H62" i="15"/>
  <c r="H75" i="15"/>
  <c r="H194" i="15"/>
  <c r="H168" i="15"/>
  <c r="H192" i="15"/>
  <c r="H50" i="15"/>
  <c r="H131" i="15"/>
  <c r="H208" i="15"/>
  <c r="H185" i="15"/>
  <c r="H58" i="15"/>
  <c r="H143" i="15"/>
  <c r="H158" i="15"/>
  <c r="H60" i="15"/>
  <c r="H82" i="15"/>
  <c r="H136" i="15"/>
  <c r="H37" i="15"/>
  <c r="H156" i="15"/>
  <c r="H132" i="15"/>
  <c r="H165" i="15"/>
  <c r="H179" i="15"/>
  <c r="B132" i="15"/>
  <c r="B165" i="15"/>
  <c r="B179" i="15"/>
  <c r="C132" i="15"/>
  <c r="C165" i="15"/>
  <c r="C179" i="15"/>
  <c r="E132" i="15"/>
  <c r="E165" i="15"/>
  <c r="E179" i="15"/>
  <c r="F132" i="15"/>
  <c r="F165" i="15"/>
  <c r="F179" i="15"/>
  <c r="G132" i="15"/>
  <c r="G165" i="15"/>
  <c r="G179" i="15"/>
  <c r="I132" i="15"/>
  <c r="I165" i="15"/>
  <c r="I179" i="15"/>
  <c r="J132" i="15"/>
  <c r="J165" i="15"/>
  <c r="J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X67" i="15"/>
  <c r="AX62" i="15"/>
  <c r="AX34" i="15"/>
  <c r="AX28" i="15"/>
  <c r="AX26" i="15"/>
  <c r="AX37" i="15"/>
  <c r="AX50" i="15"/>
  <c r="AX52" i="15"/>
  <c r="AX57" i="15"/>
  <c r="AX21" i="15"/>
  <c r="AX45" i="15"/>
  <c r="AX43" i="15"/>
  <c r="AX19" i="15"/>
  <c r="AX29" i="15"/>
  <c r="AX48" i="15"/>
  <c r="AX56" i="15"/>
  <c r="AX22" i="15"/>
  <c r="AX49" i="15"/>
  <c r="AX20" i="15"/>
  <c r="AX30" i="15"/>
  <c r="AX54" i="15"/>
  <c r="AX58" i="15"/>
  <c r="AX46" i="15"/>
  <c r="AX23" i="15"/>
  <c r="AX18" i="15"/>
  <c r="AX47" i="15"/>
  <c r="AX36" i="15"/>
  <c r="AX63" i="15"/>
  <c r="AX42" i="15"/>
  <c r="AX25" i="15"/>
  <c r="AX32" i="15"/>
  <c r="AX40" i="15"/>
  <c r="AX31" i="15"/>
  <c r="AX69" i="15"/>
  <c r="AX39" i="15"/>
  <c r="AX33" i="15"/>
  <c r="AX64" i="15"/>
  <c r="AX53" i="15"/>
  <c r="AX59" i="15"/>
  <c r="AX60" i="15"/>
  <c r="AX35" i="15"/>
  <c r="AX24" i="15"/>
  <c r="AX70" i="15"/>
  <c r="AX38" i="15"/>
  <c r="AX44" i="15"/>
  <c r="AX61" i="15"/>
  <c r="AX71" i="15"/>
  <c r="AX65" i="15"/>
  <c r="AX51" i="15"/>
  <c r="AX41" i="15"/>
  <c r="AX27" i="15"/>
  <c r="AX68" i="15"/>
  <c r="AX55" i="15"/>
  <c r="AX66" i="15"/>
  <c r="AP66" i="15"/>
  <c r="AQ66" i="15"/>
  <c r="AS66" i="15"/>
  <c r="AT66" i="15"/>
  <c r="AU66" i="15"/>
  <c r="AW66" i="15"/>
  <c r="AD20" i="15"/>
  <c r="AD42" i="15"/>
  <c r="AD38" i="15"/>
  <c r="AD30" i="15"/>
  <c r="AD24" i="15"/>
  <c r="AD26" i="15"/>
  <c r="AD41" i="15"/>
  <c r="AD32" i="15"/>
  <c r="AD21" i="15"/>
  <c r="AD43" i="15"/>
  <c r="AD44" i="15"/>
  <c r="AD19" i="15"/>
  <c r="AD27" i="15"/>
  <c r="AD49" i="15"/>
  <c r="AD46" i="15"/>
  <c r="AD34" i="15"/>
  <c r="AD31" i="15"/>
  <c r="AD47" i="15"/>
  <c r="AD50" i="15"/>
  <c r="AD48" i="15"/>
  <c r="AD45" i="15"/>
  <c r="AD39" i="15"/>
  <c r="AD33" i="15"/>
  <c r="AD25" i="15"/>
  <c r="AD23" i="15"/>
  <c r="AD51" i="15"/>
  <c r="AD40" i="15"/>
  <c r="AD18" i="15"/>
  <c r="AD28" i="15"/>
  <c r="AD22" i="15"/>
  <c r="AD36" i="15"/>
  <c r="AD37" i="15"/>
  <c r="AD52" i="15"/>
  <c r="AD35" i="15"/>
  <c r="AD29" i="15"/>
  <c r="Y29" i="15"/>
  <c r="Z29" i="15"/>
  <c r="AA29" i="15"/>
  <c r="AC29" i="15"/>
  <c r="J116" i="15"/>
  <c r="J137" i="15"/>
  <c r="J175" i="15"/>
  <c r="J26" i="15"/>
  <c r="J22" i="15"/>
  <c r="J142" i="15"/>
  <c r="J162" i="15"/>
  <c r="J208" i="15"/>
  <c r="J99" i="15"/>
  <c r="J181" i="15"/>
  <c r="J52" i="15"/>
  <c r="J155" i="15"/>
  <c r="J194" i="15"/>
  <c r="J173" i="15"/>
  <c r="J140" i="15"/>
  <c r="J167" i="15"/>
  <c r="J157" i="15"/>
  <c r="J111" i="15"/>
  <c r="J63" i="15"/>
  <c r="J117" i="15"/>
  <c r="J33" i="15"/>
  <c r="J150" i="15"/>
  <c r="J203" i="15"/>
  <c r="J168" i="15"/>
  <c r="J188" i="15"/>
  <c r="J123" i="15"/>
  <c r="J180" i="15"/>
  <c r="J93" i="15"/>
  <c r="J191" i="15"/>
  <c r="J182" i="15"/>
  <c r="J172" i="15"/>
  <c r="J107" i="15"/>
  <c r="J18" i="15"/>
  <c r="J27" i="15"/>
  <c r="J127" i="15"/>
  <c r="J40" i="15"/>
  <c r="J71" i="15"/>
  <c r="J43" i="15"/>
  <c r="J21" i="15"/>
  <c r="J97" i="15"/>
  <c r="J55" i="15"/>
  <c r="J184" i="15"/>
  <c r="J183" i="15"/>
  <c r="J196" i="15"/>
  <c r="J66" i="15"/>
  <c r="J210" i="15"/>
  <c r="J79" i="15"/>
  <c r="J135" i="15"/>
  <c r="J31" i="15"/>
  <c r="J109" i="15"/>
  <c r="J90" i="15"/>
  <c r="J24" i="15"/>
  <c r="J138" i="15"/>
  <c r="J74" i="15"/>
  <c r="J166" i="15"/>
  <c r="J101" i="15"/>
  <c r="J189" i="15"/>
  <c r="J124" i="15"/>
  <c r="J206" i="15"/>
  <c r="J156" i="15"/>
  <c r="J151" i="15"/>
  <c r="J46" i="15"/>
  <c r="J47" i="15"/>
  <c r="J121" i="15"/>
  <c r="J139" i="15"/>
  <c r="J78" i="15"/>
  <c r="J65" i="15"/>
  <c r="J153" i="15"/>
  <c r="J67" i="15"/>
  <c r="J201" i="15"/>
  <c r="J91" i="15"/>
  <c r="J163" i="15"/>
  <c r="J72" i="15"/>
  <c r="J30" i="15"/>
  <c r="J129" i="15"/>
  <c r="J177" i="15"/>
  <c r="J80" i="15"/>
  <c r="J192" i="15"/>
  <c r="J53" i="15"/>
  <c r="J149" i="15"/>
  <c r="J69" i="15"/>
  <c r="J207" i="15"/>
  <c r="J98" i="15"/>
  <c r="J83" i="15"/>
  <c r="J198" i="15"/>
  <c r="J103" i="15"/>
  <c r="J115" i="15"/>
  <c r="J126" i="15"/>
  <c r="J202" i="15"/>
  <c r="J81" i="15"/>
  <c r="J49" i="15"/>
  <c r="J34" i="15"/>
  <c r="J112" i="15"/>
  <c r="J36" i="15"/>
  <c r="J122" i="15"/>
  <c r="J199" i="15"/>
  <c r="J19" i="15"/>
  <c r="J174" i="15"/>
  <c r="J73" i="15"/>
  <c r="J131" i="15"/>
  <c r="J87" i="15"/>
  <c r="J92" i="15"/>
  <c r="J84" i="15"/>
  <c r="J41" i="15"/>
  <c r="J44" i="15"/>
  <c r="J105" i="15"/>
  <c r="J68" i="15"/>
  <c r="J86" i="15"/>
  <c r="J32" i="15"/>
  <c r="J152" i="15"/>
  <c r="J159" i="15"/>
  <c r="J178" i="15"/>
  <c r="J144" i="15"/>
  <c r="J148" i="15"/>
  <c r="J161" i="15"/>
  <c r="J100" i="15"/>
  <c r="J95" i="15"/>
  <c r="J89" i="15"/>
  <c r="J54" i="15"/>
  <c r="J23" i="15"/>
  <c r="J39" i="15"/>
  <c r="J94" i="15"/>
  <c r="J57" i="15"/>
  <c r="J50" i="15"/>
  <c r="J133" i="15"/>
  <c r="J76" i="15"/>
  <c r="J158" i="15"/>
  <c r="J106" i="15"/>
  <c r="J118" i="15"/>
  <c r="J61" i="15"/>
  <c r="J128" i="15"/>
  <c r="J88" i="15"/>
  <c r="J197" i="15"/>
  <c r="J60" i="15"/>
  <c r="J82" i="15"/>
  <c r="J113" i="15"/>
  <c r="J185" i="15"/>
  <c r="J38" i="15"/>
  <c r="J193" i="15"/>
  <c r="J104" i="15"/>
  <c r="J42" i="15"/>
  <c r="J25" i="15"/>
  <c r="J120" i="15"/>
  <c r="J59" i="15"/>
  <c r="J70" i="15"/>
  <c r="J64" i="15"/>
  <c r="J164" i="15"/>
  <c r="J143" i="15"/>
  <c r="J209" i="15"/>
  <c r="J75" i="15"/>
  <c r="J134" i="15"/>
  <c r="J37" i="15"/>
  <c r="J187" i="15"/>
  <c r="J108" i="15"/>
  <c r="J56" i="15"/>
  <c r="J114" i="15"/>
  <c r="J45" i="15"/>
  <c r="J195" i="15"/>
  <c r="J176" i="15"/>
  <c r="J154" i="15"/>
  <c r="J35" i="15"/>
  <c r="J146" i="15"/>
  <c r="J102" i="15"/>
  <c r="J205" i="15"/>
  <c r="J85" i="15"/>
  <c r="J190" i="15"/>
  <c r="J58" i="15"/>
  <c r="J125" i="15"/>
  <c r="J160" i="15"/>
  <c r="J20" i="15"/>
  <c r="J171" i="15"/>
  <c r="J200" i="15"/>
  <c r="J77" i="15"/>
  <c r="J62" i="15"/>
  <c r="J204" i="15"/>
  <c r="J145" i="15"/>
  <c r="J130" i="15"/>
  <c r="J147" i="15"/>
  <c r="J136" i="15"/>
  <c r="J51" i="15"/>
  <c r="J28" i="15"/>
  <c r="J96" i="15"/>
  <c r="J48" i="15"/>
  <c r="J141" i="15"/>
  <c r="J169" i="15"/>
  <c r="J119" i="15"/>
  <c r="J29" i="15"/>
  <c r="J186" i="15"/>
  <c r="J110" i="15"/>
  <c r="J170" i="15"/>
  <c r="B130" i="15"/>
  <c r="B136" i="15"/>
  <c r="B48" i="15"/>
  <c r="B141" i="15"/>
  <c r="B169" i="15"/>
  <c r="B170" i="15"/>
  <c r="C130" i="15"/>
  <c r="C147" i="15"/>
  <c r="C136" i="15"/>
  <c r="C51" i="15"/>
  <c r="C48" i="15"/>
  <c r="C141" i="15"/>
  <c r="C169" i="15"/>
  <c r="C119" i="15"/>
  <c r="C186" i="15"/>
  <c r="C110" i="15"/>
  <c r="C170" i="15"/>
  <c r="E130" i="15"/>
  <c r="E147" i="15"/>
  <c r="E136" i="15"/>
  <c r="E51" i="15"/>
  <c r="E28" i="15"/>
  <c r="E96" i="15"/>
  <c r="E48" i="15"/>
  <c r="E141" i="15"/>
  <c r="E169" i="15"/>
  <c r="E119" i="15"/>
  <c r="E29" i="15"/>
  <c r="E186" i="15"/>
  <c r="E110" i="15"/>
  <c r="E170" i="15"/>
  <c r="F130" i="15"/>
  <c r="F147" i="15"/>
  <c r="F136" i="15"/>
  <c r="F51" i="15"/>
  <c r="F28" i="15"/>
  <c r="F96" i="15"/>
  <c r="F48" i="15"/>
  <c r="F141" i="15"/>
  <c r="F169" i="15"/>
  <c r="F119" i="15"/>
  <c r="F29" i="15"/>
  <c r="F186" i="15"/>
  <c r="F110" i="15"/>
  <c r="F170" i="15"/>
  <c r="G130" i="15"/>
  <c r="G147" i="15"/>
  <c r="G136" i="15"/>
  <c r="G51" i="15"/>
  <c r="G28" i="15"/>
  <c r="G96" i="15"/>
  <c r="G48" i="15"/>
  <c r="G141" i="15"/>
  <c r="G169" i="15"/>
  <c r="G119" i="15"/>
  <c r="G29" i="15"/>
  <c r="G186" i="15"/>
  <c r="G110" i="15"/>
  <c r="G170" i="15"/>
  <c r="I130" i="15"/>
  <c r="I147" i="15"/>
  <c r="I136" i="15"/>
  <c r="I51" i="15"/>
  <c r="I28" i="15"/>
  <c r="I96" i="15"/>
  <c r="I48" i="15"/>
  <c r="I141" i="15"/>
  <c r="I169" i="15"/>
  <c r="I119" i="15"/>
  <c r="I29" i="15"/>
  <c r="I186" i="15"/>
  <c r="I110" i="15"/>
  <c r="I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Q18" i="15"/>
  <c r="BY18" i="15" s="1"/>
  <c r="BQ22" i="15"/>
  <c r="BY22" i="15" s="1"/>
  <c r="BQ27" i="15"/>
  <c r="BY27" i="15" s="1"/>
  <c r="BQ21" i="15"/>
  <c r="BY21" i="15" s="1"/>
  <c r="BQ20" i="15"/>
  <c r="BY20" i="15" s="1"/>
  <c r="BQ19" i="15"/>
  <c r="BY19" i="15" s="1"/>
  <c r="BQ23" i="15"/>
  <c r="BY23" i="15" s="1"/>
  <c r="BQ28" i="15"/>
  <c r="BY28" i="15" s="1"/>
  <c r="BQ24" i="15"/>
  <c r="BY24" i="15" s="1"/>
  <c r="BQ25" i="15"/>
  <c r="BY25" i="15" s="1"/>
  <c r="BQ26" i="15"/>
  <c r="BY26" i="15" s="1"/>
  <c r="BJ26" i="15"/>
  <c r="BK26" i="15"/>
  <c r="BL26" i="15"/>
  <c r="BM26" i="15"/>
  <c r="BN26" i="15"/>
  <c r="BO26" i="15"/>
  <c r="AW51" i="15"/>
  <c r="AW70" i="15"/>
  <c r="AW49" i="15"/>
  <c r="AW37" i="15"/>
  <c r="AW36" i="15"/>
  <c r="BB36" i="15" s="1"/>
  <c r="AW54" i="15"/>
  <c r="AW28" i="15"/>
  <c r="AW31" i="15"/>
  <c r="BE31" i="15" s="1"/>
  <c r="AW53" i="15"/>
  <c r="AW25" i="15"/>
  <c r="AW43" i="15"/>
  <c r="AW40" i="15"/>
  <c r="AW20" i="15"/>
  <c r="AW30" i="15"/>
  <c r="AW67" i="15"/>
  <c r="AW64" i="15"/>
  <c r="AW50" i="15"/>
  <c r="AW52" i="15"/>
  <c r="AW18" i="15"/>
  <c r="AW23" i="15"/>
  <c r="AW39" i="15"/>
  <c r="AW59" i="15"/>
  <c r="AW58" i="15"/>
  <c r="AW47" i="15"/>
  <c r="AW56" i="15"/>
  <c r="AW32" i="15"/>
  <c r="AW48" i="15"/>
  <c r="BE48" i="15" s="1"/>
  <c r="AW38" i="15"/>
  <c r="AW46" i="15"/>
  <c r="AW34" i="15"/>
  <c r="BE34" i="15" s="1"/>
  <c r="AW63" i="15"/>
  <c r="AW45" i="15"/>
  <c r="AW29" i="15"/>
  <c r="AW27" i="15"/>
  <c r="AW22" i="15"/>
  <c r="AW62" i="15"/>
  <c r="AW44" i="15"/>
  <c r="AW69" i="15"/>
  <c r="AW60" i="15"/>
  <c r="AW35" i="15"/>
  <c r="AW71" i="15"/>
  <c r="AW57" i="15"/>
  <c r="AW68" i="15"/>
  <c r="AW42" i="15"/>
  <c r="AW21" i="15"/>
  <c r="AW24" i="15"/>
  <c r="AW55" i="15"/>
  <c r="AW61" i="15"/>
  <c r="AW19" i="15"/>
  <c r="AW26" i="15"/>
  <c r="AW41" i="15"/>
  <c r="AW33" i="15"/>
  <c r="AW65" i="15"/>
  <c r="AQ26" i="15"/>
  <c r="AQ65" i="15"/>
  <c r="AS26" i="15"/>
  <c r="AS41" i="15"/>
  <c r="AS33" i="15"/>
  <c r="AS65" i="15"/>
  <c r="AT26" i="15"/>
  <c r="AT41" i="15"/>
  <c r="AT33" i="15"/>
  <c r="AT65" i="15"/>
  <c r="AU26" i="15"/>
  <c r="AU41" i="15"/>
  <c r="AU33" i="15"/>
  <c r="AU65" i="15"/>
  <c r="V20" i="15"/>
  <c r="W20" i="15"/>
  <c r="Y20" i="15"/>
  <c r="Z20" i="15"/>
  <c r="AA20" i="15"/>
  <c r="AC20" i="15"/>
  <c r="AC40" i="15"/>
  <c r="AC43" i="15"/>
  <c r="AC23" i="15"/>
  <c r="AC32" i="15"/>
  <c r="AC30" i="15"/>
  <c r="AC36" i="15"/>
  <c r="AC18" i="15"/>
  <c r="AC27" i="15"/>
  <c r="AC34" i="15"/>
  <c r="AC28" i="15"/>
  <c r="AC37" i="15"/>
  <c r="AC45" i="15"/>
  <c r="AC22" i="15"/>
  <c r="AC49" i="15"/>
  <c r="AC47" i="15"/>
  <c r="AC41" i="15"/>
  <c r="AC31" i="15"/>
  <c r="AC52" i="15"/>
  <c r="AC39" i="15"/>
  <c r="AC21" i="15"/>
  <c r="AC25" i="15"/>
  <c r="AC51" i="15"/>
  <c r="AC46" i="15"/>
  <c r="AC50" i="15"/>
  <c r="AC19" i="15"/>
  <c r="AC42" i="15"/>
  <c r="AC38" i="15"/>
  <c r="AC35" i="15"/>
  <c r="AC44" i="15"/>
  <c r="AC24" i="15"/>
  <c r="AC26" i="15"/>
  <c r="AC33" i="15"/>
  <c r="AC48" i="15"/>
  <c r="V48" i="15"/>
  <c r="W48" i="15"/>
  <c r="Y48" i="15"/>
  <c r="Z48" i="15"/>
  <c r="AA48" i="15"/>
  <c r="I207" i="15"/>
  <c r="I123" i="15"/>
  <c r="I149" i="15"/>
  <c r="I57" i="15"/>
  <c r="I26" i="15"/>
  <c r="I157" i="15"/>
  <c r="I58" i="15"/>
  <c r="I184" i="15"/>
  <c r="I118" i="15"/>
  <c r="I151" i="15"/>
  <c r="I197" i="15"/>
  <c r="I146" i="15"/>
  <c r="I209" i="15"/>
  <c r="I83" i="15"/>
  <c r="I44" i="15"/>
  <c r="I198" i="15"/>
  <c r="I19" i="15"/>
  <c r="I65" i="15"/>
  <c r="I72" i="15"/>
  <c r="I103" i="15"/>
  <c r="I128" i="15"/>
  <c r="I108" i="15"/>
  <c r="I102" i="15"/>
  <c r="I117" i="15"/>
  <c r="I159" i="15"/>
  <c r="I46" i="15"/>
  <c r="I92" i="15"/>
  <c r="I124" i="15"/>
  <c r="I164" i="15"/>
  <c r="I193" i="15"/>
  <c r="I167" i="15"/>
  <c r="I54" i="15"/>
  <c r="I47" i="15"/>
  <c r="I41" i="15"/>
  <c r="I56" i="15"/>
  <c r="I175" i="15"/>
  <c r="I126" i="15"/>
  <c r="I138" i="15"/>
  <c r="I113" i="15"/>
  <c r="I53" i="15"/>
  <c r="I111" i="15"/>
  <c r="I99" i="15"/>
  <c r="I33" i="15"/>
  <c r="I68" i="15"/>
  <c r="I18" i="15"/>
  <c r="I70" i="15"/>
  <c r="I196" i="15"/>
  <c r="I131" i="15"/>
  <c r="I115" i="15"/>
  <c r="I114" i="15"/>
  <c r="I163" i="15"/>
  <c r="I81" i="15"/>
  <c r="I71" i="15"/>
  <c r="I43" i="15"/>
  <c r="I27" i="15"/>
  <c r="I116" i="15"/>
  <c r="I50" i="15"/>
  <c r="I145" i="15"/>
  <c r="I42" i="15"/>
  <c r="I45" i="15"/>
  <c r="I140" i="15"/>
  <c r="I181" i="15"/>
  <c r="I153" i="15"/>
  <c r="I40" i="15"/>
  <c r="I174" i="15"/>
  <c r="I142" i="15"/>
  <c r="I49" i="15"/>
  <c r="I52" i="15"/>
  <c r="I144" i="15"/>
  <c r="I120" i="15"/>
  <c r="I90" i="15"/>
  <c r="I208" i="15"/>
  <c r="I178" i="15"/>
  <c r="I183" i="15"/>
  <c r="I192" i="15"/>
  <c r="I205" i="15"/>
  <c r="I61" i="15"/>
  <c r="I107" i="15"/>
  <c r="I75" i="15"/>
  <c r="I133" i="15"/>
  <c r="I203" i="15"/>
  <c r="I59" i="15"/>
  <c r="I129" i="15"/>
  <c r="I121" i="15"/>
  <c r="I148" i="15"/>
  <c r="I158" i="15"/>
  <c r="I55" i="15"/>
  <c r="I69" i="15"/>
  <c r="I194" i="15"/>
  <c r="I135" i="15"/>
  <c r="I168" i="15"/>
  <c r="I87" i="15"/>
  <c r="I30" i="15"/>
  <c r="I67" i="15"/>
  <c r="I190" i="15"/>
  <c r="I91" i="15"/>
  <c r="I93" i="15"/>
  <c r="I139" i="15"/>
  <c r="I66" i="15"/>
  <c r="I180" i="15"/>
  <c r="I94" i="15"/>
  <c r="I177" i="15"/>
  <c r="I37" i="15"/>
  <c r="I137" i="15"/>
  <c r="I73" i="15"/>
  <c r="I185" i="15"/>
  <c r="I95" i="15"/>
  <c r="I34" i="15"/>
  <c r="I80" i="15"/>
  <c r="I74" i="15"/>
  <c r="I199" i="15"/>
  <c r="I201" i="15"/>
  <c r="I191" i="15"/>
  <c r="I31" i="15"/>
  <c r="I84" i="15"/>
  <c r="I63" i="15"/>
  <c r="I85" i="15"/>
  <c r="I161" i="15"/>
  <c r="I171" i="15"/>
  <c r="I78" i="15"/>
  <c r="I210" i="15"/>
  <c r="I155" i="15"/>
  <c r="I86" i="15"/>
  <c r="I21" i="15"/>
  <c r="I150" i="15"/>
  <c r="I200" i="15"/>
  <c r="I77" i="15"/>
  <c r="I134" i="15"/>
  <c r="I125" i="15"/>
  <c r="I112" i="15"/>
  <c r="I60" i="15"/>
  <c r="I143" i="15"/>
  <c r="I173" i="15"/>
  <c r="I23" i="15"/>
  <c r="I187" i="15"/>
  <c r="I176" i="15"/>
  <c r="I98" i="15"/>
  <c r="I24" i="15"/>
  <c r="I20" i="15"/>
  <c r="I25" i="15"/>
  <c r="I35" i="15"/>
  <c r="I39" i="15"/>
  <c r="I204" i="15"/>
  <c r="I88" i="15"/>
  <c r="I189" i="15"/>
  <c r="I32" i="15"/>
  <c r="I156" i="15"/>
  <c r="I104" i="15"/>
  <c r="I166" i="15"/>
  <c r="I22" i="15"/>
  <c r="I109" i="15"/>
  <c r="I89" i="15"/>
  <c r="I97" i="15"/>
  <c r="I79" i="15"/>
  <c r="I160" i="15"/>
  <c r="I122" i="15"/>
  <c r="I162" i="15"/>
  <c r="I202" i="15"/>
  <c r="I101" i="15"/>
  <c r="I36" i="15"/>
  <c r="I127" i="15"/>
  <c r="I154" i="15"/>
  <c r="I38" i="15"/>
  <c r="I195" i="15"/>
  <c r="I188" i="15"/>
  <c r="I105" i="15"/>
  <c r="I62" i="15"/>
  <c r="I172" i="15"/>
  <c r="I100" i="15"/>
  <c r="I106" i="15"/>
  <c r="I182" i="15"/>
  <c r="I152" i="15"/>
  <c r="I206" i="15"/>
  <c r="I76" i="15"/>
  <c r="I82" i="15"/>
  <c r="I64" i="15"/>
  <c r="B172" i="15"/>
  <c r="B182" i="15"/>
  <c r="B152" i="15"/>
  <c r="B206" i="15"/>
  <c r="B76" i="15"/>
  <c r="B64" i="15"/>
  <c r="C172" i="15"/>
  <c r="C106" i="15"/>
  <c r="C182" i="15"/>
  <c r="C152" i="15"/>
  <c r="C206" i="15"/>
  <c r="E172" i="15"/>
  <c r="E100" i="15"/>
  <c r="E106" i="15"/>
  <c r="E182" i="15"/>
  <c r="E152" i="15"/>
  <c r="E206" i="15"/>
  <c r="E76" i="15"/>
  <c r="E82" i="15"/>
  <c r="E64" i="15"/>
  <c r="F172" i="15"/>
  <c r="F100" i="15"/>
  <c r="F106" i="15"/>
  <c r="F182" i="15"/>
  <c r="F152" i="15"/>
  <c r="F206" i="15"/>
  <c r="F76" i="15"/>
  <c r="F82" i="15"/>
  <c r="F64" i="15"/>
  <c r="G172" i="15"/>
  <c r="G100" i="15"/>
  <c r="G106" i="15"/>
  <c r="G182" i="15"/>
  <c r="G152" i="15"/>
  <c r="G206" i="15"/>
  <c r="G76" i="15"/>
  <c r="G82" i="15"/>
  <c r="G64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O18" i="15"/>
  <c r="BO21" i="15"/>
  <c r="BO24" i="15"/>
  <c r="BO27" i="15"/>
  <c r="BO20" i="15"/>
  <c r="BO22" i="15"/>
  <c r="BO19" i="15"/>
  <c r="BO25" i="15"/>
  <c r="BO23" i="15"/>
  <c r="BO28" i="15"/>
  <c r="BJ28" i="15"/>
  <c r="BK28" i="15"/>
  <c r="BL28" i="15"/>
  <c r="BM28" i="15"/>
  <c r="BN28" i="15"/>
  <c r="AU42" i="15"/>
  <c r="AU60" i="15"/>
  <c r="AU50" i="15"/>
  <c r="AU49" i="15"/>
  <c r="AU56" i="15"/>
  <c r="AU18" i="15"/>
  <c r="AU28" i="15"/>
  <c r="AU34" i="15"/>
  <c r="AU22" i="15"/>
  <c r="AU48" i="15"/>
  <c r="AU25" i="15"/>
  <c r="AU46" i="15"/>
  <c r="AU29" i="15"/>
  <c r="AU52" i="15"/>
  <c r="AU70" i="15"/>
  <c r="AU43" i="15"/>
  <c r="AU30" i="15"/>
  <c r="AU58" i="15"/>
  <c r="AU59" i="15"/>
  <c r="AU62" i="15"/>
  <c r="AU23" i="15"/>
  <c r="AU47" i="15"/>
  <c r="AU64" i="15"/>
  <c r="AU38" i="15"/>
  <c r="AU67" i="15"/>
  <c r="AU35" i="15"/>
  <c r="AU39" i="15"/>
  <c r="AU51" i="15"/>
  <c r="AU32" i="15"/>
  <c r="AU53" i="15"/>
  <c r="AU20" i="15"/>
  <c r="AU55" i="15"/>
  <c r="AU63" i="15"/>
  <c r="AU36" i="15"/>
  <c r="AU71" i="15"/>
  <c r="AU45" i="15"/>
  <c r="AU44" i="15"/>
  <c r="AU69" i="15"/>
  <c r="AU37" i="15"/>
  <c r="AU61" i="15"/>
  <c r="AU24" i="15"/>
  <c r="AU54" i="15"/>
  <c r="AU19" i="15"/>
  <c r="AU57" i="15"/>
  <c r="AU40" i="15"/>
  <c r="AU31" i="15"/>
  <c r="AU21" i="15"/>
  <c r="AU27" i="15"/>
  <c r="AU68" i="15"/>
  <c r="AP68" i="15"/>
  <c r="AQ68" i="15"/>
  <c r="AS68" i="15"/>
  <c r="AT68" i="15"/>
  <c r="AA52" i="15"/>
  <c r="AA39" i="15"/>
  <c r="AA18" i="15"/>
  <c r="AA27" i="15"/>
  <c r="AA25" i="15"/>
  <c r="AA31" i="15"/>
  <c r="AA32" i="15"/>
  <c r="AA46" i="15"/>
  <c r="AA19" i="15"/>
  <c r="AA36" i="15"/>
  <c r="AA30" i="15"/>
  <c r="AA44" i="15"/>
  <c r="AA42" i="15"/>
  <c r="AA37" i="15"/>
  <c r="AA22" i="15"/>
  <c r="AA38" i="15"/>
  <c r="AA24" i="15"/>
  <c r="AA35" i="15"/>
  <c r="AA51" i="15"/>
  <c r="AA50" i="15"/>
  <c r="AA47" i="15"/>
  <c r="AA49" i="15"/>
  <c r="AA26" i="15"/>
  <c r="AA21" i="15"/>
  <c r="AA45" i="15"/>
  <c r="AA41" i="15"/>
  <c r="AA28" i="15"/>
  <c r="AA43" i="15"/>
  <c r="AA23" i="15"/>
  <c r="AA33" i="15"/>
  <c r="AA34" i="15"/>
  <c r="AA40" i="15"/>
  <c r="Z52" i="15"/>
  <c r="V40" i="15"/>
  <c r="W40" i="15"/>
  <c r="Y40" i="15"/>
  <c r="Z40" i="15"/>
  <c r="G183" i="15"/>
  <c r="G99" i="15"/>
  <c r="G208" i="15"/>
  <c r="G85" i="15"/>
  <c r="G57" i="15"/>
  <c r="G103" i="15"/>
  <c r="G202" i="15"/>
  <c r="G54" i="15"/>
  <c r="G21" i="15"/>
  <c r="G81" i="15"/>
  <c r="G97" i="15"/>
  <c r="G25" i="15"/>
  <c r="G61" i="15"/>
  <c r="G93" i="15"/>
  <c r="G107" i="15"/>
  <c r="G194" i="15"/>
  <c r="G145" i="15"/>
  <c r="G174" i="15"/>
  <c r="G20" i="15"/>
  <c r="G200" i="15"/>
  <c r="G88" i="15"/>
  <c r="G79" i="15"/>
  <c r="G151" i="15"/>
  <c r="G137" i="15"/>
  <c r="G86" i="15"/>
  <c r="G104" i="15"/>
  <c r="G196" i="15"/>
  <c r="G98" i="15"/>
  <c r="G193" i="15"/>
  <c r="G191" i="15"/>
  <c r="G71" i="15"/>
  <c r="G91" i="15"/>
  <c r="G189" i="15"/>
  <c r="G123" i="15"/>
  <c r="G133" i="15"/>
  <c r="G120" i="15"/>
  <c r="G125" i="15"/>
  <c r="G90" i="15"/>
  <c r="G19" i="15"/>
  <c r="G146" i="15"/>
  <c r="G108" i="15"/>
  <c r="G66" i="15"/>
  <c r="G102" i="15"/>
  <c r="G187" i="15"/>
  <c r="G175" i="15"/>
  <c r="G87" i="15"/>
  <c r="G75" i="15"/>
  <c r="G32" i="15"/>
  <c r="G161" i="15"/>
  <c r="G59" i="15"/>
  <c r="G27" i="15"/>
  <c r="G124" i="15"/>
  <c r="G159" i="15"/>
  <c r="G207" i="15"/>
  <c r="G62" i="15"/>
  <c r="G143" i="15"/>
  <c r="G156" i="15"/>
  <c r="G198" i="15"/>
  <c r="G83" i="15"/>
  <c r="G42" i="15"/>
  <c r="G43" i="15"/>
  <c r="G135" i="15"/>
  <c r="G184" i="15"/>
  <c r="G129" i="15"/>
  <c r="G44" i="15"/>
  <c r="G95" i="15"/>
  <c r="G33" i="15"/>
  <c r="G58" i="15"/>
  <c r="G73" i="15"/>
  <c r="G41" i="15"/>
  <c r="G31" i="15"/>
  <c r="G160" i="15"/>
  <c r="G150" i="15"/>
  <c r="G138" i="15"/>
  <c r="G35" i="15"/>
  <c r="G171" i="15"/>
  <c r="G197" i="15"/>
  <c r="G23" i="15"/>
  <c r="G142" i="15"/>
  <c r="G180" i="15"/>
  <c r="G34" i="15"/>
  <c r="G210" i="15"/>
  <c r="G167" i="15"/>
  <c r="G178" i="15"/>
  <c r="G209" i="15"/>
  <c r="G49" i="15"/>
  <c r="G164" i="15"/>
  <c r="G30" i="15"/>
  <c r="G40" i="15"/>
  <c r="G45" i="15"/>
  <c r="G162" i="15"/>
  <c r="G181" i="15"/>
  <c r="G65" i="15"/>
  <c r="G50" i="15"/>
  <c r="G126" i="15"/>
  <c r="G53" i="15"/>
  <c r="G63" i="15"/>
  <c r="G52" i="15"/>
  <c r="G149" i="15"/>
  <c r="G168" i="15"/>
  <c r="G112" i="15"/>
  <c r="G199" i="15"/>
  <c r="G121" i="15"/>
  <c r="G144" i="15"/>
  <c r="G68" i="15"/>
  <c r="G69" i="15"/>
  <c r="G140" i="15"/>
  <c r="G72" i="15"/>
  <c r="G153" i="15"/>
  <c r="G190" i="15"/>
  <c r="G56" i="15"/>
  <c r="G122" i="15"/>
  <c r="G80" i="15"/>
  <c r="G154" i="15"/>
  <c r="G155" i="15"/>
  <c r="G113" i="15"/>
  <c r="G118" i="15"/>
  <c r="G94" i="15"/>
  <c r="G131" i="15"/>
  <c r="G92" i="15"/>
  <c r="G38" i="15"/>
  <c r="G195" i="15"/>
  <c r="G39" i="15"/>
  <c r="G101" i="15"/>
  <c r="G148" i="15"/>
  <c r="G77" i="15"/>
  <c r="G24" i="15"/>
  <c r="G117" i="15"/>
  <c r="G84" i="15"/>
  <c r="G204" i="15"/>
  <c r="G22" i="15"/>
  <c r="G205" i="15"/>
  <c r="G185" i="15"/>
  <c r="G127" i="15"/>
  <c r="G173" i="15"/>
  <c r="G89" i="15"/>
  <c r="G105" i="15"/>
  <c r="G67" i="15"/>
  <c r="G177" i="15"/>
  <c r="G163" i="15"/>
  <c r="G60" i="15"/>
  <c r="G18" i="15"/>
  <c r="G157" i="15"/>
  <c r="G192" i="15"/>
  <c r="G201" i="15"/>
  <c r="G116" i="15"/>
  <c r="G111" i="15"/>
  <c r="G36" i="15"/>
  <c r="G55" i="15"/>
  <c r="G26" i="15"/>
  <c r="G203" i="15"/>
  <c r="G70" i="15"/>
  <c r="G158" i="15"/>
  <c r="G46" i="15"/>
  <c r="G109" i="15"/>
  <c r="G166" i="15"/>
  <c r="G47" i="15"/>
  <c r="G139" i="15"/>
  <c r="G188" i="15"/>
  <c r="G114" i="15"/>
  <c r="G74" i="15"/>
  <c r="G128" i="15"/>
  <c r="G37" i="15"/>
  <c r="G115" i="15"/>
  <c r="G78" i="15"/>
  <c r="G134" i="15"/>
  <c r="G176" i="15"/>
  <c r="B74" i="15"/>
  <c r="B128" i="15"/>
  <c r="B37" i="15"/>
  <c r="B134" i="15"/>
  <c r="B176" i="15"/>
  <c r="C128" i="15"/>
  <c r="C78" i="15"/>
  <c r="C134" i="15"/>
  <c r="C176" i="15"/>
  <c r="E74" i="15"/>
  <c r="E128" i="15"/>
  <c r="E37" i="15"/>
  <c r="E115" i="15"/>
  <c r="E78" i="15"/>
  <c r="E134" i="15"/>
  <c r="E176" i="15"/>
  <c r="F74" i="15"/>
  <c r="F128" i="15"/>
  <c r="F37" i="15"/>
  <c r="F115" i="15"/>
  <c r="F78" i="15"/>
  <c r="F134" i="15"/>
  <c r="F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BN18" i="15"/>
  <c r="BN21" i="15"/>
  <c r="BN24" i="15"/>
  <c r="BN27" i="15"/>
  <c r="BN20" i="15"/>
  <c r="BN22" i="15"/>
  <c r="BN19" i="15"/>
  <c r="BN25" i="15"/>
  <c r="BN23" i="15"/>
  <c r="AT42" i="15"/>
  <c r="AT60" i="15"/>
  <c r="AT48" i="15"/>
  <c r="AT50" i="15"/>
  <c r="AT25" i="15"/>
  <c r="AT49" i="15"/>
  <c r="AT56" i="15"/>
  <c r="AT18" i="15"/>
  <c r="AT34" i="15"/>
  <c r="AT52" i="15"/>
  <c r="AT70" i="15"/>
  <c r="AT22" i="15"/>
  <c r="AT28" i="15"/>
  <c r="AT43" i="15"/>
  <c r="AT30" i="15"/>
  <c r="AT59" i="15"/>
  <c r="AT62" i="15"/>
  <c r="AT23" i="15"/>
  <c r="AT47" i="15"/>
  <c r="AT46" i="15"/>
  <c r="AT64" i="15"/>
  <c r="AT67" i="15"/>
  <c r="AT35" i="15"/>
  <c r="AT39" i="15"/>
  <c r="AT51" i="15"/>
  <c r="AT32" i="15"/>
  <c r="AT29" i="15"/>
  <c r="AT53" i="15"/>
  <c r="AT20" i="15"/>
  <c r="AT55" i="15"/>
  <c r="AT63" i="15"/>
  <c r="AT58" i="15"/>
  <c r="AT36" i="15"/>
  <c r="AT71" i="15"/>
  <c r="AT45" i="15"/>
  <c r="AT44" i="15"/>
  <c r="AT69" i="15"/>
  <c r="AT37" i="15"/>
  <c r="AT61" i="15"/>
  <c r="AT24" i="15"/>
  <c r="AT38" i="15"/>
  <c r="AT54" i="15"/>
  <c r="AT19" i="15"/>
  <c r="AT57" i="15"/>
  <c r="AT40" i="15"/>
  <c r="AT31" i="15"/>
  <c r="AT21" i="15"/>
  <c r="AT27" i="15"/>
  <c r="Z38" i="15"/>
  <c r="Z24" i="15"/>
  <c r="Z44" i="15"/>
  <c r="Z32" i="15"/>
  <c r="Z51" i="15"/>
  <c r="Z22" i="15"/>
  <c r="Z27" i="15"/>
  <c r="Z47" i="15"/>
  <c r="Z21" i="15"/>
  <c r="Z31" i="15"/>
  <c r="Z25" i="15"/>
  <c r="Z28" i="15"/>
  <c r="Z45" i="15"/>
  <c r="Z19" i="15"/>
  <c r="Z30" i="15"/>
  <c r="Z43" i="15"/>
  <c r="Z41" i="15"/>
  <c r="Z50" i="15"/>
  <c r="Z26" i="15"/>
  <c r="Z42" i="15"/>
  <c r="Z49" i="15"/>
  <c r="Z23" i="15"/>
  <c r="Z35" i="15"/>
  <c r="Z36" i="15"/>
  <c r="Z37" i="15"/>
  <c r="Z46" i="15"/>
  <c r="Z39" i="15"/>
  <c r="Z18" i="15"/>
  <c r="Z33" i="15"/>
  <c r="Z34" i="15"/>
  <c r="V52" i="15"/>
  <c r="W52" i="15"/>
  <c r="Y52" i="15"/>
  <c r="B181" i="15"/>
  <c r="B139" i="15"/>
  <c r="B187" i="15"/>
  <c r="B199" i="15"/>
  <c r="B174" i="15"/>
  <c r="B53" i="15"/>
  <c r="B102" i="15"/>
  <c r="B56" i="15"/>
  <c r="B131" i="15"/>
  <c r="C181" i="15"/>
  <c r="C139" i="15"/>
  <c r="C187" i="15"/>
  <c r="C199" i="15"/>
  <c r="C174" i="15"/>
  <c r="C131" i="15"/>
  <c r="E181" i="15"/>
  <c r="E139" i="15"/>
  <c r="E187" i="15"/>
  <c r="E199" i="15"/>
  <c r="E174" i="15"/>
  <c r="E53" i="15"/>
  <c r="E102" i="15"/>
  <c r="E56" i="15"/>
  <c r="E131" i="15"/>
  <c r="E117" i="15"/>
  <c r="F181" i="15"/>
  <c r="F139" i="15"/>
  <c r="F187" i="15"/>
  <c r="F199" i="15"/>
  <c r="F174" i="15"/>
  <c r="F53" i="15"/>
  <c r="F102" i="15"/>
  <c r="F56" i="15"/>
  <c r="F131" i="15"/>
  <c r="F117" i="15"/>
  <c r="B40" i="15"/>
  <c r="C40" i="15"/>
  <c r="E40" i="15"/>
  <c r="F40" i="15"/>
  <c r="F81" i="15"/>
  <c r="F125" i="15"/>
  <c r="F62" i="15"/>
  <c r="F44" i="15"/>
  <c r="F178" i="15"/>
  <c r="F158" i="15"/>
  <c r="F84" i="15"/>
  <c r="F71" i="15"/>
  <c r="F49" i="15"/>
  <c r="F146" i="15"/>
  <c r="F36" i="15"/>
  <c r="F61" i="15"/>
  <c r="F113" i="15"/>
  <c r="F42" i="15"/>
  <c r="F75" i="15"/>
  <c r="F177" i="15"/>
  <c r="F35" i="15"/>
  <c r="F46" i="15"/>
  <c r="F57" i="15"/>
  <c r="F197" i="15"/>
  <c r="F99" i="15"/>
  <c r="F80" i="15"/>
  <c r="F30" i="15"/>
  <c r="F198" i="15"/>
  <c r="F173" i="15"/>
  <c r="F163" i="15"/>
  <c r="F167" i="15"/>
  <c r="F83" i="15"/>
  <c r="F207" i="15"/>
  <c r="F39" i="15"/>
  <c r="F33" i="15"/>
  <c r="F185" i="15"/>
  <c r="F123" i="15"/>
  <c r="F168" i="15"/>
  <c r="F116" i="15"/>
  <c r="F175" i="15"/>
  <c r="F22" i="15"/>
  <c r="F191" i="15"/>
  <c r="F89" i="15"/>
  <c r="F184" i="15"/>
  <c r="F164" i="15"/>
  <c r="F135" i="15"/>
  <c r="F201" i="15"/>
  <c r="F190" i="15"/>
  <c r="F67" i="15"/>
  <c r="F196" i="15"/>
  <c r="F111" i="15"/>
  <c r="F203" i="15"/>
  <c r="F189" i="15"/>
  <c r="F70" i="15"/>
  <c r="F188" i="15"/>
  <c r="F162" i="15"/>
  <c r="F88" i="15"/>
  <c r="F79" i="15"/>
  <c r="F160" i="15"/>
  <c r="F194" i="15"/>
  <c r="F148" i="15"/>
  <c r="F183" i="15"/>
  <c r="F144" i="15"/>
  <c r="F129" i="15"/>
  <c r="F72" i="15"/>
  <c r="F209" i="15"/>
  <c r="F92" i="15"/>
  <c r="F159" i="15"/>
  <c r="F58" i="15"/>
  <c r="F54" i="15"/>
  <c r="F171" i="15"/>
  <c r="F157" i="15"/>
  <c r="F155" i="15"/>
  <c r="F94" i="15"/>
  <c r="F66" i="15"/>
  <c r="F91" i="15"/>
  <c r="F23" i="15"/>
  <c r="F55" i="15"/>
  <c r="F124" i="15"/>
  <c r="F85" i="15"/>
  <c r="F59" i="15"/>
  <c r="F87" i="15"/>
  <c r="F154" i="15"/>
  <c r="F156" i="15"/>
  <c r="F93" i="15"/>
  <c r="F204" i="15"/>
  <c r="F133" i="15"/>
  <c r="F114" i="15"/>
  <c r="F41" i="15"/>
  <c r="F138" i="15"/>
  <c r="F68" i="15"/>
  <c r="F45" i="15"/>
  <c r="F107" i="15"/>
  <c r="F103" i="15"/>
  <c r="F19" i="15"/>
  <c r="F86" i="15"/>
  <c r="F47" i="15"/>
  <c r="F90" i="15"/>
  <c r="F50" i="15"/>
  <c r="F142" i="15"/>
  <c r="F97" i="15"/>
  <c r="F145" i="15"/>
  <c r="F202" i="15"/>
  <c r="F31" i="15"/>
  <c r="F195" i="15"/>
  <c r="F26" i="15"/>
  <c r="F104" i="15"/>
  <c r="F32" i="15"/>
  <c r="F108" i="15"/>
  <c r="F109" i="15"/>
  <c r="F34" i="15"/>
  <c r="F98" i="15"/>
  <c r="F21" i="15"/>
  <c r="F63" i="15"/>
  <c r="F180" i="15"/>
  <c r="F200" i="15"/>
  <c r="F73" i="15"/>
  <c r="F210" i="15"/>
  <c r="F112" i="15"/>
  <c r="F137" i="15"/>
  <c r="F151" i="15"/>
  <c r="F69" i="15"/>
  <c r="F38" i="15"/>
  <c r="F60" i="15"/>
  <c r="F24" i="15"/>
  <c r="F140" i="15"/>
  <c r="F127" i="15"/>
  <c r="F20" i="15"/>
  <c r="F208" i="15"/>
  <c r="F149" i="15"/>
  <c r="F153" i="15"/>
  <c r="F150" i="15"/>
  <c r="F25" i="15"/>
  <c r="F95" i="15"/>
  <c r="F205" i="15"/>
  <c r="F126" i="15"/>
  <c r="F65" i="15"/>
  <c r="F122" i="15"/>
  <c r="F118" i="15"/>
  <c r="F121" i="15"/>
  <c r="F105" i="15"/>
  <c r="F161" i="15"/>
  <c r="F192" i="15"/>
  <c r="F120" i="15"/>
  <c r="F101" i="15"/>
  <c r="F143" i="15"/>
  <c r="F43" i="15"/>
  <c r="F77" i="15"/>
  <c r="F193" i="15"/>
  <c r="F166" i="15"/>
  <c r="F27" i="15"/>
  <c r="F52" i="15"/>
  <c r="B193" i="15"/>
  <c r="B166" i="15"/>
  <c r="C193" i="15"/>
  <c r="C166" i="15"/>
  <c r="E193" i="15"/>
  <c r="E166" i="15"/>
  <c r="E27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Y34" i="15"/>
  <c r="BM21" i="15"/>
  <c r="BM24" i="15"/>
  <c r="BM18" i="15"/>
  <c r="BM27" i="15"/>
  <c r="BM20" i="15"/>
  <c r="BM22" i="15"/>
  <c r="BM19" i="15"/>
  <c r="BM25" i="15"/>
  <c r="BM23" i="15"/>
  <c r="AS19" i="15"/>
  <c r="AS69" i="15"/>
  <c r="AS70" i="15"/>
  <c r="AS22" i="15"/>
  <c r="AS67" i="15"/>
  <c r="AS30" i="15"/>
  <c r="AS18" i="15"/>
  <c r="AS53" i="15"/>
  <c r="AS36" i="15"/>
  <c r="AS39" i="15"/>
  <c r="AS58" i="15"/>
  <c r="AS32" i="15"/>
  <c r="AS55" i="15"/>
  <c r="AS43" i="15"/>
  <c r="AS42" i="15"/>
  <c r="AS47" i="15"/>
  <c r="AS46" i="15"/>
  <c r="AS64" i="15"/>
  <c r="AS23" i="15"/>
  <c r="AS71" i="15"/>
  <c r="AS59" i="15"/>
  <c r="AS38" i="15"/>
  <c r="AS52" i="15"/>
  <c r="AS51" i="15"/>
  <c r="AS29" i="15"/>
  <c r="AS37" i="15"/>
  <c r="AS62" i="15"/>
  <c r="AS60" i="15"/>
  <c r="AS35" i="15"/>
  <c r="AS28" i="15"/>
  <c r="AS25" i="15"/>
  <c r="AS31" i="15"/>
  <c r="AS56" i="15"/>
  <c r="AS61" i="15"/>
  <c r="AS20" i="15"/>
  <c r="AS45" i="15"/>
  <c r="AS44" i="15"/>
  <c r="AS50" i="15"/>
  <c r="AS21" i="15"/>
  <c r="AS40" i="15"/>
  <c r="AS49" i="15"/>
  <c r="AS27" i="15"/>
  <c r="AS24" i="15"/>
  <c r="AS48" i="15"/>
  <c r="AS34" i="15"/>
  <c r="AS57" i="15"/>
  <c r="AS63" i="15"/>
  <c r="AS54" i="15"/>
  <c r="V42" i="15"/>
  <c r="W42" i="15"/>
  <c r="Y42" i="15"/>
  <c r="Y47" i="15"/>
  <c r="Y31" i="15"/>
  <c r="Y28" i="15"/>
  <c r="Y41" i="15"/>
  <c r="Y25" i="15"/>
  <c r="Y22" i="15"/>
  <c r="Y30" i="15"/>
  <c r="Y39" i="15"/>
  <c r="Y19" i="15"/>
  <c r="Y46" i="15"/>
  <c r="Y26" i="15"/>
  <c r="Y32" i="15"/>
  <c r="Y49" i="15"/>
  <c r="Y44" i="15"/>
  <c r="Y36" i="15"/>
  <c r="Y24" i="15"/>
  <c r="Y21" i="15"/>
  <c r="Y37" i="15"/>
  <c r="Y50" i="15"/>
  <c r="Y23" i="15"/>
  <c r="Y35" i="15"/>
  <c r="Y43" i="15"/>
  <c r="Y51" i="15"/>
  <c r="Y27" i="15"/>
  <c r="Y45" i="15"/>
  <c r="Y38" i="15"/>
  <c r="Y33" i="15"/>
  <c r="V33" i="15"/>
  <c r="E188" i="15"/>
  <c r="E91" i="15"/>
  <c r="E70" i="15"/>
  <c r="E107" i="15"/>
  <c r="E44" i="15"/>
  <c r="E116" i="15"/>
  <c r="E65" i="15"/>
  <c r="E203" i="15"/>
  <c r="E97" i="15"/>
  <c r="E103" i="15"/>
  <c r="E150" i="15"/>
  <c r="E79" i="15"/>
  <c r="E160" i="15"/>
  <c r="E54" i="15"/>
  <c r="E50" i="15"/>
  <c r="E135" i="15"/>
  <c r="E202" i="15"/>
  <c r="E69" i="15"/>
  <c r="E25" i="15"/>
  <c r="E75" i="15"/>
  <c r="E192" i="15"/>
  <c r="E142" i="15"/>
  <c r="E24" i="15"/>
  <c r="E72" i="15"/>
  <c r="E73" i="15"/>
  <c r="E92" i="15"/>
  <c r="E41" i="15"/>
  <c r="E140" i="15"/>
  <c r="E94" i="15"/>
  <c r="E81" i="15"/>
  <c r="E144" i="15"/>
  <c r="E104" i="15"/>
  <c r="E57" i="15"/>
  <c r="E158" i="15"/>
  <c r="E173" i="15"/>
  <c r="E23" i="15"/>
  <c r="E185" i="15"/>
  <c r="E111" i="15"/>
  <c r="E171" i="15"/>
  <c r="E148" i="15"/>
  <c r="E38" i="15"/>
  <c r="E127" i="15"/>
  <c r="E175" i="15"/>
  <c r="E36" i="15"/>
  <c r="E163" i="15"/>
  <c r="E42" i="15"/>
  <c r="E77" i="15"/>
  <c r="E109" i="15"/>
  <c r="E60" i="15"/>
  <c r="E198" i="15"/>
  <c r="E207" i="15"/>
  <c r="E138" i="15"/>
  <c r="E168" i="15"/>
  <c r="E71" i="15"/>
  <c r="E129" i="15"/>
  <c r="E99" i="15"/>
  <c r="E156" i="15"/>
  <c r="E194" i="15"/>
  <c r="E62" i="15"/>
  <c r="E59" i="15"/>
  <c r="E87" i="15"/>
  <c r="E68" i="15"/>
  <c r="E95" i="15"/>
  <c r="E145" i="15"/>
  <c r="E196" i="15"/>
  <c r="E210" i="15"/>
  <c r="E125" i="15"/>
  <c r="E21" i="15"/>
  <c r="E201" i="15"/>
  <c r="E55" i="15"/>
  <c r="E93" i="15"/>
  <c r="E86" i="15"/>
  <c r="E98" i="15"/>
  <c r="E151" i="15"/>
  <c r="E80" i="15"/>
  <c r="E190" i="15"/>
  <c r="E113" i="15"/>
  <c r="E157" i="15"/>
  <c r="E164" i="15"/>
  <c r="E180" i="15"/>
  <c r="E126" i="15"/>
  <c r="E31" i="15"/>
  <c r="E83" i="15"/>
  <c r="E47" i="15"/>
  <c r="E35" i="15"/>
  <c r="E197" i="15"/>
  <c r="E45" i="15"/>
  <c r="E67" i="15"/>
  <c r="E52" i="15"/>
  <c r="E32" i="15"/>
  <c r="E114" i="15"/>
  <c r="E209" i="15"/>
  <c r="E34" i="15"/>
  <c r="E133" i="15"/>
  <c r="E58" i="15"/>
  <c r="E184" i="15"/>
  <c r="E123" i="15"/>
  <c r="E154" i="15"/>
  <c r="E155" i="15"/>
  <c r="E177" i="15"/>
  <c r="E205" i="15"/>
  <c r="E161" i="15"/>
  <c r="E90" i="15"/>
  <c r="E46" i="15"/>
  <c r="E61" i="15"/>
  <c r="E63" i="15"/>
  <c r="E191" i="15"/>
  <c r="E120" i="15"/>
  <c r="E101" i="15"/>
  <c r="E112" i="15"/>
  <c r="E118" i="15"/>
  <c r="E159" i="15"/>
  <c r="E195" i="15"/>
  <c r="E89" i="15"/>
  <c r="E88" i="15"/>
  <c r="E105" i="15"/>
  <c r="E149" i="15"/>
  <c r="E43" i="15"/>
  <c r="E153" i="15"/>
  <c r="E124" i="15"/>
  <c r="E108" i="15"/>
  <c r="E189" i="15"/>
  <c r="E178" i="15"/>
  <c r="E162" i="15"/>
  <c r="E22" i="15"/>
  <c r="E30" i="15"/>
  <c r="E121" i="15"/>
  <c r="E137" i="15"/>
  <c r="E84" i="15"/>
  <c r="E20" i="15"/>
  <c r="E167" i="15"/>
  <c r="E122" i="15"/>
  <c r="E146" i="15"/>
  <c r="E208" i="15"/>
  <c r="E183" i="15"/>
  <c r="E66" i="15"/>
  <c r="E143" i="15"/>
  <c r="E33" i="15"/>
  <c r="E204" i="15"/>
  <c r="E49" i="15"/>
  <c r="E85" i="15"/>
  <c r="E39" i="15"/>
  <c r="E19" i="15"/>
  <c r="E26" i="15"/>
  <c r="E200" i="15"/>
  <c r="B153" i="15"/>
  <c r="B189" i="15"/>
  <c r="B178" i="15"/>
  <c r="B162" i="15"/>
  <c r="B30" i="15"/>
  <c r="B137" i="15"/>
  <c r="B84" i="15"/>
  <c r="B167" i="15"/>
  <c r="B122" i="15"/>
  <c r="B146" i="15"/>
  <c r="B208" i="15"/>
  <c r="B183" i="15"/>
  <c r="B66" i="15"/>
  <c r="B143" i="15"/>
  <c r="B204" i="15"/>
  <c r="B19" i="15"/>
  <c r="C43" i="15"/>
  <c r="C153" i="15"/>
  <c r="C189" i="15"/>
  <c r="C178" i="15"/>
  <c r="C162" i="15"/>
  <c r="C30" i="15"/>
  <c r="C121" i="15"/>
  <c r="C137" i="15"/>
  <c r="C84" i="15"/>
  <c r="C20" i="15"/>
  <c r="C167" i="15"/>
  <c r="C146" i="15"/>
  <c r="C208" i="15"/>
  <c r="C183" i="15"/>
  <c r="C66" i="15"/>
  <c r="C143" i="15"/>
  <c r="C204" i="15"/>
  <c r="C49" i="15"/>
  <c r="C39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BK19" i="15"/>
  <c r="BL23" i="15"/>
  <c r="BL19" i="15"/>
  <c r="AQ35" i="15"/>
  <c r="AQ29" i="15"/>
  <c r="AQ55" i="15"/>
  <c r="AP55" i="15"/>
  <c r="V45" i="15"/>
  <c r="W45" i="15"/>
  <c r="W38" i="15"/>
  <c r="BL18" i="15"/>
  <c r="BL27" i="15"/>
  <c r="BL25" i="15"/>
  <c r="BL24" i="15"/>
  <c r="BL20" i="15"/>
  <c r="BL21" i="15"/>
  <c r="BL22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25" i="15"/>
  <c r="AP61" i="15"/>
  <c r="AP54" i="15"/>
  <c r="BJ25" i="15"/>
  <c r="BJ22" i="15"/>
  <c r="BJ24" i="15"/>
  <c r="AQ62" i="15"/>
  <c r="AQ69" i="15"/>
  <c r="AQ47" i="15"/>
  <c r="AQ31" i="15"/>
  <c r="AQ57" i="15"/>
  <c r="AQ67" i="15"/>
  <c r="AP50" i="15"/>
  <c r="BC50" i="15" s="1" a="1"/>
  <c r="BC50" i="15" s="1"/>
  <c r="AP56" i="15"/>
  <c r="AP71" i="15"/>
  <c r="AP70" i="15"/>
  <c r="AP34" i="15"/>
  <c r="BC34" i="15" s="1" a="1"/>
  <c r="BC34" i="15" s="1"/>
  <c r="W41" i="15"/>
  <c r="W23" i="15"/>
  <c r="W50" i="15"/>
  <c r="W44" i="15"/>
  <c r="W31" i="15"/>
  <c r="V49" i="15"/>
  <c r="V39" i="15"/>
  <c r="V44" i="15"/>
  <c r="B72" i="15"/>
  <c r="B35" i="15"/>
  <c r="B81" i="15"/>
  <c r="B79" i="15"/>
  <c r="B180" i="15"/>
  <c r="B67" i="15"/>
  <c r="B32" i="15"/>
  <c r="B190" i="15"/>
  <c r="B160" i="15"/>
  <c r="B145" i="15"/>
  <c r="B171" i="15"/>
  <c r="B207" i="15"/>
  <c r="B101" i="15"/>
  <c r="B65" i="15"/>
  <c r="B47" i="15"/>
  <c r="B135" i="15"/>
  <c r="B197" i="15"/>
  <c r="B155" i="15"/>
  <c r="B202" i="15"/>
  <c r="B158" i="15"/>
  <c r="B61" i="15"/>
  <c r="B144" i="15"/>
  <c r="B196" i="15"/>
  <c r="B23" i="15"/>
  <c r="B173" i="15"/>
  <c r="B148" i="15"/>
  <c r="B164" i="15"/>
  <c r="B83" i="15"/>
  <c r="B191" i="15"/>
  <c r="B25" i="15"/>
  <c r="B116" i="15"/>
  <c r="B194" i="15"/>
  <c r="B55" i="15"/>
  <c r="B157" i="15"/>
  <c r="B112" i="15"/>
  <c r="B118" i="15"/>
  <c r="B159" i="15"/>
  <c r="B195" i="15"/>
  <c r="B88" i="15"/>
  <c r="B105" i="15"/>
  <c r="B149" i="15"/>
  <c r="B205" i="15"/>
  <c r="C198" i="15"/>
  <c r="C168" i="15"/>
  <c r="C46" i="15"/>
  <c r="C62" i="15"/>
  <c r="C31" i="15"/>
  <c r="C203" i="15"/>
  <c r="C41" i="15"/>
  <c r="C94" i="15"/>
  <c r="C192" i="15"/>
  <c r="C201" i="15"/>
  <c r="C156" i="15"/>
  <c r="C177" i="15"/>
  <c r="C150" i="15"/>
  <c r="C188" i="15"/>
  <c r="C99" i="15"/>
  <c r="C127" i="15"/>
  <c r="C175" i="15"/>
  <c r="C42" i="15"/>
  <c r="C191" i="15"/>
  <c r="C133" i="15"/>
  <c r="C90" i="15"/>
  <c r="C25" i="15"/>
  <c r="C34" i="15"/>
  <c r="C111" i="15"/>
  <c r="C116" i="15"/>
  <c r="C194" i="15"/>
  <c r="C24" i="15"/>
  <c r="C55" i="15"/>
  <c r="C157" i="15"/>
  <c r="C112" i="15"/>
  <c r="C118" i="15"/>
  <c r="C159" i="15"/>
  <c r="C195" i="15"/>
  <c r="C105" i="15"/>
  <c r="C149" i="15"/>
  <c r="I104" i="16"/>
  <c r="BK24" i="15" s="1"/>
  <c r="BK27" i="15"/>
  <c r="BK18" i="15"/>
  <c r="I98" i="16"/>
  <c r="AQ20" i="15" s="1"/>
  <c r="I99" i="16"/>
  <c r="I100" i="16"/>
  <c r="AQ52" i="15" s="1"/>
  <c r="I101" i="16"/>
  <c r="AQ18" i="15" s="1"/>
  <c r="AQ71" i="15"/>
  <c r="AQ50" i="15"/>
  <c r="I102" i="16"/>
  <c r="BK25" i="15" s="1"/>
  <c r="I103" i="16"/>
  <c r="BK21" i="15" s="1"/>
  <c r="BK22" i="15"/>
  <c r="I90" i="16"/>
  <c r="AQ53" i="15" s="1"/>
  <c r="I91" i="16"/>
  <c r="AQ23" i="15" s="1"/>
  <c r="I92" i="16"/>
  <c r="I93" i="16"/>
  <c r="AQ32" i="15" s="1"/>
  <c r="I94" i="16"/>
  <c r="AQ39" i="15" s="1"/>
  <c r="I95" i="16"/>
  <c r="I96" i="16"/>
  <c r="AQ61" i="15" s="1"/>
  <c r="I97" i="16"/>
  <c r="AQ70" i="15" s="1"/>
  <c r="AQ63" i="15"/>
  <c r="AQ46" i="15"/>
  <c r="AQ34" i="15"/>
  <c r="AQ54" i="15"/>
  <c r="I84" i="16"/>
  <c r="AQ27" i="15" s="1"/>
  <c r="I85" i="16"/>
  <c r="AQ43" i="15" s="1"/>
  <c r="I86" i="16"/>
  <c r="AQ19" i="15" s="1"/>
  <c r="I87" i="16"/>
  <c r="AQ42" i="15" s="1"/>
  <c r="I88" i="16"/>
  <c r="AQ49" i="15" s="1"/>
  <c r="I89" i="16"/>
  <c r="AQ60" i="15" s="1"/>
  <c r="I82" i="16"/>
  <c r="AQ64" i="15" s="1"/>
  <c r="I83" i="16"/>
  <c r="AQ59" i="15"/>
  <c r="AQ30" i="15"/>
  <c r="AQ56" i="15"/>
  <c r="AQ58" i="15"/>
  <c r="I75" i="16"/>
  <c r="I76" i="16"/>
  <c r="I77" i="16"/>
  <c r="W39" i="15" s="1"/>
  <c r="I78" i="16"/>
  <c r="I79" i="16"/>
  <c r="I80" i="16"/>
  <c r="I81" i="16"/>
  <c r="W18" i="15" s="1"/>
  <c r="W22" i="15"/>
  <c r="W19" i="15"/>
  <c r="I72" i="16"/>
  <c r="W46" i="15" s="1"/>
  <c r="I73" i="16"/>
  <c r="I74" i="16"/>
  <c r="W47" i="15"/>
  <c r="W28" i="15"/>
  <c r="I68" i="16"/>
  <c r="W49" i="15" s="1"/>
  <c r="I69" i="16"/>
  <c r="W43" i="15" s="1"/>
  <c r="I70" i="16"/>
  <c r="W33" i="15" s="1"/>
  <c r="I71" i="16"/>
  <c r="I67" i="16"/>
  <c r="I46" i="16"/>
  <c r="C38" i="15" s="1"/>
  <c r="I47" i="16"/>
  <c r="I48" i="16"/>
  <c r="C114" i="15" s="1"/>
  <c r="I49" i="16"/>
  <c r="I50" i="16"/>
  <c r="C67" i="15" s="1"/>
  <c r="I51" i="16"/>
  <c r="C92" i="15" s="1"/>
  <c r="I52" i="16"/>
  <c r="C103" i="15" s="1"/>
  <c r="I53" i="16"/>
  <c r="I54" i="16"/>
  <c r="C23" i="15" s="1"/>
  <c r="I55" i="16"/>
  <c r="C184" i="15" s="1"/>
  <c r="I56" i="16"/>
  <c r="C205" i="15" s="1"/>
  <c r="I57" i="16"/>
  <c r="I58" i="16"/>
  <c r="C47" i="15" s="1"/>
  <c r="I59" i="16"/>
  <c r="C18" i="15" s="1"/>
  <c r="I60" i="16"/>
  <c r="C73" i="15" s="1"/>
  <c r="I61" i="16"/>
  <c r="C171" i="15" s="1"/>
  <c r="I62" i="16"/>
  <c r="C196" i="15" s="1"/>
  <c r="I63" i="16"/>
  <c r="C155" i="15" s="1"/>
  <c r="I64" i="16"/>
  <c r="C202" i="15" s="1"/>
  <c r="I45" i="16"/>
  <c r="C81" i="15" s="1"/>
  <c r="I19" i="16"/>
  <c r="C164" i="15" s="1"/>
  <c r="I20" i="16"/>
  <c r="C122" i="15" s="1"/>
  <c r="I21" i="16"/>
  <c r="C209" i="15" s="1"/>
  <c r="I22" i="16"/>
  <c r="C207" i="15" s="1"/>
  <c r="I23" i="16"/>
  <c r="C151" i="15" s="1"/>
  <c r="I24" i="16"/>
  <c r="C148" i="15" s="1"/>
  <c r="I25" i="16"/>
  <c r="C210" i="15" s="1"/>
  <c r="I26" i="16"/>
  <c r="I27" i="16"/>
  <c r="C35" i="15" s="1"/>
  <c r="I28" i="16"/>
  <c r="C144" i="15" s="1"/>
  <c r="I29" i="16"/>
  <c r="C68" i="15" s="1"/>
  <c r="I30" i="16"/>
  <c r="C83" i="15" s="1"/>
  <c r="I31" i="16"/>
  <c r="C185" i="15" s="1"/>
  <c r="I32" i="16"/>
  <c r="I33" i="16"/>
  <c r="C138" i="15" s="1"/>
  <c r="I34" i="16"/>
  <c r="C71" i="15" s="1"/>
  <c r="I35" i="16"/>
  <c r="C135" i="15" s="1"/>
  <c r="I36" i="16"/>
  <c r="C123" i="15" s="1"/>
  <c r="I37" i="16"/>
  <c r="C74" i="15" s="1"/>
  <c r="I38" i="16"/>
  <c r="C72" i="15" s="1"/>
  <c r="I39" i="16"/>
  <c r="C60" i="15" s="1"/>
  <c r="I40" i="16"/>
  <c r="C108" i="15" s="1"/>
  <c r="C180" i="15"/>
  <c r="C145" i="15"/>
  <c r="C160" i="15"/>
  <c r="C190" i="15"/>
  <c r="C158" i="15"/>
  <c r="C197" i="15"/>
  <c r="I18" i="16"/>
  <c r="C154" i="15" s="1"/>
  <c r="I17" i="16"/>
  <c r="C140" i="15" s="1"/>
  <c r="I16" i="16"/>
  <c r="C109" i="15" s="1"/>
  <c r="I15" i="16"/>
  <c r="C163" i="15" s="1"/>
  <c r="I14" i="16"/>
  <c r="C87" i="15" s="1"/>
  <c r="I13" i="16"/>
  <c r="C113" i="15" s="1"/>
  <c r="I12" i="16"/>
  <c r="C36" i="15" s="1"/>
  <c r="I11" i="16"/>
  <c r="C61" i="15" s="1"/>
  <c r="I10" i="16"/>
  <c r="C161" i="15" s="1"/>
  <c r="I3" i="16"/>
  <c r="I4" i="16"/>
  <c r="I5" i="16"/>
  <c r="C142" i="15" s="1"/>
  <c r="I6" i="16"/>
  <c r="C104" i="15" s="1"/>
  <c r="I7" i="16"/>
  <c r="C70" i="15" s="1"/>
  <c r="I8" i="16"/>
  <c r="C97" i="15" s="1"/>
  <c r="I9" i="16"/>
  <c r="C21" i="15" s="1"/>
  <c r="I2" i="16"/>
  <c r="C173" i="15" s="1"/>
  <c r="W27" i="15"/>
  <c r="W51" i="15"/>
  <c r="BJ27" i="15"/>
  <c r="BJ18" i="15"/>
  <c r="I74" i="14"/>
  <c r="AP52" i="15"/>
  <c r="I73" i="14"/>
  <c r="AP20" i="15" s="1"/>
  <c r="BJ20" i="15"/>
  <c r="AP44" i="15"/>
  <c r="AP28" i="15"/>
  <c r="AP53" i="15"/>
  <c r="I64" i="14"/>
  <c r="AP39" i="15" s="1"/>
  <c r="BC39" i="15" s="1" a="1"/>
  <c r="BC39" i="15" s="1"/>
  <c r="I65" i="14"/>
  <c r="AP69" i="15" s="1"/>
  <c r="I66" i="14"/>
  <c r="AP63" i="15" s="1"/>
  <c r="I67" i="14"/>
  <c r="AP62" i="15"/>
  <c r="AP60" i="15"/>
  <c r="I63" i="14"/>
  <c r="AP27" i="15" s="1"/>
  <c r="BC27" i="15" s="1" a="1"/>
  <c r="BC27" i="15" s="1"/>
  <c r="I59" i="14"/>
  <c r="I60" i="14"/>
  <c r="AP59" i="15" s="1"/>
  <c r="I61" i="14"/>
  <c r="AP38" i="15" s="1"/>
  <c r="I62" i="14"/>
  <c r="AP67" i="15" s="1"/>
  <c r="AP58" i="15"/>
  <c r="I58" i="14"/>
  <c r="AP36" i="15" s="1"/>
  <c r="I56" i="14"/>
  <c r="V23" i="15" s="1"/>
  <c r="I57" i="14"/>
  <c r="V51" i="15" s="1"/>
  <c r="V21" i="15"/>
  <c r="I55" i="14"/>
  <c r="V32" i="15" s="1"/>
  <c r="I3" i="14"/>
  <c r="B142" i="15" s="1"/>
  <c r="I4" i="14"/>
  <c r="B39" i="15" s="1"/>
  <c r="I5" i="14"/>
  <c r="B62" i="15" s="1"/>
  <c r="I6" i="14"/>
  <c r="I7" i="14"/>
  <c r="B70" i="15" s="1"/>
  <c r="I8" i="14"/>
  <c r="I9" i="14"/>
  <c r="I10" i="14"/>
  <c r="B192" i="15" s="1"/>
  <c r="I11" i="14"/>
  <c r="B95" i="15" s="1"/>
  <c r="I12" i="14"/>
  <c r="B93" i="15" s="1"/>
  <c r="I13" i="14"/>
  <c r="B175" i="15" s="1"/>
  <c r="I14" i="14"/>
  <c r="B127" i="15" s="1"/>
  <c r="I15" i="14"/>
  <c r="I16" i="14"/>
  <c r="B161" i="15" s="1"/>
  <c r="I17" i="14"/>
  <c r="I18" i="14"/>
  <c r="B177" i="15" s="1"/>
  <c r="I19" i="14"/>
  <c r="B140" i="15" s="1"/>
  <c r="I20" i="14"/>
  <c r="B36" i="15" s="1"/>
  <c r="I21" i="14"/>
  <c r="B150" i="15" s="1"/>
  <c r="B198" i="15"/>
  <c r="B91" i="15"/>
  <c r="I22" i="14"/>
  <c r="B163" i="15" s="1"/>
  <c r="I23" i="14"/>
  <c r="B75" i="15" s="1"/>
  <c r="I24" i="14"/>
  <c r="I25" i="14"/>
  <c r="B210" i="15" s="1"/>
  <c r="I26" i="14"/>
  <c r="B188" i="15" s="1"/>
  <c r="I27" i="14"/>
  <c r="I28" i="14"/>
  <c r="B209" i="15" s="1"/>
  <c r="I29" i="14"/>
  <c r="B69" i="15" s="1"/>
  <c r="I30" i="14"/>
  <c r="B45" i="15" s="1"/>
  <c r="I31" i="14"/>
  <c r="B168" i="15" s="1"/>
  <c r="I32" i="14"/>
  <c r="I33" i="14"/>
  <c r="B49" i="15" s="1"/>
  <c r="B68" i="15"/>
  <c r="B138" i="15"/>
  <c r="B151" i="15"/>
  <c r="B126" i="15"/>
  <c r="B60" i="15"/>
  <c r="B156" i="15"/>
  <c r="I34" i="14"/>
  <c r="B201" i="15" s="1"/>
  <c r="I35" i="14"/>
  <c r="I36" i="14"/>
  <c r="B27" i="15" s="1"/>
  <c r="I37" i="14"/>
  <c r="B38" i="15" s="1"/>
  <c r="I38" i="14"/>
  <c r="B80" i="15" s="1"/>
  <c r="I39" i="14"/>
  <c r="B92" i="15" s="1"/>
  <c r="I40" i="14"/>
  <c r="B73" i="15" s="1"/>
  <c r="I41" i="14"/>
  <c r="B203" i="15" s="1"/>
  <c r="I42" i="14"/>
  <c r="I43" i="14"/>
  <c r="B107" i="15" s="1"/>
  <c r="I48" i="14"/>
  <c r="I49" i="14"/>
  <c r="V43" i="15" s="1"/>
  <c r="I50" i="14"/>
  <c r="V37" i="15" s="1"/>
  <c r="I51" i="14"/>
  <c r="V38" i="15" s="1"/>
  <c r="I53" i="14"/>
  <c r="V50" i="15" s="1"/>
  <c r="I54" i="14"/>
  <c r="V47" i="15"/>
  <c r="I2" i="14"/>
  <c r="B42" i="15" s="1"/>
  <c r="BB58" i="15" l="1"/>
  <c r="BB21" i="15"/>
  <c r="BE35" i="15"/>
  <c r="Q156" i="15"/>
  <c r="Q86" i="15"/>
  <c r="Q199" i="15"/>
  <c r="Q163" i="15"/>
  <c r="Q38" i="15"/>
  <c r="Q75" i="15"/>
  <c r="Q181" i="15"/>
  <c r="Q210" i="15"/>
  <c r="Q207" i="15"/>
  <c r="W34" i="15"/>
  <c r="B51" i="15"/>
  <c r="V18" i="15"/>
  <c r="AF18" i="15" s="1"/>
  <c r="C77" i="15"/>
  <c r="C101" i="15"/>
  <c r="C93" i="15"/>
  <c r="B86" i="15"/>
  <c r="C124" i="15"/>
  <c r="C117" i="15"/>
  <c r="B82" i="15"/>
  <c r="AP35" i="15"/>
  <c r="C96" i="15"/>
  <c r="C56" i="15"/>
  <c r="C28" i="15"/>
  <c r="C59" i="15"/>
  <c r="AQ38" i="15"/>
  <c r="BC38" i="15" s="1" a="1"/>
  <c r="BC38" i="15" s="1"/>
  <c r="AQ48" i="15"/>
  <c r="B87" i="15"/>
  <c r="B26" i="15"/>
  <c r="C53" i="15"/>
  <c r="C129" i="15"/>
  <c r="B31" i="15"/>
  <c r="C95" i="15"/>
  <c r="C79" i="15"/>
  <c r="W30" i="15"/>
  <c r="AQ36" i="15"/>
  <c r="C19" i="15"/>
  <c r="K19" i="15" s="1"/>
  <c r="O19" i="15" s="1" a="1"/>
  <c r="O19" i="15" s="1"/>
  <c r="C54" i="15"/>
  <c r="C44" i="15"/>
  <c r="B114" i="15"/>
  <c r="AQ21" i="15"/>
  <c r="C76" i="15"/>
  <c r="B106" i="15"/>
  <c r="K106" i="15" s="1"/>
  <c r="O106" i="15" s="1" a="1"/>
  <c r="O106" i="15" s="1"/>
  <c r="C57" i="15"/>
  <c r="C120" i="15"/>
  <c r="B34" i="15"/>
  <c r="B85" i="15"/>
  <c r="C115" i="15"/>
  <c r="AQ41" i="15"/>
  <c r="B103" i="15"/>
  <c r="AQ22" i="15"/>
  <c r="AQ28" i="15"/>
  <c r="BC28" i="15" s="1" a="1"/>
  <c r="BC28" i="15" s="1"/>
  <c r="C45" i="15"/>
  <c r="L45" i="15" s="1"/>
  <c r="B18" i="15"/>
  <c r="V22" i="15"/>
  <c r="BK20" i="15"/>
  <c r="BS20" i="15" s="1"/>
  <c r="C22" i="15"/>
  <c r="C37" i="15"/>
  <c r="AP26" i="15"/>
  <c r="AQ44" i="15"/>
  <c r="AZ44" i="15" s="1"/>
  <c r="B90" i="15"/>
  <c r="K90" i="15" s="1"/>
  <c r="O90" i="15" s="1" a="1"/>
  <c r="O90" i="15" s="1"/>
  <c r="BA70" i="15"/>
  <c r="BD70" i="15" s="1" a="1"/>
  <c r="BD70" i="15" s="1"/>
  <c r="B117" i="15"/>
  <c r="W32" i="15"/>
  <c r="AQ37" i="15"/>
  <c r="C91" i="15"/>
  <c r="C125" i="15"/>
  <c r="L125" i="15" s="1"/>
  <c r="BE68" i="15"/>
  <c r="BE63" i="15"/>
  <c r="BE28" i="15"/>
  <c r="BE60" i="15"/>
  <c r="BE23" i="15"/>
  <c r="AH37" i="15"/>
  <c r="Q155" i="15"/>
  <c r="Q134" i="15"/>
  <c r="Q63" i="15"/>
  <c r="Q122" i="15"/>
  <c r="Q91" i="15"/>
  <c r="AK38" i="15"/>
  <c r="Q190" i="15"/>
  <c r="AK42" i="15"/>
  <c r="AK49" i="15"/>
  <c r="Q32" i="15"/>
  <c r="AQ45" i="15"/>
  <c r="W21" i="15"/>
  <c r="AE21" i="15" s="1"/>
  <c r="Q82" i="15"/>
  <c r="C89" i="15"/>
  <c r="C75" i="15"/>
  <c r="K75" i="15" s="1"/>
  <c r="O75" i="15" s="1" a="1"/>
  <c r="O75" i="15" s="1"/>
  <c r="C52" i="15"/>
  <c r="C102" i="15"/>
  <c r="N18" i="15"/>
  <c r="Q77" i="15"/>
  <c r="Q33" i="15"/>
  <c r="C50" i="15"/>
  <c r="AQ25" i="15"/>
  <c r="C26" i="15"/>
  <c r="W35" i="15"/>
  <c r="AK50" i="15"/>
  <c r="AK45" i="15"/>
  <c r="C80" i="15"/>
  <c r="L80" i="15" s="1"/>
  <c r="Q22" i="15"/>
  <c r="Q99" i="15"/>
  <c r="Q157" i="15"/>
  <c r="AK48" i="15"/>
  <c r="AK21" i="15"/>
  <c r="AG37" i="15"/>
  <c r="AJ37" i="15" s="1" a="1"/>
  <c r="AJ37" i="15" s="1"/>
  <c r="Q66" i="15"/>
  <c r="C98" i="15"/>
  <c r="Q189" i="15"/>
  <c r="AK32" i="15"/>
  <c r="AQ33" i="15"/>
  <c r="W29" i="15"/>
  <c r="C88" i="15"/>
  <c r="L88" i="15" s="1"/>
  <c r="C65" i="15"/>
  <c r="K65" i="15" s="1"/>
  <c r="O65" i="15" s="1" a="1"/>
  <c r="O65" i="15" s="1"/>
  <c r="C58" i="15"/>
  <c r="C63" i="15"/>
  <c r="W37" i="15"/>
  <c r="AF37" i="15" s="1"/>
  <c r="C100" i="15"/>
  <c r="C85" i="15"/>
  <c r="L85" i="15" s="1"/>
  <c r="C27" i="15"/>
  <c r="K27" i="15" s="1"/>
  <c r="O27" i="15" s="1" a="1"/>
  <c r="O27" i="15" s="1"/>
  <c r="C29" i="15"/>
  <c r="W26" i="15"/>
  <c r="W36" i="15"/>
  <c r="C33" i="15"/>
  <c r="W25" i="15"/>
  <c r="AQ40" i="15"/>
  <c r="C69" i="15"/>
  <c r="K69" i="15" s="1"/>
  <c r="O69" i="15" s="1" a="1"/>
  <c r="O69" i="15" s="1"/>
  <c r="AQ24" i="15"/>
  <c r="C64" i="15"/>
  <c r="L64" i="15" s="1"/>
  <c r="C82" i="15"/>
  <c r="K82" i="15" s="1"/>
  <c r="O82" i="15" s="1" a="1"/>
  <c r="O82" i="15" s="1"/>
  <c r="W24" i="15"/>
  <c r="C32" i="15"/>
  <c r="L32" i="15" s="1"/>
  <c r="C86" i="15"/>
  <c r="C107" i="15"/>
  <c r="L107" i="15" s="1"/>
  <c r="AQ51" i="15"/>
  <c r="N167" i="15"/>
  <c r="Q35" i="15"/>
  <c r="Q144" i="15"/>
  <c r="BB69" i="15"/>
  <c r="M23" i="15"/>
  <c r="P23" i="15" s="1" a="1"/>
  <c r="P23" i="15" s="1"/>
  <c r="Q87" i="15"/>
  <c r="Q133" i="15"/>
  <c r="Q184" i="15"/>
  <c r="AK46" i="15"/>
  <c r="AK28" i="15"/>
  <c r="AK34" i="15"/>
  <c r="AK18" i="15"/>
  <c r="AK24" i="15"/>
  <c r="AK31" i="15"/>
  <c r="Q105" i="15"/>
  <c r="Q79" i="15"/>
  <c r="Q120" i="15"/>
  <c r="Q108" i="15"/>
  <c r="Q173" i="15"/>
  <c r="Q60" i="15"/>
  <c r="Q56" i="15"/>
  <c r="Q203" i="15"/>
  <c r="Q128" i="15"/>
  <c r="Q89" i="15"/>
  <c r="Q25" i="15"/>
  <c r="Q137" i="15"/>
  <c r="Q52" i="15"/>
  <c r="Q68" i="15"/>
  <c r="Q54" i="15"/>
  <c r="Q51" i="15"/>
  <c r="Q165" i="15"/>
  <c r="Q88" i="15"/>
  <c r="Q20" i="15"/>
  <c r="Q168" i="15"/>
  <c r="Q27" i="15"/>
  <c r="Q58" i="15"/>
  <c r="N136" i="15"/>
  <c r="Q135" i="15"/>
  <c r="Q43" i="15"/>
  <c r="N206" i="15"/>
  <c r="N127" i="15"/>
  <c r="N98" i="15"/>
  <c r="Q150" i="15"/>
  <c r="Q94" i="15"/>
  <c r="Q61" i="15"/>
  <c r="N174" i="15"/>
  <c r="Q123" i="15"/>
  <c r="Q36" i="15"/>
  <c r="Q201" i="15"/>
  <c r="Q40" i="15"/>
  <c r="Q124" i="15"/>
  <c r="BE33" i="15"/>
  <c r="BE51" i="15"/>
  <c r="BE18" i="15"/>
  <c r="BB65" i="15"/>
  <c r="BE64" i="15"/>
  <c r="BE67" i="15"/>
  <c r="BE19" i="15"/>
  <c r="BB61" i="15"/>
  <c r="BB43" i="15"/>
  <c r="BB41" i="15"/>
  <c r="AK39" i="15"/>
  <c r="AK52" i="15"/>
  <c r="AK44" i="15"/>
  <c r="AK33" i="15"/>
  <c r="AK40" i="15"/>
  <c r="AK35" i="15"/>
  <c r="Q188" i="15"/>
  <c r="Q28" i="15"/>
  <c r="Q116" i="15"/>
  <c r="Q72" i="15"/>
  <c r="Q31" i="15"/>
  <c r="Q170" i="15"/>
  <c r="Q147" i="15"/>
  <c r="N194" i="15"/>
  <c r="N71" i="15"/>
  <c r="N19" i="15"/>
  <c r="N198" i="15"/>
  <c r="AK26" i="15"/>
  <c r="AK29" i="15"/>
  <c r="Q45" i="15"/>
  <c r="AK47" i="15"/>
  <c r="Q160" i="15"/>
  <c r="Q197" i="15"/>
  <c r="AH22" i="15"/>
  <c r="Q96" i="15"/>
  <c r="Q76" i="15"/>
  <c r="Q142" i="15"/>
  <c r="Q166" i="15"/>
  <c r="Q191" i="15"/>
  <c r="Q111" i="15"/>
  <c r="Q193" i="15"/>
  <c r="Q81" i="15"/>
  <c r="M90" i="15"/>
  <c r="P90" i="15" s="1" a="1"/>
  <c r="P90" i="15" s="1"/>
  <c r="Q182" i="15"/>
  <c r="Q101" i="15"/>
  <c r="Q55" i="15"/>
  <c r="Q192" i="15"/>
  <c r="Q153" i="15"/>
  <c r="Q92" i="15"/>
  <c r="Q149" i="15"/>
  <c r="Q202" i="15"/>
  <c r="Q139" i="15"/>
  <c r="Q158" i="15"/>
  <c r="Q183" i="15"/>
  <c r="Q138" i="15"/>
  <c r="Q119" i="15"/>
  <c r="Q49" i="15"/>
  <c r="Q162" i="15"/>
  <c r="Q148" i="15"/>
  <c r="Q209" i="15"/>
  <c r="Q169" i="15"/>
  <c r="Q172" i="15"/>
  <c r="Q78" i="15"/>
  <c r="Q34" i="15"/>
  <c r="Q208" i="15"/>
  <c r="Q117" i="15"/>
  <c r="Q146" i="15"/>
  <c r="M191" i="15"/>
  <c r="P191" i="15" s="1" a="1"/>
  <c r="P191" i="15" s="1"/>
  <c r="N37" i="15"/>
  <c r="Q62" i="15"/>
  <c r="Q204" i="15"/>
  <c r="Q196" i="15"/>
  <c r="N84" i="15"/>
  <c r="M189" i="15"/>
  <c r="P189" i="15" s="1" a="1"/>
  <c r="P189" i="15" s="1"/>
  <c r="Q161" i="15"/>
  <c r="Q185" i="15"/>
  <c r="Q70" i="15"/>
  <c r="Q151" i="15"/>
  <c r="Q107" i="15"/>
  <c r="Q65" i="15"/>
  <c r="Q53" i="15"/>
  <c r="Q29" i="15"/>
  <c r="Q74" i="15"/>
  <c r="Q80" i="15"/>
  <c r="Q102" i="15"/>
  <c r="Q39" i="15"/>
  <c r="B120" i="15"/>
  <c r="K120" i="15" s="1"/>
  <c r="O120" i="15" s="1" a="1"/>
  <c r="O120" i="15" s="1"/>
  <c r="V28" i="15"/>
  <c r="AF28" i="15" s="1"/>
  <c r="B46" i="15"/>
  <c r="L46" i="15" s="1"/>
  <c r="B99" i="15"/>
  <c r="K99" i="15" s="1"/>
  <c r="O99" i="15" s="1" a="1"/>
  <c r="O99" i="15" s="1"/>
  <c r="AP51" i="15"/>
  <c r="AP65" i="15"/>
  <c r="AY65" i="15" s="1"/>
  <c r="AP29" i="15"/>
  <c r="V30" i="15"/>
  <c r="B97" i="15"/>
  <c r="L97" i="15" s="1"/>
  <c r="AP57" i="15"/>
  <c r="AZ57" i="15" s="1"/>
  <c r="B185" i="15"/>
  <c r="K185" i="15" s="1"/>
  <c r="O185" i="15" s="1" a="1"/>
  <c r="O185" i="15" s="1"/>
  <c r="B94" i="15"/>
  <c r="K94" i="15" s="1"/>
  <c r="O94" i="15" s="1" a="1"/>
  <c r="O94" i="15" s="1"/>
  <c r="AP46" i="15"/>
  <c r="B98" i="15"/>
  <c r="B109" i="15"/>
  <c r="K109" i="15" s="1"/>
  <c r="O109" i="15" s="1" a="1"/>
  <c r="O109" i="15" s="1"/>
  <c r="V35" i="15"/>
  <c r="V41" i="15"/>
  <c r="AE41" i="15" s="1"/>
  <c r="AP30" i="15"/>
  <c r="AP19" i="15"/>
  <c r="AP45" i="15"/>
  <c r="BC45" i="15" s="1" a="1"/>
  <c r="BC45" i="15" s="1"/>
  <c r="AP32" i="15"/>
  <c r="B154" i="15"/>
  <c r="L154" i="15" s="1"/>
  <c r="B50" i="15"/>
  <c r="B77" i="15"/>
  <c r="K77" i="15" s="1"/>
  <c r="O77" i="15" s="1" a="1"/>
  <c r="O77" i="15" s="1"/>
  <c r="B57" i="15"/>
  <c r="L57" i="15" s="1"/>
  <c r="V19" i="15"/>
  <c r="AE19" i="15" s="1"/>
  <c r="AP40" i="15"/>
  <c r="B78" i="15"/>
  <c r="L78" i="15" s="1"/>
  <c r="V31" i="15"/>
  <c r="AF31" i="15" s="1"/>
  <c r="AP49" i="15"/>
  <c r="B115" i="15"/>
  <c r="B21" i="15"/>
  <c r="K21" i="15" s="1"/>
  <c r="O21" i="15" s="1" a="1"/>
  <c r="O21" i="15" s="1"/>
  <c r="B41" i="15"/>
  <c r="L41" i="15" s="1"/>
  <c r="B111" i="15"/>
  <c r="K111" i="15" s="1"/>
  <c r="O111" i="15" s="1" a="1"/>
  <c r="O111" i="15" s="1"/>
  <c r="B184" i="15"/>
  <c r="K184" i="15" s="1"/>
  <c r="O184" i="15" s="1" a="1"/>
  <c r="O184" i="15" s="1"/>
  <c r="AP48" i="15"/>
  <c r="B96" i="15"/>
  <c r="B113" i="15"/>
  <c r="K113" i="15" s="1"/>
  <c r="O113" i="15" s="1" a="1"/>
  <c r="O113" i="15" s="1"/>
  <c r="B89" i="15"/>
  <c r="B54" i="15"/>
  <c r="L54" i="15" s="1"/>
  <c r="AP23" i="15"/>
  <c r="B28" i="15"/>
  <c r="B59" i="15"/>
  <c r="V25" i="15"/>
  <c r="AP64" i="15"/>
  <c r="AZ64" i="15" s="1"/>
  <c r="B108" i="15"/>
  <c r="K108" i="15" s="1"/>
  <c r="O108" i="15" s="1" a="1"/>
  <c r="O108" i="15" s="1"/>
  <c r="AP33" i="15"/>
  <c r="BC33" i="15" s="1" a="1"/>
  <c r="BC33" i="15" s="1"/>
  <c r="B63" i="15"/>
  <c r="L63" i="15" s="1"/>
  <c r="B58" i="15"/>
  <c r="AP37" i="15"/>
  <c r="B124" i="15"/>
  <c r="AP41" i="15"/>
  <c r="V46" i="15"/>
  <c r="AF46" i="15" s="1"/>
  <c r="BJ21" i="15"/>
  <c r="BT21" i="15" s="1"/>
  <c r="V27" i="15"/>
  <c r="AE27" i="15" s="1"/>
  <c r="B44" i="15"/>
  <c r="K44" i="15" s="1"/>
  <c r="O44" i="15" s="1" a="1"/>
  <c r="O44" i="15" s="1"/>
  <c r="AP24" i="15"/>
  <c r="BC24" i="15" s="1" a="1"/>
  <c r="BC24" i="15" s="1"/>
  <c r="B200" i="15"/>
  <c r="K200" i="15" s="1"/>
  <c r="O200" i="15" s="1" a="1"/>
  <c r="O200" i="15" s="1"/>
  <c r="B43" i="15"/>
  <c r="L43" i="15" s="1"/>
  <c r="B110" i="15"/>
  <c r="K110" i="15" s="1"/>
  <c r="O110" i="15" s="1" a="1"/>
  <c r="O110" i="15" s="1"/>
  <c r="B129" i="15"/>
  <c r="B52" i="15"/>
  <c r="B123" i="15"/>
  <c r="K123" i="15" s="1"/>
  <c r="O123" i="15" s="1" a="1"/>
  <c r="O123" i="15" s="1"/>
  <c r="AP18" i="15"/>
  <c r="BJ19" i="15"/>
  <c r="B186" i="15"/>
  <c r="K186" i="15" s="1"/>
  <c r="O186" i="15" s="1" a="1"/>
  <c r="O186" i="15" s="1"/>
  <c r="V26" i="15"/>
  <c r="AP25" i="15"/>
  <c r="BC25" i="15" s="1" a="1"/>
  <c r="BC25" i="15" s="1"/>
  <c r="V36" i="15"/>
  <c r="AP42" i="15"/>
  <c r="AP43" i="15"/>
  <c r="V24" i="15"/>
  <c r="BJ23" i="15"/>
  <c r="BS23" i="15" s="1"/>
  <c r="B20" i="15"/>
  <c r="L20" i="15" s="1"/>
  <c r="V34" i="15"/>
  <c r="AE34" i="15" s="1"/>
  <c r="B29" i="15"/>
  <c r="B104" i="15"/>
  <c r="K104" i="15" s="1"/>
  <c r="O104" i="15" s="1" a="1"/>
  <c r="O104" i="15" s="1"/>
  <c r="AP21" i="15"/>
  <c r="B119" i="15"/>
  <c r="L119" i="15" s="1"/>
  <c r="AP31" i="15"/>
  <c r="AP47" i="15"/>
  <c r="B24" i="15"/>
  <c r="K24" i="15" s="1"/>
  <c r="O24" i="15" s="1" a="1"/>
  <c r="O24" i="15" s="1"/>
  <c r="AP22" i="15"/>
  <c r="B100" i="15"/>
  <c r="V29" i="15"/>
  <c r="B33" i="15"/>
  <c r="B133" i="15"/>
  <c r="L133" i="15" s="1"/>
  <c r="B121" i="15"/>
  <c r="L121" i="15" s="1"/>
  <c r="B22" i="15"/>
  <c r="K22" i="15" s="1"/>
  <c r="O22" i="15" s="1" a="1"/>
  <c r="O22" i="15" s="1"/>
  <c r="B147" i="15"/>
  <c r="K147" i="15" s="1"/>
  <c r="O147" i="15" s="1" a="1"/>
  <c r="O147" i="15" s="1"/>
  <c r="BU25" i="15"/>
  <c r="BX25" i="15" s="1" a="1"/>
  <c r="BX25" i="15" s="1"/>
  <c r="BE54" i="15"/>
  <c r="BE44" i="15"/>
  <c r="BE57" i="15"/>
  <c r="BE52" i="15"/>
  <c r="BA37" i="15"/>
  <c r="BD37" i="15" s="1" a="1"/>
  <c r="BD37" i="15" s="1"/>
  <c r="BE49" i="15"/>
  <c r="BE32" i="15"/>
  <c r="BE30" i="15"/>
  <c r="BE70" i="15"/>
  <c r="BE56" i="15"/>
  <c r="BE20" i="15"/>
  <c r="BA56" i="15"/>
  <c r="BD56" i="15" s="1" a="1"/>
  <c r="BD56" i="15" s="1"/>
  <c r="BB62" i="15"/>
  <c r="BB47" i="15"/>
  <c r="BE40" i="15"/>
  <c r="BE66" i="15"/>
  <c r="BE21" i="15"/>
  <c r="BE50" i="15"/>
  <c r="BE37" i="15"/>
  <c r="BE24" i="15"/>
  <c r="BE27" i="15"/>
  <c r="BE59" i="15"/>
  <c r="BE25" i="15"/>
  <c r="BE71" i="15"/>
  <c r="BE38" i="15"/>
  <c r="BB29" i="15"/>
  <c r="BB53" i="15"/>
  <c r="BA35" i="15"/>
  <c r="BD35" i="15" s="1" a="1"/>
  <c r="BD35" i="15" s="1"/>
  <c r="BA67" i="15"/>
  <c r="BD67" i="15" s="1" a="1"/>
  <c r="BD67" i="15" s="1"/>
  <c r="AH36" i="15"/>
  <c r="AH41" i="15"/>
  <c r="AK19" i="15"/>
  <c r="Q164" i="15"/>
  <c r="Q26" i="15"/>
  <c r="Q152" i="15"/>
  <c r="Q104" i="15"/>
  <c r="Q176" i="15"/>
  <c r="Q21" i="15"/>
  <c r="Q180" i="15"/>
  <c r="Q69" i="15"/>
  <c r="Q205" i="15"/>
  <c r="Q57" i="15"/>
  <c r="Q177" i="15"/>
  <c r="Q187" i="15"/>
  <c r="Q113" i="15"/>
  <c r="Q106" i="15"/>
  <c r="Q23" i="15"/>
  <c r="Q114" i="15"/>
  <c r="Q46" i="15"/>
  <c r="Q83" i="15"/>
  <c r="Q110" i="15"/>
  <c r="Q130" i="15"/>
  <c r="Q109" i="15"/>
  <c r="Q154" i="15"/>
  <c r="Q44" i="15"/>
  <c r="Q100" i="15"/>
  <c r="Q93" i="15"/>
  <c r="Q178" i="15"/>
  <c r="Q140" i="15"/>
  <c r="Q115" i="15"/>
  <c r="Q126" i="15"/>
  <c r="Q159" i="15"/>
  <c r="Q186" i="15"/>
  <c r="Q42" i="15"/>
  <c r="Q112" i="15"/>
  <c r="Q67" i="15"/>
  <c r="Q59" i="15"/>
  <c r="Q145" i="15"/>
  <c r="Q41" i="15"/>
  <c r="Q179" i="15"/>
  <c r="Q200" i="15"/>
  <c r="Q121" i="15"/>
  <c r="Q131" i="15"/>
  <c r="Q95" i="15"/>
  <c r="Q90" i="15"/>
  <c r="Q97" i="15"/>
  <c r="Q125" i="15"/>
  <c r="N85" i="15"/>
  <c r="Q73" i="15"/>
  <c r="Q30" i="15"/>
  <c r="Q50" i="15"/>
  <c r="Q47" i="15"/>
  <c r="N118" i="15"/>
  <c r="Q141" i="15"/>
  <c r="Q24" i="15"/>
  <c r="Q143" i="15"/>
  <c r="Q175" i="15"/>
  <c r="Q171" i="15"/>
  <c r="Q129" i="15"/>
  <c r="Q64" i="15"/>
  <c r="Q195" i="15"/>
  <c r="Q103" i="15"/>
  <c r="Q48" i="15"/>
  <c r="Q132" i="15"/>
  <c r="BV19" i="15"/>
  <c r="BT22" i="15"/>
  <c r="BS27" i="15"/>
  <c r="BE26" i="15"/>
  <c r="BE55" i="15"/>
  <c r="BE22" i="15"/>
  <c r="BA49" i="15"/>
  <c r="BD49" i="15" s="1" a="1"/>
  <c r="BD49" i="15" s="1"/>
  <c r="BE42" i="15"/>
  <c r="BE45" i="15"/>
  <c r="BE29" i="15"/>
  <c r="BE46" i="15"/>
  <c r="BA29" i="15"/>
  <c r="BD29" i="15" s="1" a="1"/>
  <c r="BD29" i="15" s="1"/>
  <c r="BE65" i="15"/>
  <c r="BE53" i="15"/>
  <c r="BE43" i="15"/>
  <c r="BE62" i="15"/>
  <c r="BE47" i="15"/>
  <c r="BE61" i="15"/>
  <c r="BA48" i="15"/>
  <c r="BD48" i="15" s="1" a="1"/>
  <c r="BD48" i="15" s="1"/>
  <c r="BB39" i="15"/>
  <c r="BE58" i="15"/>
  <c r="BE39" i="15"/>
  <c r="BE41" i="15"/>
  <c r="BB45" i="15"/>
  <c r="BE69" i="15"/>
  <c r="BE36" i="15"/>
  <c r="BB71" i="15"/>
  <c r="BB46" i="15"/>
  <c r="AK51" i="15"/>
  <c r="AK25" i="15"/>
  <c r="AK27" i="15"/>
  <c r="AG26" i="15"/>
  <c r="AJ26" i="15" s="1" a="1"/>
  <c r="AJ26" i="15" s="1"/>
  <c r="AK20" i="15"/>
  <c r="AK30" i="15"/>
  <c r="AK23" i="15"/>
  <c r="AK41" i="15"/>
  <c r="AH43" i="15"/>
  <c r="AK22" i="15"/>
  <c r="AG49" i="15"/>
  <c r="AJ49" i="15" s="1" a="1"/>
  <c r="AJ49" i="15" s="1"/>
  <c r="AK37" i="15"/>
  <c r="AG42" i="15"/>
  <c r="AJ42" i="15" s="1" a="1"/>
  <c r="AJ42" i="15" s="1"/>
  <c r="AK36" i="15"/>
  <c r="AK43" i="15"/>
  <c r="Q84" i="15"/>
  <c r="Q98" i="15"/>
  <c r="Q19" i="15"/>
  <c r="Q206" i="15"/>
  <c r="Q194" i="15"/>
  <c r="Q136" i="15"/>
  <c r="Q127" i="15"/>
  <c r="Q118" i="15"/>
  <c r="L132" i="15"/>
  <c r="Q167" i="15"/>
  <c r="Q71" i="15"/>
  <c r="Q37" i="15"/>
  <c r="Q18" i="15"/>
  <c r="Q85" i="15"/>
  <c r="Q198" i="15"/>
  <c r="Q174" i="15"/>
  <c r="BU23" i="15"/>
  <c r="BX23" i="15" s="1" a="1"/>
  <c r="BX23" i="15" s="1"/>
  <c r="BU19" i="15"/>
  <c r="BX19" i="15" s="1" a="1"/>
  <c r="BX19" i="15" s="1"/>
  <c r="BU21" i="15"/>
  <c r="BX21" i="15" s="1" a="1"/>
  <c r="BX21" i="15" s="1"/>
  <c r="BS24" i="15"/>
  <c r="BU20" i="15"/>
  <c r="BX20" i="15" s="1" a="1"/>
  <c r="BX20" i="15" s="1"/>
  <c r="BS18" i="15"/>
  <c r="BU22" i="15"/>
  <c r="BX22" i="15" s="1" a="1"/>
  <c r="BX22" i="15" s="1"/>
  <c r="BS22" i="15"/>
  <c r="BU18" i="15"/>
  <c r="BX18" i="15" s="1" a="1"/>
  <c r="BX18" i="15" s="1"/>
  <c r="BS25" i="15"/>
  <c r="BU24" i="15"/>
  <c r="BX24" i="15" s="1" a="1"/>
  <c r="BX24" i="15" s="1"/>
  <c r="BS28" i="15"/>
  <c r="BS26" i="15"/>
  <c r="BU27" i="15"/>
  <c r="BX27" i="15" s="1" a="1"/>
  <c r="BX27" i="15" s="1"/>
  <c r="BU26" i="15"/>
  <c r="BX26" i="15" s="1" a="1"/>
  <c r="BX26" i="15" s="1"/>
  <c r="BU28" i="15"/>
  <c r="BX28" i="15" s="1" a="1"/>
  <c r="BX28" i="15" s="1"/>
  <c r="BB52" i="15"/>
  <c r="BB54" i="15"/>
  <c r="BA69" i="15"/>
  <c r="BD69" i="15" s="1" a="1"/>
  <c r="BD69" i="15" s="1"/>
  <c r="BA55" i="15"/>
  <c r="BD55" i="15" s="1" a="1"/>
  <c r="BD55" i="15" s="1"/>
  <c r="BB38" i="15"/>
  <c r="BB37" i="15"/>
  <c r="BA51" i="15"/>
  <c r="BD51" i="15" s="1" a="1"/>
  <c r="BD51" i="15" s="1"/>
  <c r="BB49" i="15"/>
  <c r="BA58" i="15"/>
  <c r="BD58" i="15" s="1" a="1"/>
  <c r="BD58" i="15" s="1"/>
  <c r="BB32" i="15"/>
  <c r="BB30" i="15"/>
  <c r="BB70" i="15"/>
  <c r="BA57" i="15"/>
  <c r="BD57" i="15" s="1" a="1"/>
  <c r="BD57" i="15" s="1"/>
  <c r="BB44" i="15"/>
  <c r="BA34" i="15"/>
  <c r="BD34" i="15" s="1" a="1"/>
  <c r="BD34" i="15" s="1"/>
  <c r="BA31" i="15"/>
  <c r="BD31" i="15" s="1" a="1"/>
  <c r="BD31" i="15" s="1"/>
  <c r="BA71" i="15"/>
  <c r="BD71" i="15" s="1" a="1"/>
  <c r="BD71" i="15" s="1"/>
  <c r="BB24" i="15"/>
  <c r="BB25" i="15"/>
  <c r="BA54" i="15"/>
  <c r="BD54" i="15" s="1" a="1"/>
  <c r="BD54" i="15" s="1"/>
  <c r="BA52" i="15"/>
  <c r="BD52" i="15" s="1" a="1"/>
  <c r="BD52" i="15" s="1"/>
  <c r="BA53" i="15"/>
  <c r="BD53" i="15" s="1" a="1"/>
  <c r="BD53" i="15" s="1"/>
  <c r="AG31" i="15"/>
  <c r="AJ31" i="15" s="1" a="1"/>
  <c r="AJ31" i="15" s="1"/>
  <c r="AH44" i="15"/>
  <c r="AG50" i="15"/>
  <c r="AJ50" i="15" s="1" a="1"/>
  <c r="AJ50" i="15" s="1"/>
  <c r="N142" i="15"/>
  <c r="N132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46" i="15"/>
  <c r="K179" i="15"/>
  <c r="O179" i="15" s="1" a="1"/>
  <c r="O179" i="15" s="1"/>
  <c r="N122" i="15"/>
  <c r="N91" i="15"/>
  <c r="N45" i="15"/>
  <c r="K132" i="15"/>
  <c r="O132" i="15" s="1" a="1"/>
  <c r="O132" i="15" s="1"/>
  <c r="N32" i="15"/>
  <c r="N123" i="15"/>
  <c r="N160" i="15"/>
  <c r="N56" i="15"/>
  <c r="N197" i="15"/>
  <c r="N105" i="15"/>
  <c r="N79" i="15"/>
  <c r="N120" i="15"/>
  <c r="N70" i="15"/>
  <c r="N108" i="15"/>
  <c r="N151" i="15"/>
  <c r="M197" i="15"/>
  <c r="P197" i="15" s="1" a="1"/>
  <c r="P197" i="15" s="1"/>
  <c r="N188" i="15"/>
  <c r="N203" i="15"/>
  <c r="N128" i="15"/>
  <c r="N179" i="15"/>
  <c r="M137" i="15"/>
  <c r="P137" i="15" s="1" a="1"/>
  <c r="P137" i="15" s="1"/>
  <c r="M192" i="15"/>
  <c r="P192" i="15" s="1" a="1"/>
  <c r="P192" i="15" s="1"/>
  <c r="N52" i="15"/>
  <c r="N116" i="15"/>
  <c r="N68" i="15"/>
  <c r="N54" i="15"/>
  <c r="N165" i="15"/>
  <c r="N72" i="15"/>
  <c r="N58" i="15"/>
  <c r="M32" i="15"/>
  <c r="P32" i="15" s="1" a="1"/>
  <c r="P32" i="15" s="1"/>
  <c r="N31" i="15"/>
  <c r="N154" i="15"/>
  <c r="N22" i="15"/>
  <c r="N24" i="15"/>
  <c r="N200" i="15"/>
  <c r="N177" i="15"/>
  <c r="N157" i="15"/>
  <c r="N26" i="15"/>
  <c r="N113" i="15"/>
  <c r="M132" i="15"/>
  <c r="P132" i="15" s="1" a="1"/>
  <c r="P132" i="15" s="1"/>
  <c r="M70" i="15"/>
  <c r="P70" i="15" s="1" a="1"/>
  <c r="P70" i="15" s="1"/>
  <c r="L179" i="15"/>
  <c r="N93" i="15"/>
  <c r="N178" i="15"/>
  <c r="N126" i="15"/>
  <c r="L165" i="15"/>
  <c r="N143" i="15"/>
  <c r="N121" i="15"/>
  <c r="N131" i="15"/>
  <c r="M55" i="15"/>
  <c r="P55" i="15" s="1" a="1"/>
  <c r="P55" i="15" s="1"/>
  <c r="M42" i="15"/>
  <c r="P42" i="15" s="1" a="1"/>
  <c r="P42" i="15" s="1"/>
  <c r="N97" i="15"/>
  <c r="N50" i="15"/>
  <c r="BA46" i="15"/>
  <c r="BD46" i="15" s="1" a="1"/>
  <c r="BD46" i="15" s="1"/>
  <c r="BT18" i="15"/>
  <c r="BV28" i="15"/>
  <c r="AG51" i="15"/>
  <c r="AJ51" i="15" s="1" a="1"/>
  <c r="AJ51" i="15" s="1"/>
  <c r="BA40" i="15"/>
  <c r="BD40" i="15" s="1" a="1"/>
  <c r="BD40" i="15" s="1"/>
  <c r="BA60" i="15"/>
  <c r="BD60" i="15" s="1" a="1"/>
  <c r="BD60" i="15" s="1"/>
  <c r="BA22" i="15"/>
  <c r="BD22" i="15" s="1" a="1"/>
  <c r="BD22" i="15" s="1"/>
  <c r="BA39" i="15"/>
  <c r="BD39" i="15" s="1" a="1"/>
  <c r="BD39" i="15" s="1"/>
  <c r="AG40" i="15"/>
  <c r="AJ40" i="15" s="1" a="1"/>
  <c r="AJ40" i="15" s="1"/>
  <c r="BB18" i="15"/>
  <c r="BB23" i="15"/>
  <c r="BV27" i="15"/>
  <c r="AY63" i="15"/>
  <c r="K198" i="15"/>
  <c r="O198" i="15" s="1" a="1"/>
  <c r="O198" i="15" s="1"/>
  <c r="AY69" i="15"/>
  <c r="M178" i="15"/>
  <c r="P178" i="15" s="1" a="1"/>
  <c r="P178" i="15" s="1"/>
  <c r="M118" i="15"/>
  <c r="P118" i="15" s="1" a="1"/>
  <c r="P118" i="15" s="1"/>
  <c r="M45" i="15"/>
  <c r="P45" i="15" s="1" a="1"/>
  <c r="P45" i="15" s="1"/>
  <c r="M207" i="15"/>
  <c r="P207" i="15" s="1" a="1"/>
  <c r="P207" i="15" s="1"/>
  <c r="BA62" i="15"/>
  <c r="BD62" i="15" s="1" a="1"/>
  <c r="BD62" i="15" s="1"/>
  <c r="BA42" i="15"/>
  <c r="BD42" i="15" s="1" a="1"/>
  <c r="BD42" i="15" s="1"/>
  <c r="AG34" i="15"/>
  <c r="AJ34" i="15" s="1" a="1"/>
  <c r="AJ34" i="15" s="1"/>
  <c r="BT28" i="15"/>
  <c r="BV26" i="15"/>
  <c r="BA43" i="15"/>
  <c r="BD43" i="15" s="1" a="1"/>
  <c r="BD43" i="15" s="1"/>
  <c r="BT27" i="15"/>
  <c r="BV25" i="15"/>
  <c r="BB64" i="15"/>
  <c r="BT26" i="15"/>
  <c r="BV24" i="15"/>
  <c r="M122" i="15"/>
  <c r="P122" i="15" s="1" a="1"/>
  <c r="P122" i="15" s="1"/>
  <c r="M124" i="15"/>
  <c r="P124" i="15" s="1" a="1"/>
  <c r="P124" i="15" s="1"/>
  <c r="BA45" i="15"/>
  <c r="BD45" i="15" s="1" a="1"/>
  <c r="BD45" i="15" s="1"/>
  <c r="BT25" i="15"/>
  <c r="BV23" i="15"/>
  <c r="BA63" i="15"/>
  <c r="BD63" i="15" s="1" a="1"/>
  <c r="BD63" i="15" s="1"/>
  <c r="BT24" i="15"/>
  <c r="BV22" i="15"/>
  <c r="M194" i="15"/>
  <c r="P194" i="15" s="1" a="1"/>
  <c r="P194" i="15" s="1"/>
  <c r="BA38" i="15"/>
  <c r="BD38" i="15" s="1" a="1"/>
  <c r="BD38" i="15" s="1"/>
  <c r="N112" i="15"/>
  <c r="N67" i="15"/>
  <c r="BB19" i="15"/>
  <c r="BB26" i="15"/>
  <c r="BV21" i="15"/>
  <c r="AE47" i="15"/>
  <c r="AY27" i="15"/>
  <c r="AG33" i="15"/>
  <c r="AJ33" i="15" s="1" a="1"/>
  <c r="AJ33" i="15" s="1"/>
  <c r="AG41" i="15"/>
  <c r="AJ41" i="15" s="1" a="1"/>
  <c r="AJ41" i="15" s="1"/>
  <c r="BV20" i="15"/>
  <c r="M36" i="15"/>
  <c r="P36" i="15" s="1" a="1"/>
  <c r="P36" i="15" s="1"/>
  <c r="M114" i="15"/>
  <c r="P114" i="15" s="1" a="1"/>
  <c r="P114" i="15" s="1"/>
  <c r="M125" i="15"/>
  <c r="P125" i="15" s="1" a="1"/>
  <c r="P125" i="15" s="1"/>
  <c r="M129" i="15"/>
  <c r="P129" i="15" s="1" a="1"/>
  <c r="P129" i="15" s="1"/>
  <c r="AG38" i="15"/>
  <c r="AJ38" i="15" s="1" a="1"/>
  <c r="AJ38" i="15" s="1"/>
  <c r="BA24" i="15"/>
  <c r="BD24" i="15" s="1" a="1"/>
  <c r="BD24" i="15" s="1"/>
  <c r="BA25" i="15"/>
  <c r="BD25" i="15" s="1" a="1"/>
  <c r="BD25" i="15" s="1"/>
  <c r="BA23" i="15"/>
  <c r="BD23" i="15" s="1" a="1"/>
  <c r="BD23" i="15" s="1"/>
  <c r="BA18" i="15"/>
  <c r="BD18" i="15" s="1" a="1"/>
  <c r="BD18" i="15" s="1"/>
  <c r="N75" i="15"/>
  <c r="N33" i="15"/>
  <c r="N169" i="15"/>
  <c r="BV18" i="15"/>
  <c r="AY56" i="15"/>
  <c r="M30" i="15"/>
  <c r="P30" i="15" s="1" a="1"/>
  <c r="P30" i="15" s="1"/>
  <c r="BA27" i="15"/>
  <c r="BD27" i="15" s="1" a="1"/>
  <c r="BD27" i="15" s="1"/>
  <c r="BA28" i="15"/>
  <c r="BD28" i="15" s="1" a="1"/>
  <c r="BD28" i="15" s="1"/>
  <c r="BA64" i="15"/>
  <c r="BD64" i="15" s="1" a="1"/>
  <c r="BD64" i="15" s="1"/>
  <c r="BA30" i="15"/>
  <c r="BD30" i="15" s="1" a="1"/>
  <c r="BD30" i="15" s="1"/>
  <c r="N89" i="15"/>
  <c r="N25" i="15"/>
  <c r="BB22" i="15"/>
  <c r="AY20" i="15"/>
  <c r="AY50" i="15"/>
  <c r="AG27" i="15"/>
  <c r="AJ27" i="15" s="1" a="1"/>
  <c r="AJ27" i="15" s="1"/>
  <c r="N27" i="15"/>
  <c r="BB59" i="15"/>
  <c r="BB42" i="15"/>
  <c r="BA59" i="15"/>
  <c r="BD59" i="15" s="1" a="1"/>
  <c r="BD59" i="15" s="1"/>
  <c r="AH34" i="15"/>
  <c r="BA65" i="15"/>
  <c r="BD65" i="15" s="1" a="1"/>
  <c r="BD65" i="15" s="1"/>
  <c r="BB67" i="15"/>
  <c r="K156" i="15"/>
  <c r="O156" i="15" s="1" a="1"/>
  <c r="O156" i="15" s="1"/>
  <c r="AY52" i="15"/>
  <c r="K153" i="15"/>
  <c r="O153" i="15" s="1" a="1"/>
  <c r="O153" i="15" s="1"/>
  <c r="M95" i="15"/>
  <c r="P95" i="15" s="1" a="1"/>
  <c r="P95" i="15" s="1"/>
  <c r="AG43" i="15"/>
  <c r="AJ43" i="15" s="1" a="1"/>
  <c r="AJ43" i="15" s="1"/>
  <c r="AG46" i="15"/>
  <c r="AJ46" i="15" s="1" a="1"/>
  <c r="AJ46" i="15" s="1"/>
  <c r="BA21" i="15"/>
  <c r="BD21" i="15" s="1" a="1"/>
  <c r="BD21" i="15" s="1"/>
  <c r="N150" i="15"/>
  <c r="N61" i="15"/>
  <c r="BA33" i="15"/>
  <c r="BD33" i="15" s="1" a="1"/>
  <c r="BD33" i="15" s="1"/>
  <c r="BB31" i="15"/>
  <c r="AY60" i="15"/>
  <c r="AE23" i="15"/>
  <c r="AE43" i="15"/>
  <c r="AY58" i="15"/>
  <c r="AY34" i="15"/>
  <c r="AY54" i="15"/>
  <c r="M111" i="15"/>
  <c r="P111" i="15" s="1" a="1"/>
  <c r="P111" i="15" s="1"/>
  <c r="BA50" i="15"/>
  <c r="BD50" i="15" s="1" a="1"/>
  <c r="BD50" i="15" s="1"/>
  <c r="BA68" i="15"/>
  <c r="BD68" i="15" s="1" a="1"/>
  <c r="BD68" i="15" s="1"/>
  <c r="N36" i="15"/>
  <c r="N201" i="15"/>
  <c r="N69" i="15"/>
  <c r="N124" i="15"/>
  <c r="AH18" i="15"/>
  <c r="BA41" i="15"/>
  <c r="BD41" i="15" s="1" a="1"/>
  <c r="BD41" i="15" s="1"/>
  <c r="BB63" i="15"/>
  <c r="BB28" i="15"/>
  <c r="BB40" i="15"/>
  <c r="AY71" i="15"/>
  <c r="AY53" i="15"/>
  <c r="AY61" i="15"/>
  <c r="BA44" i="15"/>
  <c r="BD44" i="15" s="1" a="1"/>
  <c r="BD44" i="15" s="1"/>
  <c r="BA19" i="15"/>
  <c r="BD19" i="15" s="1" a="1"/>
  <c r="BD19" i="15" s="1"/>
  <c r="N187" i="15"/>
  <c r="N66" i="15"/>
  <c r="N44" i="15"/>
  <c r="BA26" i="15"/>
  <c r="BD26" i="15" s="1" a="1"/>
  <c r="BD26" i="15" s="1"/>
  <c r="BB34" i="15"/>
  <c r="BA66" i="15"/>
  <c r="BD66" i="15" s="1" a="1"/>
  <c r="BD66" i="15" s="1"/>
  <c r="BB50" i="15"/>
  <c r="BB56" i="15"/>
  <c r="AE22" i="15"/>
  <c r="AY70" i="15"/>
  <c r="AY39" i="15"/>
  <c r="M188" i="15"/>
  <c r="P188" i="15" s="1" a="1"/>
  <c r="P188" i="15" s="1"/>
  <c r="AG30" i="15"/>
  <c r="AJ30" i="15" s="1" a="1"/>
  <c r="AJ30" i="15" s="1"/>
  <c r="BA32" i="15"/>
  <c r="BD32" i="15" s="1" a="1"/>
  <c r="BD32" i="15" s="1"/>
  <c r="N181" i="15"/>
  <c r="AH30" i="15"/>
  <c r="BB33" i="15"/>
  <c r="BA47" i="15"/>
  <c r="BD47" i="15" s="1" a="1"/>
  <c r="BD47" i="15" s="1"/>
  <c r="AY67" i="15"/>
  <c r="AY55" i="15"/>
  <c r="BA20" i="15"/>
  <c r="BD20" i="15" s="1" a="1"/>
  <c r="BD20" i="15" s="1"/>
  <c r="AY68" i="15"/>
  <c r="N207" i="15"/>
  <c r="BB35" i="15"/>
  <c r="BB68" i="15"/>
  <c r="AY59" i="15"/>
  <c r="AG18" i="15"/>
  <c r="AJ18" i="15" s="1" a="1"/>
  <c r="AJ18" i="15" s="1"/>
  <c r="BA61" i="15"/>
  <c r="BD61" i="15" s="1" a="1"/>
  <c r="BD61" i="15" s="1"/>
  <c r="BB60" i="15"/>
  <c r="N147" i="15"/>
  <c r="AY66" i="15"/>
  <c r="AY62" i="15"/>
  <c r="AE33" i="15"/>
  <c r="AG24" i="15"/>
  <c r="AJ24" i="15" s="1" a="1"/>
  <c r="AJ24" i="15" s="1"/>
  <c r="BA36" i="15"/>
  <c r="BD36" i="15" s="1" a="1"/>
  <c r="BD36" i="15" s="1"/>
  <c r="N95" i="15"/>
  <c r="N190" i="15"/>
  <c r="N42" i="15"/>
  <c r="AH42" i="15"/>
  <c r="N110" i="15"/>
  <c r="N130" i="15"/>
  <c r="BB57" i="15"/>
  <c r="M154" i="15"/>
  <c r="P154" i="15" s="1" a="1"/>
  <c r="P154" i="15" s="1"/>
  <c r="AG19" i="15"/>
  <c r="AJ19" i="15" s="1" a="1"/>
  <c r="AJ19" i="15" s="1"/>
  <c r="M53" i="15"/>
  <c r="P53" i="15" s="1" a="1"/>
  <c r="P53" i="15" s="1"/>
  <c r="AG52" i="15"/>
  <c r="AJ52" i="15" s="1" a="1"/>
  <c r="AJ52" i="15" s="1"/>
  <c r="BB66" i="15"/>
  <c r="BB55" i="15"/>
  <c r="BB20" i="15"/>
  <c r="BB51" i="15"/>
  <c r="BB48" i="15"/>
  <c r="K168" i="15"/>
  <c r="O168" i="15" s="1" a="1"/>
  <c r="O168" i="15" s="1"/>
  <c r="K60" i="15"/>
  <c r="O60" i="15" s="1" a="1"/>
  <c r="O60" i="15" s="1"/>
  <c r="K150" i="15"/>
  <c r="O150" i="15" s="1" a="1"/>
  <c r="O150" i="15" s="1"/>
  <c r="M112" i="15"/>
  <c r="P112" i="15" s="1" a="1"/>
  <c r="P112" i="15" s="1"/>
  <c r="M68" i="15"/>
  <c r="P68" i="15" s="1" a="1"/>
  <c r="P68" i="15" s="1"/>
  <c r="AG35" i="15"/>
  <c r="AJ35" i="15" s="1" a="1"/>
  <c r="AJ35" i="15" s="1"/>
  <c r="K31" i="15"/>
  <c r="O31" i="15" s="1" a="1"/>
  <c r="O31" i="15" s="1"/>
  <c r="M98" i="15"/>
  <c r="P98" i="15" s="1" a="1"/>
  <c r="P98" i="15" s="1"/>
  <c r="M91" i="15"/>
  <c r="P91" i="15" s="1" a="1"/>
  <c r="P91" i="15" s="1"/>
  <c r="AG23" i="15"/>
  <c r="AJ23" i="15" s="1" a="1"/>
  <c r="AJ23" i="15" s="1"/>
  <c r="AG39" i="15"/>
  <c r="AJ39" i="15" s="1" a="1"/>
  <c r="AJ39" i="15" s="1"/>
  <c r="BB27" i="15"/>
  <c r="M160" i="15"/>
  <c r="P160" i="15" s="1" a="1"/>
  <c r="P160" i="15" s="1"/>
  <c r="K203" i="15"/>
  <c r="O203" i="15" s="1" a="1"/>
  <c r="O203" i="15" s="1"/>
  <c r="M19" i="15"/>
  <c r="P19" i="15" s="1" a="1"/>
  <c r="P19" i="15" s="1"/>
  <c r="M77" i="15"/>
  <c r="P77" i="15" s="1" a="1"/>
  <c r="P77" i="15" s="1"/>
  <c r="M173" i="15"/>
  <c r="P173" i="15" s="1" a="1"/>
  <c r="P173" i="15" s="1"/>
  <c r="M72" i="15"/>
  <c r="P72" i="15" s="1" a="1"/>
  <c r="P72" i="15" s="1"/>
  <c r="AG22" i="15"/>
  <c r="AJ22" i="15" s="1" a="1"/>
  <c r="AJ22" i="15" s="1"/>
  <c r="K167" i="15"/>
  <c r="O167" i="15" s="1" a="1"/>
  <c r="O167" i="15" s="1"/>
  <c r="M171" i="15"/>
  <c r="P171" i="15" s="1" a="1"/>
  <c r="P171" i="15" s="1"/>
  <c r="M133" i="15"/>
  <c r="P133" i="15" s="1" a="1"/>
  <c r="P133" i="15" s="1"/>
  <c r="M24" i="15"/>
  <c r="P24" i="15" s="1" a="1"/>
  <c r="P24" i="15" s="1"/>
  <c r="AG21" i="15"/>
  <c r="AJ21" i="15" s="1" a="1"/>
  <c r="AJ21" i="15" s="1"/>
  <c r="N115" i="15"/>
  <c r="M140" i="15"/>
  <c r="P140" i="15" s="1" a="1"/>
  <c r="P140" i="15" s="1"/>
  <c r="AG25" i="15"/>
  <c r="AJ25" i="15" s="1" a="1"/>
  <c r="AJ25" i="15" s="1"/>
  <c r="N175" i="15"/>
  <c r="M97" i="15"/>
  <c r="P97" i="15" s="1" a="1"/>
  <c r="P97" i="15" s="1"/>
  <c r="AG36" i="15"/>
  <c r="AJ36" i="15" s="1" a="1"/>
  <c r="AJ36" i="15" s="1"/>
  <c r="K142" i="15"/>
  <c r="O142" i="15" s="1" a="1"/>
  <c r="O142" i="15" s="1"/>
  <c r="AG44" i="15"/>
  <c r="AJ44" i="15" s="1" a="1"/>
  <c r="AJ44" i="15" s="1"/>
  <c r="AG28" i="15"/>
  <c r="AJ28" i="15" s="1" a="1"/>
  <c r="AJ28" i="15" s="1"/>
  <c r="AG48" i="15"/>
  <c r="AJ48" i="15" s="1" a="1"/>
  <c r="AJ48" i="15" s="1"/>
  <c r="M161" i="15"/>
  <c r="P161" i="15" s="1" a="1"/>
  <c r="P161" i="15" s="1"/>
  <c r="AG45" i="15"/>
  <c r="AJ45" i="15" s="1" a="1"/>
  <c r="AJ45" i="15" s="1"/>
  <c r="AG29" i="15"/>
  <c r="AJ29" i="15" s="1" a="1"/>
  <c r="AJ29" i="15" s="1"/>
  <c r="K192" i="15"/>
  <c r="O192" i="15" s="1" a="1"/>
  <c r="O192" i="15" s="1"/>
  <c r="AE32" i="15"/>
  <c r="AE50" i="15"/>
  <c r="M157" i="15"/>
  <c r="P157" i="15" s="1" a="1"/>
  <c r="P157" i="15" s="1"/>
  <c r="K93" i="15"/>
  <c r="O93" i="15" s="1" a="1"/>
  <c r="O93" i="15" s="1"/>
  <c r="AE51" i="15"/>
  <c r="AG32" i="15"/>
  <c r="AJ32" i="15" s="1" a="1"/>
  <c r="AJ32" i="15" s="1"/>
  <c r="AG47" i="15"/>
  <c r="AJ47" i="15" s="1" a="1"/>
  <c r="AJ47" i="15" s="1"/>
  <c r="N134" i="15"/>
  <c r="N63" i="15"/>
  <c r="N184" i="15"/>
  <c r="N119" i="15"/>
  <c r="K155" i="15"/>
  <c r="O155" i="15" s="1" a="1"/>
  <c r="O155" i="15" s="1"/>
  <c r="K207" i="15"/>
  <c r="O207" i="15" s="1" a="1"/>
  <c r="O207" i="15" s="1"/>
  <c r="AG20" i="15"/>
  <c r="AJ20" i="15" s="1" a="1"/>
  <c r="AJ20" i="15" s="1"/>
  <c r="K205" i="15"/>
  <c r="O205" i="15" s="1" a="1"/>
  <c r="O205" i="15" s="1"/>
  <c r="K197" i="15"/>
  <c r="O197" i="15" s="1" a="1"/>
  <c r="O197" i="15" s="1"/>
  <c r="AE49" i="15"/>
  <c r="AE42" i="15"/>
  <c r="AE40" i="15"/>
  <c r="AE20" i="15"/>
  <c r="AH52" i="15"/>
  <c r="AE52" i="15"/>
  <c r="AH50" i="15"/>
  <c r="AE44" i="15"/>
  <c r="AH29" i="15"/>
  <c r="AH40" i="15"/>
  <c r="AH32" i="15"/>
  <c r="AH19" i="15"/>
  <c r="AE39" i="15"/>
  <c r="AE38" i="15"/>
  <c r="AH39" i="15"/>
  <c r="AE45" i="15"/>
  <c r="AE48" i="15"/>
  <c r="AH20" i="15"/>
  <c r="AH35" i="15"/>
  <c r="K39" i="15"/>
  <c r="O39" i="15" s="1" a="1"/>
  <c r="O39" i="15" s="1"/>
  <c r="M198" i="15"/>
  <c r="P198" i="15" s="1" a="1"/>
  <c r="P198" i="15" s="1"/>
  <c r="K169" i="15"/>
  <c r="O169" i="15" s="1" a="1"/>
  <c r="O169" i="15" s="1"/>
  <c r="N107" i="15"/>
  <c r="N193" i="15"/>
  <c r="N65" i="15"/>
  <c r="AH51" i="15"/>
  <c r="N111" i="15"/>
  <c r="M208" i="15"/>
  <c r="P208" i="15" s="1" a="1"/>
  <c r="P208" i="15" s="1"/>
  <c r="M41" i="15"/>
  <c r="P41" i="15" s="1" a="1"/>
  <c r="P41" i="15" s="1"/>
  <c r="K36" i="15"/>
  <c r="O36" i="15" s="1" a="1"/>
  <c r="O36" i="15" s="1"/>
  <c r="M26" i="15"/>
  <c r="P26" i="15" s="1" a="1"/>
  <c r="P26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83" i="15"/>
  <c r="P83" i="15" s="1" a="1"/>
  <c r="P83" i="15" s="1"/>
  <c r="M62" i="15"/>
  <c r="P62" i="15" s="1" a="1"/>
  <c r="P62" i="15" s="1"/>
  <c r="M79" i="15"/>
  <c r="P79" i="15" s="1" a="1"/>
  <c r="P79" i="15" s="1"/>
  <c r="N104" i="15"/>
  <c r="N205" i="15"/>
  <c r="N81" i="15"/>
  <c r="N53" i="15"/>
  <c r="AH49" i="15"/>
  <c r="AH28" i="15"/>
  <c r="AH21" i="15"/>
  <c r="K62" i="15"/>
  <c r="O62" i="15" s="1" a="1"/>
  <c r="O62" i="15" s="1"/>
  <c r="K34" i="15"/>
  <c r="O34" i="15" s="1" a="1"/>
  <c r="O34" i="15" s="1"/>
  <c r="M39" i="15"/>
  <c r="P39" i="15" s="1" a="1"/>
  <c r="P39" i="15" s="1"/>
  <c r="M20" i="15"/>
  <c r="P20" i="15" s="1" a="1"/>
  <c r="P20" i="15" s="1"/>
  <c r="M31" i="15"/>
  <c r="P31" i="15" s="1" a="1"/>
  <c r="P31" i="15" s="1"/>
  <c r="M158" i="15"/>
  <c r="P158" i="15" s="1" a="1"/>
  <c r="P158" i="15" s="1"/>
  <c r="N182" i="15"/>
  <c r="N101" i="15"/>
  <c r="N55" i="15"/>
  <c r="N192" i="15"/>
  <c r="N153" i="15"/>
  <c r="N92" i="15"/>
  <c r="N149" i="15"/>
  <c r="AH48" i="15"/>
  <c r="AH38" i="15"/>
  <c r="AH24" i="15"/>
  <c r="K92" i="15"/>
  <c r="O92" i="15" s="1" a="1"/>
  <c r="O92" i="15" s="1"/>
  <c r="K151" i="15"/>
  <c r="O151" i="15" s="1" a="1"/>
  <c r="O151" i="15" s="1"/>
  <c r="K161" i="15"/>
  <c r="O161" i="15" s="1" a="1"/>
  <c r="O161" i="15" s="1"/>
  <c r="K143" i="15"/>
  <c r="O143" i="15" s="1" a="1"/>
  <c r="O143" i="15" s="1"/>
  <c r="M85" i="15"/>
  <c r="P85" i="15" s="1" a="1"/>
  <c r="P85" i="15" s="1"/>
  <c r="M142" i="15"/>
  <c r="P142" i="15" s="1" a="1"/>
  <c r="P142" i="15" s="1"/>
  <c r="K102" i="15"/>
  <c r="O102" i="15" s="1" a="1"/>
  <c r="O102" i="15" s="1"/>
  <c r="N106" i="15"/>
  <c r="N202" i="15"/>
  <c r="N74" i="15"/>
  <c r="N139" i="15"/>
  <c r="N158" i="15"/>
  <c r="N138" i="15"/>
  <c r="AH47" i="15"/>
  <c r="AH33" i="15"/>
  <c r="AH25" i="15"/>
  <c r="M50" i="15"/>
  <c r="P50" i="15" s="1" a="1"/>
  <c r="P50" i="15" s="1"/>
  <c r="M105" i="15"/>
  <c r="P105" i="15" s="1" a="1"/>
  <c r="P105" i="15" s="1"/>
  <c r="M46" i="15"/>
  <c r="P46" i="15" s="1" a="1"/>
  <c r="P46" i="15" s="1"/>
  <c r="M180" i="15"/>
  <c r="P180" i="15" s="1" a="1"/>
  <c r="P180" i="15" s="1"/>
  <c r="M21" i="15"/>
  <c r="P21" i="15" s="1" a="1"/>
  <c r="P21" i="15" s="1"/>
  <c r="N100" i="15"/>
  <c r="N162" i="15"/>
  <c r="N80" i="15"/>
  <c r="N148" i="15"/>
  <c r="N209" i="15"/>
  <c r="AH46" i="15"/>
  <c r="AH23" i="15"/>
  <c r="AH26" i="15"/>
  <c r="K116" i="15"/>
  <c r="O116" i="15" s="1" a="1"/>
  <c r="O116" i="15" s="1"/>
  <c r="K138" i="15"/>
  <c r="O138" i="15" s="1" a="1"/>
  <c r="O138" i="15" s="1"/>
  <c r="K127" i="15"/>
  <c r="O127" i="15" s="1" a="1"/>
  <c r="O127" i="15" s="1"/>
  <c r="M204" i="15"/>
  <c r="P204" i="15" s="1" a="1"/>
  <c r="P204" i="15" s="1"/>
  <c r="M121" i="15"/>
  <c r="P121" i="15" s="1" a="1"/>
  <c r="P121" i="15" s="1"/>
  <c r="M88" i="15"/>
  <c r="P88" i="15" s="1" a="1"/>
  <c r="P88" i="15" s="1"/>
  <c r="M164" i="15"/>
  <c r="P164" i="15" s="1" a="1"/>
  <c r="P164" i="15" s="1"/>
  <c r="M175" i="15"/>
  <c r="P175" i="15" s="1" a="1"/>
  <c r="P175" i="15" s="1"/>
  <c r="M144" i="15"/>
  <c r="P144" i="15" s="1" a="1"/>
  <c r="P144" i="15" s="1"/>
  <c r="M75" i="15"/>
  <c r="P75" i="15" s="1" a="1"/>
  <c r="P75" i="15" s="1"/>
  <c r="M203" i="15"/>
  <c r="P203" i="15" s="1" a="1"/>
  <c r="P203" i="15" s="1"/>
  <c r="N172" i="15"/>
  <c r="N78" i="15"/>
  <c r="N34" i="15"/>
  <c r="N117" i="15"/>
  <c r="N146" i="15"/>
  <c r="AH45" i="15"/>
  <c r="AH31" i="15"/>
  <c r="AH27" i="15"/>
  <c r="K105" i="15"/>
  <c r="O105" i="15" s="1" a="1"/>
  <c r="O105" i="15" s="1"/>
  <c r="K73" i="15"/>
  <c r="O73" i="15" s="1" a="1"/>
  <c r="O73" i="15" s="1"/>
  <c r="K188" i="15"/>
  <c r="O188" i="15" s="1" a="1"/>
  <c r="O188" i="15" s="1"/>
  <c r="K38" i="15"/>
  <c r="O38" i="15" s="1" a="1"/>
  <c r="O38" i="15" s="1"/>
  <c r="K68" i="15"/>
  <c r="O68" i="15" s="1" a="1"/>
  <c r="O68" i="15" s="1"/>
  <c r="K163" i="15"/>
  <c r="O163" i="15" s="1" a="1"/>
  <c r="O163" i="15" s="1"/>
  <c r="K175" i="15"/>
  <c r="O175" i="15" s="1" a="1"/>
  <c r="O175" i="15" s="1"/>
  <c r="K112" i="15"/>
  <c r="O112" i="15" s="1" a="1"/>
  <c r="O112" i="15" s="1"/>
  <c r="M33" i="15"/>
  <c r="P33" i="15" s="1" a="1"/>
  <c r="P33" i="15" s="1"/>
  <c r="M89" i="15"/>
  <c r="P89" i="15" s="1" a="1"/>
  <c r="P89" i="15" s="1"/>
  <c r="M210" i="15"/>
  <c r="P210" i="15" s="1" a="1"/>
  <c r="P210" i="15" s="1"/>
  <c r="M71" i="15"/>
  <c r="P71" i="15" s="1" a="1"/>
  <c r="P71" i="15" s="1"/>
  <c r="M81" i="15"/>
  <c r="P81" i="15" s="1" a="1"/>
  <c r="P81" i="15" s="1"/>
  <c r="M65" i="15"/>
  <c r="P65" i="15" s="1" a="1"/>
  <c r="P65" i="15" s="1"/>
  <c r="M117" i="15"/>
  <c r="P117" i="15" s="1" a="1"/>
  <c r="P117" i="15" s="1"/>
  <c r="N204" i="15"/>
  <c r="N102" i="15"/>
  <c r="K71" i="15"/>
  <c r="O71" i="15" s="1" a="1"/>
  <c r="O71" i="15" s="1"/>
  <c r="K91" i="15"/>
  <c r="O91" i="15" s="1" a="1"/>
  <c r="O91" i="15" s="1"/>
  <c r="M143" i="15"/>
  <c r="P143" i="15" s="1" a="1"/>
  <c r="P143" i="15" s="1"/>
  <c r="M22" i="15"/>
  <c r="P22" i="15" s="1" a="1"/>
  <c r="P22" i="15" s="1"/>
  <c r="M205" i="15"/>
  <c r="P205" i="15" s="1" a="1"/>
  <c r="P205" i="15" s="1"/>
  <c r="M113" i="15"/>
  <c r="P113" i="15" s="1" a="1"/>
  <c r="P113" i="15" s="1"/>
  <c r="M18" i="15"/>
  <c r="P18" i="15" s="1" a="1"/>
  <c r="P18" i="15" s="1"/>
  <c r="N161" i="15"/>
  <c r="N145" i="15"/>
  <c r="K201" i="15"/>
  <c r="O201" i="15" s="1" a="1"/>
  <c r="O201" i="15" s="1"/>
  <c r="M66" i="15"/>
  <c r="P66" i="15" s="1" a="1"/>
  <c r="P66" i="15" s="1"/>
  <c r="M162" i="15"/>
  <c r="P162" i="15" s="1" a="1"/>
  <c r="P162" i="15" s="1"/>
  <c r="M159" i="15"/>
  <c r="P159" i="15" s="1" a="1"/>
  <c r="P159" i="15" s="1"/>
  <c r="M177" i="15"/>
  <c r="P177" i="15" s="1" a="1"/>
  <c r="P177" i="15" s="1"/>
  <c r="M145" i="15"/>
  <c r="P145" i="15" s="1" a="1"/>
  <c r="P145" i="15" s="1"/>
  <c r="M202" i="15"/>
  <c r="P202" i="15" s="1" a="1"/>
  <c r="P202" i="15" s="1"/>
  <c r="M44" i="15"/>
  <c r="P44" i="15" s="1" a="1"/>
  <c r="P44" i="15" s="1"/>
  <c r="N35" i="15"/>
  <c r="N144" i="15"/>
  <c r="K195" i="15"/>
  <c r="O195" i="15" s="1" a="1"/>
  <c r="O195" i="15" s="1"/>
  <c r="K18" i="15"/>
  <c r="O18" i="15" s="1" a="1"/>
  <c r="O18" i="15" s="1"/>
  <c r="K23" i="15"/>
  <c r="O23" i="15" s="1" a="1"/>
  <c r="O23" i="15" s="1"/>
  <c r="K67" i="15"/>
  <c r="O67" i="15" s="1" a="1"/>
  <c r="O67" i="15" s="1"/>
  <c r="K206" i="15"/>
  <c r="O206" i="15" s="1" a="1"/>
  <c r="O206" i="15" s="1"/>
  <c r="K210" i="15"/>
  <c r="O210" i="15" s="1" a="1"/>
  <c r="O210" i="15" s="1"/>
  <c r="K159" i="15"/>
  <c r="O159" i="15" s="1" a="1"/>
  <c r="O159" i="15" s="1"/>
  <c r="K25" i="15"/>
  <c r="O25" i="15" s="1" a="1"/>
  <c r="O25" i="15" s="1"/>
  <c r="K196" i="15"/>
  <c r="O196" i="15" s="1" a="1"/>
  <c r="O196" i="15" s="1"/>
  <c r="K103" i="15"/>
  <c r="O103" i="15" s="1" a="1"/>
  <c r="O103" i="15" s="1"/>
  <c r="K180" i="15"/>
  <c r="O180" i="15" s="1" a="1"/>
  <c r="O180" i="15" s="1"/>
  <c r="K66" i="15"/>
  <c r="O66" i="15" s="1" a="1"/>
  <c r="O66" i="15" s="1"/>
  <c r="K162" i="15"/>
  <c r="O162" i="15" s="1" a="1"/>
  <c r="O162" i="15" s="1"/>
  <c r="K53" i="15"/>
  <c r="O53" i="15" s="1" a="1"/>
  <c r="O53" i="15" s="1"/>
  <c r="K152" i="15"/>
  <c r="O152" i="15" s="1" a="1"/>
  <c r="O152" i="15" s="1"/>
  <c r="K51" i="15"/>
  <c r="O51" i="15" s="1" a="1"/>
  <c r="O51" i="15" s="1"/>
  <c r="K118" i="15"/>
  <c r="O118" i="15" s="1" a="1"/>
  <c r="O118" i="15" s="1"/>
  <c r="K144" i="15"/>
  <c r="O144" i="15" s="1" a="1"/>
  <c r="O144" i="15" s="1"/>
  <c r="K79" i="15"/>
  <c r="O79" i="15" s="1" a="1"/>
  <c r="O79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134" i="15"/>
  <c r="P134" i="15" s="1" a="1"/>
  <c r="P134" i="15" s="1"/>
  <c r="K37" i="15"/>
  <c r="O37" i="15" s="1" a="1"/>
  <c r="O37" i="15" s="1"/>
  <c r="K182" i="15"/>
  <c r="O182" i="15" s="1" a="1"/>
  <c r="O182" i="15" s="1"/>
  <c r="K136" i="15"/>
  <c r="O136" i="15" s="1" a="1"/>
  <c r="O136" i="15" s="1"/>
  <c r="K61" i="15"/>
  <c r="O61" i="15" s="1" a="1"/>
  <c r="O61" i="15" s="1"/>
  <c r="K208" i="15"/>
  <c r="O208" i="15" s="1" a="1"/>
  <c r="O208" i="15" s="1"/>
  <c r="K189" i="15"/>
  <c r="O189" i="15" s="1" a="1"/>
  <c r="O189" i="15" s="1"/>
  <c r="K199" i="15"/>
  <c r="O199" i="15" s="1" a="1"/>
  <c r="O199" i="15" s="1"/>
  <c r="M78" i="15"/>
  <c r="P78" i="15" s="1" a="1"/>
  <c r="P78" i="15" s="1"/>
  <c r="K128" i="15"/>
  <c r="O128" i="15" s="1" a="1"/>
  <c r="O128" i="15" s="1"/>
  <c r="K170" i="15"/>
  <c r="O170" i="15" s="1" a="1"/>
  <c r="O170" i="15" s="1"/>
  <c r="K158" i="15"/>
  <c r="O158" i="15" s="1" a="1"/>
  <c r="O158" i="15" s="1"/>
  <c r="K101" i="15"/>
  <c r="O101" i="15" s="1" a="1"/>
  <c r="O101" i="15" s="1"/>
  <c r="K81" i="15"/>
  <c r="O81" i="15" s="1" a="1"/>
  <c r="O81" i="15" s="1"/>
  <c r="K146" i="15"/>
  <c r="O146" i="15" s="1" a="1"/>
  <c r="O146" i="15" s="1"/>
  <c r="K40" i="15"/>
  <c r="O40" i="15" s="1" a="1"/>
  <c r="O40" i="15" s="1"/>
  <c r="K187" i="15"/>
  <c r="O187" i="15" s="1" a="1"/>
  <c r="O187" i="15" s="1"/>
  <c r="K74" i="15"/>
  <c r="O74" i="15" s="1" a="1"/>
  <c r="O74" i="15" s="1"/>
  <c r="K130" i="15"/>
  <c r="O130" i="15" s="1" a="1"/>
  <c r="O130" i="15" s="1"/>
  <c r="K95" i="15"/>
  <c r="O95" i="15" s="1" a="1"/>
  <c r="O95" i="15" s="1"/>
  <c r="K157" i="15"/>
  <c r="O157" i="15" s="1" a="1"/>
  <c r="O157" i="15" s="1"/>
  <c r="K191" i="15"/>
  <c r="O191" i="15" s="1" a="1"/>
  <c r="O191" i="15" s="1"/>
  <c r="K202" i="15"/>
  <c r="O202" i="15" s="1" a="1"/>
  <c r="O202" i="15" s="1"/>
  <c r="K35" i="15"/>
  <c r="O35" i="15" s="1" a="1"/>
  <c r="O35" i="15" s="1"/>
  <c r="K122" i="15"/>
  <c r="O122" i="15" s="1" a="1"/>
  <c r="O122" i="15" s="1"/>
  <c r="K166" i="15"/>
  <c r="O166" i="15" s="1" a="1"/>
  <c r="O166" i="15" s="1"/>
  <c r="K139" i="15"/>
  <c r="O139" i="15" s="1" a="1"/>
  <c r="O139" i="15" s="1"/>
  <c r="K172" i="15"/>
  <c r="O172" i="15" s="1" a="1"/>
  <c r="O172" i="15" s="1"/>
  <c r="N186" i="15"/>
  <c r="M170" i="15"/>
  <c r="P170" i="15" s="1" a="1"/>
  <c r="P170" i="15" s="1"/>
  <c r="K55" i="15"/>
  <c r="O55" i="15" s="1" a="1"/>
  <c r="O55" i="15" s="1"/>
  <c r="K83" i="15"/>
  <c r="O83" i="15" s="1" a="1"/>
  <c r="O83" i="15" s="1"/>
  <c r="K87" i="15"/>
  <c r="O87" i="15" s="1" a="1"/>
  <c r="O87" i="15" s="1"/>
  <c r="M107" i="15"/>
  <c r="P107" i="15" s="1" a="1"/>
  <c r="P107" i="15" s="1"/>
  <c r="K193" i="15"/>
  <c r="O193" i="15" s="1" a="1"/>
  <c r="O193" i="15" s="1"/>
  <c r="K181" i="15"/>
  <c r="O181" i="15" s="1" a="1"/>
  <c r="O181" i="15" s="1"/>
  <c r="K72" i="15"/>
  <c r="O72" i="15" s="1" a="1"/>
  <c r="O72" i="15" s="1"/>
  <c r="K171" i="15"/>
  <c r="O171" i="15" s="1" a="1"/>
  <c r="O171" i="15" s="1"/>
  <c r="K149" i="15"/>
  <c r="O149" i="15" s="1" a="1"/>
  <c r="O149" i="15" s="1"/>
  <c r="K194" i="15"/>
  <c r="O194" i="15" s="1" a="1"/>
  <c r="O194" i="15" s="1"/>
  <c r="K164" i="15"/>
  <c r="O164" i="15" s="1" a="1"/>
  <c r="O164" i="15" s="1"/>
  <c r="K135" i="15"/>
  <c r="O135" i="15" s="1" a="1"/>
  <c r="O135" i="15" s="1"/>
  <c r="K145" i="15"/>
  <c r="O145" i="15" s="1" a="1"/>
  <c r="O145" i="15" s="1"/>
  <c r="K114" i="15"/>
  <c r="O114" i="15" s="1" a="1"/>
  <c r="O114" i="15" s="1"/>
  <c r="K84" i="15"/>
  <c r="O84" i="15" s="1" a="1"/>
  <c r="O84" i="15" s="1"/>
  <c r="K42" i="15"/>
  <c r="O42" i="15" s="1" a="1"/>
  <c r="O42" i="15" s="1"/>
  <c r="K209" i="15"/>
  <c r="O209" i="15" s="1" a="1"/>
  <c r="O209" i="15" s="1"/>
  <c r="K70" i="15"/>
  <c r="O70" i="15" s="1" a="1"/>
  <c r="O70" i="15" s="1"/>
  <c r="K148" i="15"/>
  <c r="O148" i="15" s="1" a="1"/>
  <c r="O148" i="15" s="1"/>
  <c r="K160" i="15"/>
  <c r="O160" i="15" s="1" a="1"/>
  <c r="O160" i="15" s="1"/>
  <c r="K49" i="15"/>
  <c r="O49" i="15" s="1" a="1"/>
  <c r="O49" i="15" s="1"/>
  <c r="K137" i="15"/>
  <c r="O137" i="15" s="1" a="1"/>
  <c r="O137" i="15" s="1"/>
  <c r="M73" i="15"/>
  <c r="P73" i="15" s="1" a="1"/>
  <c r="P73" i="15" s="1"/>
  <c r="N141" i="15"/>
  <c r="K141" i="15"/>
  <c r="O141" i="15" s="1" a="1"/>
  <c r="O141" i="15" s="1"/>
  <c r="K140" i="15"/>
  <c r="O140" i="15" s="1" a="1"/>
  <c r="O140" i="15" s="1"/>
  <c r="K47" i="15"/>
  <c r="O47" i="15" s="1" a="1"/>
  <c r="O47" i="15" s="1"/>
  <c r="K190" i="15"/>
  <c r="O190" i="15" s="1" a="1"/>
  <c r="O190" i="15" s="1"/>
  <c r="K204" i="15"/>
  <c r="O204" i="15" s="1" a="1"/>
  <c r="O204" i="15" s="1"/>
  <c r="M58" i="15"/>
  <c r="P58" i="15" s="1" a="1"/>
  <c r="P58" i="15" s="1"/>
  <c r="M187" i="15"/>
  <c r="P187" i="15" s="1" a="1"/>
  <c r="P187" i="15" s="1"/>
  <c r="K131" i="15"/>
  <c r="O131" i="15" s="1" a="1"/>
  <c r="O131" i="15" s="1"/>
  <c r="K176" i="15"/>
  <c r="O176" i="15" s="1" a="1"/>
  <c r="O176" i="15" s="1"/>
  <c r="K48" i="15"/>
  <c r="O48" i="15" s="1" a="1"/>
  <c r="O48" i="15" s="1"/>
  <c r="K173" i="15"/>
  <c r="O173" i="15" s="1" a="1"/>
  <c r="O173" i="15" s="1"/>
  <c r="K30" i="15"/>
  <c r="O30" i="15" s="1" a="1"/>
  <c r="O30" i="15" s="1"/>
  <c r="K56" i="15"/>
  <c r="O56" i="15" s="1" a="1"/>
  <c r="O56" i="15" s="1"/>
  <c r="K134" i="15"/>
  <c r="O134" i="15" s="1" a="1"/>
  <c r="O134" i="15" s="1"/>
  <c r="K76" i="15"/>
  <c r="O76" i="15" s="1" a="1"/>
  <c r="O76" i="15" s="1"/>
  <c r="N40" i="15"/>
  <c r="N156" i="15"/>
  <c r="N86" i="15"/>
  <c r="N199" i="15"/>
  <c r="N163" i="15"/>
  <c r="M206" i="15"/>
  <c r="P206" i="15" s="1" a="1"/>
  <c r="P206" i="15" s="1"/>
  <c r="M106" i="15"/>
  <c r="P106" i="15" s="1" a="1"/>
  <c r="P106" i="15" s="1"/>
  <c r="N23" i="15"/>
  <c r="N155" i="15"/>
  <c r="N114" i="15"/>
  <c r="N83" i="15"/>
  <c r="M29" i="15"/>
  <c r="P29" i="15" s="1" a="1"/>
  <c r="P29" i="15" s="1"/>
  <c r="M40" i="15"/>
  <c r="P40" i="15" s="1" a="1"/>
  <c r="P40" i="15" s="1"/>
  <c r="M100" i="15"/>
  <c r="P100" i="15" s="1" a="1"/>
  <c r="P100" i="15" s="1"/>
  <c r="M119" i="15"/>
  <c r="P119" i="15" s="1" a="1"/>
  <c r="P119" i="15" s="1"/>
  <c r="N88" i="15"/>
  <c r="N59" i="15"/>
  <c r="N125" i="15"/>
  <c r="M102" i="15"/>
  <c r="P102" i="15" s="1" a="1"/>
  <c r="P102" i="15" s="1"/>
  <c r="M128" i="15"/>
  <c r="P128" i="15" s="1" a="1"/>
  <c r="P128" i="15" s="1"/>
  <c r="M27" i="15"/>
  <c r="P27" i="15" s="1" a="1"/>
  <c r="P27" i="15" s="1"/>
  <c r="M74" i="15"/>
  <c r="P74" i="15" s="1" a="1"/>
  <c r="P74" i="15" s="1"/>
  <c r="N168" i="15"/>
  <c r="M76" i="15"/>
  <c r="P76" i="15" s="1" a="1"/>
  <c r="P76" i="15" s="1"/>
  <c r="M199" i="15"/>
  <c r="P199" i="15" s="1" a="1"/>
  <c r="P199" i="15" s="1"/>
  <c r="M195" i="15"/>
  <c r="P195" i="15" s="1" a="1"/>
  <c r="P195" i="15" s="1"/>
  <c r="M52" i="15"/>
  <c r="P52" i="15" s="1" a="1"/>
  <c r="P52" i="15" s="1"/>
  <c r="M196" i="15"/>
  <c r="P196" i="15" s="1" a="1"/>
  <c r="P196" i="15" s="1"/>
  <c r="M168" i="15"/>
  <c r="P168" i="15" s="1" a="1"/>
  <c r="P168" i="15" s="1"/>
  <c r="M38" i="15"/>
  <c r="P38" i="15" s="1" a="1"/>
  <c r="P38" i="15" s="1"/>
  <c r="M69" i="15"/>
  <c r="P69" i="15" s="1" a="1"/>
  <c r="P69" i="15" s="1"/>
  <c r="M116" i="15"/>
  <c r="P116" i="15" s="1" a="1"/>
  <c r="P116" i="15" s="1"/>
  <c r="M131" i="15"/>
  <c r="P131" i="15" s="1" a="1"/>
  <c r="P131" i="15" s="1"/>
  <c r="M115" i="15"/>
  <c r="P115" i="15" s="1" a="1"/>
  <c r="P115" i="15" s="1"/>
  <c r="M172" i="15"/>
  <c r="P172" i="15" s="1" a="1"/>
  <c r="P172" i="15" s="1"/>
  <c r="M169" i="15"/>
  <c r="P169" i="15" s="1" a="1"/>
  <c r="P169" i="15" s="1"/>
  <c r="N28" i="15"/>
  <c r="M25" i="15"/>
  <c r="P25" i="15" s="1" a="1"/>
  <c r="P25" i="15" s="1"/>
  <c r="N159" i="15"/>
  <c r="M67" i="15"/>
  <c r="P67" i="15" s="1" a="1"/>
  <c r="P67" i="15" s="1"/>
  <c r="M190" i="15"/>
  <c r="P190" i="15" s="1" a="1"/>
  <c r="P190" i="15" s="1"/>
  <c r="M138" i="15"/>
  <c r="P138" i="15" s="1" a="1"/>
  <c r="P138" i="15" s="1"/>
  <c r="M148" i="15"/>
  <c r="P148" i="15" s="1" a="1"/>
  <c r="P148" i="15" s="1"/>
  <c r="M94" i="15"/>
  <c r="P94" i="15" s="1" a="1"/>
  <c r="P94" i="15" s="1"/>
  <c r="M56" i="15"/>
  <c r="P56" i="15" s="1" a="1"/>
  <c r="P56" i="15" s="1"/>
  <c r="M37" i="15"/>
  <c r="P37" i="15" s="1" a="1"/>
  <c r="P37" i="15" s="1"/>
  <c r="N60" i="15"/>
  <c r="N171" i="15"/>
  <c r="N129" i="15"/>
  <c r="N90" i="15"/>
  <c r="M141" i="15"/>
  <c r="P141" i="15" s="1" a="1"/>
  <c r="P141" i="15" s="1"/>
  <c r="N51" i="15"/>
  <c r="N135" i="15"/>
  <c r="M127" i="15"/>
  <c r="P127" i="15" s="1" a="1"/>
  <c r="P127" i="15" s="1"/>
  <c r="M183" i="15"/>
  <c r="P183" i="15" s="1" a="1"/>
  <c r="P183" i="15" s="1"/>
  <c r="M155" i="15"/>
  <c r="P155" i="15" s="1" a="1"/>
  <c r="P155" i="15" s="1"/>
  <c r="M80" i="15"/>
  <c r="P80" i="15" s="1" a="1"/>
  <c r="P80" i="15" s="1"/>
  <c r="M135" i="15"/>
  <c r="P135" i="15" s="1" a="1"/>
  <c r="P135" i="15" s="1"/>
  <c r="M48" i="15"/>
  <c r="P48" i="15" s="1" a="1"/>
  <c r="P48" i="15" s="1"/>
  <c r="M151" i="15"/>
  <c r="P151" i="15" s="1" a="1"/>
  <c r="P151" i="15" s="1"/>
  <c r="N73" i="15"/>
  <c r="N30" i="15"/>
  <c r="N47" i="15"/>
  <c r="M96" i="15"/>
  <c r="P96" i="15" s="1" a="1"/>
  <c r="P96" i="15" s="1"/>
  <c r="N210" i="15"/>
  <c r="N140" i="15"/>
  <c r="M146" i="15"/>
  <c r="P146" i="15" s="1" a="1"/>
  <c r="P146" i="15" s="1"/>
  <c r="M108" i="15"/>
  <c r="P108" i="15" s="1" a="1"/>
  <c r="P108" i="15" s="1"/>
  <c r="M101" i="15"/>
  <c r="P101" i="15" s="1" a="1"/>
  <c r="P101" i="15" s="1"/>
  <c r="M123" i="15"/>
  <c r="P123" i="15" s="1" a="1"/>
  <c r="P123" i="15" s="1"/>
  <c r="M35" i="15"/>
  <c r="P35" i="15" s="1" a="1"/>
  <c r="P35" i="15" s="1"/>
  <c r="M87" i="15"/>
  <c r="P87" i="15" s="1" a="1"/>
  <c r="P87" i="15" s="1"/>
  <c r="M60" i="15"/>
  <c r="P60" i="15" s="1" a="1"/>
  <c r="P60" i="15" s="1"/>
  <c r="M185" i="15"/>
  <c r="P185" i="15" s="1" a="1"/>
  <c r="P185" i="15" s="1"/>
  <c r="M92" i="15"/>
  <c r="P92" i="15" s="1" a="1"/>
  <c r="P92" i="15" s="1"/>
  <c r="M54" i="15"/>
  <c r="P54" i="15" s="1" a="1"/>
  <c r="P54" i="15" s="1"/>
  <c r="M166" i="15"/>
  <c r="P166" i="15" s="1" a="1"/>
  <c r="P166" i="15" s="1"/>
  <c r="M174" i="15"/>
  <c r="P174" i="15" s="1" a="1"/>
  <c r="P174" i="15" s="1"/>
  <c r="M64" i="15"/>
  <c r="P64" i="15" s="1" a="1"/>
  <c r="P64" i="15" s="1"/>
  <c r="N64" i="15"/>
  <c r="N195" i="15"/>
  <c r="N137" i="15"/>
  <c r="N103" i="15"/>
  <c r="N29" i="15"/>
  <c r="M110" i="15"/>
  <c r="P110" i="15" s="1" a="1"/>
  <c r="P110" i="15" s="1"/>
  <c r="M28" i="15"/>
  <c r="P28" i="15" s="1" a="1"/>
  <c r="P28" i="15" s="1"/>
  <c r="N99" i="15"/>
  <c r="M120" i="15"/>
  <c r="P120" i="15" s="1" a="1"/>
  <c r="P120" i="15" s="1"/>
  <c r="M47" i="15"/>
  <c r="P47" i="15" s="1" a="1"/>
  <c r="P47" i="15" s="1"/>
  <c r="M86" i="15"/>
  <c r="P86" i="15" s="1" a="1"/>
  <c r="P86" i="15" s="1"/>
  <c r="M59" i="15"/>
  <c r="P59" i="15" s="1" a="1"/>
  <c r="P59" i="15" s="1"/>
  <c r="M109" i="15"/>
  <c r="P109" i="15" s="1" a="1"/>
  <c r="P109" i="15" s="1"/>
  <c r="M193" i="15"/>
  <c r="P193" i="15" s="1" a="1"/>
  <c r="P193" i="15" s="1"/>
  <c r="M82" i="15"/>
  <c r="P82" i="15" s="1" a="1"/>
  <c r="P82" i="15" s="1"/>
  <c r="N82" i="15"/>
  <c r="N109" i="15"/>
  <c r="N20" i="15"/>
  <c r="M51" i="15"/>
  <c r="P51" i="15" s="1" a="1"/>
  <c r="P51" i="15" s="1"/>
  <c r="M153" i="15"/>
  <c r="P153" i="15" s="1" a="1"/>
  <c r="P153" i="15" s="1"/>
  <c r="M93" i="15"/>
  <c r="P93" i="15" s="1" a="1"/>
  <c r="P93" i="15" s="1"/>
  <c r="N43" i="15"/>
  <c r="M136" i="15"/>
  <c r="P136" i="15" s="1" a="1"/>
  <c r="P136" i="15" s="1"/>
  <c r="M63" i="15"/>
  <c r="P63" i="15" s="1" a="1"/>
  <c r="P63" i="15" s="1"/>
  <c r="M150" i="15"/>
  <c r="P150" i="15" s="1" a="1"/>
  <c r="P150" i="15" s="1"/>
  <c r="M139" i="15"/>
  <c r="P139" i="15" s="1" a="1"/>
  <c r="P139" i="15" s="1"/>
  <c r="N94" i="15"/>
  <c r="N164" i="15"/>
  <c r="M147" i="15"/>
  <c r="P147" i="15" s="1" a="1"/>
  <c r="P147" i="15" s="1"/>
  <c r="M43" i="15"/>
  <c r="P43" i="15" s="1" a="1"/>
  <c r="P43" i="15" s="1"/>
  <c r="M84" i="15"/>
  <c r="P84" i="15" s="1" a="1"/>
  <c r="P84" i="15" s="1"/>
  <c r="M149" i="15"/>
  <c r="P149" i="15" s="1" a="1"/>
  <c r="P149" i="15" s="1"/>
  <c r="M61" i="15"/>
  <c r="P61" i="15" s="1" a="1"/>
  <c r="P61" i="15" s="1"/>
  <c r="M34" i="15"/>
  <c r="P34" i="15" s="1" a="1"/>
  <c r="P34" i="15" s="1"/>
  <c r="M126" i="15"/>
  <c r="P126" i="15" s="1" a="1"/>
  <c r="P126" i="15" s="1"/>
  <c r="M201" i="15"/>
  <c r="P201" i="15" s="1" a="1"/>
  <c r="P201" i="15" s="1"/>
  <c r="M156" i="15"/>
  <c r="P156" i="15" s="1" a="1"/>
  <c r="P156" i="15" s="1"/>
  <c r="M163" i="15"/>
  <c r="P163" i="15" s="1" a="1"/>
  <c r="P163" i="15" s="1"/>
  <c r="M57" i="15"/>
  <c r="P57" i="15" s="1" a="1"/>
  <c r="P57" i="15" s="1"/>
  <c r="M103" i="15"/>
  <c r="P103" i="15" s="1" a="1"/>
  <c r="P103" i="15" s="1"/>
  <c r="M181" i="15"/>
  <c r="P181" i="15" s="1" a="1"/>
  <c r="P181" i="15" s="1"/>
  <c r="M152" i="15"/>
  <c r="P152" i="15" s="1" a="1"/>
  <c r="P152" i="15" s="1"/>
  <c r="N152" i="15"/>
  <c r="N176" i="15"/>
  <c r="N21" i="15"/>
  <c r="N180" i="15"/>
  <c r="N57" i="15"/>
  <c r="N48" i="15"/>
  <c r="M130" i="15"/>
  <c r="P130" i="15" s="1" a="1"/>
  <c r="P130" i="15" s="1"/>
  <c r="M49" i="15"/>
  <c r="P49" i="15" s="1" a="1"/>
  <c r="P49" i="15" s="1"/>
  <c r="M209" i="15"/>
  <c r="P209" i="15" s="1" a="1"/>
  <c r="P209" i="15" s="1"/>
  <c r="M99" i="15"/>
  <c r="P99" i="15" s="1" a="1"/>
  <c r="P99" i="15" s="1"/>
  <c r="M104" i="15"/>
  <c r="P104" i="15" s="1" a="1"/>
  <c r="P104" i="15" s="1"/>
  <c r="M176" i="15"/>
  <c r="P176" i="15" s="1" a="1"/>
  <c r="P176" i="15" s="1"/>
  <c r="M182" i="15"/>
  <c r="P182" i="15" s="1" a="1"/>
  <c r="P182" i="15" s="1"/>
  <c r="N96" i="15"/>
  <c r="M186" i="15"/>
  <c r="P186" i="15" s="1" a="1"/>
  <c r="P186" i="15" s="1"/>
  <c r="N62" i="15"/>
  <c r="N166" i="15"/>
  <c r="L51" i="15"/>
  <c r="L136" i="15"/>
  <c r="M200" i="15"/>
  <c r="P200" i="15" s="1" a="1"/>
  <c r="P200" i="15" s="1"/>
  <c r="N185" i="15"/>
  <c r="N170" i="15"/>
  <c r="N133" i="15"/>
  <c r="N38" i="15"/>
  <c r="N87" i="15"/>
  <c r="N191" i="15"/>
  <c r="N41" i="15"/>
  <c r="N77" i="15"/>
  <c r="N183" i="15"/>
  <c r="N208" i="15"/>
  <c r="N76" i="15"/>
  <c r="N39" i="15"/>
  <c r="N49" i="15"/>
  <c r="N189" i="15"/>
  <c r="N196" i="15"/>
  <c r="L48" i="15"/>
  <c r="L170" i="15"/>
  <c r="L130" i="15"/>
  <c r="L172" i="15"/>
  <c r="AZ66" i="15"/>
  <c r="AF20" i="15"/>
  <c r="L141" i="15"/>
  <c r="L169" i="15"/>
  <c r="L152" i="15"/>
  <c r="AF48" i="15"/>
  <c r="L76" i="15"/>
  <c r="L206" i="15"/>
  <c r="L182" i="15"/>
  <c r="AF40" i="15"/>
  <c r="L37" i="15"/>
  <c r="L131" i="15"/>
  <c r="L134" i="15"/>
  <c r="AF32" i="15"/>
  <c r="L53" i="15"/>
  <c r="L176" i="15"/>
  <c r="L128" i="15"/>
  <c r="AZ68" i="15"/>
  <c r="AZ28" i="15"/>
  <c r="AF52" i="15"/>
  <c r="L74" i="15"/>
  <c r="L102" i="15"/>
  <c r="L174" i="15"/>
  <c r="L187" i="15"/>
  <c r="L199" i="15"/>
  <c r="AZ52" i="15"/>
  <c r="AF47" i="15"/>
  <c r="L56" i="15"/>
  <c r="L139" i="15"/>
  <c r="L181" i="15"/>
  <c r="L40" i="15"/>
  <c r="L166" i="15"/>
  <c r="AZ67" i="15"/>
  <c r="AZ59" i="15"/>
  <c r="AZ38" i="15"/>
  <c r="L193" i="15"/>
  <c r="L192" i="15"/>
  <c r="AZ39" i="15"/>
  <c r="AZ55" i="15"/>
  <c r="AZ27" i="15"/>
  <c r="AZ29" i="15"/>
  <c r="AZ71" i="15"/>
  <c r="AZ62" i="15"/>
  <c r="AZ63" i="15"/>
  <c r="AZ56" i="15"/>
  <c r="AZ20" i="15"/>
  <c r="AZ50" i="15"/>
  <c r="AZ60" i="15"/>
  <c r="AZ69" i="15"/>
  <c r="AZ58" i="15"/>
  <c r="AZ34" i="15"/>
  <c r="AZ54" i="15"/>
  <c r="AZ53" i="15"/>
  <c r="AZ61" i="15"/>
  <c r="AZ70" i="15"/>
  <c r="AF38" i="15"/>
  <c r="AF50" i="15"/>
  <c r="AF44" i="15"/>
  <c r="AF43" i="15"/>
  <c r="AF49" i="15"/>
  <c r="AF22" i="15"/>
  <c r="AF45" i="15"/>
  <c r="AF42" i="15"/>
  <c r="AF51" i="15"/>
  <c r="AF39" i="15"/>
  <c r="AF23" i="15"/>
  <c r="AF33" i="15"/>
  <c r="L71" i="15"/>
  <c r="L38" i="15"/>
  <c r="L127" i="15"/>
  <c r="L138" i="15"/>
  <c r="L175" i="15"/>
  <c r="L188" i="15"/>
  <c r="L201" i="15"/>
  <c r="L203" i="15"/>
  <c r="L161" i="15"/>
  <c r="L160" i="15"/>
  <c r="L84" i="15"/>
  <c r="L101" i="15"/>
  <c r="L55" i="15"/>
  <c r="L143" i="15"/>
  <c r="L150" i="15"/>
  <c r="L148" i="15"/>
  <c r="L210" i="15"/>
  <c r="L194" i="15"/>
  <c r="L164" i="15"/>
  <c r="L135" i="15"/>
  <c r="L47" i="15"/>
  <c r="L34" i="15"/>
  <c r="L92" i="15"/>
  <c r="L195" i="15"/>
  <c r="L18" i="15"/>
  <c r="L23" i="15"/>
  <c r="L67" i="15"/>
  <c r="L39" i="15"/>
  <c r="L159" i="15"/>
  <c r="L196" i="15"/>
  <c r="L103" i="15"/>
  <c r="L180" i="15"/>
  <c r="L118" i="15"/>
  <c r="L144" i="15"/>
  <c r="L79" i="15"/>
  <c r="L66" i="15"/>
  <c r="L49" i="15"/>
  <c r="L137" i="15"/>
  <c r="L156" i="15"/>
  <c r="L112" i="15"/>
  <c r="L61" i="15"/>
  <c r="L153" i="15"/>
  <c r="L204" i="15"/>
  <c r="L95" i="15"/>
  <c r="L157" i="15"/>
  <c r="L191" i="15"/>
  <c r="L151" i="15"/>
  <c r="L163" i="15"/>
  <c r="L91" i="15"/>
  <c r="L93" i="15"/>
  <c r="L155" i="15"/>
  <c r="L158" i="15"/>
  <c r="L81" i="15"/>
  <c r="L35" i="15"/>
  <c r="L30" i="15"/>
  <c r="L162" i="15"/>
  <c r="L207" i="15"/>
  <c r="L87" i="15"/>
  <c r="L205" i="15"/>
  <c r="L197" i="15"/>
  <c r="L171" i="15"/>
  <c r="L72" i="15"/>
  <c r="L183" i="15"/>
  <c r="L178" i="15"/>
  <c r="L142" i="15"/>
  <c r="L168" i="15"/>
  <c r="L60" i="15"/>
  <c r="L31" i="15"/>
  <c r="L36" i="15"/>
  <c r="L149" i="15"/>
  <c r="L145" i="15"/>
  <c r="L114" i="15"/>
  <c r="L208" i="15"/>
  <c r="L189" i="15"/>
  <c r="L25" i="15"/>
  <c r="L68" i="15"/>
  <c r="L65" i="15"/>
  <c r="L202" i="15"/>
  <c r="L198" i="15"/>
  <c r="L83" i="15"/>
  <c r="L42" i="15"/>
  <c r="L209" i="15"/>
  <c r="L140" i="15"/>
  <c r="L70" i="15"/>
  <c r="L105" i="15"/>
  <c r="L116" i="15"/>
  <c r="L146" i="15"/>
  <c r="L177" i="15"/>
  <c r="L190" i="15"/>
  <c r="L122" i="15"/>
  <c r="L73" i="15"/>
  <c r="L62" i="15"/>
  <c r="L173" i="15"/>
  <c r="L167" i="15"/>
  <c r="C126" i="15"/>
  <c r="K126" i="15" s="1"/>
  <c r="O126" i="15" s="1" a="1"/>
  <c r="O126" i="15" s="1"/>
  <c r="BS19" i="15" l="1"/>
  <c r="BW19" i="15" a="1"/>
  <c r="BW19" i="15" s="1"/>
  <c r="BW20" i="15" a="1"/>
  <c r="BW20" i="15" s="1"/>
  <c r="AZ21" i="15"/>
  <c r="BC21" i="15" a="1"/>
  <c r="BC21" i="15" s="1"/>
  <c r="AZ49" i="15"/>
  <c r="BC49" i="15" a="1"/>
  <c r="BC49" i="15" s="1"/>
  <c r="AY30" i="15"/>
  <c r="BC30" i="15" a="1"/>
  <c r="BC30" i="15" s="1"/>
  <c r="AZ23" i="15"/>
  <c r="BC23" i="15" a="1"/>
  <c r="BC23" i="15" s="1"/>
  <c r="BC51" i="15" a="1"/>
  <c r="BC51" i="15" s="1"/>
  <c r="AZ31" i="15"/>
  <c r="BC31" i="15" a="1"/>
  <c r="BC31" i="15" s="1"/>
  <c r="BF31" i="15" s="1"/>
  <c r="AY18" i="15"/>
  <c r="BC18" i="15" a="1"/>
  <c r="BC18" i="15" s="1"/>
  <c r="AY41" i="15"/>
  <c r="BC41" i="15" a="1"/>
  <c r="BC41" i="15" s="1"/>
  <c r="AZ36" i="15"/>
  <c r="BC36" i="15" a="1"/>
  <c r="BC36" i="15" s="1"/>
  <c r="AZ22" i="15"/>
  <c r="BC22" i="15" a="1"/>
  <c r="BC22" i="15" s="1"/>
  <c r="AY42" i="15"/>
  <c r="BC42" i="15" a="1"/>
  <c r="BC42" i="15" s="1"/>
  <c r="AY29" i="15"/>
  <c r="BC29" i="15" a="1"/>
  <c r="BC29" i="15" s="1"/>
  <c r="BF29" i="15" s="1"/>
  <c r="BC40" i="15" a="1"/>
  <c r="BC40" i="15" s="1"/>
  <c r="AZ26" i="15"/>
  <c r="BC26" i="15" a="1"/>
  <c r="BC26" i="15" s="1"/>
  <c r="AY32" i="15"/>
  <c r="BC32" i="15" a="1"/>
  <c r="BC32" i="15" s="1"/>
  <c r="AY38" i="15"/>
  <c r="AZ37" i="15"/>
  <c r="BC37" i="15" a="1"/>
  <c r="BC37" i="15" s="1"/>
  <c r="BF37" i="15" s="1"/>
  <c r="BC44" i="15" a="1"/>
  <c r="BC44" i="15" s="1"/>
  <c r="AY28" i="15"/>
  <c r="AY46" i="15"/>
  <c r="BC46" i="15" a="1"/>
  <c r="BC46" i="15" s="1"/>
  <c r="AY35" i="15"/>
  <c r="BC35" i="15" a="1"/>
  <c r="BC35" i="15" s="1"/>
  <c r="AY43" i="15"/>
  <c r="BC43" i="15" a="1"/>
  <c r="BC43" i="15" s="1"/>
  <c r="AZ47" i="15"/>
  <c r="BC47" i="15" a="1"/>
  <c r="BC47" i="15" s="1"/>
  <c r="AY19" i="15"/>
  <c r="BC19" i="15" a="1"/>
  <c r="BC19" i="15" s="1"/>
  <c r="AY48" i="15"/>
  <c r="BC48" i="15" a="1"/>
  <c r="BC48" i="15" s="1"/>
  <c r="AZ35" i="15"/>
  <c r="AY26" i="15"/>
  <c r="AY36" i="15"/>
  <c r="AZ45" i="15"/>
  <c r="AY44" i="15"/>
  <c r="BT20" i="15"/>
  <c r="AE18" i="15"/>
  <c r="AE30" i="15"/>
  <c r="AF21" i="15"/>
  <c r="L96" i="15"/>
  <c r="L90" i="15"/>
  <c r="L19" i="15"/>
  <c r="L59" i="15"/>
  <c r="K28" i="15"/>
  <c r="O28" i="15" s="1" a="1"/>
  <c r="O28" i="15" s="1"/>
  <c r="K45" i="15"/>
  <c r="K52" i="15"/>
  <c r="O52" i="15" s="1" a="1"/>
  <c r="O52" i="15" s="1"/>
  <c r="L117" i="15"/>
  <c r="K117" i="15"/>
  <c r="K115" i="15"/>
  <c r="O115" i="15" s="1" a="1"/>
  <c r="O115" i="15" s="1"/>
  <c r="K125" i="15"/>
  <c r="K124" i="15"/>
  <c r="O124" i="15" s="1" a="1"/>
  <c r="O124" i="15" s="1"/>
  <c r="L106" i="15"/>
  <c r="L129" i="15"/>
  <c r="L58" i="15"/>
  <c r="L86" i="15"/>
  <c r="L26" i="15"/>
  <c r="AY57" i="15"/>
  <c r="BF57" i="15" s="1"/>
  <c r="AZ65" i="15"/>
  <c r="AE29" i="15"/>
  <c r="K80" i="15"/>
  <c r="L75" i="15"/>
  <c r="K154" i="15"/>
  <c r="K88" i="15"/>
  <c r="K89" i="15"/>
  <c r="O89" i="15" s="1" a="1"/>
  <c r="O89" i="15" s="1"/>
  <c r="AE37" i="15"/>
  <c r="L82" i="15"/>
  <c r="AE28" i="15"/>
  <c r="L50" i="15"/>
  <c r="K46" i="15"/>
  <c r="K26" i="15"/>
  <c r="AY25" i="15"/>
  <c r="AE35" i="15"/>
  <c r="AF25" i="15"/>
  <c r="L69" i="15"/>
  <c r="K33" i="15"/>
  <c r="O33" i="15" s="1" a="1"/>
  <c r="O33" i="15" s="1"/>
  <c r="L120" i="15"/>
  <c r="K64" i="15"/>
  <c r="AZ40" i="15"/>
  <c r="L27" i="15"/>
  <c r="K100" i="15"/>
  <c r="O100" i="15" s="1" a="1"/>
  <c r="O100" i="15" s="1"/>
  <c r="AY24" i="15"/>
  <c r="K98" i="15"/>
  <c r="O98" i="15" s="1" a="1"/>
  <c r="O98" i="15" s="1"/>
  <c r="K32" i="15"/>
  <c r="AE24" i="15"/>
  <c r="AZ33" i="15"/>
  <c r="K85" i="15"/>
  <c r="AF36" i="15"/>
  <c r="AZ51" i="15"/>
  <c r="K86" i="15"/>
  <c r="K29" i="15"/>
  <c r="O29" i="15" s="1" a="1"/>
  <c r="O29" i="15" s="1"/>
  <c r="K107" i="15"/>
  <c r="AF26" i="15"/>
  <c r="AY51" i="15"/>
  <c r="L99" i="15"/>
  <c r="AF30" i="15"/>
  <c r="L108" i="15"/>
  <c r="K97" i="15"/>
  <c r="L98" i="15"/>
  <c r="L24" i="15"/>
  <c r="AZ43" i="15"/>
  <c r="BF43" i="15" s="1"/>
  <c r="AZ42" i="15"/>
  <c r="L200" i="15"/>
  <c r="L185" i="15"/>
  <c r="L109" i="15"/>
  <c r="L94" i="15"/>
  <c r="AZ46" i="15"/>
  <c r="AF35" i="15"/>
  <c r="K57" i="15"/>
  <c r="AF41" i="15"/>
  <c r="L147" i="15"/>
  <c r="BT23" i="15"/>
  <c r="AF27" i="15"/>
  <c r="BS21" i="15"/>
  <c r="AE26" i="15"/>
  <c r="AY49" i="15"/>
  <c r="AZ19" i="15"/>
  <c r="BF19" i="15" s="1"/>
  <c r="AY21" i="15"/>
  <c r="BF21" i="15" s="1"/>
  <c r="L21" i="15"/>
  <c r="AZ25" i="15"/>
  <c r="AE25" i="15"/>
  <c r="AZ32" i="15"/>
  <c r="K119" i="15"/>
  <c r="AZ24" i="15"/>
  <c r="K59" i="15"/>
  <c r="L115" i="15"/>
  <c r="L44" i="15"/>
  <c r="AZ30" i="15"/>
  <c r="BF30" i="15" s="1"/>
  <c r="AY31" i="15"/>
  <c r="AY45" i="15"/>
  <c r="K41" i="15"/>
  <c r="L28" i="15"/>
  <c r="L186" i="15"/>
  <c r="K50" i="15"/>
  <c r="O50" i="15" s="1" a="1"/>
  <c r="O50" i="15" s="1"/>
  <c r="L77" i="15"/>
  <c r="L184" i="15"/>
  <c r="L111" i="15"/>
  <c r="AY22" i="15"/>
  <c r="BF22" i="15" s="1"/>
  <c r="K43" i="15"/>
  <c r="K96" i="15"/>
  <c r="AY37" i="15"/>
  <c r="L29" i="15"/>
  <c r="K129" i="15"/>
  <c r="L124" i="15"/>
  <c r="L123" i="15"/>
  <c r="AF29" i="15"/>
  <c r="L89" i="15"/>
  <c r="K58" i="15"/>
  <c r="AF34" i="15"/>
  <c r="AF19" i="15"/>
  <c r="AL19" i="15" s="1"/>
  <c r="L113" i="15"/>
  <c r="K78" i="15"/>
  <c r="AZ18" i="15"/>
  <c r="BF18" i="15" s="1"/>
  <c r="K54" i="15"/>
  <c r="K121" i="15"/>
  <c r="K20" i="15"/>
  <c r="AY40" i="15"/>
  <c r="L33" i="15"/>
  <c r="AZ41" i="15"/>
  <c r="BF41" i="15" s="1"/>
  <c r="K133" i="15"/>
  <c r="L52" i="15"/>
  <c r="AE31" i="15"/>
  <c r="BT19" i="15"/>
  <c r="AE46" i="15"/>
  <c r="AY23" i="15"/>
  <c r="BF23" i="15" s="1"/>
  <c r="L22" i="15"/>
  <c r="L104" i="15"/>
  <c r="AY33" i="15"/>
  <c r="L100" i="15"/>
  <c r="AF24" i="15"/>
  <c r="AE36" i="15"/>
  <c r="AY64" i="15"/>
  <c r="BF64" i="15" s="1"/>
  <c r="L110" i="15"/>
  <c r="AY47" i="15"/>
  <c r="BF47" i="15" s="1"/>
  <c r="AZ48" i="15"/>
  <c r="K63" i="15"/>
  <c r="R132" i="15"/>
  <c r="R165" i="15"/>
  <c r="R179" i="15"/>
  <c r="BF59" i="15"/>
  <c r="R141" i="15"/>
  <c r="R170" i="15"/>
  <c r="R169" i="15"/>
  <c r="R48" i="15"/>
  <c r="BZ22" i="15"/>
  <c r="BF39" i="15"/>
  <c r="AL20" i="15"/>
  <c r="R130" i="15"/>
  <c r="R51" i="15"/>
  <c r="R136" i="15"/>
  <c r="R172" i="15"/>
  <c r="BF27" i="15"/>
  <c r="BF35" i="15"/>
  <c r="BZ28" i="15"/>
  <c r="BF65" i="15"/>
  <c r="BF60" i="15"/>
  <c r="BF49" i="15"/>
  <c r="BF28" i="15"/>
  <c r="BF66" i="15"/>
  <c r="BF61" i="15"/>
  <c r="BF55" i="15"/>
  <c r="BF56" i="15"/>
  <c r="BF26" i="15"/>
  <c r="AL48" i="15"/>
  <c r="R152" i="15"/>
  <c r="R76" i="15"/>
  <c r="BF63" i="15"/>
  <c r="BF38" i="15"/>
  <c r="BF34" i="15"/>
  <c r="BF36" i="15"/>
  <c r="BF62" i="15"/>
  <c r="BF44" i="15"/>
  <c r="R106" i="15"/>
  <c r="R206" i="15"/>
  <c r="BF69" i="15"/>
  <c r="R182" i="15"/>
  <c r="R157" i="15"/>
  <c r="R90" i="15"/>
  <c r="R122" i="15"/>
  <c r="BF67" i="15"/>
  <c r="BF50" i="15"/>
  <c r="BF70" i="15"/>
  <c r="BF52" i="15"/>
  <c r="BF71" i="15"/>
  <c r="R91" i="15"/>
  <c r="BF20" i="15"/>
  <c r="BF68" i="15"/>
  <c r="BF53" i="15"/>
  <c r="BF58" i="15"/>
  <c r="BF54" i="15"/>
  <c r="R178" i="15"/>
  <c r="R70" i="15"/>
  <c r="AL32" i="15"/>
  <c r="AL47" i="15"/>
  <c r="R23" i="15"/>
  <c r="R199" i="15"/>
  <c r="R193" i="15"/>
  <c r="R177" i="15"/>
  <c r="R87" i="15"/>
  <c r="R146" i="15"/>
  <c r="R53" i="15"/>
  <c r="R39" i="15"/>
  <c r="R81" i="15"/>
  <c r="R171" i="15"/>
  <c r="R159" i="15"/>
  <c r="R175" i="15"/>
  <c r="R137" i="15"/>
  <c r="R35" i="15"/>
  <c r="R56" i="15"/>
  <c r="R49" i="15"/>
  <c r="R79" i="15"/>
  <c r="R71" i="15"/>
  <c r="R19" i="15"/>
  <c r="R162" i="15"/>
  <c r="R143" i="15"/>
  <c r="R173" i="15"/>
  <c r="R190" i="15"/>
  <c r="R75" i="15"/>
  <c r="R135" i="15"/>
  <c r="R74" i="15"/>
  <c r="R105" i="15"/>
  <c r="R112" i="15"/>
  <c r="R66" i="15"/>
  <c r="R114" i="15"/>
  <c r="R198" i="15"/>
  <c r="R102" i="15"/>
  <c r="R161" i="15"/>
  <c r="R30" i="15"/>
  <c r="R40" i="15"/>
  <c r="R181" i="15"/>
  <c r="R60" i="15"/>
  <c r="R73" i="15"/>
  <c r="R188" i="15"/>
  <c r="R65" i="15"/>
  <c r="R195" i="15"/>
  <c r="R95" i="15"/>
  <c r="R140" i="15"/>
  <c r="R55" i="15"/>
  <c r="R103" i="15"/>
  <c r="R187" i="15"/>
  <c r="R25" i="15"/>
  <c r="R210" i="15"/>
  <c r="R174" i="15"/>
  <c r="R68" i="15"/>
  <c r="R207" i="15"/>
  <c r="R142" i="15"/>
  <c r="R156" i="15"/>
  <c r="R150" i="15"/>
  <c r="R72" i="15"/>
  <c r="R67" i="15"/>
  <c r="R84" i="15"/>
  <c r="R166" i="15"/>
  <c r="R151" i="15"/>
  <c r="R202" i="15"/>
  <c r="R116" i="15"/>
  <c r="R163" i="15"/>
  <c r="R36" i="15"/>
  <c r="R201" i="15"/>
  <c r="R158" i="15"/>
  <c r="R93" i="15"/>
  <c r="R208" i="15"/>
  <c r="R131" i="15"/>
  <c r="R134" i="15"/>
  <c r="R101" i="15"/>
  <c r="R127" i="15"/>
  <c r="R92" i="15"/>
  <c r="R197" i="15"/>
  <c r="R155" i="15"/>
  <c r="R167" i="15"/>
  <c r="R148" i="15"/>
  <c r="R18" i="15"/>
  <c r="R176" i="15"/>
  <c r="R34" i="15"/>
  <c r="R194" i="15"/>
  <c r="R83" i="15"/>
  <c r="R47" i="15"/>
  <c r="R205" i="15"/>
  <c r="R144" i="15"/>
  <c r="R62" i="15"/>
  <c r="R189" i="15"/>
  <c r="R118" i="15"/>
  <c r="R138" i="15"/>
  <c r="R42" i="15"/>
  <c r="R38" i="15"/>
  <c r="R192" i="15"/>
  <c r="R61" i="15"/>
  <c r="R31" i="15"/>
  <c r="R164" i="15"/>
  <c r="R196" i="15"/>
  <c r="R191" i="15"/>
  <c r="R209" i="15"/>
  <c r="R160" i="15"/>
  <c r="R139" i="15"/>
  <c r="R128" i="15"/>
  <c r="R183" i="15"/>
  <c r="R37" i="15"/>
  <c r="R145" i="15"/>
  <c r="R168" i="15"/>
  <c r="R203" i="15"/>
  <c r="R180" i="15"/>
  <c r="R149" i="15"/>
  <c r="R153" i="15"/>
  <c r="R204" i="15"/>
  <c r="AL43" i="15"/>
  <c r="AL23" i="15"/>
  <c r="AL21" i="15"/>
  <c r="AL37" i="15"/>
  <c r="L126" i="15"/>
  <c r="BF40" i="15" l="1"/>
  <c r="BF42" i="15"/>
  <c r="BF48" i="15"/>
  <c r="BF32" i="15"/>
  <c r="BF46" i="15"/>
  <c r="BF51" i="15"/>
  <c r="BF24" i="15"/>
  <c r="BF33" i="15"/>
  <c r="BF25" i="15"/>
  <c r="BF45" i="15"/>
  <c r="O20" i="15" a="1"/>
  <c r="O20" i="15" s="1"/>
  <c r="R20" i="15" s="1"/>
  <c r="O41" i="15" a="1"/>
  <c r="O41" i="15" s="1"/>
  <c r="R41" i="15" s="1"/>
  <c r="O26" i="15" a="1"/>
  <c r="O26" i="15" s="1"/>
  <c r="R26" i="15" s="1"/>
  <c r="O117" i="15" a="1"/>
  <c r="O117" i="15" s="1"/>
  <c r="R117" i="15" s="1"/>
  <c r="O129" i="15" a="1"/>
  <c r="O129" i="15" s="1"/>
  <c r="R129" i="15" s="1"/>
  <c r="O54" i="15" a="1"/>
  <c r="O54" i="15" s="1"/>
  <c r="R54" i="15" s="1"/>
  <c r="O46" i="15" a="1"/>
  <c r="O46" i="15" s="1"/>
  <c r="R46" i="15" s="1"/>
  <c r="O45" i="15" a="1"/>
  <c r="O45" i="15" s="1"/>
  <c r="R45" i="15" s="1"/>
  <c r="O121" i="15" a="1"/>
  <c r="O121" i="15" s="1"/>
  <c r="R121" i="15" s="1"/>
  <c r="O63" i="15" a="1"/>
  <c r="O63" i="15" s="1"/>
  <c r="R63" i="15" s="1"/>
  <c r="O96" i="15" a="1"/>
  <c r="O96" i="15" s="1"/>
  <c r="R96" i="15" s="1"/>
  <c r="O43" i="15" a="1"/>
  <c r="O43" i="15" s="1"/>
  <c r="R43" i="15" s="1"/>
  <c r="O32" i="15" a="1"/>
  <c r="O32" i="15" s="1"/>
  <c r="R32" i="15" s="1"/>
  <c r="O78" i="15" a="1"/>
  <c r="O78" i="15" s="1"/>
  <c r="R78" i="15" s="1"/>
  <c r="O107" i="15" a="1"/>
  <c r="O107" i="15" s="1"/>
  <c r="R107" i="15" s="1"/>
  <c r="O86" i="15" a="1"/>
  <c r="O86" i="15" s="1"/>
  <c r="R86" i="15" s="1"/>
  <c r="O64" i="15" a="1"/>
  <c r="O64" i="15" s="1"/>
  <c r="R64" i="15" s="1"/>
  <c r="O80" i="15" a="1"/>
  <c r="O80" i="15" s="1"/>
  <c r="R80" i="15" s="1"/>
  <c r="O59" i="15" a="1"/>
  <c r="O59" i="15" s="1"/>
  <c r="R59" i="15" s="1"/>
  <c r="O133" i="15" a="1"/>
  <c r="O133" i="15" s="1"/>
  <c r="R133" i="15" s="1"/>
  <c r="O58" i="15" a="1"/>
  <c r="O58" i="15" s="1"/>
  <c r="R58" i="15" s="1"/>
  <c r="O88" i="15" a="1"/>
  <c r="O88" i="15" s="1"/>
  <c r="R88" i="15" s="1"/>
  <c r="O119" i="15" a="1"/>
  <c r="O119" i="15" s="1"/>
  <c r="R119" i="15" s="1"/>
  <c r="O85" i="15" a="1"/>
  <c r="O85" i="15" s="1"/>
  <c r="R85" i="15" s="1"/>
  <c r="O154" i="15" a="1"/>
  <c r="O154" i="15" s="1"/>
  <c r="R154" i="15" s="1"/>
  <c r="O125" i="15" a="1"/>
  <c r="O125" i="15" s="1"/>
  <c r="R125" i="15" s="1"/>
  <c r="O57" i="15" a="1"/>
  <c r="O57" i="15" s="1"/>
  <c r="R57" i="15" s="1"/>
  <c r="O97" i="15" a="1"/>
  <c r="O97" i="15" s="1"/>
  <c r="R97" i="15" s="1"/>
  <c r="AL28" i="15"/>
  <c r="AL46" i="15"/>
  <c r="AL29" i="15"/>
  <c r="AL35" i="15"/>
  <c r="AL36" i="15"/>
  <c r="R113" i="15"/>
  <c r="R44" i="15"/>
  <c r="R200" i="15"/>
  <c r="R82" i="15"/>
  <c r="R115" i="15"/>
  <c r="R110" i="15"/>
  <c r="R52" i="15"/>
  <c r="R111" i="15"/>
  <c r="R120" i="15"/>
  <c r="R184" i="15"/>
  <c r="R24" i="15"/>
  <c r="R89" i="15"/>
  <c r="R77" i="15"/>
  <c r="R147" i="15"/>
  <c r="R98" i="15"/>
  <c r="R69" i="15"/>
  <c r="R33" i="15"/>
  <c r="R100" i="15"/>
  <c r="R123" i="15"/>
  <c r="R186" i="15"/>
  <c r="R108" i="15"/>
  <c r="R124" i="15"/>
  <c r="R28" i="15"/>
  <c r="R104" i="15"/>
  <c r="R21" i="15"/>
  <c r="R99" i="15"/>
  <c r="R22" i="15"/>
  <c r="R29" i="15"/>
  <c r="R94" i="15"/>
  <c r="R109" i="15"/>
  <c r="R50" i="15"/>
  <c r="R185" i="15"/>
  <c r="R27" i="15"/>
  <c r="BZ20" i="15"/>
  <c r="BZ18" i="15"/>
  <c r="BZ23" i="15"/>
  <c r="BZ27" i="15"/>
  <c r="BZ24" i="15"/>
  <c r="BZ21" i="15"/>
  <c r="BZ26" i="15"/>
  <c r="BZ19" i="15"/>
  <c r="CA20" i="15" s="1" a="1"/>
  <c r="CA20" i="15" s="1"/>
  <c r="BZ25" i="15"/>
  <c r="AL34" i="15"/>
  <c r="AL44" i="15"/>
  <c r="AL45" i="15"/>
  <c r="AL41" i="15"/>
  <c r="AL26" i="15"/>
  <c r="AL40" i="15"/>
  <c r="AL31" i="15"/>
  <c r="AL25" i="15"/>
  <c r="AL42" i="15"/>
  <c r="AL49" i="15"/>
  <c r="AL18" i="15"/>
  <c r="AL33" i="15"/>
  <c r="AL52" i="15"/>
  <c r="AL27" i="15"/>
  <c r="AL51" i="15"/>
  <c r="AL22" i="15"/>
  <c r="AL39" i="15"/>
  <c r="AL50" i="15"/>
  <c r="AL24" i="15"/>
  <c r="AL30" i="15"/>
  <c r="AL38" i="15"/>
  <c r="R126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CA26" i="15" l="1" a="1"/>
  <c r="CA26" i="15" s="1"/>
  <c r="CA25" i="15" a="1"/>
  <c r="CA25" i="15" s="1"/>
  <c r="CA21" i="15" a="1"/>
  <c r="CA21" i="15" s="1"/>
  <c r="CA24" i="15" a="1"/>
  <c r="CA24" i="15" s="1"/>
  <c r="CA27" i="15" a="1"/>
  <c r="CA27" i="15" s="1"/>
  <c r="CA18" i="15" a="1"/>
  <c r="CA18" i="15" s="1"/>
  <c r="CA22" i="15" a="1"/>
  <c r="CA22" i="15" s="1"/>
  <c r="CA23" i="15" a="1"/>
  <c r="CA23" i="15" s="1"/>
  <c r="CA19" i="15" a="1"/>
  <c r="CA19" i="15" s="1"/>
  <c r="CA28" i="15" a="1"/>
  <c r="CA28" i="15" s="1"/>
  <c r="AM18" i="15" a="1"/>
  <c r="AM18" i="15" s="1"/>
  <c r="AM25" i="15" a="1"/>
  <c r="AM25" i="15" s="1"/>
  <c r="AM32" i="15" a="1"/>
  <c r="AM32" i="15" s="1"/>
  <c r="AM49" i="15" a="1"/>
  <c r="AM49" i="15" s="1"/>
  <c r="AM24" i="15" a="1"/>
  <c r="AM24" i="15" s="1"/>
  <c r="AM37" i="15" a="1"/>
  <c r="AM37" i="15" s="1"/>
  <c r="AM42" i="15" a="1"/>
  <c r="AM42" i="15" s="1"/>
  <c r="AM50" i="15" a="1"/>
  <c r="AM50" i="15" s="1"/>
  <c r="AM48" i="15" a="1"/>
  <c r="AM48" i="15" s="1"/>
  <c r="AM28" i="15" a="1"/>
  <c r="AM28" i="15" s="1"/>
  <c r="AM26" i="15" a="1"/>
  <c r="AM26" i="15" s="1"/>
  <c r="AM22" i="15" a="1"/>
  <c r="AM22" i="15" s="1"/>
  <c r="AM41" i="15" a="1"/>
  <c r="AM41" i="15" s="1"/>
  <c r="AM43" i="15" a="1"/>
  <c r="AM43" i="15" s="1"/>
  <c r="AM31" i="15" a="1"/>
  <c r="AM31" i="15" s="1"/>
  <c r="AM39" i="15" a="1"/>
  <c r="AM39" i="15" s="1"/>
  <c r="AM51" i="15" a="1"/>
  <c r="AM51" i="15" s="1"/>
  <c r="AM45" i="15" a="1"/>
  <c r="AM45" i="15" s="1"/>
  <c r="AM19" i="15" a="1"/>
  <c r="AM19" i="15" s="1"/>
  <c r="AM46" i="15" a="1"/>
  <c r="AM46" i="15" s="1"/>
  <c r="AM47" i="15" a="1"/>
  <c r="AM47" i="15" s="1"/>
  <c r="AM27" i="15" a="1"/>
  <c r="AM27" i="15" s="1"/>
  <c r="AM44" i="15" a="1"/>
  <c r="AM44" i="15" s="1"/>
  <c r="AM23" i="15" a="1"/>
  <c r="AM23" i="15" s="1"/>
  <c r="AM29" i="15" a="1"/>
  <c r="AM29" i="15" s="1"/>
  <c r="AM30" i="15" a="1"/>
  <c r="AM30" i="15" s="1"/>
  <c r="AM52" i="15" a="1"/>
  <c r="AM52" i="15" s="1"/>
  <c r="AM34" i="15" a="1"/>
  <c r="AM34" i="15" s="1"/>
  <c r="AM36" i="15" a="1"/>
  <c r="AM36" i="15" s="1"/>
  <c r="AM21" i="15" a="1"/>
  <c r="AM21" i="15" s="1"/>
  <c r="AM38" i="15" a="1"/>
  <c r="AM38" i="15" s="1"/>
  <c r="AM40" i="15" a="1"/>
  <c r="AM40" i="15" s="1"/>
  <c r="AM33" i="15" a="1"/>
  <c r="AM33" i="15" s="1"/>
  <c r="AM35" i="15" a="1"/>
  <c r="AM35" i="15" s="1"/>
  <c r="AM20" i="15" a="1"/>
  <c r="AM20" i="15" s="1"/>
  <c r="S109" i="15" a="1"/>
  <c r="S109" i="15" s="1"/>
  <c r="S25" i="15" a="1"/>
  <c r="S25" i="15" s="1"/>
  <c r="S164" i="15" a="1"/>
  <c r="S164" i="15" s="1"/>
  <c r="S104" i="15" a="1"/>
  <c r="S104" i="15" s="1"/>
  <c r="S89" i="15" a="1"/>
  <c r="S89" i="15" s="1"/>
  <c r="S59" i="15" a="1"/>
  <c r="S59" i="15" s="1"/>
  <c r="S149" i="15" a="1"/>
  <c r="S149" i="15" s="1"/>
  <c r="S191" i="15" a="1"/>
  <c r="S191" i="15" s="1"/>
  <c r="S174" i="15" a="1"/>
  <c r="S174" i="15" s="1"/>
  <c r="S96" i="15" a="1"/>
  <c r="S96" i="15" s="1"/>
  <c r="S31" i="15" a="1"/>
  <c r="S31" i="15" s="1"/>
  <c r="S148" i="15" a="1"/>
  <c r="S148" i="15" s="1"/>
  <c r="S112" i="15" a="1"/>
  <c r="S112" i="15" s="1"/>
  <c r="S51" i="15" a="1"/>
  <c r="S51" i="15" s="1"/>
  <c r="S114" i="15" a="1"/>
  <c r="S114" i="15" s="1"/>
  <c r="S57" i="15" a="1"/>
  <c r="S57" i="15" s="1"/>
  <c r="S180" i="15" a="1"/>
  <c r="S180" i="15" s="1"/>
  <c r="S119" i="15" a="1"/>
  <c r="S119" i="15" s="1"/>
  <c r="S77" i="15" a="1"/>
  <c r="S77" i="15" s="1"/>
  <c r="S28" i="15" a="1"/>
  <c r="S28" i="15" s="1"/>
  <c r="S19" i="15" a="1"/>
  <c r="S19" i="15" s="1"/>
  <c r="S24" i="15" a="1"/>
  <c r="S24" i="15" s="1"/>
  <c r="S169" i="15" a="1"/>
  <c r="S169" i="15" s="1"/>
  <c r="S64" i="15" a="1"/>
  <c r="S64" i="15" s="1"/>
  <c r="S153" i="15" a="1"/>
  <c r="S153" i="15" s="1"/>
  <c r="S116" i="15" a="1"/>
  <c r="S116" i="15" s="1"/>
  <c r="S78" i="15" a="1"/>
  <c r="S78" i="15" s="1"/>
  <c r="S132" i="15" a="1"/>
  <c r="S132" i="15" s="1"/>
  <c r="S128" i="15" a="1"/>
  <c r="S128" i="15" s="1"/>
  <c r="S65" i="15" a="1"/>
  <c r="S65" i="15" s="1"/>
  <c r="S122" i="15" a="1"/>
  <c r="S122" i="15" s="1"/>
  <c r="S95" i="15" a="1"/>
  <c r="S95" i="15" s="1"/>
  <c r="S172" i="15" a="1"/>
  <c r="S172" i="15" s="1"/>
  <c r="S97" i="15" a="1"/>
  <c r="S97" i="15" s="1"/>
  <c r="S203" i="15" a="1"/>
  <c r="S203" i="15" s="1"/>
  <c r="S100" i="15" a="1"/>
  <c r="S100" i="15" s="1"/>
  <c r="S124" i="15" a="1"/>
  <c r="S124" i="15" s="1"/>
  <c r="S184" i="15" a="1"/>
  <c r="S184" i="15" s="1"/>
  <c r="S152" i="15" a="1"/>
  <c r="S152" i="15" s="1"/>
  <c r="S86" i="15" a="1"/>
  <c r="S86" i="15" s="1"/>
  <c r="S155" i="15" a="1"/>
  <c r="S155" i="15" s="1"/>
  <c r="S197" i="15" a="1"/>
  <c r="S197" i="15" s="1"/>
  <c r="S63" i="15" a="1"/>
  <c r="S63" i="15" s="1"/>
  <c r="S157" i="15" a="1"/>
  <c r="S157" i="15" s="1"/>
  <c r="S103" i="15" a="1"/>
  <c r="S103" i="15" s="1"/>
  <c r="S142" i="15" a="1"/>
  <c r="S142" i="15" s="1"/>
  <c r="S87" i="15" a="1"/>
  <c r="S87" i="15" s="1"/>
  <c r="S150" i="15" a="1"/>
  <c r="S150" i="15" s="1"/>
  <c r="S178" i="15" a="1"/>
  <c r="S178" i="15" s="1"/>
  <c r="S70" i="15" a="1"/>
  <c r="S70" i="15" s="1"/>
  <c r="S125" i="15" a="1"/>
  <c r="S125" i="15" s="1"/>
  <c r="S126" i="15" a="1"/>
  <c r="S126" i="15" s="1"/>
  <c r="S120" i="15" a="1"/>
  <c r="S120" i="15" s="1"/>
  <c r="S206" i="15" a="1"/>
  <c r="S206" i="15" s="1"/>
  <c r="S48" i="15" a="1"/>
  <c r="S48" i="15" s="1"/>
  <c r="S195" i="15" a="1"/>
  <c r="S195" i="15" s="1"/>
  <c r="S62" i="15" a="1"/>
  <c r="S62" i="15" s="1"/>
  <c r="S182" i="15" a="1"/>
  <c r="S182" i="15" s="1"/>
  <c r="S193" i="15" a="1"/>
  <c r="S193" i="15" s="1"/>
  <c r="S101" i="15" a="1"/>
  <c r="S101" i="15" s="1"/>
  <c r="S201" i="15" a="1"/>
  <c r="S201" i="15" s="1"/>
  <c r="S79" i="15" a="1"/>
  <c r="S79" i="15" s="1"/>
  <c r="S93" i="15" a="1"/>
  <c r="S93" i="15" s="1"/>
  <c r="S53" i="15" a="1"/>
  <c r="S53" i="15" s="1"/>
  <c r="S39" i="15" a="1"/>
  <c r="S39" i="15" s="1"/>
  <c r="S154" i="15" a="1"/>
  <c r="S154" i="15" s="1"/>
  <c r="S108" i="15" a="1"/>
  <c r="S108" i="15" s="1"/>
  <c r="S185" i="15" a="1"/>
  <c r="S185" i="15" s="1"/>
  <c r="S186" i="15" a="1"/>
  <c r="S186" i="15" s="1"/>
  <c r="S111" i="15" a="1"/>
  <c r="S111" i="15" s="1"/>
  <c r="S159" i="15" a="1"/>
  <c r="S159" i="15" s="1"/>
  <c r="S76" i="15" a="1"/>
  <c r="S76" i="15" s="1"/>
  <c r="S84" i="15" a="1"/>
  <c r="S84" i="15" s="1"/>
  <c r="S209" i="15" a="1"/>
  <c r="S209" i="15" s="1"/>
  <c r="S199" i="15" a="1"/>
  <c r="S199" i="15" s="1"/>
  <c r="S56" i="15" a="1"/>
  <c r="S56" i="15" s="1"/>
  <c r="S45" i="15" a="1"/>
  <c r="S45" i="15" s="1"/>
  <c r="S138" i="15" a="1"/>
  <c r="S138" i="15" s="1"/>
  <c r="S66" i="15" a="1"/>
  <c r="S66" i="15" s="1"/>
  <c r="S176" i="15" a="1"/>
  <c r="S176" i="15" s="1"/>
  <c r="S198" i="15" a="1"/>
  <c r="S198" i="15" s="1"/>
  <c r="S162" i="15" a="1"/>
  <c r="S162" i="15" s="1"/>
  <c r="S83" i="15" a="1"/>
  <c r="S83" i="15" s="1"/>
  <c r="S27" i="15" a="1"/>
  <c r="S27" i="15" s="1"/>
  <c r="S50" i="15" a="1"/>
  <c r="S50" i="15" s="1"/>
  <c r="S123" i="15" a="1"/>
  <c r="S123" i="15" s="1"/>
  <c r="S52" i="15" a="1"/>
  <c r="S52" i="15" s="1"/>
  <c r="S190" i="15" a="1"/>
  <c r="S190" i="15" s="1"/>
  <c r="S175" i="15" a="1"/>
  <c r="S175" i="15" s="1"/>
  <c r="S47" i="15" a="1"/>
  <c r="S47" i="15" s="1"/>
  <c r="S204" i="15" a="1"/>
  <c r="S204" i="15" s="1"/>
  <c r="S35" i="15" a="1"/>
  <c r="S35" i="15" s="1"/>
  <c r="S105" i="15" a="1"/>
  <c r="S105" i="15" s="1"/>
  <c r="S46" i="15" a="1"/>
  <c r="S46" i="15" s="1"/>
  <c r="S143" i="15" a="1"/>
  <c r="S143" i="15" s="1"/>
  <c r="S42" i="15" a="1"/>
  <c r="S42" i="15" s="1"/>
  <c r="S38" i="15" a="1"/>
  <c r="S38" i="15" s="1"/>
  <c r="S140" i="15" a="1"/>
  <c r="S140" i="15" s="1"/>
  <c r="S102" i="15" a="1"/>
  <c r="S102" i="15" s="1"/>
  <c r="S88" i="15" a="1"/>
  <c r="S88" i="15" s="1"/>
  <c r="S110" i="15" a="1"/>
  <c r="S110" i="15" s="1"/>
  <c r="S40" i="15" a="1"/>
  <c r="S40" i="15" s="1"/>
  <c r="S75" i="15" a="1"/>
  <c r="S75" i="15" s="1"/>
  <c r="S43" i="15" a="1"/>
  <c r="S43" i="15" s="1"/>
  <c r="S68" i="15" a="1"/>
  <c r="S68" i="15" s="1"/>
  <c r="S74" i="15" a="1"/>
  <c r="S74" i="15" s="1"/>
  <c r="S188" i="15" a="1"/>
  <c r="S188" i="15" s="1"/>
  <c r="S54" i="15" a="1"/>
  <c r="S54" i="15" s="1"/>
  <c r="S30" i="15" a="1"/>
  <c r="S30" i="15" s="1"/>
  <c r="S161" i="15" a="1"/>
  <c r="S161" i="15" s="1"/>
  <c r="S37" i="15" a="1"/>
  <c r="S37" i="15" s="1"/>
  <c r="S72" i="15" a="1"/>
  <c r="S72" i="15" s="1"/>
  <c r="S55" i="15" a="1"/>
  <c r="S55" i="15" s="1"/>
  <c r="S58" i="15" a="1"/>
  <c r="S58" i="15" s="1"/>
  <c r="S115" i="15" a="1"/>
  <c r="S115" i="15" s="1"/>
  <c r="S91" i="15" a="1"/>
  <c r="S91" i="15" s="1"/>
  <c r="S189" i="15" a="1"/>
  <c r="S189" i="15" s="1"/>
  <c r="S73" i="15" a="1"/>
  <c r="S73" i="15" s="1"/>
  <c r="S207" i="15" a="1"/>
  <c r="S207" i="15" s="1"/>
  <c r="S165" i="15" a="1"/>
  <c r="S165" i="15" s="1"/>
  <c r="S26" i="15" a="1"/>
  <c r="S26" i="15" s="1"/>
  <c r="S187" i="15" a="1"/>
  <c r="S187" i="15" s="1"/>
  <c r="S145" i="15" a="1"/>
  <c r="S145" i="15" s="1"/>
  <c r="S208" i="15" a="1"/>
  <c r="S208" i="15" s="1"/>
  <c r="S67" i="15" a="1"/>
  <c r="S67" i="15" s="1"/>
  <c r="S133" i="15" a="1"/>
  <c r="S133" i="15" s="1"/>
  <c r="S33" i="15" a="1"/>
  <c r="S33" i="15" s="1"/>
  <c r="S29" i="15" a="1"/>
  <c r="S29" i="15" s="1"/>
  <c r="S69" i="15" a="1"/>
  <c r="S69" i="15" s="1"/>
  <c r="S82" i="15" a="1"/>
  <c r="S82" i="15" s="1"/>
  <c r="S151" i="15" a="1"/>
  <c r="S151" i="15" s="1"/>
  <c r="S210" i="15" a="1"/>
  <c r="S210" i="15" s="1"/>
  <c r="S23" i="15" a="1"/>
  <c r="S23" i="15" s="1"/>
  <c r="S158" i="15" a="1"/>
  <c r="S158" i="15" s="1"/>
  <c r="S163" i="15" a="1"/>
  <c r="S163" i="15" s="1"/>
  <c r="S36" i="15" a="1"/>
  <c r="S36" i="15" s="1"/>
  <c r="S130" i="15" a="1"/>
  <c r="S130" i="15" s="1"/>
  <c r="S41" i="15" a="1"/>
  <c r="S41" i="15" s="1"/>
  <c r="S32" i="15" a="1"/>
  <c r="S32" i="15" s="1"/>
  <c r="S81" i="15" a="1"/>
  <c r="S81" i="15" s="1"/>
  <c r="S34" i="15" a="1"/>
  <c r="S34" i="15" s="1"/>
  <c r="S131" i="15" a="1"/>
  <c r="S131" i="15" s="1"/>
  <c r="S170" i="15" a="1"/>
  <c r="S170" i="15" s="1"/>
  <c r="S94" i="15" a="1"/>
  <c r="S94" i="15" s="1"/>
  <c r="S22" i="15" a="1"/>
  <c r="S22" i="15" s="1"/>
  <c r="S98" i="15" a="1"/>
  <c r="S98" i="15" s="1"/>
  <c r="S200" i="15" a="1"/>
  <c r="S200" i="15" s="1"/>
  <c r="S127" i="15" a="1"/>
  <c r="S127" i="15" s="1"/>
  <c r="S202" i="15" a="1"/>
  <c r="S202" i="15" s="1"/>
  <c r="S137" i="15" a="1"/>
  <c r="S137" i="15" s="1"/>
  <c r="S141" i="15" a="1"/>
  <c r="S141" i="15" s="1"/>
  <c r="S160" i="15" a="1"/>
  <c r="S160" i="15" s="1"/>
  <c r="S167" i="15" a="1"/>
  <c r="S167" i="15" s="1"/>
  <c r="S90" i="15" a="1"/>
  <c r="S90" i="15" s="1"/>
  <c r="S129" i="15" a="1"/>
  <c r="S129" i="15" s="1"/>
  <c r="S136" i="15" a="1"/>
  <c r="S136" i="15" s="1"/>
  <c r="S166" i="15" a="1"/>
  <c r="S166" i="15" s="1"/>
  <c r="S192" i="15" a="1"/>
  <c r="S192" i="15" s="1"/>
  <c r="S194" i="15" a="1"/>
  <c r="S194" i="15" s="1"/>
  <c r="S106" i="15" a="1"/>
  <c r="S106" i="15" s="1"/>
  <c r="S99" i="15" a="1"/>
  <c r="S99" i="15" s="1"/>
  <c r="S147" i="15" a="1"/>
  <c r="S147" i="15" s="1"/>
  <c r="S44" i="15" a="1"/>
  <c r="S44" i="15" s="1"/>
  <c r="S205" i="15" a="1"/>
  <c r="S205" i="15" s="1"/>
  <c r="S92" i="15" a="1"/>
  <c r="S92" i="15" s="1"/>
  <c r="S135" i="15" a="1"/>
  <c r="S135" i="15" s="1"/>
  <c r="S173" i="15" a="1"/>
  <c r="S173" i="15" s="1"/>
  <c r="S156" i="15" a="1"/>
  <c r="S156" i="15" s="1"/>
  <c r="S118" i="15" a="1"/>
  <c r="S118" i="15" s="1"/>
  <c r="S177" i="15" a="1"/>
  <c r="S177" i="15" s="1"/>
  <c r="S121" i="15" a="1"/>
  <c r="S121" i="15" s="1"/>
  <c r="S146" i="15" a="1"/>
  <c r="S146" i="15" s="1"/>
  <c r="S117" i="15" a="1"/>
  <c r="S117" i="15" s="1"/>
  <c r="S85" i="15" a="1"/>
  <c r="S85" i="15" s="1"/>
  <c r="S61" i="15" a="1"/>
  <c r="S61" i="15" s="1"/>
  <c r="S171" i="15" a="1"/>
  <c r="S171" i="15" s="1"/>
  <c r="S181" i="15" a="1"/>
  <c r="S181" i="15" s="1"/>
  <c r="S113" i="15" a="1"/>
  <c r="S113" i="15" s="1"/>
  <c r="S196" i="15" a="1"/>
  <c r="S196" i="15" s="1"/>
  <c r="S144" i="15" a="1"/>
  <c r="S144" i="15" s="1"/>
  <c r="S60" i="15" a="1"/>
  <c r="S60" i="15" s="1"/>
  <c r="S107" i="15" a="1"/>
  <c r="S107" i="15" s="1"/>
  <c r="S183" i="15" a="1"/>
  <c r="S183" i="15" s="1"/>
  <c r="S139" i="15" a="1"/>
  <c r="S139" i="15" s="1"/>
  <c r="S49" i="15" a="1"/>
  <c r="S49" i="15" s="1"/>
  <c r="S179" i="15" a="1"/>
  <c r="S179" i="15" s="1"/>
  <c r="S71" i="15" a="1"/>
  <c r="S71" i="15" s="1"/>
  <c r="S80" i="15" a="1"/>
  <c r="S80" i="15" s="1"/>
  <c r="S134" i="15" a="1"/>
  <c r="S134" i="15" s="1"/>
  <c r="S168" i="15" a="1"/>
  <c r="S168" i="15" s="1"/>
  <c r="S20" i="15" a="1"/>
  <c r="S20" i="15" s="1"/>
  <c r="S21" i="15" a="1"/>
  <c r="S21" i="15" s="1"/>
  <c r="S18" i="15" a="1"/>
  <c r="S18" i="15" s="1"/>
  <c r="A46" i="2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<sst xmlns="http://schemas.openxmlformats.org/spreadsheetml/2006/main" count="3896" uniqueCount="494">
  <si>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</si>
  <si>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</si>
  <si>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</si>
  <si>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</si>
  <si>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</si>
  <si>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</si>
  <si>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</si>
  <si>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</si>
  <si>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</si>
  <si>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</si>
  <si>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</si>
  <si>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</si>
  <si>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</si>
  <si>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</si>
  <si>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</si>
  <si>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</si>
  <si>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</si>
  <si>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</si>
  <si>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</si>
  <si>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</si>
  <si>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</si>
  <si>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</si>
  <si>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</si>
  <si>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</si>
  <si>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</si>
  <si>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</si>
  <si>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</si>
  <si>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</si>
  <si>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</si>
  <si>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</si>
  <si>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</si>
  <si>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</si>
  <si>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</si>
  <si>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</si>
  <si>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</si>
  <si>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</si>
  <si>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</si>
  <si>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</si>
  <si>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</si>
  <si>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</si>
  <si>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</si>
  <si>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</si>
  <si>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</si>
  <si>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</si>
  <si>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</si>
  <si>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</si>
  <si>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</si>
  <si>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</si>
  <si>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</si>
  <si>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</si>
  <si>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</si>
  <si>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</si>
  <si>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</si>
  <si>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</si>
  <si>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</si>
  <si>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</si>
  <si>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</si>
  <si>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</si>
  <si>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</si>
  <si>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</si>
  <si>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</si>
  <si>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</si>
  <si>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</si>
  <si>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</si>
  <si>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</si>
  <si>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</si>
  <si>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</si>
  <si>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</si>
  <si>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</si>
  <si>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</si>
  <si>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</si>
  <si>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</si>
  <si>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</si>
  <si>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</si>
  <si>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</si>
  <si>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</si>
  <si>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</si>
  <si>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</si>
  <si>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</si>
  <si>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</si>
  <si>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</si>
  <si>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</si>
  <si>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</si>
  <si>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</si>
  <si>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</si>
  <si>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</si>
  <si>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</si>
  <si>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</si>
  <si>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</si>
  <si>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</si>
  <si>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</si>
  <si>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</si>
  <si>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</si>
  <si>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</si>
  <si>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</si>
  <si>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</si>
  <si>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</si>
  <si>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</si>
  <si>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</si>
  <si>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</si>
  <si>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</si>
  <si>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</si>
  <si>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</si>
  <si>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</si>
  <si>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</si>
  <si>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</si>
  <si>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</si>
  <si>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</si>
  <si>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</si>
  <si>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</si>
  <si>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</si>
  <si>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</si>
  <si>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</si>
  <si>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</si>
  <si>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</si>
  <si>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</si>
  <si>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</si>
  <si>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</si>
  <si>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</si>
  <si>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</si>
  <si>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</si>
  <si>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</si>
  <si>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</si>
  <si>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</si>
  <si>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</si>
  <si>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</si>
  <si>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</si>
  <si>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</si>
  <si>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</si>
  <si>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</si>
  <si>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</si>
  <si>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</si>
  <si>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</si>
  <si>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</si>
  <si>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Joseph KEYNES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</si>
  <si>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</si>
  <si>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</si>
  <si>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</si>
  <si>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</si>
  <si>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</si>
  <si>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</si>
  <si>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</si>
  <si>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</si>
  <si>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</si>
  <si>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</si>
  <si>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</si>
  <si>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</si>
  <si>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</si>
  <si>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</si>
  <si>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25:37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</si>
  <si>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</si>
  <si>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</si>
  <si>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</si>
  <si>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</si>
  <si>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</si>
  <si>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</si>
  <si>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</si>
  <si>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</si>
  <si>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</si>
  <si>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</si>
  <si>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</si>
  <si>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</si>
  <si>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</si>
  <si>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</si>
  <si>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</si>
  <si>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</si>
  <si>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Felix BULL</t>
    </r>
  </si>
  <si>
    <t>Under 15 Women</t>
  </si>
  <si>
    <t>Under 13 Women</t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</si>
  <si>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</si>
  <si>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</si>
  <si>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</si>
  <si>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</si>
  <si>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</si>
  <si>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</si>
  <si>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</si>
  <si>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</si>
  <si>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</si>
  <si>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</si>
  <si>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</si>
  <si>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</si>
  <si>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</si>
  <si>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</si>
  <si>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</si>
  <si>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</si>
  <si>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</si>
  <si>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</si>
  <si>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</si>
  <si>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</si>
  <si>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</si>
  <si>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</si>
  <si>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</si>
  <si>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</si>
  <si>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</si>
  <si>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</si>
  <si>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</si>
  <si>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</si>
  <si>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</si>
  <si>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</si>
  <si>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</si>
  <si>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</si>
  <si>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</si>
  <si>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</si>
  <si>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</si>
  <si>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</si>
  <si>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</si>
  <si>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</si>
  <si>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</si>
  <si>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</si>
  <si>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</si>
  <si>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</si>
  <si>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</si>
  <si>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</si>
  <si>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</si>
  <si>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</si>
  <si>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</si>
  <si>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</si>
  <si>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</si>
  <si>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</si>
  <si>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</si>
  <si>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</si>
  <si>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</si>
  <si>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</si>
  <si>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</si>
  <si>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</si>
  <si>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</si>
  <si>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</si>
  <si>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</si>
  <si>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</si>
  <si>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</si>
  <si>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</si>
  <si>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</si>
  <si>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</si>
  <si>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</si>
  <si>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</si>
  <si>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</si>
  <si>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</si>
  <si>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</si>
  <si>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</si>
  <si>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</si>
  <si>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</si>
  <si>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</si>
  <si>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RD8 XCO Melrose T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</si>
  <si>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</si>
  <si>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</si>
  <si>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</si>
  <si>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</si>
  <si>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</si>
  <si>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Elianne WATERHOUSE</t>
  </si>
  <si>
    <t>Best 3 of 4 XCM</t>
  </si>
  <si>
    <t>Tyson PULLEN</t>
  </si>
  <si>
    <t>Total of 2 XCO</t>
  </si>
  <si>
    <t xml:space="preserve">2024 Senior Men's Series Points </t>
  </si>
  <si>
    <t>2024 Senior Women's Series Points</t>
  </si>
  <si>
    <t>2024 Junior Boy's Series Points</t>
  </si>
  <si>
    <t>2024 Junior Girl's Series Points</t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</si>
  <si>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</si>
  <si>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32:00</t>
    </r>
  </si>
  <si>
    <r>
      <rPr>
        <sz val="10"/>
        <rFont val="Arial"/>
        <family val="2"/>
      </rPr>
      <t>Curtis DOWDELL</t>
    </r>
  </si>
  <si>
    <r>
      <rPr>
        <sz val="10"/>
        <rFont val="Arial"/>
        <family val="2"/>
      </rPr>
      <t>33:12</t>
    </r>
  </si>
  <si>
    <r>
      <rPr>
        <sz val="10"/>
        <rFont val="Arial"/>
        <family val="2"/>
      </rPr>
      <t>33:37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</si>
  <si>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</si>
  <si>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</si>
  <si>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33:09</t>
    </r>
  </si>
  <si>
    <r>
      <rPr>
        <sz val="10"/>
        <rFont val="Arial"/>
        <family val="2"/>
      </rPr>
      <t>Oscar JOHNSTON</t>
    </r>
  </si>
  <si>
    <r>
      <rPr>
        <sz val="10"/>
        <rFont val="Arial"/>
        <family val="2"/>
      </rPr>
      <t>31:58</t>
    </r>
  </si>
  <si>
    <r>
      <rPr>
        <sz val="10"/>
        <rFont val="Arial"/>
        <family val="2"/>
      </rPr>
      <t>Travis WILDY</t>
    </r>
  </si>
  <si>
    <r>
      <rPr>
        <sz val="10"/>
        <rFont val="Arial"/>
        <family val="2"/>
      </rPr>
      <t>32:01</t>
    </r>
  </si>
  <si>
    <r>
      <rPr>
        <sz val="10"/>
        <rFont val="Arial"/>
        <family val="2"/>
      </rPr>
      <t>32:42</t>
    </r>
  </si>
  <si>
    <r>
      <rPr>
        <sz val="10"/>
        <rFont val="Arial"/>
        <family val="2"/>
      </rPr>
      <t>32:54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</si>
  <si>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</si>
  <si>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27:02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</si>
  <si>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</si>
  <si>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27:13</t>
    </r>
  </si>
  <si>
    <r>
      <rPr>
        <sz val="10"/>
        <rFont val="Arial"/>
        <family val="2"/>
      </rPr>
      <t>Mark SIMPSON</t>
    </r>
  </si>
  <si>
    <r>
      <rPr>
        <sz val="10"/>
        <rFont val="Arial"/>
        <family val="2"/>
      </rPr>
      <t>28:10</t>
    </r>
  </si>
  <si>
    <r>
      <rPr>
        <sz val="10"/>
        <rFont val="Arial"/>
        <family val="2"/>
      </rPr>
      <t>Brian KIRKHAM</t>
    </r>
  </si>
  <si>
    <r>
      <rPr>
        <sz val="10"/>
        <rFont val="Arial"/>
        <family val="2"/>
      </rPr>
      <t>29:01</t>
    </r>
  </si>
  <si>
    <r>
      <rPr>
        <sz val="10"/>
        <rFont val="Arial"/>
        <family val="2"/>
      </rPr>
      <t>27:05</t>
    </r>
  </si>
  <si>
    <r>
      <rPr>
        <sz val="10"/>
        <rFont val="Arial"/>
        <family val="2"/>
      </rPr>
      <t>28:16</t>
    </r>
  </si>
  <si>
    <r>
      <rPr>
        <sz val="10"/>
        <rFont val="Arial"/>
        <family val="2"/>
      </rPr>
      <t>29:34</t>
    </r>
  </si>
  <si>
    <r>
      <rPr>
        <sz val="10"/>
        <rFont val="Arial"/>
        <family val="2"/>
      </rPr>
      <t>Andrew RAMSEY</t>
    </r>
  </si>
  <si>
    <r>
      <rPr>
        <sz val="10"/>
        <rFont val="Arial"/>
        <family val="2"/>
      </rPr>
      <t>22:54</t>
    </r>
  </si>
  <si>
    <r>
      <rPr>
        <sz val="10"/>
        <rFont val="Arial"/>
        <family val="2"/>
      </rPr>
      <t>23:04</t>
    </r>
  </si>
  <si>
    <r>
      <rPr>
        <sz val="10"/>
        <rFont val="Arial"/>
        <family val="2"/>
      </rPr>
      <t>Darius KUBILIUS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</si>
  <si>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</si>
  <si>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</si>
  <si>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23:09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</si>
  <si>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</si>
  <si>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25:42</t>
    </r>
  </si>
  <si>
    <r>
      <rPr>
        <sz val="10"/>
        <rFont val="Arial"/>
        <family val="2"/>
      </rPr>
      <t>15:54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</si>
  <si>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</si>
  <si>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16:17</t>
    </r>
  </si>
  <si>
    <r>
      <rPr>
        <sz val="10"/>
        <rFont val="Arial"/>
        <family val="2"/>
      </rPr>
      <t>Andy MCARDLE</t>
    </r>
  </si>
  <si>
    <r>
      <rPr>
        <sz val="10"/>
        <rFont val="Arial"/>
        <family val="2"/>
      </rPr>
      <t>16:32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</si>
  <si>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</si>
  <si>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</si>
  <si>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17:58</t>
    </r>
  </si>
  <si>
    <r>
      <rPr>
        <sz val="10"/>
        <rFont val="Arial"/>
        <family val="2"/>
      </rPr>
      <t>Cooper WARREN</t>
    </r>
  </si>
  <si>
    <r>
      <rPr>
        <sz val="10"/>
        <rFont val="Arial"/>
        <family val="2"/>
      </rPr>
      <t>18:14</t>
    </r>
  </si>
  <si>
    <r>
      <rPr>
        <sz val="10"/>
        <rFont val="Arial"/>
        <family val="2"/>
      </rPr>
      <t>18:40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</si>
  <si>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</si>
  <si>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18:52</t>
    </r>
  </si>
  <si>
    <r>
      <rPr>
        <sz val="10"/>
        <rFont val="Arial"/>
        <family val="2"/>
      </rPr>
      <t>Lucas CASTLE</t>
    </r>
  </si>
  <si>
    <r>
      <rPr>
        <sz val="10"/>
        <rFont val="Arial"/>
        <family val="2"/>
      </rPr>
      <t>19:09</t>
    </r>
  </si>
  <si>
    <r>
      <rPr>
        <sz val="10"/>
        <rFont val="Arial"/>
        <family val="2"/>
      </rPr>
      <t>Luke MILLS</t>
    </r>
  </si>
  <si>
    <r>
      <rPr>
        <sz val="10"/>
        <rFont val="Arial"/>
        <family val="2"/>
      </rPr>
      <t>16:11</t>
    </r>
  </si>
  <si>
    <r>
      <rPr>
        <sz val="10"/>
        <rFont val="Arial"/>
        <family val="2"/>
      </rPr>
      <t>16:43</t>
    </r>
  </si>
  <si>
    <r>
      <rPr>
        <sz val="10"/>
        <rFont val="Arial"/>
        <family val="2"/>
      </rPr>
      <t>Rohan HICKS</t>
    </r>
  </si>
  <si>
    <r>
      <rPr>
        <sz val="10"/>
        <rFont val="Arial"/>
        <family val="2"/>
      </rPr>
      <t>16:50</t>
    </r>
  </si>
  <si>
    <r>
      <rPr>
        <sz val="10"/>
        <rFont val="Arial"/>
        <family val="2"/>
      </rPr>
      <t>Luke GRIFFITHS</t>
    </r>
  </si>
  <si>
    <r>
      <rPr>
        <sz val="10"/>
        <rFont val="Arial"/>
        <family val="2"/>
      </rPr>
      <t>14:08</t>
    </r>
  </si>
  <si>
    <r>
      <rPr>
        <sz val="10"/>
        <rFont val="Arial"/>
        <family val="2"/>
      </rPr>
      <t>22:37</t>
    </r>
  </si>
  <si>
    <r>
      <rPr>
        <sz val="10"/>
        <rFont val="Arial"/>
        <family val="2"/>
      </rPr>
      <t>22:58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</si>
  <si>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</si>
  <si>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25:15</t>
    </r>
  </si>
  <si>
    <r>
      <rPr>
        <sz val="10"/>
        <rFont val="Arial"/>
        <family val="2"/>
      </rPr>
      <t>23:35</t>
    </r>
  </si>
  <si>
    <r>
      <rPr>
        <sz val="10"/>
        <rFont val="Arial"/>
        <family val="2"/>
      </rPr>
      <t>24:10</t>
    </r>
  </si>
  <si>
    <r>
      <rPr>
        <sz val="10"/>
        <rFont val="Arial"/>
        <family val="2"/>
      </rPr>
      <t>24:39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</si>
  <si>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</si>
  <si>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24:15</t>
    </r>
  </si>
  <si>
    <r>
      <rPr>
        <sz val="10"/>
        <rFont val="Arial"/>
        <family val="2"/>
      </rPr>
      <t>25:59</t>
    </r>
  </si>
  <si>
    <r>
      <rPr>
        <sz val="10"/>
        <rFont val="Arial"/>
        <family val="2"/>
      </rPr>
      <t>Max BUSH</t>
    </r>
  </si>
  <si>
    <r>
      <rPr>
        <sz val="10"/>
        <rFont val="Arial"/>
        <family val="2"/>
      </rPr>
      <t>32:06</t>
    </r>
  </si>
  <si>
    <r>
      <rPr>
        <sz val="10"/>
        <rFont val="Arial"/>
        <family val="2"/>
      </rPr>
      <t>32:50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</si>
  <si>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</si>
  <si>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</si>
  <si>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</si>
  <si>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</si>
  <si>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26:47</t>
    </r>
  </si>
  <si>
    <r>
      <rPr>
        <sz val="10"/>
        <rFont val="Arial"/>
        <family val="2"/>
      </rPr>
      <t>Jethro LINDQVIST</t>
    </r>
  </si>
  <si>
    <r>
      <rPr>
        <sz val="10"/>
        <rFont val="Arial"/>
        <family val="2"/>
      </rPr>
      <t>28:47</t>
    </r>
  </si>
  <si>
    <r>
      <rPr>
        <sz val="10"/>
        <rFont val="Arial"/>
        <family val="2"/>
      </rPr>
      <t>Andrew CHARTERS</t>
    </r>
  </si>
  <si>
    <r>
      <rPr>
        <sz val="10"/>
        <rFont val="Arial"/>
        <family val="2"/>
      </rPr>
      <t>10:48</t>
    </r>
  </si>
  <si>
    <r>
      <rPr>
        <sz val="10"/>
        <rFont val="Arial"/>
        <family val="2"/>
      </rPr>
      <t>13:32</t>
    </r>
  </si>
  <si>
    <r>
      <rPr>
        <sz val="10"/>
        <rFont val="Arial"/>
        <family val="2"/>
      </rPr>
      <t>14:31</t>
    </r>
  </si>
  <si>
    <r>
      <rPr>
        <sz val="10"/>
        <rFont val="Arial"/>
        <family val="2"/>
      </rPr>
      <t>14:54</t>
    </r>
  </si>
  <si>
    <r>
      <rPr>
        <sz val="10"/>
        <rFont val="Arial"/>
        <family val="2"/>
      </rPr>
      <t>13:33</t>
    </r>
  </si>
  <si>
    <r>
      <rPr>
        <sz val="10"/>
        <rFont val="Arial"/>
        <family val="2"/>
      </rPr>
      <t>15:29</t>
    </r>
  </si>
  <si>
    <t>Eddie GOODALL</t>
  </si>
  <si>
    <r>
      <rPr>
        <sz val="10"/>
        <rFont val="Arial"/>
        <family val="2"/>
      </rPr>
      <t>Sam CROSSMAN</t>
    </r>
  </si>
  <si>
    <r>
      <rPr>
        <sz val="10"/>
        <rFont val="Arial"/>
        <family val="2"/>
      </rPr>
      <t>14:13</t>
    </r>
  </si>
  <si>
    <r>
      <rPr>
        <sz val="10"/>
        <rFont val="Arial"/>
        <family val="2"/>
      </rPr>
      <t>Rory HICKS</t>
    </r>
  </si>
  <si>
    <r>
      <rPr>
        <sz val="10"/>
        <rFont val="Arial"/>
        <family val="2"/>
      </rPr>
      <t>07:36</t>
    </r>
  </si>
  <si>
    <r>
      <rPr>
        <sz val="10"/>
        <rFont val="Arial"/>
        <family val="2"/>
      </rPr>
      <t>Brendon DAVIDS</t>
    </r>
  </si>
  <si>
    <r>
      <rPr>
        <sz val="10"/>
        <rFont val="Arial"/>
        <family val="2"/>
      </rPr>
      <t>24:52</t>
    </r>
  </si>
  <si>
    <r>
      <rPr>
        <sz val="10"/>
        <rFont val="Arial"/>
        <family val="2"/>
      </rPr>
      <t>25:13</t>
    </r>
  </si>
  <si>
    <r>
      <rPr>
        <sz val="10"/>
        <rFont val="Arial"/>
        <family val="2"/>
      </rPr>
      <t>26:06</t>
    </r>
  </si>
  <si>
    <r>
      <rPr>
        <sz val="10"/>
        <rFont val="Arial"/>
        <family val="2"/>
      </rPr>
      <t>28:35</t>
    </r>
  </si>
  <si>
    <r>
      <rPr>
        <sz val="10"/>
        <rFont val="Arial"/>
        <family val="2"/>
      </rPr>
      <t>26:05</t>
    </r>
  </si>
  <si>
    <r>
      <rPr>
        <sz val="10"/>
        <rFont val="Arial"/>
        <family val="2"/>
      </rPr>
      <t>12:12</t>
    </r>
  </si>
  <si>
    <r>
      <rPr>
        <sz val="10"/>
        <rFont val="Arial"/>
        <family val="2"/>
      </rPr>
      <t>Oliver IZZARD</t>
    </r>
  </si>
  <si>
    <r>
      <rPr>
        <sz val="10"/>
        <rFont val="Arial"/>
        <family val="2"/>
      </rPr>
      <t>25:09</t>
    </r>
  </si>
  <si>
    <r>
      <rPr>
        <sz val="10"/>
        <rFont val="Arial"/>
        <family val="2"/>
      </rPr>
      <t>26:23</t>
    </r>
  </si>
  <si>
    <r>
      <rPr>
        <sz val="10"/>
        <rFont val="Arial"/>
        <family val="2"/>
      </rPr>
      <t>26:31</t>
    </r>
  </si>
  <si>
    <r>
      <rPr>
        <sz val="10"/>
        <rFont val="Arial"/>
        <family val="2"/>
      </rPr>
      <t>26:40</t>
    </r>
  </si>
  <si>
    <r>
      <rPr>
        <sz val="10"/>
        <rFont val="Arial"/>
        <family val="2"/>
      </rPr>
      <t>27:19</t>
    </r>
  </si>
  <si>
    <r>
      <rPr>
        <sz val="10"/>
        <rFont val="Arial"/>
        <family val="2"/>
      </rPr>
      <t>24:42</t>
    </r>
  </si>
  <si>
    <r>
      <rPr>
        <sz val="10"/>
        <rFont val="Arial"/>
        <family val="2"/>
      </rPr>
      <t>25:40</t>
    </r>
  </si>
  <si>
    <r>
      <rPr>
        <sz val="10"/>
        <rFont val="Arial"/>
        <family val="2"/>
      </rPr>
      <t>19:29</t>
    </r>
  </si>
  <si>
    <r>
      <rPr>
        <sz val="10"/>
        <rFont val="Arial"/>
        <family val="2"/>
      </rPr>
      <t>Jack ALLISON</t>
    </r>
  </si>
  <si>
    <r>
      <rPr>
        <sz val="10"/>
        <rFont val="Arial"/>
        <family val="2"/>
      </rPr>
      <t>John ALLISON</t>
    </r>
  </si>
  <si>
    <r>
      <rPr>
        <sz val="10"/>
        <rFont val="Arial"/>
        <family val="2"/>
      </rPr>
      <t>Phil BRAY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</si>
  <si>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</si>
  <si>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Sam MADZIA</t>
    </r>
  </si>
  <si>
    <r>
      <rPr>
        <sz val="10"/>
        <rFont val="Arial"/>
        <family val="2"/>
      </rPr>
      <t>20:50</t>
    </r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</si>
  <si>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</si>
  <si>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</si>
  <si>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Michael EASTAFF</t>
    </r>
  </si>
  <si>
    <r>
      <rPr>
        <sz val="10"/>
        <rFont val="Arial"/>
        <family val="2"/>
      </rPr>
      <t>21:12</t>
    </r>
  </si>
  <si>
    <r>
      <rPr>
        <sz val="10"/>
        <rFont val="Arial"/>
        <family val="2"/>
      </rPr>
      <t>21:39</t>
    </r>
  </si>
  <si>
    <r>
      <rPr>
        <sz val="10"/>
        <rFont val="Arial"/>
        <family val="2"/>
      </rPr>
      <t>Jake FORSTER</t>
    </r>
  </si>
  <si>
    <r>
      <rPr>
        <sz val="10"/>
        <rFont val="Arial"/>
        <family val="2"/>
      </rPr>
      <t>21:48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</si>
  <si>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</si>
  <si>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22:29</t>
    </r>
  </si>
  <si>
    <r>
      <rPr>
        <sz val="10"/>
        <rFont val="Arial"/>
        <family val="2"/>
      </rPr>
      <t>19:07</t>
    </r>
  </si>
  <si>
    <r>
      <rPr>
        <sz val="10"/>
        <rFont val="Arial"/>
        <family val="2"/>
      </rPr>
      <t>19:33</t>
    </r>
  </si>
  <si>
    <r>
      <rPr>
        <sz val="10"/>
        <rFont val="Arial"/>
        <family val="2"/>
      </rPr>
      <t>Mitchell JOHNSON</t>
    </r>
  </si>
  <si>
    <r>
      <rPr>
        <sz val="10"/>
        <rFont val="Arial"/>
        <family val="2"/>
      </rPr>
      <t>19:57</t>
    </r>
  </si>
  <si>
    <r>
      <rPr>
        <sz val="10"/>
        <rFont val="Arial"/>
        <family val="2"/>
      </rPr>
      <t>Matt HODGSON</t>
    </r>
  </si>
  <si>
    <r>
      <rPr>
        <sz val="10"/>
        <rFont val="Arial"/>
        <family val="2"/>
      </rPr>
      <t>19:59</t>
    </r>
  </si>
  <si>
    <r>
      <rPr>
        <sz val="10"/>
        <rFont val="Arial"/>
        <family val="2"/>
      </rPr>
      <t>20:29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</si>
  <si>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</si>
  <si>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20:33</t>
    </r>
  </si>
  <si>
    <r>
      <rPr>
        <sz val="10"/>
        <rFont val="Arial"/>
        <family val="2"/>
      </rPr>
      <t>Steven LEE</t>
    </r>
  </si>
  <si>
    <r>
      <rPr>
        <sz val="10"/>
        <rFont val="Arial"/>
        <family val="2"/>
      </rPr>
      <t>03:58</t>
    </r>
  </si>
  <si>
    <r>
      <rPr>
        <sz val="10"/>
        <rFont val="Arial"/>
        <family val="2"/>
      </rPr>
      <t>17:48</t>
    </r>
  </si>
  <si>
    <r>
      <rPr>
        <sz val="10"/>
        <rFont val="Arial"/>
        <family val="2"/>
      </rPr>
      <t>17:49</t>
    </r>
  </si>
  <si>
    <r>
      <rPr>
        <sz val="10"/>
        <rFont val="Arial"/>
        <family val="2"/>
      </rPr>
      <t>19:02</t>
    </r>
  </si>
  <si>
    <r>
      <rPr>
        <sz val="10"/>
        <rFont val="Arial"/>
        <family val="2"/>
      </rPr>
      <t>Kain GARDNER</t>
    </r>
  </si>
  <si>
    <r>
      <rPr>
        <sz val="10"/>
        <rFont val="Arial"/>
        <family val="2"/>
      </rPr>
      <t>19:35</t>
    </r>
  </si>
  <si>
    <r>
      <rPr>
        <sz val="10"/>
        <rFont val="Arial"/>
        <family val="2"/>
      </rPr>
      <t>Rajinda BELIGASWATTE</t>
    </r>
  </si>
  <si>
    <r>
      <rPr>
        <sz val="10"/>
        <rFont val="Arial"/>
        <family val="2"/>
      </rPr>
      <t>20:37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</si>
  <si>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</si>
  <si>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20:56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</si>
  <si>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</si>
  <si>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Daniel MABLY</t>
    </r>
  </si>
  <si>
    <r>
      <rPr>
        <sz val="10"/>
        <rFont val="Arial"/>
        <family val="2"/>
      </rPr>
      <t>Richard APPLEBY</t>
    </r>
  </si>
  <si>
    <r>
      <rPr>
        <sz val="10"/>
        <rFont val="Arial"/>
        <family val="2"/>
      </rPr>
      <t>17:14</t>
    </r>
  </si>
  <si>
    <r>
      <rPr>
        <sz val="10"/>
        <rFont val="Arial"/>
        <family val="2"/>
      </rPr>
      <t>17:21</t>
    </r>
  </si>
  <si>
    <r>
      <rPr>
        <sz val="10"/>
        <rFont val="Arial"/>
        <family val="2"/>
      </rPr>
      <t>17:38</t>
    </r>
  </si>
  <si>
    <r>
      <rPr>
        <sz val="10"/>
        <rFont val="Arial"/>
        <family val="2"/>
      </rPr>
      <t>Jesse WHINNEN</t>
    </r>
  </si>
  <si>
    <r>
      <rPr>
        <sz val="10"/>
        <rFont val="Arial"/>
        <family val="2"/>
      </rPr>
      <t>Aaron BRUMBY</t>
    </r>
  </si>
  <si>
    <r>
      <rPr>
        <sz val="10"/>
        <rFont val="Arial"/>
        <family val="2"/>
      </rPr>
      <t>18:09</t>
    </r>
  </si>
  <si>
    <r>
      <rPr>
        <sz val="10"/>
        <rFont val="Arial"/>
        <family val="2"/>
      </rPr>
      <t>18:19</t>
    </r>
  </si>
  <si>
    <r>
      <rPr>
        <sz val="10"/>
        <rFont val="Arial"/>
        <family val="2"/>
      </rPr>
      <t>Philip DEVERELL</t>
    </r>
  </si>
  <si>
    <r>
      <rPr>
        <sz val="10"/>
        <rFont val="Arial"/>
        <family val="2"/>
      </rPr>
      <t>Andy MURPHY</t>
    </r>
  </si>
  <si>
    <r>
      <rPr>
        <sz val="10"/>
        <rFont val="Arial"/>
        <family val="2"/>
      </rPr>
      <t>19:31</t>
    </r>
  </si>
  <si>
    <r>
      <rPr>
        <sz val="10"/>
        <rFont val="Arial"/>
        <family val="2"/>
      </rPr>
      <t>Zongwei JIANG</t>
    </r>
  </si>
  <si>
    <r>
      <rPr>
        <sz val="10"/>
        <rFont val="Arial"/>
        <family val="2"/>
      </rPr>
      <t>21:41</t>
    </r>
  </si>
  <si>
    <r>
      <rPr>
        <sz val="10"/>
        <rFont val="Arial"/>
        <family val="2"/>
      </rPr>
      <t>20:59</t>
    </r>
  </si>
  <si>
    <r>
      <rPr>
        <sz val="10"/>
        <rFont val="Arial"/>
        <family val="2"/>
      </rPr>
      <t>23:31</t>
    </r>
  </si>
  <si>
    <r>
      <rPr>
        <sz val="10"/>
        <rFont val="Arial"/>
        <family val="2"/>
      </rPr>
      <t>Terri RHODES</t>
    </r>
  </si>
  <si>
    <r>
      <rPr>
        <sz val="10"/>
        <rFont val="Arial"/>
        <family val="2"/>
      </rPr>
      <t>20:01</t>
    </r>
  </si>
  <si>
    <r>
      <rPr>
        <sz val="10"/>
        <rFont val="Arial"/>
        <family val="2"/>
      </rPr>
      <t>Hannah GEELAN</t>
    </r>
  </si>
  <si>
    <r>
      <rPr>
        <sz val="10"/>
        <rFont val="Arial"/>
        <family val="2"/>
      </rPr>
      <t>20:48</t>
    </r>
  </si>
  <si>
    <r>
      <rPr>
        <sz val="10"/>
        <rFont val="Arial"/>
        <family val="2"/>
      </rPr>
      <t>Philippa NORTON</t>
    </r>
  </si>
  <si>
    <r>
      <rPr>
        <sz val="10"/>
        <rFont val="Arial"/>
        <family val="2"/>
      </rPr>
      <t>23:22</t>
    </r>
  </si>
  <si>
    <r>
      <rPr>
        <sz val="10"/>
        <rFont val="Arial"/>
        <family val="2"/>
      </rPr>
      <t>22:26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</si>
  <si>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</si>
  <si>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</si>
  <si>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</si>
  <si>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Alison DERMODY</t>
    </r>
  </si>
  <si>
    <r>
      <rPr>
        <sz val="10"/>
        <rFont val="Arial"/>
        <family val="2"/>
      </rPr>
      <t>22:57</t>
    </r>
  </si>
  <si>
    <r>
      <rPr>
        <sz val="10"/>
        <rFont val="Arial"/>
        <family val="2"/>
      </rPr>
      <t>Laura PROSSER</t>
    </r>
  </si>
  <si>
    <r>
      <rPr>
        <sz val="10"/>
        <rFont val="Arial"/>
        <family val="2"/>
      </rPr>
      <t>23:00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</si>
  <si>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</si>
  <si>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26:33</t>
    </r>
  </si>
  <si>
    <r>
      <rPr>
        <sz val="10"/>
        <rFont val="Arial"/>
        <family val="2"/>
      </rPr>
      <t>25:47</t>
    </r>
  </si>
  <si>
    <r>
      <rPr>
        <sz val="10"/>
        <rFont val="Arial"/>
        <family val="2"/>
      </rPr>
      <t>25:03</t>
    </r>
  </si>
  <si>
    <r>
      <rPr>
        <sz val="10"/>
        <rFont val="Arial"/>
        <family val="2"/>
      </rPr>
      <t>26:29</t>
    </r>
  </si>
  <si>
    <r>
      <rPr>
        <sz val="10"/>
        <rFont val="Arial"/>
        <family val="2"/>
      </rPr>
      <t>Harry GARDNER</t>
    </r>
  </si>
  <si>
    <r>
      <rPr>
        <sz val="10"/>
        <rFont val="Arial"/>
        <family val="2"/>
      </rPr>
      <t>25:49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</si>
  <si>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</si>
  <si>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25:16</t>
    </r>
  </si>
  <si>
    <r>
      <rPr>
        <sz val="10"/>
        <rFont val="Arial"/>
        <family val="2"/>
      </rPr>
      <t>13:45</t>
    </r>
  </si>
  <si>
    <r>
      <rPr>
        <sz val="10"/>
        <rFont val="Arial"/>
        <family val="2"/>
      </rPr>
      <t>13:49</t>
    </r>
  </si>
  <si>
    <r>
      <rPr>
        <sz val="10"/>
        <rFont val="Arial"/>
        <family val="2"/>
      </rPr>
      <t>14:06</t>
    </r>
  </si>
  <si>
    <r>
      <rPr>
        <sz val="10"/>
        <rFont val="Arial"/>
        <family val="2"/>
      </rPr>
      <t>14:42</t>
    </r>
  </si>
  <si>
    <r>
      <rPr>
        <sz val="10"/>
        <rFont val="Arial"/>
        <family val="2"/>
      </rPr>
      <t>16:26</t>
    </r>
  </si>
  <si>
    <r>
      <rPr>
        <sz val="10"/>
        <rFont val="Arial"/>
        <family val="2"/>
      </rPr>
      <t>Pellion LOCK</t>
    </r>
  </si>
  <si>
    <r>
      <rPr>
        <sz val="10"/>
        <rFont val="Arial"/>
        <family val="2"/>
      </rPr>
      <t>16:59</t>
    </r>
  </si>
  <si>
    <r>
      <rPr>
        <sz val="10"/>
        <rFont val="Arial"/>
        <family val="2"/>
      </rPr>
      <t>Noah CUTTING</t>
    </r>
  </si>
  <si>
    <r>
      <rPr>
        <sz val="10"/>
        <rFont val="Arial"/>
        <family val="2"/>
      </rPr>
      <t>18:10</t>
    </r>
  </si>
  <si>
    <r>
      <rPr>
        <sz val="10"/>
        <rFont val="Arial"/>
        <family val="2"/>
      </rPr>
      <t>Sebastian MAYNE</t>
    </r>
  </si>
  <si>
    <r>
      <rPr>
        <sz val="10"/>
        <rFont val="Arial"/>
        <family val="2"/>
      </rPr>
      <t>Hamish LEANE</t>
    </r>
  </si>
  <si>
    <r>
      <rPr>
        <sz val="10"/>
        <rFont val="Arial"/>
        <family val="2"/>
      </rPr>
      <t>18:44</t>
    </r>
  </si>
  <si>
    <r>
      <rPr>
        <sz val="10"/>
        <rFont val="Arial"/>
        <family val="2"/>
      </rPr>
      <t>Jack STOYEL</t>
    </r>
  </si>
  <si>
    <r>
      <rPr>
        <sz val="10"/>
        <rFont val="Arial"/>
        <family val="2"/>
      </rPr>
      <t>13:46</t>
    </r>
  </si>
  <si>
    <r>
      <rPr>
        <sz val="10"/>
        <rFont val="Arial"/>
        <family val="2"/>
      </rPr>
      <t>Amos REICH</t>
    </r>
  </si>
  <si>
    <r>
      <rPr>
        <sz val="10"/>
        <rFont val="Arial"/>
        <family val="2"/>
      </rPr>
      <t>14:15</t>
    </r>
  </si>
  <si>
    <r>
      <rPr>
        <sz val="10"/>
        <rFont val="Arial"/>
        <family val="2"/>
      </rPr>
      <t>Xavier REICH</t>
    </r>
  </si>
  <si>
    <r>
      <rPr>
        <sz val="10"/>
        <rFont val="Arial"/>
        <family val="2"/>
      </rPr>
      <t>18:57</t>
    </r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</si>
  <si>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</si>
  <si>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16:25</t>
    </r>
  </si>
  <si>
    <r>
      <rPr>
        <sz val="10"/>
        <rFont val="Arial"/>
        <family val="2"/>
      </rPr>
      <t>Queenie GALLIVER</t>
    </r>
  </si>
  <si>
    <r>
      <rPr>
        <sz val="10"/>
        <rFont val="Arial"/>
        <family val="2"/>
      </rPr>
      <t>21:09</t>
    </r>
  </si>
  <si>
    <t>Best 6 of 8 Overall</t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</si>
  <si>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</si>
  <si>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Raymond FRIEDRICH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</si>
  <si>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</si>
  <si>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</si>
  <si>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Sam KRAJNIK</t>
    </r>
  </si>
  <si>
    <t>Darcy STRUDWICK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</si>
  <si>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</si>
  <si>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</si>
  <si>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</si>
  <si>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Ryan BEAUMONT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</si>
  <si>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</si>
  <si>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</si>
  <si>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Tim KLEIN</t>
    </r>
  </si>
  <si>
    <r>
      <rPr>
        <sz val="10"/>
        <rFont val="Arial"/>
        <family val="2"/>
      </rPr>
      <t>Brendan TODD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</si>
  <si>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</si>
  <si>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</si>
  <si>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Geraint CZECH</t>
    </r>
  </si>
  <si>
    <r>
      <rPr>
        <sz val="10"/>
        <rFont val="Arial"/>
        <family val="2"/>
      </rPr>
      <t>Adam STARRS</t>
    </r>
  </si>
  <si>
    <r>
      <rPr>
        <sz val="10"/>
        <rFont val="Arial"/>
        <family val="2"/>
      </rPr>
      <t>Guy BURGOINE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</si>
  <si>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</si>
  <si>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David WIGHT</t>
    </r>
  </si>
  <si>
    <r>
      <rPr>
        <sz val="10"/>
        <rFont val="Arial"/>
        <family val="2"/>
      </rPr>
      <t>Peter HARTMAN</t>
    </r>
  </si>
  <si>
    <r>
      <rPr>
        <sz val="10"/>
        <rFont val="Arial"/>
        <family val="2"/>
      </rPr>
      <t>Cliff SYKES</t>
    </r>
  </si>
  <si>
    <r>
      <rPr>
        <sz val="10"/>
        <rFont val="Arial"/>
        <family val="2"/>
      </rPr>
      <t>Andrew HOWIE</t>
    </r>
  </si>
  <si>
    <t xml:space="preserve">Lindy LOOSE </t>
  </si>
  <si>
    <t>Alison HARRIS</t>
  </si>
  <si>
    <t xml:space="preserve">Chiara HILL </t>
  </si>
  <si>
    <r>
      <rPr>
        <sz val="10"/>
        <rFont val="Arial"/>
        <family val="2"/>
      </rPr>
      <t>Cooper FOX</t>
    </r>
  </si>
  <si>
    <t xml:space="preserve"> 1:59:39</t>
  </si>
  <si>
    <t>Angus ASHMEAD</t>
  </si>
  <si>
    <t>RD3 XCM OHalTW</t>
  </si>
  <si>
    <t xml:space="preserve">RD4 </t>
  </si>
  <si>
    <t>RD5</t>
  </si>
  <si>
    <t xml:space="preserve">RD6 </t>
  </si>
  <si>
    <t>RD7</t>
  </si>
  <si>
    <t>RD8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</si>
</sst>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h:mm:ss;@"/>
  </numFmts>
  <fonts count="2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4" fillId="2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8" fillId="8" borderId="0" xfId="2" applyFont="1" applyFill="1"/>
    <xf numFmtId="0" fontId="9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3" fillId="12" borderId="6" xfId="0" applyFont="1" applyFill="1" applyBorder="1" applyAlignment="1">
      <alignment horizontal="center" wrapText="1"/>
    </xf>
    <xf numFmtId="0" fontId="6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8" fillId="8" borderId="0" xfId="2" applyNumberFormat="1" applyFont="1" applyFill="1"/>
    <xf numFmtId="1" fontId="9" fillId="8" borderId="0" xfId="0" applyNumberFormat="1" applyFont="1" applyFill="1"/>
    <xf numFmtId="1" fontId="6" fillId="0" borderId="2" xfId="0" applyNumberFormat="1" applyFont="1" applyBorder="1" applyAlignment="1">
      <alignment horizontal="center"/>
    </xf>
    <xf numFmtId="0" fontId="13" fillId="12" borderId="11" xfId="0" applyFont="1" applyFill="1" applyBorder="1" applyAlignment="1">
      <alignment horizontal="left" wrapText="1"/>
    </xf>
    <xf numFmtId="1" fontId="13" fillId="12" borderId="12" xfId="0" applyNumberFormat="1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3" fillId="12" borderId="11" xfId="0" applyFont="1" applyFill="1" applyBorder="1" applyAlignment="1">
      <alignment horizontal="center" wrapText="1"/>
    </xf>
    <xf numFmtId="0" fontId="6" fillId="0" borderId="14" xfId="0" applyFont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0" fontId="6" fillId="9" borderId="15" xfId="0" applyFont="1" applyFill="1" applyBorder="1" applyAlignment="1">
      <alignment horizontal="center"/>
    </xf>
    <xf numFmtId="1" fontId="14" fillId="0" borderId="16" xfId="0" applyNumberFormat="1" applyFont="1" applyBorder="1" applyAlignment="1">
      <alignment horizontal="center"/>
    </xf>
    <xf numFmtId="0" fontId="15" fillId="0" borderId="0" xfId="0" applyFont="1"/>
    <xf numFmtId="0" fontId="13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13" fillId="12" borderId="20" xfId="0" applyFont="1" applyFill="1" applyBorder="1" applyAlignment="1">
      <alignment horizontal="center" wrapText="1"/>
    </xf>
    <xf numFmtId="1" fontId="13" fillId="12" borderId="18" xfId="0" applyNumberFormat="1" applyFont="1" applyFill="1" applyBorder="1" applyAlignment="1">
      <alignment horizontal="center" wrapText="1"/>
    </xf>
    <xf numFmtId="1" fontId="13" fillId="12" borderId="19" xfId="0" applyNumberFormat="1" applyFont="1" applyFill="1" applyBorder="1" applyAlignment="1">
      <alignment horizontal="center" wrapText="1"/>
    </xf>
    <xf numFmtId="0" fontId="6" fillId="9" borderId="10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/>
    </xf>
    <xf numFmtId="0" fontId="13" fillId="12" borderId="22" xfId="0" applyFont="1" applyFill="1" applyBorder="1" applyAlignment="1">
      <alignment horizontal="left" wrapText="1"/>
    </xf>
    <xf numFmtId="1" fontId="14" fillId="0" borderId="8" xfId="0" applyNumberFormat="1" applyFont="1" applyBorder="1" applyAlignment="1">
      <alignment horizontal="center"/>
    </xf>
    <xf numFmtId="1" fontId="14" fillId="0" borderId="17" xfId="0" applyNumberFormat="1" applyFont="1" applyBorder="1" applyAlignment="1">
      <alignment horizontal="center"/>
    </xf>
    <xf numFmtId="0" fontId="18" fillId="14" borderId="0" xfId="0" applyFont="1" applyFill="1" applyAlignment="1">
      <alignment horizontal="center" vertical="top"/>
    </xf>
    <xf numFmtId="0" fontId="2" fillId="0" borderId="0" xfId="0" applyFont="1"/>
    <xf numFmtId="0" fontId="17" fillId="0" borderId="0" xfId="0" applyFont="1" applyAlignment="1">
      <alignment horizontal="left" vertical="top" wrapText="1"/>
    </xf>
    <xf numFmtId="1" fontId="19" fillId="0" borderId="0" xfId="0" applyNumberFormat="1" applyFont="1" applyAlignment="1">
      <alignment horizontal="left" vertical="top" indent="1" shrinkToFit="1"/>
    </xf>
    <xf numFmtId="0" fontId="17" fillId="0" borderId="0" xfId="0" applyFont="1" applyAlignment="1">
      <alignment horizontal="right" vertical="top" wrapText="1"/>
    </xf>
    <xf numFmtId="0" fontId="20" fillId="0" borderId="0" xfId="0" applyFont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1" fontId="19" fillId="0" borderId="0" xfId="0" applyNumberFormat="1" applyFont="1" applyAlignment="1">
      <alignment horizontal="center" vertical="top" shrinkToFit="1"/>
    </xf>
    <xf numFmtId="20" fontId="17" fillId="0" borderId="0" xfId="0" applyNumberFormat="1" applyFont="1" applyAlignment="1">
      <alignment horizontal="right" vertical="top" wrapText="1"/>
    </xf>
    <xf numFmtId="1" fontId="6" fillId="0" borderId="21" xfId="0" applyNumberFormat="1" applyFont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18" fillId="14" borderId="0" xfId="0" applyNumberFormat="1" applyFont="1" applyFill="1" applyAlignment="1">
      <alignment horizontal="center" vertical="top"/>
    </xf>
    <xf numFmtId="49" fontId="2" fillId="0" borderId="0" xfId="0" applyNumberFormat="1" applyFont="1"/>
    <xf numFmtId="49" fontId="16" fillId="0" borderId="0" xfId="0" applyNumberFormat="1" applyFont="1" applyAlignment="1">
      <alignment horizontal="left" vertical="top" wrapText="1"/>
    </xf>
    <xf numFmtId="1" fontId="6" fillId="0" borderId="18" xfId="0" applyNumberFormat="1" applyFont="1" applyBorder="1" applyAlignment="1">
      <alignment horizontal="center"/>
    </xf>
    <xf numFmtId="1" fontId="14" fillId="0" borderId="21" xfId="0" applyNumberFormat="1" applyFont="1" applyBorder="1" applyAlignment="1">
      <alignment horizontal="center"/>
    </xf>
    <xf numFmtId="0" fontId="23" fillId="0" borderId="0" xfId="0" applyFont="1"/>
    <xf numFmtId="0" fontId="22" fillId="0" borderId="0" xfId="0" applyFont="1"/>
    <xf numFmtId="0" fontId="6" fillId="15" borderId="10" xfId="0" applyFont="1" applyFill="1" applyBorder="1" applyAlignment="1">
      <alignment horizontal="center"/>
    </xf>
    <xf numFmtId="0" fontId="24" fillId="0" borderId="0" xfId="0" applyFont="1"/>
    <xf numFmtId="46" fontId="24" fillId="0" borderId="0" xfId="0" applyNumberFormat="1" applyFont="1"/>
    <xf numFmtId="20" fontId="24" fillId="0" borderId="0" xfId="0" applyNumberFormat="1" applyFont="1"/>
    <xf numFmtId="0" fontId="25" fillId="0" borderId="0" xfId="0" applyFont="1"/>
    <xf numFmtId="46" fontId="20" fillId="0" borderId="0" xfId="0" applyNumberFormat="1" applyFont="1"/>
    <xf numFmtId="0" fontId="6" fillId="0" borderId="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46" fontId="20" fillId="0" borderId="0" xfId="0" applyNumberFormat="1" applyFont="1" applyAlignment="1">
      <alignment horizontal="right"/>
    </xf>
    <xf numFmtId="0" fontId="16" fillId="0" borderId="0" xfId="0" applyFont="1" applyAlignment="1">
      <alignment vertical="top" wrapText="1"/>
    </xf>
    <xf numFmtId="0" fontId="1" fillId="0" borderId="0" xfId="0" applyFont="1"/>
    <xf numFmtId="0" fontId="13" fillId="12" borderId="26" xfId="0" applyFont="1" applyFill="1" applyBorder="1" applyAlignment="1">
      <alignment horizontal="center" wrapText="1"/>
    </xf>
    <xf numFmtId="0" fontId="6" fillId="0" borderId="27" xfId="0" applyFont="1" applyBorder="1" applyAlignment="1">
      <alignment horizontal="center"/>
    </xf>
    <xf numFmtId="0" fontId="20" fillId="0" borderId="0" xfId="0" applyFont="1" applyAlignment="1">
      <alignment horizontal="left" vertical="center"/>
    </xf>
    <xf numFmtId="21" fontId="24" fillId="0" borderId="0" xfId="0" applyNumberFormat="1" applyFont="1"/>
    <xf numFmtId="0" fontId="26" fillId="0" borderId="0" xfId="0" applyFont="1"/>
    <xf numFmtId="0" fontId="20" fillId="0" borderId="0" xfId="0" applyFont="1"/>
    <xf numFmtId="21" fontId="20" fillId="0" borderId="0" xfId="0" applyNumberFormat="1" applyFont="1"/>
    <xf numFmtId="49" fontId="16" fillId="0" borderId="0" xfId="0" applyNumberFormat="1" applyFont="1" applyAlignment="1">
      <alignment horizontal="left" vertical="top"/>
    </xf>
    <xf numFmtId="1" fontId="6" fillId="0" borderId="10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1" fontId="13" fillId="12" borderId="0" xfId="0" applyNumberFormat="1" applyFont="1" applyFill="1" applyAlignment="1">
      <alignment horizontal="center" wrapText="1"/>
    </xf>
    <xf numFmtId="1" fontId="6" fillId="0" borderId="17" xfId="0" applyNumberFormat="1" applyFont="1" applyBorder="1" applyAlignment="1">
      <alignment horizontal="center"/>
    </xf>
    <xf numFmtId="0" fontId="21" fillId="12" borderId="21" xfId="0" applyFont="1" applyFill="1" applyBorder="1" applyAlignment="1">
      <alignment vertical="top"/>
    </xf>
    <xf numFmtId="1" fontId="14" fillId="0" borderId="2" xfId="0" applyNumberFormat="1" applyFont="1" applyBorder="1" applyAlignment="1">
      <alignment horizontal="center" vertical="top"/>
    </xf>
    <xf numFmtId="1" fontId="6" fillId="0" borderId="2" xfId="0" applyNumberFormat="1" applyFont="1" applyBorder="1" applyAlignment="1">
      <alignment horizontal="center" vertical="top"/>
    </xf>
    <xf numFmtId="47" fontId="24" fillId="0" borderId="0" xfId="0" applyNumberFormat="1" applyFont="1"/>
    <xf numFmtId="1" fontId="14" fillId="0" borderId="19" xfId="0" applyNumberFormat="1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" fontId="14" fillId="0" borderId="21" xfId="0" applyNumberFormat="1" applyFont="1" applyBorder="1" applyAlignment="1">
      <alignment horizontal="center" vertical="top"/>
    </xf>
    <xf numFmtId="1" fontId="6" fillId="0" borderId="8" xfId="0" applyNumberFormat="1" applyFont="1" applyBorder="1" applyAlignment="1">
      <alignment horizontal="center" vertical="top"/>
    </xf>
    <xf numFmtId="1" fontId="6" fillId="0" borderId="28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0" xfId="0" applyFont="1" applyAlignment="1">
      <alignment horizontal="left" vertical="top" wrapText="1" indent="2"/>
    </xf>
    <xf numFmtId="1" fontId="19" fillId="0" borderId="0" xfId="0" applyNumberFormat="1" applyFont="1" applyAlignment="1">
      <alignment horizontal="left" vertical="top" shrinkToFit="1"/>
    </xf>
    <xf numFmtId="0" fontId="16" fillId="0" borderId="0" xfId="0" applyFont="1" applyAlignment="1">
      <alignment horizontal="left" vertical="top" wrapText="1"/>
    </xf>
    <xf numFmtId="1" fontId="19" fillId="0" borderId="30" xfId="0" applyNumberFormat="1" applyFont="1" applyBorder="1" applyAlignment="1">
      <alignment horizontal="center" vertical="top" shrinkToFit="1"/>
    </xf>
    <xf numFmtId="0" fontId="18" fillId="14" borderId="0" xfId="0" applyFont="1" applyFill="1" applyAlignment="1">
      <alignment horizontal="right" vertical="top"/>
    </xf>
    <xf numFmtId="0" fontId="2" fillId="0" borderId="0" xfId="0" applyFont="1" applyAlignment="1">
      <alignment horizontal="right"/>
    </xf>
    <xf numFmtId="0" fontId="16" fillId="0" borderId="0" xfId="0" applyFont="1" applyAlignment="1">
      <alignment horizontal="left" vertical="top" wrapText="1" indent="1"/>
    </xf>
    <xf numFmtId="1" fontId="19" fillId="0" borderId="0" xfId="0" applyNumberFormat="1" applyFont="1" applyAlignment="1">
      <alignment horizontal="left" vertical="top" indent="2" shrinkToFit="1"/>
    </xf>
    <xf numFmtId="1" fontId="14" fillId="0" borderId="24" xfId="0" applyNumberFormat="1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2" fillId="11" borderId="3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9" xfId="0" applyFont="1" applyFill="1" applyBorder="1" applyAlignment="1">
      <alignment horizontal="center"/>
    </xf>
    <xf numFmtId="165" fontId="19" fillId="0" borderId="0" xfId="0" applyNumberFormat="1" applyFont="1" applyAlignment="1">
      <alignment horizontal="left" vertical="top" indent="3" shrinkToFit="1"/>
    </xf>
    <xf numFmtId="0" fontId="16" fillId="0" borderId="0" xfId="0" applyFont="1" applyFill="1" applyBorder="1" applyAlignment="1">
      <alignment horizontal="left" vertical="top" wrapText="1" indent="2"/>
    </xf>
    <xf numFmtId="1" fontId="19" fillId="0" borderId="0" xfId="0" applyNumberFormat="1" applyFont="1" applyFill="1" applyBorder="1" applyAlignment="1">
      <alignment horizontal="left" vertical="top" indent="2" shrinkToFit="1"/>
    </xf>
    <xf numFmtId="165" fontId="19" fillId="0" borderId="0" xfId="0" applyNumberFormat="1" applyFont="1" applyFill="1" applyBorder="1" applyAlignment="1">
      <alignment horizontal="left" vertical="top" indent="3" shrinkToFit="1"/>
    </xf>
    <xf numFmtId="0" fontId="16" fillId="0" borderId="0" xfId="0" applyFont="1" applyBorder="1" applyAlignment="1">
      <alignment horizontal="left" vertical="top" wrapText="1" indent="2"/>
    </xf>
    <xf numFmtId="1" fontId="19" fillId="0" borderId="0" xfId="0" applyNumberFormat="1" applyFont="1" applyBorder="1" applyAlignment="1">
      <alignment horizontal="left" vertical="top" indent="2" shrinkToFit="1"/>
    </xf>
    <xf numFmtId="165" fontId="19" fillId="0" borderId="0" xfId="0" applyNumberFormat="1" applyFont="1" applyBorder="1" applyAlignment="1">
      <alignment horizontal="left" vertical="top" indent="3" shrinkToFit="1"/>
    </xf>
    <xf numFmtId="0" fontId="0" fillId="0" borderId="0" xfId="0" applyAlignment="1">
      <alignment horizontal="left" vertical="top"/>
    </xf>
    <xf numFmtId="0" fontId="16" fillId="0" borderId="0" xfId="0" applyFont="1" applyFill="1" applyBorder="1" applyAlignment="1">
      <alignment horizontal="left" vertical="top" wrapText="1" indent="1"/>
    </xf>
    <xf numFmtId="1" fontId="19" fillId="0" borderId="0" xfId="0" applyNumberFormat="1" applyFont="1" applyFill="1" applyBorder="1" applyAlignment="1">
      <alignment horizontal="left" vertical="top" indent="1" shrinkToFit="1"/>
    </xf>
    <xf numFmtId="0" fontId="16" fillId="0" borderId="0" xfId="0" applyFont="1" applyFill="1" applyBorder="1" applyAlignment="1">
      <alignment vertical="top" wrapText="1"/>
    </xf>
    <xf numFmtId="21" fontId="17" fillId="0" borderId="0" xfId="0" applyNumberFormat="1" applyFont="1" applyAlignment="1">
      <alignment horizontal="right" vertical="top" wrapText="1"/>
    </xf>
    <xf numFmtId="0" fontId="2" fillId="0" borderId="0" xfId="0" applyFont="1" applyBorder="1"/>
    <xf numFmtId="0" fontId="2" fillId="0" borderId="0" xfId="0" applyFont="1" applyFill="1" applyBorder="1"/>
    <xf numFmtId="0" fontId="0" fillId="0" borderId="0" xfId="0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 wrapText="1"/>
    </xf>
    <xf numFmtId="21" fontId="16" fillId="0" borderId="0" xfId="0" applyNumberFormat="1" applyFont="1" applyAlignment="1">
      <alignment horizontal="right" vertical="top" wrapText="1"/>
    </xf>
    <xf numFmtId="1" fontId="6" fillId="0" borderId="2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78121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1</xdr:row>
      <xdr:rowOff>38100</xdr:rowOff>
    </xdr:from>
    <xdr:to>
      <xdr:col>20</xdr:col>
      <xdr:colOff>450986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228600"/>
          <a:ext cx="2339053" cy="2228850"/>
        </a:xfrm>
        <a:prstGeom prst="rect">
          <a:avLst/>
        </a:prstGeom>
      </xdr:spPr>
    </xdr:pic>
    <xdr:clientData/>
  </xdr:twoCellAnchor>
  <xdr:twoCellAnchor editAs="oneCell">
    <xdr:from>
      <xdr:col>34</xdr:col>
      <xdr:colOff>647700</xdr:colOff>
      <xdr:row>2</xdr:row>
      <xdr:rowOff>165099</xdr:rowOff>
    </xdr:from>
    <xdr:to>
      <xdr:col>39</xdr:col>
      <xdr:colOff>453012</xdr:colOff>
      <xdr:row>11</xdr:row>
      <xdr:rowOff>117474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7600" y="546099"/>
          <a:ext cx="1905046" cy="16668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</xdr:row>
      <xdr:rowOff>161925</xdr:rowOff>
    </xdr:from>
    <xdr:to>
      <xdr:col>40</xdr:col>
      <xdr:colOff>1567392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396614</xdr:colOff>
      <xdr:row>6</xdr:row>
      <xdr:rowOff>23813</xdr:rowOff>
    </xdr:from>
    <xdr:to>
      <xdr:col>59</xdr:col>
      <xdr:colOff>385408</xdr:colOff>
      <xdr:row>14</xdr:row>
      <xdr:rowOff>254000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0714" y="1166813"/>
          <a:ext cx="1583441" cy="1754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590551</xdr:colOff>
      <xdr:row>0</xdr:row>
      <xdr:rowOff>90487</xdr:rowOff>
    </xdr:from>
    <xdr:to>
      <xdr:col>59</xdr:col>
      <xdr:colOff>119223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755061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79</xdr:col>
      <xdr:colOff>239320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Eagle'!$I$2:$I$176,MATCH(Men_5[[#This Row],[Rider]],'RD1 Eagle'!$F$2:$F$176,0)),"")</calculatedColumnFormula>
    </tableColumn>
    <tableColumn id="3" xr3:uid="{3AB995A5-FB11-FE43-933E-A61E721DBF18}" name="RD2 XCC Shepherds" dataDxfId="81">
      <calculatedColumnFormula>_xlfn.IFNA(INDEX('RD2 Shepherds'!$I$2:$I$172,MATCH(Men_5[[#This Row],[Rider]],'RD2 Shepherds'!$F$2:$F$172,0)),"")</calculatedColumnFormula>
    </tableColumn>
    <tableColumn id="4" xr3:uid="{925B8789-DB8C-6A4D-89F6-D99EDEF2729B}" name="RD3 XCM OHalTW" dataDxfId="7">
      <calculatedColumnFormula>_xlfn.IFNA(INDEX('RD3 OHalTW'!$I$2:$I$200,MATCH(Men_5[[#This Row],[Rider]],'RD3 OHalTW'!$F$2:$F$200,0)),"")</calculatedColumnFormula>
    </tableColumn>
    <tableColumn id="5" xr3:uid="{4A559483-4D34-E648-9ACD-799B57AE4F57}" name="RD4 " dataDxfId="80">
      <calculatedColumnFormula>_xlfn.IFNA(INDEX('RD4 Ohalloran'!$I$2:$I$200,MATCH(Men_5[[#This Row],[Rider]],'RD4 Ohalloran'!$F$2:$F$200,0)),"")</calculatedColumnFormula>
    </tableColumn>
    <tableColumn id="6" xr3:uid="{0D8FFC3E-4A2B-814E-BB14-5A6E7831C4B6}" name="RD5" dataDxfId="79">
      <calculatedColumnFormula>_xlfn.IFNA(INDEX('RD5 XCM Craigburn'!$I$2:$I$200,MATCH(Men_5[[#This Row],[Rider]],'RD5 XCM Craigburn'!$F$2:$F$200,0)),"")</calculatedColumnFormula>
    </tableColumn>
    <tableColumn id="10" xr3:uid="{AB8D1A89-F2BC-C54E-8F76-29A94C5983AA}" name="RD6 " dataDxfId="78">
      <calculatedColumnFormula>_xlfn.IFNA(INDEX('RD6 XCM Fox Creek'!$I$2:$I$200,MATCH(Men_5[[#This Row],[Rider]],'RD6 XCM Fox Creek'!$F$2:$F$200,0)),"")</calculatedColumnFormula>
    </tableColumn>
    <tableColumn id="9" xr3:uid="{79CDD0A4-231A-004A-B817-C9A290251FD6}" name="RD7" dataDxfId="77">
      <calculatedColumnFormula>_xlfn.IFNA(INDEX('RD9 XCM Melrose W'!$I$2:$I$200,MATCH(Men_5[[#This Row],[Rider]],'RD9 XCM Melrose W'!$F$2:$F$200,0)),"")</calculatedColumnFormula>
    </tableColumn>
    <tableColumn id="8" xr3:uid="{7091C678-2771-BA49-9E7D-A398FC117398}" name="RD8" dataDxfId="76">
      <calculatedColumnFormula>_xlfn.IFNA(INDEX('RD7 XCO  Shepherds'!$I$2:$I$200,MATCH(Men_5[[#This Row],[Rider]],'RD7 XCO  Shepherds'!$F$2:$F$200,0)),"")</calculatedColumnFormula>
    </tableColumn>
    <tableColumn id="20" xr3:uid="{699EBBC9-51FB-F14A-B4B2-3ADE1BC2A0B7}" name="RD8 XCO Melrose T" dataDxfId="75">
      <calculatedColumnFormula>_xlfn.IFNA(INDEX('RD8 XCO Melrose T'!$I$2:$I$200,MATCH(Men_5[[#This Row],[Rider]],'RD8 XCO Melrose T'!$F$2:$F$200,0)),"")</calculatedColumnFormula>
    </tableColumn>
    <tableColumn id="11" xr3:uid="{72F50861-2C95-FA4F-A193-6BF33CE9E98B}" name="Number of Rounds" dataDxfId="74">
      <calculatedColumnFormula>9-COUNTBLANK(Men_5[[#This Row],[RD1 XCC Eagle]:[RD8 XCO Melrose T]])</calculatedColumnFormula>
    </tableColumn>
    <tableColumn id="15" xr3:uid="{29D9B28E-E44A-5D4D-8377-C8C5CBBE6540}" name="Number of Rounds XCC" dataDxfId="73">
      <calculatedColumnFormula>3-COUNTBLANK(Men_5[[#This Row],[RD1 XCC Eagle]:[RD3 XCM OHalTW]])</calculatedColumnFormula>
    </tableColumn>
    <tableColumn id="16" xr3:uid="{F70130B3-EC00-D945-B3B9-FA051D7556A8}" name="Number of Rounds XCM" dataDxfId="72">
      <calculatedColumnFormula>4-COUNTBLANK(Men_5[[#This Row],[RD4 ]:[RD7]])</calculatedColumnFormula>
    </tableColumn>
    <tableColumn id="23" xr3:uid="{A3850B7D-CCD6-C743-ACE5-A70720F128E6}" name="Number of Rounds XCO" dataDxfId="71">
      <calculatedColumnFormula>2-COUNTBLANK(Men_5[[#This Row],[RD8]:[RD8 XCO Melrose T]])</calculatedColumnFormula>
    </tableColumn>
    <tableColumn id="13" xr3:uid="{66E8A349-6225-F343-B137-D7F671E89410}" name="Best 6 of 8 Overall" dataDxfId="5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70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9">
      <calculatedColumnFormula>SUM(Men_5[[#This Row],[RD8]:[RD8 XCO Melrose T]])</calculatedColumnFormula>
    </tableColumn>
    <tableColumn id="7" xr3:uid="{9E68D26E-992B-DF4F-A56B-3ECCB435C4A1}" name="Best Overall      XCC + XCM + XCO" dataDxfId="68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7" dataDxfId="65" headerRowBorderDxfId="66" tableBorderDxfId="64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3"/>
    <tableColumn id="2" xr3:uid="{D652BE06-6877-4247-B8AE-1BC888D40123}" name="RD1 XCC Eagle" dataDxfId="62">
      <calculatedColumnFormula>_xlfn.IFNA(INDEX('RD1 Eagle'!$I$2:$I$176,MATCH(Women6[[#This Row],[Rider]],'RD1 Eagle'!$F$2:$F$176,0)),"")</calculatedColumnFormula>
    </tableColumn>
    <tableColumn id="3" xr3:uid="{7877517B-00C9-0C4E-9F47-0902A26C4BE6}" name="RD2 XCC Shepherds" dataDxfId="61">
      <calculatedColumnFormula>_xlfn.IFNA(INDEX('RD2 Shepherds'!$I$2:$I$172,MATCH(Women6[[#This Row],[Rider]],'RD2 Shepherds'!$F$2:$F$172,0)),"")</calculatedColumnFormula>
    </tableColumn>
    <tableColumn id="4" xr3:uid="{7C0B3AFA-A180-2F45-9471-BA19BE7507C2}" name="RD3 XCM OHalTW" dataDxfId="6">
      <calculatedColumnFormula>_xlfn.IFNA(INDEX('RD3 OHalTW'!$I$2:$I$200,MATCH(Women6[[#This Row],[Rider]],'RD3 OHalTW'!$F$2:$F$200,0)),"")</calculatedColumnFormula>
    </tableColumn>
    <tableColumn id="5" xr3:uid="{050A73C8-3231-D54F-B089-3FA9143D94CA}" name="RD4 " dataDxfId="60">
      <calculatedColumnFormula>_xlfn.IFNA(INDEX('RD4 Ohalloran'!$I$2:$I$200,MATCH(Women6[[#This Row],[Rider]],'RD4 Ohalloran'!$F$2:$F$200,0)),"")</calculatedColumnFormula>
    </tableColumn>
    <tableColumn id="6" xr3:uid="{80E06A4E-0716-D246-8B81-DE3319A12F3C}" name="RD5" dataDxfId="59">
      <calculatedColumnFormula>_xlfn.IFNA(INDEX('RD5 XCM Craigburn'!$I$2:$I$200,MATCH(Women6[[#This Row],[Rider]],'RD5 XCM Craigburn'!$F$2:$F$200,0)),"")</calculatedColumnFormula>
    </tableColumn>
    <tableColumn id="8" xr3:uid="{22420A4D-15EA-EA46-8169-0D3572847BC4}" name="RD6 " dataDxfId="58">
      <calculatedColumnFormula>_xlfn.IFNA(INDEX('RD6 XCM Fox Creek'!$I$2:$I$200,MATCH(Women6[[#This Row],[Rider]],'RD6 XCM Fox Creek'!$F$2:$F$200,0)),"")</calculatedColumnFormula>
    </tableColumn>
    <tableColumn id="17" xr3:uid="{1658A7A9-3BF1-0A4E-AC18-0F76D78435A1}" name="RD7" dataDxfId="57">
      <calculatedColumnFormula>_xlfn.IFNA(INDEX('RD9 XCM Melrose W'!$I$2:$I$200,MATCH(Women6[[#This Row],[Rider]],'RD9 XCM Melrose W'!$F$2:$F$200,0)),"")</calculatedColumnFormula>
    </tableColumn>
    <tableColumn id="15" xr3:uid="{AC126E8E-492E-2E42-B33B-430722CFA72E}" name="RD8" dataDxfId="56">
      <calculatedColumnFormula>_xlfn.IFNA(INDEX('RD7 XCO  Shepherds'!$I$2:$I$200,MATCH(Women6[[#This Row],[Rider]],'RD7 XCO  Shepherds'!$F$2:$F$200,0)),"")</calculatedColumnFormula>
    </tableColumn>
    <tableColumn id="16" xr3:uid="{971C4B3E-E495-9048-B040-711D672B5A7C}" name="RD8 XCO Melrose T" dataDxfId="55">
      <calculatedColumnFormula>_xlfn.IFNA(INDEX('RD8 XCO Melrose T'!$I$2:$I$200,MATCH(Women6[[#This Row],[Rider]],'RD8 XCO Melrose T'!$F$2:$F$200,0)),"")</calculatedColumnFormula>
    </tableColumn>
    <tableColumn id="7" xr3:uid="{9D316545-0FB1-B843-AD99-4C7820C30ADA}" name="Number of Rounds" dataDxfId="54">
      <calculatedColumnFormula>9-COUNTBLANK(Women6[[#This Row],[RD1 XCC Eagle]:[RD8 XCO Melrose T]])</calculatedColumnFormula>
    </tableColumn>
    <tableColumn id="12" xr3:uid="{9996FE3C-1DB4-2248-B95E-5E93323608D2}" name="Number of XCC Rounds" dataDxfId="53">
      <calculatedColumnFormula>3-COUNTBLANK(Women6[[#This Row],[RD1 XCC Eagle]:[RD3 XCM OHalTW]])</calculatedColumnFormula>
    </tableColumn>
    <tableColumn id="10" xr3:uid="{FD84D04D-3F9A-5D48-9736-AC76AC0DB6DE}" name="Number of XCM Rounds" dataDxfId="52">
      <calculatedColumnFormula>4-COUNTBLANK(Women6[[#This Row],[RD4 ]:[RD7]])</calculatedColumnFormula>
    </tableColumn>
    <tableColumn id="18" xr3:uid="{3948D15C-18E6-E844-B72F-C1FDC42541DA}" name="Number of XCO Rounds" dataDxfId="51">
      <calculatedColumnFormula>2-COUNTBLANK(Women6[[#This Row],[RD8]:[RD8 XCO Melrose T]])</calculatedColumnFormula>
    </tableColumn>
    <tableColumn id="14" xr3:uid="{D4825947-985E-DD49-808D-09185C96258C}" name="Best 6 of 8 Overall" dataDxfId="4">
      <calculatedColumnFormula array="1">IF(Men_5[[#This Row],[Number of Rounds]]&lt;=6,SUM(IF(ISNA(V18:AD18),0,V18:AD18)),SUM(LARGE(V18:AD18,{1,2,3,4,5,6})))</calculatedColumnFormula>
    </tableColumn>
    <tableColumn id="13" xr3:uid="{C8CA9C7F-D5A2-0342-811E-BF6005EF5909}" name="Best 3 of 4 XCM" dataDxfId="50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9">
      <calculatedColumnFormula>SUM(Women6[[#This Row],[RD8]:[RD8 XCO Melrose T]])</calculatedColumnFormula>
    </tableColumn>
    <tableColumn id="11" xr3:uid="{89DC98E4-36C6-BA4B-97CC-C0D20BD6104A}" name="Best Overall      XCC + XCM + XCO" dataDxfId="48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7" dataDxfId="45" headerRowBorderDxfId="46" tableBorderDxfId="44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43"/>
    <tableColumn id="2" xr3:uid="{49C51691-A07C-8645-B013-8FAF6BD793FB}" name="RD1 XCC Eagle" dataDxfId="42">
      <calculatedColumnFormula>_xlfn.IFNA(INDEX('RD1 Eagle'!$I$2:$I$176,MATCH(Junior7[[#This Row],[Rider]],'RD1 Eagle'!$F$2:$F$176,0)),"")</calculatedColumnFormula>
    </tableColumn>
    <tableColumn id="3" xr3:uid="{A41990D3-1CCD-7C4D-A7FE-DBA1D2EFB4F0}" name="RD2 XCC Shepherds" dataDxfId="41">
      <calculatedColumnFormula>_xlfn.IFNA(INDEX('RD2 Shepherds'!$I$2:$I$172,MATCH(Junior7[[#This Row],[Rider]],'RD2 Shepherds'!$F$2:$F$172,0)),"")</calculatedColumnFormula>
    </tableColumn>
    <tableColumn id="4" xr3:uid="{FBE52D38-56AB-1E49-B0B5-AD408528BED1}" name="RD3 XCM OHalTW" dataDxfId="2">
      <calculatedColumnFormula>_xlfn.IFNA(INDEX('RD3 OHalTW'!$I$2:$I$200,MATCH(Junior7[[#This Row],[Rider]],'RD3 OHalTW'!$F$2:$F$200,0)),"")</calculatedColumnFormula>
    </tableColumn>
    <tableColumn id="5" xr3:uid="{92C429E4-BC95-5F48-9B07-C4B4B5A8B170}" name="RD4 " dataDxfId="40">
      <calculatedColumnFormula>_xlfn.IFNA(INDEX('RD4 Ohalloran'!$I$2:$I$200,MATCH(Junior7[[#This Row],[Rider]],'RD4 Ohalloran'!$F$2:$F$200,0)),"")</calculatedColumnFormula>
    </tableColumn>
    <tableColumn id="6" xr3:uid="{133F6194-F384-424F-944C-04A430BBDCC2}" name="RD5" dataDxfId="39">
      <calculatedColumnFormula>_xlfn.IFNA(INDEX('RD5 XCM Craigburn'!$I$2:$I$200,MATCH(Junior7[[#This Row],[Rider]],'RD5 XCM Craigburn'!$F$2:$F$200,0)),"")</calculatedColumnFormula>
    </tableColumn>
    <tableColumn id="8" xr3:uid="{F75AD10B-4FEA-C041-ABF0-502126FFBB1F}" name="RD6 " dataDxfId="38">
      <calculatedColumnFormula>_xlfn.IFNA(INDEX('RD6 XCM Fox Creek'!$I$2:$I$200,MATCH(Junior7[[#This Row],[Rider]],'RD6 XCM Fox Creek'!$F$2:$F$200,0)),"")</calculatedColumnFormula>
    </tableColumn>
    <tableColumn id="19" xr3:uid="{B7E32C25-C2D1-DB40-91D6-040DBFB334A5}" name="RD7" dataDxfId="37">
      <calculatedColumnFormula>_xlfn.IFNA(INDEX('RD9 XCM Melrose W'!$I$2:$I$200,MATCH(Junior7[[#This Row],[Rider]],'RD9 XCM Melrose W'!$F$2:$F$200,0)),"")</calculatedColumnFormula>
    </tableColumn>
    <tableColumn id="9" xr3:uid="{9DCFD1A8-BABF-4144-8E77-A4F050ED21B3}" name="RD8" dataDxfId="36">
      <calculatedColumnFormula>_xlfn.IFNA(INDEX('RD7 XCO  Shepherds'!$I$2:$I$200,MATCH(Junior7[[#This Row],[Rider]],'RD7 XCO  Shepherds'!$F$2:$F$200,0)),"")</calculatedColumnFormula>
    </tableColumn>
    <tableColumn id="13" xr3:uid="{888AB2FC-0328-1A4F-8AC9-7EDFEDD8A913}" name="RD8 XCO Melrose T" dataDxfId="35">
      <calculatedColumnFormula>_xlfn.IFNA(INDEX('RD8 XCO Melrose T'!$I$2:$I$200,MATCH(Junior7[[#This Row],[Rider]],'RD8 XCO Melrose T'!$F$2:$F$200,0)),"")</calculatedColumnFormula>
    </tableColumn>
    <tableColumn id="11" xr3:uid="{C03D3357-A7C4-934C-9541-4FE0E3C0F7E5}" name="Number of Rounds" dataDxfId="34">
      <calculatedColumnFormula>9-COUNTBLANK(Junior7[[#This Row],[RD1 XCC Eagle]:[RD8 XCO Melrose T]])</calculatedColumnFormula>
    </tableColumn>
    <tableColumn id="10" xr3:uid="{B8D8673D-2750-7B4E-BF3E-7DC81696169F}" name="Number of XCC Rounds" dataDxfId="33">
      <calculatedColumnFormula>3-COUNTBLANK(Junior7[[#This Row],[RD1 XCC Eagle]:[RD3 XCM OHalTW]])</calculatedColumnFormula>
    </tableColumn>
    <tableColumn id="12" xr3:uid="{A04DADDA-F162-AE44-9063-95268445F968}" name="Number of XCM Rounds" dataDxfId="32">
      <calculatedColumnFormula>4-COUNTBLANK(Junior7[[#This Row],[RD4 ]:[RD7]])</calculatedColumnFormula>
    </tableColumn>
    <tableColumn id="17" xr3:uid="{1395531C-C480-3645-AAE4-9F19B503F5A8}" name="Number of XCO Rounds" dataDxfId="31">
      <calculatedColumnFormula>2-COUNTBLANK(Junior7[[#This Row],[RD8]:[RD8 XCO Melrose T]])</calculatedColumnFormula>
    </tableColumn>
    <tableColumn id="14" xr3:uid="{4582252A-6CE2-E649-9D79-E62356A69274}" name="Best 6 of 8 Overall" dataDxfId="1">
      <calculatedColumnFormula array="1">IF(Men_5[[#This Row],[Number of Rounds]]&lt;=6,SUM(IF(ISNA(AP18:AX18),0,AP18:AX18)),SUM(LARGE(AP18:AX18,{1,2,3,4,5,6})))</calculatedColumnFormula>
    </tableColumn>
    <tableColumn id="15" xr3:uid="{FF4FAB93-EFE8-7142-B12A-70B97DE1E14C}" name="Best 3 of 4 XCM" dataDxfId="30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9">
      <calculatedColumnFormula>SUM(Junior7[[#This Row],[RD8]:[RD8 XCO Melrose T]])</calculatedColumnFormula>
    </tableColumn>
    <tableColumn id="7" xr3:uid="{DC132EA9-7048-DF41-9F36-76B7A5EF0CE9}" name="Best Overall XCC + XCM + XCO_x000a_Total" dataDxfId="28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7" dataDxfId="25" headerRowBorderDxfId="26" tableBorderDxfId="24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3"/>
    <tableColumn id="2" xr3:uid="{8E3BF666-4807-9C4C-8941-95CE3A3306D8}" name="RD1 XCC Eagle" dataDxfId="23">
      <calculatedColumnFormula>_xlfn.IFNA(INDEX('RD1 Eagle'!$I$2:$I$176,MATCH(Women5108[[#This Row],[Rider]],'RD1 Eagle'!$F$2:$F$176,0)),"")</calculatedColumnFormula>
    </tableColumn>
    <tableColumn id="3" xr3:uid="{BDC42484-0B2D-8143-BC49-8A14D722860D}" name="RD2 XCC Shepherds" dataDxfId="22">
      <calculatedColumnFormula>_xlfn.IFNA(INDEX('RD2 Shepherds'!$I$2:$I$172,MATCH(Women5108[[#This Row],[Rider]],'RD2 Shepherds'!$F$2:$F$172,0)),"")</calculatedColumnFormula>
    </tableColumn>
    <tableColumn id="4" xr3:uid="{DC006417-0B75-0448-9A91-E939B127E5DE}" name="RD3 XCM OHalTW" dataDxfId="21">
      <calculatedColumnFormula>_xlfn.IFNA(INDEX('RD3 Eagle Park'!$I$2:$I$200,MATCH(Women5108[[#This Row],[Rider]],'RD3 Eagle Park'!$F$2:$F$200,0)),"")</calculatedColumnFormula>
    </tableColumn>
    <tableColumn id="5" xr3:uid="{F77CAD02-7790-7B41-B45C-2404AD108FFD}" name="RD4 " dataDxfId="20">
      <calculatedColumnFormula>_xlfn.IFNA(INDEX('RD4 Ohalloran'!$I$2:$I$200,MATCH(Women5108[[#This Row],[Rider]],'RD4 Ohalloran'!$F$2:$F$200,0)),"")</calculatedColumnFormula>
    </tableColumn>
    <tableColumn id="6" xr3:uid="{9E747272-24ED-2847-8D63-F050E3DBF769}" name="RD5" dataDxfId="19">
      <calculatedColumnFormula>_xlfn.IFNA(INDEX('RD5 XCM Craigburn'!$I$2:$I$200,MATCH(Women5108[[#This Row],[Rider]],'RD5 XCM Craigburn'!$F$2:$F$200,0)),"")</calculatedColumnFormula>
    </tableColumn>
    <tableColumn id="8" xr3:uid="{AE0199CC-9244-9A4B-9817-DF07AE4F0433}" name="RD6 " dataDxfId="18">
      <calculatedColumnFormula>_xlfn.IFNA(INDEX('RD6 XCM Fox Creek'!$I$2:$I$200,MATCH(Women5108[[#This Row],[Rider]],'RD6 XCM Fox Creek'!$F$2:$F$200,0)),"")</calculatedColumnFormula>
    </tableColumn>
    <tableColumn id="19" xr3:uid="{A822BF17-7C75-E042-A258-2A3E6007C184}" name="RD7" dataDxfId="17">
      <calculatedColumnFormula>_xlfn.IFNA(INDEX('RD9 XCM Melrose W'!$I$2:$I$200,MATCH(Women5108[[#This Row],[Rider]],'RD9 XCM Melrose W'!$F$2:$F$200,0)),"")</calculatedColumnFormula>
    </tableColumn>
    <tableColumn id="9" xr3:uid="{26826726-4000-9141-B7B1-ADD4666257F8}" name="RD8" dataDxfId="16">
      <calculatedColumnFormula>_xlfn.IFNA(INDEX('RD7 XCO  Shepherds'!$I$2:$I$200,MATCH(Women5108[[#This Row],[Rider]],'RD7 XCO  Shepherds'!$F$2:$F$200,0)),"")</calculatedColumnFormula>
    </tableColumn>
    <tableColumn id="15" xr3:uid="{DBFD9BE7-E93E-F941-99A4-5936A8FD67FF}" name="RD8 XCO Melrose T" dataDxfId="15"/>
    <tableColumn id="7" xr3:uid="{8F2BB6F5-75BC-7248-B806-B7A04E9FFB38}" name="Number of Rounds" dataDxfId="14">
      <calculatedColumnFormula>9-COUNTBLANK(Women5108[[#This Row],[RD1 XCC Eagle]:[RD8 XCO Melrose T]])</calculatedColumnFormula>
    </tableColumn>
    <tableColumn id="10" xr3:uid="{CAD51777-1DBF-8F42-B8BB-5BB112C67271}" name="Number of Rounds XCC" dataDxfId="13">
      <calculatedColumnFormula>3-COUNTBLANK(Women5108[[#This Row],[RD1 XCC Eagle]:[RD3 XCM OHalTW]])</calculatedColumnFormula>
    </tableColumn>
    <tableColumn id="12" xr3:uid="{69912592-D1B1-D643-A1AD-BF8A64D6F9DF}" name="Number of Rounds XCM" dataDxfId="12">
      <calculatedColumnFormula>4-COUNTBLANK(Women5108[[#This Row],[RD4 ]:[RD7]])</calculatedColumnFormula>
    </tableColumn>
    <tableColumn id="17" xr3:uid="{A4E6D8D5-FC87-4B47-BFD5-483C7E6271E5}" name="Number of Rounds XCO" dataDxfId="11">
      <calculatedColumnFormula>2-COUNTBLANK(Women5108[[#This Row],[RD8]:[RD8 XCO Melrose T]])</calculatedColumnFormula>
    </tableColumn>
    <tableColumn id="13" xr3:uid="{A751813F-79F4-084B-A625-A161457DAB33}" name="Best 6 of 8 Overall" dataDxfId="0">
      <calculatedColumnFormula array="1">IF(Men_5[[#This Row],[Number of Rounds]]&lt;=6,SUM(IF(ISNA(BJ18:BR18),0,BJ18:BR18)),SUM(LARGE(BJ18:BR18,{1,2,3,4,5,6})))</calculatedColumnFormula>
    </tableColumn>
    <tableColumn id="14" xr3:uid="{8F978216-B411-244E-909E-23239BFDE084}" name="Best 3 of 4 XCM" dataDxfId="10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9">
      <calculatedColumnFormula>SUM(Women5108[[#This Row],[RD8]:[RD8 XCO Melrose T]])</calculatedColumnFormula>
    </tableColumn>
    <tableColumn id="11" xr3:uid="{633A5E0F-EF8E-1149-B7B8-0D1379389B17}" name="Best Overall XCC + XCM + XCO" dataDxfId="8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2" t="s">
        <v>193</v>
      </c>
      <c r="C2" s="82" t="s">
        <v>191</v>
      </c>
      <c r="D2" s="82" t="s">
        <v>192</v>
      </c>
    </row>
    <row r="3" spans="1:14" x14ac:dyDescent="0.2">
      <c r="A3" s="44" t="s">
        <v>1</v>
      </c>
      <c r="B3" s="82" t="s">
        <v>193</v>
      </c>
      <c r="C3" s="82" t="s">
        <v>194</v>
      </c>
      <c r="D3" s="82" t="s">
        <v>195</v>
      </c>
      <c r="E3" s="44"/>
    </row>
    <row r="4" spans="1:14" x14ac:dyDescent="0.2">
      <c r="A4" s="44" t="s">
        <v>2</v>
      </c>
      <c r="B4" s="82" t="s">
        <v>193</v>
      </c>
      <c r="C4" s="82" t="s">
        <v>196</v>
      </c>
      <c r="D4" s="82" t="s">
        <v>197</v>
      </c>
      <c r="E4" s="44"/>
    </row>
    <row r="5" spans="1:14" x14ac:dyDescent="0.2">
      <c r="A5" t="s">
        <v>3</v>
      </c>
      <c r="B5" s="82" t="s">
        <v>198</v>
      </c>
      <c r="C5" s="82" t="s">
        <v>199</v>
      </c>
      <c r="D5" s="82" t="s">
        <v>200</v>
      </c>
    </row>
    <row r="6" spans="1:14" x14ac:dyDescent="0.2">
      <c r="A6" t="s">
        <v>4</v>
      </c>
      <c r="B6" s="82" t="s">
        <v>201</v>
      </c>
      <c r="C6" s="82" t="s">
        <v>202</v>
      </c>
      <c r="D6" s="82" t="s">
        <v>203</v>
      </c>
      <c r="L6" s="82"/>
      <c r="M6" s="82"/>
      <c r="N6" s="82"/>
    </row>
    <row r="7" spans="1:14" x14ac:dyDescent="0.2">
      <c r="A7" t="s">
        <v>5</v>
      </c>
      <c r="B7" s="82" t="s">
        <v>7</v>
      </c>
      <c r="C7" s="82" t="s">
        <v>204</v>
      </c>
      <c r="D7" s="82" t="s">
        <v>205</v>
      </c>
      <c r="L7" s="82"/>
      <c r="M7" s="82"/>
      <c r="N7" s="82"/>
    </row>
    <row r="8" spans="1:14" x14ac:dyDescent="0.2">
      <c r="A8" t="s">
        <v>6</v>
      </c>
      <c r="B8" s="82" t="s">
        <v>201</v>
      </c>
      <c r="C8" s="82" t="s">
        <v>206</v>
      </c>
      <c r="D8" s="81" t="s">
        <v>207</v>
      </c>
      <c r="L8" s="82"/>
      <c r="M8" s="82"/>
      <c r="N8" s="82"/>
    </row>
    <row r="9" spans="1:14" x14ac:dyDescent="0.2">
      <c r="A9" s="44" t="s">
        <v>9</v>
      </c>
      <c r="B9" s="82" t="s">
        <v>8</v>
      </c>
      <c r="C9" s="82" t="s">
        <v>208</v>
      </c>
      <c r="D9" s="82" t="s">
        <v>209</v>
      </c>
      <c r="E9" s="44"/>
      <c r="L9" s="82"/>
      <c r="M9" s="82"/>
      <c r="N9" s="82"/>
    </row>
    <row r="10" spans="1:14" x14ac:dyDescent="0.2">
      <c r="A10" t="s">
        <v>49</v>
      </c>
      <c r="B10" s="82" t="s">
        <v>8</v>
      </c>
      <c r="C10" s="82" t="s">
        <v>210</v>
      </c>
      <c r="D10" s="82" t="s">
        <v>211</v>
      </c>
      <c r="L10" s="82"/>
      <c r="M10" s="82"/>
      <c r="N10" s="82"/>
    </row>
    <row r="11" spans="1:14" x14ac:dyDescent="0.2">
      <c r="A11" t="s">
        <v>50</v>
      </c>
      <c r="B11" s="82" t="s">
        <v>8</v>
      </c>
      <c r="C11" s="82" t="s">
        <v>212</v>
      </c>
      <c r="D11" s="82" t="s">
        <v>211</v>
      </c>
      <c r="L11" s="82"/>
      <c r="M11" s="82"/>
      <c r="N11" s="82"/>
    </row>
    <row r="12" spans="1:14" x14ac:dyDescent="0.2">
      <c r="A12" t="s">
        <v>216</v>
      </c>
      <c r="B12" s="82" t="s">
        <v>213</v>
      </c>
      <c r="C12" s="82" t="s">
        <v>214</v>
      </c>
      <c r="D12" s="82" t="s">
        <v>215</v>
      </c>
      <c r="L12" s="82"/>
      <c r="M12" s="82"/>
      <c r="N12" s="81"/>
    </row>
    <row r="13" spans="1:14" x14ac:dyDescent="0.2">
      <c r="A13" s="29" t="s">
        <v>14</v>
      </c>
      <c r="B13" s="30"/>
      <c r="C13" s="30"/>
      <c r="D13" s="30"/>
      <c r="L13" s="82"/>
      <c r="M13" s="82"/>
      <c r="N13" s="82"/>
    </row>
    <row r="14" spans="1:14" x14ac:dyDescent="0.2">
      <c r="A14" t="s">
        <v>51</v>
      </c>
      <c r="L14" s="82"/>
      <c r="M14" s="82"/>
      <c r="N14" s="82"/>
    </row>
    <row r="15" spans="1:14" x14ac:dyDescent="0.2">
      <c r="A15" t="s">
        <v>52</v>
      </c>
      <c r="L15" s="82"/>
      <c r="M15" s="82"/>
      <c r="N15" s="82"/>
    </row>
    <row r="16" spans="1:14" x14ac:dyDescent="0.2">
      <c r="A16" s="44"/>
      <c r="B16" s="44"/>
      <c r="C16" s="44"/>
      <c r="L16" s="82"/>
      <c r="M16" s="82"/>
      <c r="N16" s="82"/>
    </row>
    <row r="17" spans="1:6" x14ac:dyDescent="0.2">
      <c r="A17" s="44"/>
      <c r="B17" s="44"/>
      <c r="C17" s="44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1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T3" s="84"/>
      <c r="V3" s="84"/>
      <c r="W3" s="84"/>
      <c r="X3" s="84"/>
      <c r="Y3" s="84"/>
      <c r="Z3" s="101"/>
    </row>
    <row r="4" spans="1:27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R4" s="84"/>
      <c r="S4" s="84"/>
      <c r="T4" s="102"/>
      <c r="U4" s="103"/>
      <c r="V4" s="104"/>
      <c r="X4" s="84"/>
      <c r="Y4" s="84"/>
      <c r="Z4" s="101"/>
      <c r="AA4" s="84"/>
    </row>
    <row r="5" spans="1:27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P5" s="84"/>
      <c r="Q5" s="84"/>
      <c r="R5" s="84"/>
      <c r="T5" s="84"/>
      <c r="U5" s="84"/>
      <c r="V5" s="102"/>
      <c r="W5" s="103"/>
      <c r="X5" s="104"/>
      <c r="Z5" s="101"/>
      <c r="AA5" s="84"/>
    </row>
    <row r="6" spans="1:27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P6" s="84"/>
      <c r="Q6" s="84"/>
      <c r="R6" s="84"/>
      <c r="S6" s="84"/>
      <c r="T6" s="84"/>
      <c r="U6" s="84"/>
      <c r="V6" s="102"/>
      <c r="W6" s="103"/>
      <c r="X6" s="104"/>
      <c r="Y6" s="84"/>
      <c r="Z6" s="101"/>
      <c r="AA6" s="84"/>
    </row>
    <row r="7" spans="1:27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P7" s="84"/>
      <c r="Q7" s="84"/>
      <c r="R7" s="84"/>
      <c r="S7" s="84"/>
      <c r="T7" s="84"/>
      <c r="U7" s="84"/>
      <c r="V7" s="102"/>
      <c r="W7" s="103"/>
      <c r="X7" s="104"/>
      <c r="Y7" s="84"/>
      <c r="Z7" s="101"/>
      <c r="AA7" s="84"/>
    </row>
    <row r="8" spans="1:27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P8" s="84"/>
      <c r="Q8" s="84"/>
      <c r="R8" s="84"/>
      <c r="S8" s="84"/>
      <c r="T8" s="84"/>
      <c r="U8" s="84"/>
      <c r="V8" s="102"/>
      <c r="W8" s="103"/>
      <c r="X8" s="104"/>
      <c r="Y8" s="84"/>
      <c r="Z8" s="101"/>
      <c r="AA8" s="84"/>
    </row>
    <row r="9" spans="1:27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P9" s="84"/>
      <c r="Q9" s="84"/>
      <c r="R9" s="84"/>
      <c r="S9" s="84"/>
      <c r="T9" s="84"/>
      <c r="U9" s="84"/>
      <c r="V9" s="102"/>
      <c r="W9" s="103"/>
      <c r="X9" s="104"/>
      <c r="Y9" s="84"/>
      <c r="Z9" s="101"/>
      <c r="AA9" s="84"/>
    </row>
    <row r="10" spans="1:27" ht="20" customHeight="1" x14ac:dyDescent="0.2">
      <c r="A10" s="100" t="s">
        <v>60</v>
      </c>
      <c r="B10" s="102" t="s">
        <v>34</v>
      </c>
      <c r="C10" s="100">
        <v>9</v>
      </c>
      <c r="D10" s="100" t="s">
        <v>70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350</v>
      </c>
      <c r="P10" s="84"/>
      <c r="Q10" s="84"/>
      <c r="R10" s="84"/>
      <c r="S10" s="84"/>
      <c r="T10" s="84"/>
      <c r="U10" s="84"/>
      <c r="V10" s="102"/>
      <c r="W10" s="103"/>
      <c r="X10" s="104"/>
      <c r="Y10" s="84"/>
      <c r="Z10" s="101"/>
      <c r="AA10" s="84"/>
    </row>
    <row r="11" spans="1:27" ht="20" customHeight="1" x14ac:dyDescent="0.2">
      <c r="A11" s="100" t="s">
        <v>60</v>
      </c>
      <c r="B11" s="102" t="s">
        <v>34</v>
      </c>
      <c r="C11" s="100">
        <v>10</v>
      </c>
      <c r="D11" s="100" t="s">
        <v>71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340</v>
      </c>
      <c r="P11" s="84"/>
      <c r="Q11" s="84"/>
      <c r="R11" s="84"/>
      <c r="S11" s="84"/>
      <c r="T11" s="84"/>
      <c r="U11" s="84"/>
      <c r="V11" s="102"/>
      <c r="W11" s="103"/>
      <c r="X11" s="104"/>
      <c r="Y11" s="84"/>
      <c r="Z11" s="101"/>
      <c r="AA11" s="84"/>
    </row>
    <row r="12" spans="1:27" ht="20" customHeight="1" x14ac:dyDescent="0.2">
      <c r="A12" s="100" t="s">
        <v>60</v>
      </c>
      <c r="B12" s="102" t="s">
        <v>34</v>
      </c>
      <c r="C12" s="100">
        <v>11</v>
      </c>
      <c r="D12" s="100" t="s">
        <v>72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330</v>
      </c>
      <c r="P12" s="84"/>
      <c r="Q12" s="84"/>
      <c r="R12" s="84"/>
      <c r="S12" s="84"/>
      <c r="T12" s="84"/>
      <c r="U12" s="84"/>
      <c r="V12" s="102"/>
      <c r="W12" s="103"/>
      <c r="X12" s="104"/>
      <c r="Y12" s="84"/>
      <c r="Z12" s="101"/>
      <c r="AA12" s="84"/>
    </row>
    <row r="13" spans="1:27" ht="20" customHeight="1" x14ac:dyDescent="0.2">
      <c r="A13" s="100" t="s">
        <v>60</v>
      </c>
      <c r="B13" s="102" t="s">
        <v>34</v>
      </c>
      <c r="C13" s="100">
        <v>12</v>
      </c>
      <c r="D13" s="100" t="s">
        <v>73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102"/>
      <c r="W13" s="103"/>
      <c r="X13" s="104"/>
      <c r="Y13" s="84"/>
      <c r="Z13" s="101"/>
      <c r="AA13" s="84"/>
    </row>
    <row r="14" spans="1:27" ht="20" customHeight="1" x14ac:dyDescent="0.2">
      <c r="A14" s="100" t="s">
        <v>60</v>
      </c>
      <c r="B14" s="102" t="s">
        <v>34</v>
      </c>
      <c r="C14" s="100">
        <v>13</v>
      </c>
      <c r="D14" s="100" t="s">
        <v>74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310</v>
      </c>
      <c r="P14" s="84"/>
      <c r="Q14" s="84"/>
      <c r="R14" s="84"/>
      <c r="S14" s="84"/>
      <c r="T14" s="84"/>
      <c r="U14" s="84"/>
      <c r="V14" s="102"/>
      <c r="W14" s="103"/>
      <c r="X14" s="104"/>
      <c r="Y14" s="84"/>
      <c r="Z14" s="101"/>
      <c r="AA14" s="84"/>
    </row>
    <row r="15" spans="1:27" ht="20" customHeight="1" x14ac:dyDescent="0.2">
      <c r="A15" s="100" t="s">
        <v>19</v>
      </c>
      <c r="B15" s="102" t="s">
        <v>35</v>
      </c>
      <c r="C15" s="100">
        <v>1</v>
      </c>
      <c r="D15" s="100" t="s">
        <v>61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400</v>
      </c>
      <c r="R15" s="84"/>
      <c r="S15" s="84"/>
      <c r="T15" s="84"/>
      <c r="U15" s="84"/>
      <c r="V15" s="102"/>
      <c r="W15" s="103"/>
      <c r="X15" s="104"/>
      <c r="Y15" s="84"/>
      <c r="Z15" s="101"/>
    </row>
    <row r="16" spans="1:27" ht="20" customHeight="1" x14ac:dyDescent="0.2">
      <c r="A16" s="100" t="s">
        <v>19</v>
      </c>
      <c r="B16" s="102" t="s">
        <v>35</v>
      </c>
      <c r="C16" s="100">
        <v>2</v>
      </c>
      <c r="D16" s="102" t="s">
        <v>63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360</v>
      </c>
      <c r="R16" s="84"/>
      <c r="S16" s="84"/>
      <c r="T16" s="84"/>
      <c r="U16" s="84"/>
      <c r="V16" s="102"/>
      <c r="W16" s="103"/>
      <c r="X16" s="104"/>
      <c r="Y16" s="84"/>
    </row>
    <row r="17" spans="1:25" ht="20" customHeight="1" x14ac:dyDescent="0.2">
      <c r="A17" s="100" t="s">
        <v>19</v>
      </c>
      <c r="B17" s="102" t="s">
        <v>35</v>
      </c>
      <c r="C17" s="100">
        <v>3</v>
      </c>
      <c r="D17" s="100" t="s">
        <v>64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336</v>
      </c>
      <c r="R17" s="84"/>
      <c r="S17" s="84"/>
      <c r="T17" s="84"/>
      <c r="U17" s="84"/>
      <c r="V17" s="102"/>
      <c r="W17" s="103"/>
      <c r="X17" s="104"/>
      <c r="Y17" s="84"/>
    </row>
    <row r="18" spans="1:25" ht="20" customHeight="1" x14ac:dyDescent="0.2">
      <c r="A18" s="100" t="s">
        <v>19</v>
      </c>
      <c r="B18" s="102" t="s">
        <v>35</v>
      </c>
      <c r="C18" s="100">
        <v>4</v>
      </c>
      <c r="D18" s="102" t="s">
        <v>65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320</v>
      </c>
      <c r="R18" s="84"/>
      <c r="S18" s="84"/>
      <c r="T18" s="84"/>
      <c r="U18" s="84"/>
      <c r="V18" s="102"/>
      <c r="W18" s="103"/>
      <c r="X18" s="104"/>
      <c r="Y18" s="84"/>
    </row>
    <row r="19" spans="1:25" ht="20" customHeight="1" x14ac:dyDescent="0.2">
      <c r="A19" s="100" t="s">
        <v>19</v>
      </c>
      <c r="B19" s="102" t="s">
        <v>35</v>
      </c>
      <c r="C19" s="100">
        <v>5</v>
      </c>
      <c r="D19" s="100" t="s">
        <v>66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312</v>
      </c>
      <c r="R19" s="84"/>
      <c r="S19" s="84"/>
      <c r="T19" s="84"/>
      <c r="U19" s="84"/>
      <c r="V19" s="102"/>
      <c r="W19" s="103"/>
      <c r="X19" s="104"/>
      <c r="Y19" s="84"/>
    </row>
    <row r="20" spans="1:25" ht="20" customHeight="1" x14ac:dyDescent="0.2">
      <c r="A20" s="100" t="s">
        <v>19</v>
      </c>
      <c r="B20" s="102" t="s">
        <v>35</v>
      </c>
      <c r="C20" s="100">
        <v>6</v>
      </c>
      <c r="D20" s="102" t="s">
        <v>67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304</v>
      </c>
      <c r="R20" s="84"/>
      <c r="S20" s="84"/>
      <c r="T20" s="84"/>
      <c r="U20" s="84"/>
      <c r="V20" s="102"/>
      <c r="W20" s="103"/>
      <c r="X20" s="104"/>
      <c r="Y20" s="84"/>
    </row>
    <row r="21" spans="1:25" ht="20" customHeight="1" x14ac:dyDescent="0.2">
      <c r="A21" s="100" t="s">
        <v>19</v>
      </c>
      <c r="B21" s="102" t="s">
        <v>35</v>
      </c>
      <c r="C21" s="100">
        <v>7</v>
      </c>
      <c r="D21" s="100" t="s">
        <v>68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296</v>
      </c>
      <c r="R21" s="84"/>
      <c r="S21" s="84"/>
      <c r="T21" s="84"/>
      <c r="U21" s="84"/>
      <c r="V21" s="102"/>
      <c r="W21" s="103"/>
      <c r="X21" s="104"/>
      <c r="Y21" s="84"/>
    </row>
    <row r="22" spans="1:25" ht="20" customHeight="1" x14ac:dyDescent="0.2">
      <c r="A22" s="100" t="s">
        <v>19</v>
      </c>
      <c r="B22" s="102" t="s">
        <v>35</v>
      </c>
      <c r="C22" s="100">
        <v>8</v>
      </c>
      <c r="D22" s="102" t="s">
        <v>69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288</v>
      </c>
      <c r="R22" s="84"/>
      <c r="S22" s="84"/>
      <c r="T22" s="84"/>
      <c r="U22" s="84"/>
      <c r="V22" s="102"/>
      <c r="W22" s="103"/>
      <c r="X22" s="104"/>
    </row>
    <row r="23" spans="1:25" ht="20" customHeight="1" x14ac:dyDescent="0.2">
      <c r="A23" s="100" t="s">
        <v>19</v>
      </c>
      <c r="B23" s="102" t="s">
        <v>35</v>
      </c>
      <c r="C23" s="100">
        <v>9</v>
      </c>
      <c r="D23" s="100" t="s">
        <v>70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100" t="s">
        <v>19</v>
      </c>
      <c r="B24" s="102" t="s">
        <v>35</v>
      </c>
      <c r="C24" s="100">
        <v>10</v>
      </c>
      <c r="D24" s="102" t="s">
        <v>71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100" t="s">
        <v>19</v>
      </c>
      <c r="B25" s="102" t="s">
        <v>35</v>
      </c>
      <c r="C25" s="100">
        <v>11</v>
      </c>
      <c r="D25" s="100" t="s">
        <v>72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100" t="s">
        <v>21</v>
      </c>
      <c r="B26" s="102" t="s">
        <v>36</v>
      </c>
      <c r="C26" s="100">
        <v>1</v>
      </c>
      <c r="D26" s="100" t="s">
        <v>61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100" t="s">
        <v>21</v>
      </c>
      <c r="B27" s="102" t="s">
        <v>36</v>
      </c>
      <c r="C27" s="100">
        <v>2</v>
      </c>
      <c r="D27" s="102" t="s">
        <v>63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100" t="s">
        <v>21</v>
      </c>
      <c r="B28" s="102" t="s">
        <v>36</v>
      </c>
      <c r="C28" s="100">
        <v>3</v>
      </c>
      <c r="D28" s="100" t="s">
        <v>64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100" t="s">
        <v>21</v>
      </c>
      <c r="B29" s="102" t="s">
        <v>36</v>
      </c>
      <c r="C29" s="100">
        <v>4</v>
      </c>
      <c r="D29" s="102" t="s">
        <v>65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100" t="s">
        <v>21</v>
      </c>
      <c r="B30" s="102" t="s">
        <v>36</v>
      </c>
      <c r="C30" s="100">
        <v>5</v>
      </c>
      <c r="D30" s="100" t="s">
        <v>66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100" t="s">
        <v>21</v>
      </c>
      <c r="B31" s="102" t="s">
        <v>36</v>
      </c>
      <c r="C31" s="100">
        <v>6</v>
      </c>
      <c r="D31" s="102" t="s">
        <v>67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100" t="s">
        <v>21</v>
      </c>
      <c r="B32" s="102" t="s">
        <v>36</v>
      </c>
      <c r="C32" s="100">
        <v>7</v>
      </c>
      <c r="D32" s="100" t="s">
        <v>68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100" t="s">
        <v>21</v>
      </c>
      <c r="B33" s="102" t="s">
        <v>36</v>
      </c>
      <c r="C33" s="100">
        <v>8</v>
      </c>
      <c r="D33" s="102" t="s">
        <v>69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100" t="s">
        <v>21</v>
      </c>
      <c r="B34" s="102" t="s">
        <v>36</v>
      </c>
      <c r="C34" s="100">
        <v>9</v>
      </c>
      <c r="D34" s="100" t="s">
        <v>70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100" t="s">
        <v>21</v>
      </c>
      <c r="B35" s="102" t="s">
        <v>36</v>
      </c>
      <c r="C35" s="100">
        <v>10</v>
      </c>
      <c r="D35" s="102" t="s">
        <v>71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100" t="s">
        <v>21</v>
      </c>
      <c r="B36" s="102" t="s">
        <v>36</v>
      </c>
      <c r="C36" s="100">
        <v>11</v>
      </c>
      <c r="D36" s="100" t="s">
        <v>72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100" t="s">
        <v>21</v>
      </c>
      <c r="B37" s="102" t="s">
        <v>36</v>
      </c>
      <c r="C37" s="100">
        <v>12</v>
      </c>
      <c r="D37" s="100" t="s">
        <v>73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100" t="s">
        <v>21</v>
      </c>
      <c r="B38" s="102" t="s">
        <v>36</v>
      </c>
      <c r="C38" s="100">
        <v>13</v>
      </c>
      <c r="D38" s="102" t="s">
        <v>74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100" t="s">
        <v>21</v>
      </c>
      <c r="B39" s="102" t="s">
        <v>36</v>
      </c>
      <c r="C39" s="100">
        <v>14</v>
      </c>
      <c r="D39" s="100" t="s">
        <v>75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100" t="s">
        <v>21</v>
      </c>
      <c r="B40" s="102" t="s">
        <v>36</v>
      </c>
      <c r="C40" s="100">
        <v>15</v>
      </c>
      <c r="D40" s="102" t="s">
        <v>76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203</v>
      </c>
      <c r="S40" s="84"/>
      <c r="T40" s="84"/>
      <c r="U40" s="84"/>
      <c r="W40" s="102"/>
      <c r="X40" s="103"/>
      <c r="Y40" s="104"/>
    </row>
    <row r="41" spans="1:26" ht="20" customHeight="1" x14ac:dyDescent="0.2">
      <c r="A41" s="100" t="s">
        <v>21</v>
      </c>
      <c r="B41" s="102" t="s">
        <v>36</v>
      </c>
      <c r="C41" s="100">
        <v>16</v>
      </c>
      <c r="D41" s="100" t="s">
        <v>77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196</v>
      </c>
      <c r="S41" s="84"/>
      <c r="T41" s="84"/>
      <c r="U41" s="84"/>
      <c r="V41" s="84"/>
      <c r="W41" s="102"/>
      <c r="X41" s="103"/>
      <c r="Y41" s="104"/>
      <c r="Z41" s="84"/>
    </row>
    <row r="42" spans="1:26" ht="20" customHeight="1" x14ac:dyDescent="0.2">
      <c r="A42" s="100" t="s">
        <v>21</v>
      </c>
      <c r="B42" s="102" t="s">
        <v>36</v>
      </c>
      <c r="C42" s="100">
        <v>17</v>
      </c>
      <c r="D42" s="102" t="s">
        <v>150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189</v>
      </c>
      <c r="S42" s="84"/>
      <c r="T42" s="84"/>
      <c r="U42" s="84"/>
      <c r="V42" s="84"/>
      <c r="W42" s="102"/>
      <c r="X42" s="103"/>
      <c r="Y42" s="104"/>
      <c r="Z42" s="84"/>
    </row>
    <row r="43" spans="1:26" ht="20" customHeight="1" x14ac:dyDescent="0.2">
      <c r="A43" s="100" t="s">
        <v>21</v>
      </c>
      <c r="B43" s="102" t="s">
        <v>36</v>
      </c>
      <c r="C43" s="100">
        <v>18</v>
      </c>
      <c r="D43" s="100" t="s">
        <v>151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182</v>
      </c>
      <c r="S43" s="84"/>
      <c r="T43" s="84"/>
      <c r="U43" s="84"/>
      <c r="V43" s="84"/>
      <c r="W43" s="102"/>
      <c r="X43" s="103"/>
      <c r="Y43" s="104"/>
      <c r="Z43" s="84"/>
    </row>
    <row r="44" spans="1:26" ht="20" customHeight="1" x14ac:dyDescent="0.2">
      <c r="A44" s="100" t="s">
        <v>23</v>
      </c>
      <c r="B44" s="102" t="s">
        <v>37</v>
      </c>
      <c r="C44" s="100">
        <v>1</v>
      </c>
      <c r="D44" s="100" t="s">
        <v>61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300</v>
      </c>
      <c r="S44" s="84"/>
      <c r="T44" s="84"/>
      <c r="U44" s="84"/>
      <c r="V44" s="84"/>
      <c r="W44" s="102"/>
      <c r="X44" s="103"/>
      <c r="Y44" s="104"/>
      <c r="Z44" s="84"/>
    </row>
    <row r="45" spans="1:26" ht="20" customHeight="1" x14ac:dyDescent="0.2">
      <c r="A45" s="100" t="s">
        <v>23</v>
      </c>
      <c r="B45" s="102" t="s">
        <v>37</v>
      </c>
      <c r="C45" s="100">
        <v>2</v>
      </c>
      <c r="D45" s="102" t="s">
        <v>63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270</v>
      </c>
      <c r="S45" s="84"/>
      <c r="T45" s="84"/>
      <c r="U45" s="84"/>
      <c r="V45" s="84"/>
      <c r="W45" s="102"/>
      <c r="X45" s="103"/>
      <c r="Y45" s="104"/>
      <c r="Z45" s="84"/>
    </row>
    <row r="46" spans="1:26" ht="20" customHeight="1" x14ac:dyDescent="0.2">
      <c r="A46" s="100" t="s">
        <v>23</v>
      </c>
      <c r="B46" s="102" t="s">
        <v>37</v>
      </c>
      <c r="C46" s="100">
        <v>3</v>
      </c>
      <c r="D46" s="100" t="s">
        <v>64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252</v>
      </c>
      <c r="S46" s="84"/>
      <c r="T46" s="84"/>
      <c r="U46" s="84"/>
      <c r="V46" s="84"/>
      <c r="W46" s="102"/>
      <c r="X46" s="103"/>
      <c r="Y46" s="104"/>
      <c r="Z46" s="84"/>
    </row>
    <row r="47" spans="1:26" ht="20" customHeight="1" x14ac:dyDescent="0.2">
      <c r="A47" s="100" t="s">
        <v>23</v>
      </c>
      <c r="B47" s="102" t="s">
        <v>37</v>
      </c>
      <c r="C47" s="100">
        <v>4</v>
      </c>
      <c r="D47" s="102" t="s">
        <v>65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240</v>
      </c>
      <c r="S47" s="84"/>
      <c r="T47" s="84"/>
      <c r="U47" s="84"/>
      <c r="V47" s="84"/>
      <c r="W47" s="102"/>
      <c r="X47" s="103"/>
      <c r="Y47" s="104"/>
      <c r="Z47" s="84"/>
    </row>
    <row r="48" spans="1:26" ht="20" customHeight="1" x14ac:dyDescent="0.2">
      <c r="A48" s="100" t="s">
        <v>23</v>
      </c>
      <c r="B48" s="102" t="s">
        <v>37</v>
      </c>
      <c r="C48" s="100">
        <v>5</v>
      </c>
      <c r="D48" s="100" t="s">
        <v>66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234</v>
      </c>
      <c r="S48" s="84"/>
      <c r="T48" s="84"/>
      <c r="U48" s="84"/>
      <c r="V48" s="84"/>
      <c r="W48" s="102"/>
      <c r="X48" s="103"/>
      <c r="Y48" s="104"/>
      <c r="Z48" s="84"/>
    </row>
    <row r="49" spans="1:27" ht="20" customHeight="1" x14ac:dyDescent="0.2">
      <c r="A49" s="100" t="s">
        <v>23</v>
      </c>
      <c r="B49" s="102" t="s">
        <v>37</v>
      </c>
      <c r="C49" s="100">
        <v>6</v>
      </c>
      <c r="D49" s="102" t="s">
        <v>67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228</v>
      </c>
      <c r="S49" s="84"/>
      <c r="T49" s="84"/>
      <c r="U49" s="84"/>
      <c r="V49" s="84"/>
      <c r="W49" s="102"/>
      <c r="X49" s="103"/>
      <c r="Y49" s="104"/>
      <c r="Z49" s="84"/>
    </row>
    <row r="50" spans="1:27" ht="20" customHeight="1" x14ac:dyDescent="0.2">
      <c r="A50" s="100" t="s">
        <v>23</v>
      </c>
      <c r="B50" s="102" t="s">
        <v>37</v>
      </c>
      <c r="C50" s="100">
        <v>7</v>
      </c>
      <c r="D50" s="100" t="s">
        <v>68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222</v>
      </c>
      <c r="S50" s="84"/>
      <c r="T50" s="84"/>
      <c r="U50" s="84"/>
      <c r="V50" s="84"/>
      <c r="W50" s="102"/>
      <c r="X50" s="103"/>
      <c r="Y50" s="104"/>
      <c r="Z50" s="84"/>
    </row>
    <row r="51" spans="1:27" ht="20" customHeight="1" x14ac:dyDescent="0.2">
      <c r="A51" s="100" t="s">
        <v>23</v>
      </c>
      <c r="B51" s="102" t="s">
        <v>37</v>
      </c>
      <c r="C51" s="100">
        <v>8</v>
      </c>
      <c r="D51" s="102" t="s">
        <v>69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216</v>
      </c>
      <c r="Q51" s="84"/>
      <c r="R51" s="84"/>
      <c r="U51" s="102"/>
      <c r="V51" s="103"/>
      <c r="W51" s="104"/>
      <c r="X51" s="103"/>
      <c r="Y51" s="104"/>
      <c r="Z51" s="84"/>
    </row>
    <row r="52" spans="1:27" ht="20" customHeight="1" x14ac:dyDescent="0.2">
      <c r="A52" s="100" t="s">
        <v>23</v>
      </c>
      <c r="B52" s="102" t="s">
        <v>37</v>
      </c>
      <c r="C52" s="100">
        <v>9</v>
      </c>
      <c r="D52" s="100" t="s">
        <v>70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210</v>
      </c>
      <c r="Q52" s="84"/>
      <c r="R52" s="84"/>
      <c r="V52" s="84"/>
      <c r="W52" s="102"/>
      <c r="X52" s="103"/>
      <c r="Y52" s="104"/>
      <c r="Z52" s="84"/>
    </row>
    <row r="53" spans="1:27" ht="20" customHeight="1" x14ac:dyDescent="0.2">
      <c r="A53" s="100" t="s">
        <v>23</v>
      </c>
      <c r="B53" s="102" t="s">
        <v>37</v>
      </c>
      <c r="C53" s="100">
        <v>10</v>
      </c>
      <c r="D53" s="102" t="s">
        <v>71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204</v>
      </c>
      <c r="S53" s="84"/>
      <c r="T53" s="84"/>
      <c r="U53" s="84"/>
      <c r="V53" s="84"/>
      <c r="W53" s="102"/>
      <c r="X53" s="103"/>
      <c r="Y53" s="104"/>
    </row>
    <row r="54" spans="1:27" ht="20" customHeight="1" x14ac:dyDescent="0.2">
      <c r="A54" s="100" t="s">
        <v>23</v>
      </c>
      <c r="B54" s="102" t="s">
        <v>37</v>
      </c>
      <c r="C54" s="100">
        <v>11</v>
      </c>
      <c r="D54" s="100" t="s">
        <v>72</v>
      </c>
      <c r="E54" s="102" t="s">
        <v>62</v>
      </c>
      <c r="F54" s="102"/>
      <c r="G54" s="103"/>
      <c r="H54" s="104"/>
      <c r="I54" s="57">
        <f>VLOOKUP(C54,'Points Table'!A$3:L$43,IF(A54="A Grade / Juniors",4,IF(A54="B Grade",6,IF(A54="C Grade",8,IF(A54="D Grade",10,12)))))</f>
        <v>198</v>
      </c>
      <c r="W54" s="102"/>
      <c r="X54" s="103"/>
      <c r="Y54" s="104"/>
    </row>
    <row r="55" spans="1:27" ht="20" customHeight="1" x14ac:dyDescent="0.2">
      <c r="A55" s="100" t="s">
        <v>23</v>
      </c>
      <c r="B55" s="102" t="s">
        <v>37</v>
      </c>
      <c r="C55" s="100">
        <v>12</v>
      </c>
      <c r="D55" s="102" t="s">
        <v>73</v>
      </c>
      <c r="E55" s="102" t="s">
        <v>62</v>
      </c>
      <c r="F55" s="102"/>
      <c r="G55" s="103"/>
      <c r="H55" s="104"/>
      <c r="I55" s="57">
        <f>VLOOKUP(C55,'Points Table'!A$3:L$43,IF(A55="A Grade / Juniors",4,IF(A55="B Grade",6,IF(A55="C Grade",8,IF(A55="D Grade",10,12)))))</f>
        <v>192</v>
      </c>
      <c r="T55" s="84"/>
      <c r="U55" s="84"/>
      <c r="X55" s="102"/>
      <c r="Y55" s="103"/>
      <c r="Z55" s="104"/>
    </row>
    <row r="56" spans="1:27" ht="20" customHeight="1" x14ac:dyDescent="0.2">
      <c r="A56" s="100" t="s">
        <v>23</v>
      </c>
      <c r="B56" s="102" t="s">
        <v>37</v>
      </c>
      <c r="C56" s="100">
        <v>13</v>
      </c>
      <c r="D56" s="100" t="s">
        <v>74</v>
      </c>
      <c r="E56" s="102" t="s">
        <v>62</v>
      </c>
      <c r="F56" s="102"/>
      <c r="G56" s="103"/>
      <c r="H56" s="104"/>
      <c r="I56" s="57">
        <f>VLOOKUP(C56,'Points Table'!A$3:L$43,IF(A56="A Grade / Juniors",4,IF(A56="B Grade",6,IF(A56="C Grade",8,IF(A56="D Grade",10,12)))))</f>
        <v>186</v>
      </c>
      <c r="T56" s="84"/>
      <c r="U56" s="84"/>
      <c r="V56" s="84"/>
      <c r="W56" s="84"/>
      <c r="X56" s="102"/>
      <c r="Y56" s="103"/>
      <c r="Z56" s="104"/>
      <c r="AA56" s="84"/>
    </row>
    <row r="57" spans="1:27" ht="20" customHeight="1" x14ac:dyDescent="0.2">
      <c r="A57" s="100" t="s">
        <v>23</v>
      </c>
      <c r="B57" s="102" t="s">
        <v>37</v>
      </c>
      <c r="C57" s="100">
        <v>14</v>
      </c>
      <c r="D57" s="102" t="s">
        <v>75</v>
      </c>
      <c r="E57" s="102" t="s">
        <v>62</v>
      </c>
      <c r="F57" s="102"/>
      <c r="G57" s="103"/>
      <c r="H57" s="104"/>
      <c r="I57" s="57">
        <f>VLOOKUP(C57,'Points Table'!A$3:L$43,IF(A57="A Grade / Juniors",4,IF(A57="B Grade",6,IF(A57="C Grade",8,IF(A57="D Grade",10,12)))))</f>
        <v>180</v>
      </c>
      <c r="T57" s="84"/>
      <c r="U57" s="84"/>
      <c r="V57" s="84"/>
      <c r="W57" s="84"/>
      <c r="X57" s="102"/>
      <c r="Y57" s="103"/>
      <c r="Z57" s="104"/>
    </row>
    <row r="58" spans="1:27" ht="20" customHeight="1" x14ac:dyDescent="0.2">
      <c r="A58" s="100" t="s">
        <v>60</v>
      </c>
      <c r="B58" s="102" t="s">
        <v>38</v>
      </c>
      <c r="C58" s="100">
        <v>1</v>
      </c>
      <c r="D58" s="100" t="s">
        <v>61</v>
      </c>
      <c r="E58" s="102" t="s">
        <v>62</v>
      </c>
      <c r="F58" s="102"/>
      <c r="G58" s="103"/>
      <c r="H58" s="104"/>
      <c r="I58" s="57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100" t="s">
        <v>60</v>
      </c>
      <c r="B59" s="102" t="s">
        <v>38</v>
      </c>
      <c r="C59" s="100">
        <v>2</v>
      </c>
      <c r="D59" s="102" t="s">
        <v>63</v>
      </c>
      <c r="E59" s="102" t="s">
        <v>62</v>
      </c>
      <c r="F59" s="102"/>
      <c r="G59" s="103"/>
      <c r="H59" s="104"/>
      <c r="I59" s="57">
        <f>VLOOKUP(C59,'Points Table'!A$3:L$43,IF(A59="A Grade / Juniors",4,IF(A59="B Grade",6,IF(A59="C Grade",8,IF(A59="D Grade",10,12)))))</f>
        <v>450</v>
      </c>
      <c r="S59" s="84"/>
      <c r="T59" s="84"/>
      <c r="W59" s="102"/>
      <c r="X59" s="103"/>
      <c r="Y59" s="104"/>
    </row>
    <row r="60" spans="1:27" ht="20" customHeight="1" x14ac:dyDescent="0.2">
      <c r="A60" s="100" t="s">
        <v>19</v>
      </c>
      <c r="B60" s="102" t="s">
        <v>39</v>
      </c>
      <c r="C60" s="100">
        <v>1</v>
      </c>
      <c r="D60" s="100" t="s">
        <v>61</v>
      </c>
      <c r="E60" s="102" t="s">
        <v>62</v>
      </c>
      <c r="F60" s="102"/>
      <c r="G60" s="103"/>
      <c r="H60" s="104"/>
      <c r="I60" s="57">
        <f>VLOOKUP(C60,'Points Table'!A$3:L$43,IF(A60="A Grade / Juniors",4,IF(A60="B Grade",6,IF(A60="C Grade",8,IF(A60="D Grade",10,12)))))</f>
        <v>400</v>
      </c>
      <c r="S60" s="84"/>
      <c r="T60" s="84"/>
      <c r="U60" s="84"/>
      <c r="V60" s="84"/>
      <c r="W60" s="102"/>
      <c r="X60" s="103"/>
      <c r="Y60" s="104"/>
      <c r="Z60" s="84"/>
    </row>
    <row r="61" spans="1:27" ht="20" customHeight="1" x14ac:dyDescent="0.2">
      <c r="A61" s="100" t="s">
        <v>19</v>
      </c>
      <c r="B61" s="102" t="s">
        <v>39</v>
      </c>
      <c r="C61" s="100">
        <v>2</v>
      </c>
      <c r="D61" s="102" t="s">
        <v>63</v>
      </c>
      <c r="E61" s="102" t="s">
        <v>62</v>
      </c>
      <c r="F61" s="102"/>
      <c r="G61" s="103"/>
      <c r="H61" s="104"/>
      <c r="I61" s="57">
        <f>VLOOKUP(C61,'Points Table'!A$3:L$43,IF(A61="A Grade / Juniors",4,IF(A61="B Grade",6,IF(A61="C Grade",8,IF(A61="D Grade",10,12)))))</f>
        <v>360</v>
      </c>
      <c r="Q61" s="84"/>
      <c r="R61" s="84"/>
      <c r="S61" s="84"/>
      <c r="T61" s="84"/>
      <c r="U61" s="84"/>
      <c r="V61" s="84"/>
      <c r="W61" s="102"/>
      <c r="X61" s="103"/>
      <c r="Y61" s="104"/>
    </row>
    <row r="62" spans="1:27" ht="20" customHeight="1" x14ac:dyDescent="0.2">
      <c r="A62" s="100" t="s">
        <v>21</v>
      </c>
      <c r="B62" s="102" t="s">
        <v>40</v>
      </c>
      <c r="C62" s="100">
        <v>1</v>
      </c>
      <c r="D62" s="100" t="s">
        <v>61</v>
      </c>
      <c r="E62" s="102" t="s">
        <v>62</v>
      </c>
      <c r="F62" s="102"/>
      <c r="G62" s="103"/>
      <c r="H62" s="104"/>
      <c r="I62" s="57">
        <f>VLOOKUP(C62,'Points Table'!A$3:L$43,IF(A62="A Grade / Juniors",4,IF(A62="B Grade",6,IF(A62="C Grade",8,IF(A62="D Grade",10,12)))))</f>
        <v>350</v>
      </c>
      <c r="Q62" s="84"/>
      <c r="R62" s="84"/>
      <c r="S62" s="84"/>
      <c r="V62" s="102"/>
      <c r="W62" s="103"/>
      <c r="X62" s="104"/>
    </row>
    <row r="63" spans="1:27" ht="20" customHeight="1" x14ac:dyDescent="0.2">
      <c r="A63" s="100" t="s">
        <v>21</v>
      </c>
      <c r="B63" s="102" t="s">
        <v>40</v>
      </c>
      <c r="C63" s="100">
        <v>2</v>
      </c>
      <c r="D63" s="102" t="s">
        <v>63</v>
      </c>
      <c r="E63" s="102" t="s">
        <v>62</v>
      </c>
      <c r="F63" s="102"/>
      <c r="G63" s="103"/>
      <c r="H63" s="104"/>
      <c r="I63" s="57">
        <f>VLOOKUP(C63,'Points Table'!A$3:L$43,IF(A63="A Grade / Juniors",4,IF(A63="B Grade",6,IF(A63="C Grade",8,IF(A63="D Grade",10,12)))))</f>
        <v>315</v>
      </c>
      <c r="R63" s="84"/>
      <c r="S63" s="84"/>
      <c r="T63" s="84"/>
      <c r="U63" s="84"/>
      <c r="V63" s="102"/>
      <c r="W63" s="103"/>
      <c r="X63" s="104"/>
      <c r="Y63" s="84"/>
    </row>
    <row r="64" spans="1:27" ht="20" customHeight="1" x14ac:dyDescent="0.2">
      <c r="A64" s="100" t="s">
        <v>21</v>
      </c>
      <c r="B64" s="102" t="s">
        <v>40</v>
      </c>
      <c r="C64" s="100">
        <v>3</v>
      </c>
      <c r="D64" s="100" t="s">
        <v>64</v>
      </c>
      <c r="E64" s="102" t="s">
        <v>62</v>
      </c>
      <c r="F64" s="102"/>
      <c r="G64" s="103"/>
      <c r="H64" s="104"/>
      <c r="I64" s="57">
        <f>VLOOKUP(C64,'Points Table'!A$3:L$43,IF(A64="A Grade / Juniors",4,IF(A64="B Grade",6,IF(A64="C Grade",8,IF(A64="D Grade",10,12)))))</f>
        <v>294</v>
      </c>
      <c r="R64" s="84"/>
      <c r="S64" s="84"/>
      <c r="T64" s="84"/>
      <c r="U64" s="84"/>
      <c r="V64" s="102"/>
      <c r="W64" s="103"/>
      <c r="X64" s="104"/>
      <c r="Y64" s="84"/>
    </row>
    <row r="65" spans="1:24" ht="20" customHeight="1" x14ac:dyDescent="0.2">
      <c r="A65" s="100" t="s">
        <v>21</v>
      </c>
      <c r="B65" s="102" t="s">
        <v>40</v>
      </c>
      <c r="C65" s="100">
        <v>4</v>
      </c>
      <c r="D65" s="102" t="s">
        <v>65</v>
      </c>
      <c r="E65" s="102" t="s">
        <v>62</v>
      </c>
      <c r="F65" s="102"/>
      <c r="G65" s="103"/>
      <c r="H65" s="104"/>
      <c r="I65" s="57">
        <f>VLOOKUP(C65,'Points Table'!A$3:L$43,IF(A65="A Grade / Juniors",4,IF(A65="B Grade",6,IF(A65="C Grade",8,IF(A65="D Grade",10,12)))))</f>
        <v>280</v>
      </c>
      <c r="R65" s="84"/>
      <c r="S65" s="84"/>
      <c r="T65" s="84"/>
      <c r="U65" s="84"/>
      <c r="V65" s="102"/>
      <c r="W65" s="103"/>
      <c r="X65" s="104"/>
    </row>
    <row r="66" spans="1:24" ht="20" customHeight="1" x14ac:dyDescent="0.2">
      <c r="A66" s="100" t="s">
        <v>23</v>
      </c>
      <c r="B66" s="102" t="s">
        <v>236</v>
      </c>
      <c r="C66" s="100">
        <v>1</v>
      </c>
      <c r="D66" s="100" t="s">
        <v>61</v>
      </c>
      <c r="E66" s="102" t="s">
        <v>62</v>
      </c>
      <c r="F66" s="102"/>
      <c r="G66" s="103"/>
      <c r="H66" s="104"/>
      <c r="I66" s="57">
        <f>VLOOKUP(C66,'Points Table'!A$3:L$43,IF(A66="A Grade / Juniors",4,IF(A66="B Grade",6,IF(A66="C Grade",8,IF(A66="D Grade",10,12)))))</f>
        <v>300</v>
      </c>
      <c r="R66" s="84"/>
      <c r="S66" s="84"/>
      <c r="T66" s="84"/>
      <c r="U66" s="84"/>
      <c r="V66" s="102"/>
      <c r="W66" s="103"/>
      <c r="X66" s="104"/>
    </row>
    <row r="67" spans="1:24" ht="20" customHeight="1" x14ac:dyDescent="0.2">
      <c r="A67" s="100" t="s">
        <v>23</v>
      </c>
      <c r="B67" s="102" t="s">
        <v>236</v>
      </c>
      <c r="C67" s="100">
        <v>2</v>
      </c>
      <c r="D67" s="102" t="s">
        <v>63</v>
      </c>
      <c r="E67" s="102" t="s">
        <v>62</v>
      </c>
      <c r="F67" s="102"/>
      <c r="G67" s="103"/>
      <c r="H67" s="104"/>
      <c r="I67" s="57">
        <f>VLOOKUP(C67,'Points Table'!A$3:L$43,IF(A67="A Grade / Juniors",4,IF(A67="B Grade",6,IF(A67="C Grade",8,IF(A67="D Grade",10,12)))))</f>
        <v>270</v>
      </c>
      <c r="R67" s="84"/>
      <c r="S67" s="84"/>
      <c r="T67" s="84"/>
      <c r="U67" s="84"/>
      <c r="V67" s="102"/>
      <c r="W67" s="103"/>
      <c r="X67" s="104"/>
    </row>
    <row r="68" spans="1:24" ht="20" customHeight="1" x14ac:dyDescent="0.2">
      <c r="A68" s="100" t="s">
        <v>23</v>
      </c>
      <c r="B68" s="102" t="s">
        <v>236</v>
      </c>
      <c r="C68" s="100">
        <v>3</v>
      </c>
      <c r="D68" s="100" t="s">
        <v>64</v>
      </c>
      <c r="E68" s="102" t="s">
        <v>62</v>
      </c>
      <c r="F68" s="102"/>
      <c r="G68" s="103"/>
      <c r="H68" s="104"/>
      <c r="I68" s="57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100" t="s">
        <v>41</v>
      </c>
      <c r="B69" s="102" t="s">
        <v>45</v>
      </c>
      <c r="C69" s="100">
        <v>1</v>
      </c>
      <c r="D69" s="100" t="s">
        <v>61</v>
      </c>
      <c r="E69" s="102" t="s">
        <v>62</v>
      </c>
      <c r="F69" s="102"/>
      <c r="G69" s="103"/>
      <c r="H69" s="104"/>
      <c r="I69" s="57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100" t="s">
        <v>41</v>
      </c>
      <c r="B70" s="102" t="s">
        <v>45</v>
      </c>
      <c r="C70" s="100">
        <v>2</v>
      </c>
      <c r="D70" s="102" t="s">
        <v>63</v>
      </c>
      <c r="E70" s="102" t="s">
        <v>62</v>
      </c>
      <c r="F70" s="102"/>
      <c r="G70" s="103"/>
      <c r="H70" s="104"/>
      <c r="I70" s="57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100" t="s">
        <v>41</v>
      </c>
      <c r="B71" s="102" t="s">
        <v>46</v>
      </c>
      <c r="C71" s="100">
        <v>1</v>
      </c>
      <c r="D71" s="100" t="s">
        <v>61</v>
      </c>
      <c r="E71" s="102" t="s">
        <v>62</v>
      </c>
      <c r="F71" s="102"/>
      <c r="G71" s="103"/>
      <c r="H71" s="104"/>
      <c r="I71" s="57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100" t="s">
        <v>41</v>
      </c>
      <c r="B72" s="102" t="s">
        <v>46</v>
      </c>
      <c r="C72" s="100">
        <v>2</v>
      </c>
      <c r="D72" s="102" t="s">
        <v>63</v>
      </c>
      <c r="E72" s="102" t="s">
        <v>62</v>
      </c>
      <c r="F72" s="102"/>
      <c r="G72" s="103"/>
      <c r="H72" s="104"/>
      <c r="I72" s="57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100" t="s">
        <v>41</v>
      </c>
      <c r="B73" s="102" t="s">
        <v>46</v>
      </c>
      <c r="C73" s="100">
        <v>3</v>
      </c>
      <c r="D73" s="100" t="s">
        <v>64</v>
      </c>
      <c r="E73" s="102" t="s">
        <v>62</v>
      </c>
      <c r="F73" s="102"/>
      <c r="G73" s="103"/>
      <c r="H73" s="104"/>
      <c r="I73" s="57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100" t="s">
        <v>41</v>
      </c>
      <c r="B74" s="102" t="s">
        <v>47</v>
      </c>
      <c r="C74" s="100">
        <v>1</v>
      </c>
      <c r="D74" s="100" t="s">
        <v>61</v>
      </c>
      <c r="E74" s="102" t="s">
        <v>62</v>
      </c>
      <c r="F74" s="102"/>
      <c r="G74" s="103"/>
      <c r="H74" s="104"/>
      <c r="I74" s="57">
        <f>VLOOKUP(C74,'Points Table'!A$3:L$43,IF(A74="A Grade / Juniors",4,IF(A74="B Grade",6,IF(A74="C Grade",8,IF(A74="D Grade",10,12)))))</f>
        <v>500</v>
      </c>
      <c r="P74" s="84"/>
      <c r="Q74" s="84"/>
      <c r="T74" s="102"/>
      <c r="U74" s="103"/>
      <c r="V74" s="104"/>
    </row>
    <row r="75" spans="1:24" ht="20" customHeight="1" x14ac:dyDescent="0.2">
      <c r="A75" s="100" t="s">
        <v>41</v>
      </c>
      <c r="B75" s="102" t="s">
        <v>47</v>
      </c>
      <c r="C75" s="100">
        <v>2</v>
      </c>
      <c r="D75" s="102" t="s">
        <v>63</v>
      </c>
      <c r="E75" s="102" t="s">
        <v>62</v>
      </c>
      <c r="F75" s="102"/>
      <c r="G75" s="103"/>
      <c r="H75" s="104"/>
      <c r="I75" s="57">
        <f>VLOOKUP(C75,'Points Table'!A$3:L$43,IF(A75="A Grade / Juniors",4,IF(A75="B Grade",6,IF(A75="C Grade",8,IF(A75="D Grade",10,12)))))</f>
        <v>450</v>
      </c>
      <c r="P75" s="84"/>
      <c r="Q75" s="84"/>
      <c r="R75" s="84"/>
      <c r="S75" s="84"/>
      <c r="T75" s="102"/>
      <c r="U75" s="103"/>
      <c r="V75" s="104"/>
      <c r="W75" s="84"/>
    </row>
    <row r="76" spans="1:24" ht="20" customHeight="1" x14ac:dyDescent="0.2">
      <c r="A76" s="100" t="s">
        <v>41</v>
      </c>
      <c r="B76" s="102" t="s">
        <v>47</v>
      </c>
      <c r="C76" s="100">
        <v>3</v>
      </c>
      <c r="D76" s="100" t="s">
        <v>64</v>
      </c>
      <c r="E76" s="102" t="s">
        <v>62</v>
      </c>
      <c r="F76" s="102"/>
      <c r="G76" s="103"/>
      <c r="H76" s="104"/>
      <c r="I76" s="57">
        <f>VLOOKUP(C76,'Points Table'!A$3:L$43,IF(A76="A Grade / Juniors",4,IF(A76="B Grade",6,IF(A76="C Grade",8,IF(A76="D Grade",10,12)))))</f>
        <v>420</v>
      </c>
      <c r="P76" s="84"/>
      <c r="Q76" s="84"/>
      <c r="R76" s="84"/>
      <c r="S76" s="84"/>
      <c r="T76" s="102"/>
      <c r="U76" s="103"/>
      <c r="V76" s="104"/>
      <c r="W76" s="84"/>
    </row>
    <row r="77" spans="1:24" ht="20" customHeight="1" x14ac:dyDescent="0.2">
      <c r="A77" s="100" t="s">
        <v>41</v>
      </c>
      <c r="B77" s="102" t="s">
        <v>47</v>
      </c>
      <c r="C77" s="100">
        <v>4</v>
      </c>
      <c r="D77" s="102" t="s">
        <v>65</v>
      </c>
      <c r="E77" s="102" t="s">
        <v>62</v>
      </c>
      <c r="F77" s="102"/>
      <c r="G77" s="103"/>
      <c r="H77" s="104"/>
      <c r="I77" s="57">
        <f>VLOOKUP(C77,'Points Table'!A$3:L$43,IF(A77="A Grade / Juniors",4,IF(A77="B Grade",6,IF(A77="C Grade",8,IF(A77="D Grade",10,12)))))</f>
        <v>400</v>
      </c>
      <c r="P77" s="84"/>
      <c r="Q77" s="84"/>
      <c r="R77" s="84"/>
      <c r="S77" s="84"/>
      <c r="T77" s="102"/>
      <c r="U77" s="103"/>
      <c r="V77" s="104"/>
      <c r="W77" s="84"/>
    </row>
    <row r="78" spans="1:24" ht="20" customHeight="1" x14ac:dyDescent="0.2">
      <c r="A78" s="100" t="s">
        <v>41</v>
      </c>
      <c r="B78" s="102" t="s">
        <v>47</v>
      </c>
      <c r="C78" s="100">
        <v>5</v>
      </c>
      <c r="D78" s="100" t="s">
        <v>66</v>
      </c>
      <c r="E78" s="102" t="s">
        <v>62</v>
      </c>
      <c r="F78" s="102"/>
      <c r="G78" s="103"/>
      <c r="H78" s="104"/>
      <c r="I78" s="57">
        <f>VLOOKUP(C78,'Points Table'!A$3:L$43,IF(A78="A Grade / Juniors",4,IF(A78="B Grade",6,IF(A78="C Grade",8,IF(A78="D Grade",10,12)))))</f>
        <v>390</v>
      </c>
      <c r="P78" s="84"/>
      <c r="Q78" s="84"/>
      <c r="R78" s="84"/>
      <c r="S78" s="84"/>
      <c r="T78" s="102"/>
      <c r="U78" s="103"/>
      <c r="V78" s="104"/>
      <c r="W78" s="84"/>
    </row>
    <row r="79" spans="1:24" ht="20" customHeight="1" x14ac:dyDescent="0.2">
      <c r="A79" s="100" t="s">
        <v>41</v>
      </c>
      <c r="B79" s="102" t="s">
        <v>47</v>
      </c>
      <c r="C79" s="100">
        <v>6</v>
      </c>
      <c r="D79" s="102" t="s">
        <v>67</v>
      </c>
      <c r="E79" s="102" t="s">
        <v>62</v>
      </c>
      <c r="F79" s="102"/>
      <c r="G79" s="103"/>
      <c r="H79" s="104"/>
      <c r="I79" s="57">
        <f>VLOOKUP(C79,'Points Table'!A$3:L$43,IF(A79="A Grade / Juniors",4,IF(A79="B Grade",6,IF(A79="C Grade",8,IF(A79="D Grade",10,12)))))</f>
        <v>380</v>
      </c>
      <c r="P79" s="84"/>
      <c r="Q79" s="84"/>
      <c r="R79" s="84"/>
      <c r="S79" s="84"/>
      <c r="T79" s="102"/>
      <c r="U79" s="103"/>
      <c r="V79" s="104"/>
      <c r="W79" s="84"/>
    </row>
    <row r="80" spans="1:24" ht="20" customHeight="1" x14ac:dyDescent="0.2">
      <c r="A80" s="100" t="s">
        <v>41</v>
      </c>
      <c r="B80" s="102" t="s">
        <v>47</v>
      </c>
      <c r="C80" s="100">
        <v>7</v>
      </c>
      <c r="D80" s="100" t="s">
        <v>68</v>
      </c>
      <c r="E80" s="102" t="s">
        <v>62</v>
      </c>
      <c r="F80" s="102"/>
      <c r="G80" s="103"/>
      <c r="H80" s="104"/>
      <c r="I80" s="57">
        <f>VLOOKUP(C80,'Points Table'!A$3:L$43,IF(A80="A Grade / Juniors",4,IF(A80="B Grade",6,IF(A80="C Grade",8,IF(A80="D Grade",10,12)))))</f>
        <v>370</v>
      </c>
      <c r="P80" s="84"/>
      <c r="Q80" s="84"/>
      <c r="R80" s="84"/>
      <c r="S80" s="84"/>
      <c r="T80" s="102"/>
      <c r="U80" s="103"/>
      <c r="V80" s="104"/>
      <c r="W80" s="84"/>
    </row>
    <row r="81" spans="1:22" ht="20" customHeight="1" x14ac:dyDescent="0.2">
      <c r="A81" s="100" t="s">
        <v>41</v>
      </c>
      <c r="B81" s="102" t="s">
        <v>47</v>
      </c>
      <c r="C81" s="100">
        <v>8</v>
      </c>
      <c r="D81" s="102" t="s">
        <v>69</v>
      </c>
      <c r="E81" s="102" t="s">
        <v>62</v>
      </c>
      <c r="F81" s="102"/>
      <c r="G81" s="103"/>
      <c r="H81" s="104"/>
      <c r="I81" s="57">
        <f>VLOOKUP(C81,'Points Table'!A$3:L$43,IF(A81="A Grade / Juniors",4,IF(A81="B Grade",6,IF(A81="C Grade",8,IF(A81="D Grade",10,12)))))</f>
        <v>360</v>
      </c>
      <c r="P81" s="84"/>
      <c r="Q81" s="84"/>
      <c r="R81" s="84"/>
      <c r="S81" s="84"/>
      <c r="T81" s="102"/>
      <c r="U81" s="103"/>
      <c r="V81" s="104"/>
    </row>
    <row r="82" spans="1:22" ht="20" customHeight="1" x14ac:dyDescent="0.2">
      <c r="A82" s="100" t="s">
        <v>41</v>
      </c>
      <c r="B82" s="102" t="s">
        <v>167</v>
      </c>
      <c r="C82" s="100">
        <v>1</v>
      </c>
      <c r="D82" s="100" t="s">
        <v>61</v>
      </c>
      <c r="E82" s="102" t="s">
        <v>62</v>
      </c>
      <c r="F82" s="102"/>
      <c r="G82" s="103"/>
      <c r="H82" s="104"/>
      <c r="I82" s="57">
        <f>VLOOKUP(C82,'Points Table'!A$3:L$43,IF(A82="A Grade / Juniors",4,IF(A82="B Grade",6,IF(A82="C Grade",8,IF(A82="D Grade",10,12)))))</f>
        <v>500</v>
      </c>
      <c r="T82" s="102"/>
      <c r="U82" s="103"/>
      <c r="V82" s="104"/>
    </row>
    <row r="83" spans="1:22" ht="20" customHeight="1" x14ac:dyDescent="0.2">
      <c r="C83" s="100"/>
      <c r="D83" s="102"/>
      <c r="E83" s="102"/>
    </row>
    <row r="87" spans="1:22" ht="20" customHeight="1" x14ac:dyDescent="0.2">
      <c r="L87" s="102"/>
      <c r="M87" s="103"/>
      <c r="N87" s="104"/>
    </row>
    <row r="88" spans="1:22" ht="20" customHeight="1" x14ac:dyDescent="0.2">
      <c r="L88" s="102"/>
      <c r="M88" s="103"/>
      <c r="N88" s="104"/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T5" s="84"/>
      <c r="U5" s="84"/>
      <c r="X5" s="102"/>
      <c r="Y5" s="103"/>
      <c r="Z5" s="104"/>
    </row>
    <row r="6" spans="1:27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T6" s="84"/>
      <c r="U6" s="84"/>
      <c r="V6" s="84"/>
      <c r="W6" s="84"/>
      <c r="X6" s="102"/>
      <c r="Y6" s="103"/>
      <c r="Z6" s="104"/>
      <c r="AA6" s="84"/>
    </row>
    <row r="7" spans="1:27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T7" s="84"/>
      <c r="U7" s="84"/>
      <c r="V7" s="84"/>
      <c r="W7" s="84"/>
      <c r="X7" s="102"/>
      <c r="Y7" s="103"/>
      <c r="Z7" s="104"/>
      <c r="AA7" s="84"/>
    </row>
    <row r="8" spans="1:27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T8" s="84"/>
      <c r="U8" s="84"/>
      <c r="V8" s="84"/>
      <c r="W8" s="84"/>
      <c r="X8" s="102"/>
      <c r="Y8" s="103"/>
      <c r="Z8" s="104"/>
      <c r="AA8" s="84"/>
    </row>
    <row r="9" spans="1:27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T9" s="84"/>
      <c r="U9" s="84"/>
      <c r="V9" s="84"/>
      <c r="W9" s="84"/>
      <c r="X9" s="102"/>
      <c r="Y9" s="103"/>
      <c r="Z9" s="104"/>
      <c r="AA9" s="84"/>
    </row>
    <row r="10" spans="1:27" ht="20" customHeight="1" x14ac:dyDescent="0.2">
      <c r="A10" s="100" t="s">
        <v>60</v>
      </c>
      <c r="B10" s="102" t="s">
        <v>34</v>
      </c>
      <c r="C10" s="100">
        <v>9</v>
      </c>
      <c r="D10" s="100" t="s">
        <v>70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350</v>
      </c>
      <c r="T10" s="84"/>
      <c r="U10" s="84"/>
      <c r="V10" s="84"/>
      <c r="W10" s="84"/>
      <c r="X10" s="102"/>
      <c r="Y10" s="103"/>
      <c r="Z10" s="104"/>
      <c r="AA10" s="84"/>
    </row>
    <row r="11" spans="1:27" ht="20" customHeight="1" x14ac:dyDescent="0.2">
      <c r="A11" s="100" t="s">
        <v>60</v>
      </c>
      <c r="B11" s="102" t="s">
        <v>34</v>
      </c>
      <c r="C11" s="100">
        <v>10</v>
      </c>
      <c r="D11" s="100" t="s">
        <v>71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340</v>
      </c>
      <c r="T11" s="84"/>
      <c r="U11" s="84"/>
      <c r="V11" s="84"/>
      <c r="W11" s="84"/>
      <c r="X11" s="102"/>
      <c r="Y11" s="103"/>
      <c r="Z11" s="104"/>
      <c r="AA11" s="84"/>
    </row>
    <row r="12" spans="1:27" ht="20" customHeight="1" x14ac:dyDescent="0.2">
      <c r="A12" s="100" t="s">
        <v>60</v>
      </c>
      <c r="B12" s="102" t="s">
        <v>34</v>
      </c>
      <c r="C12" s="100">
        <v>11</v>
      </c>
      <c r="D12" s="100" t="s">
        <v>72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330</v>
      </c>
      <c r="T12" s="84"/>
      <c r="U12" s="84"/>
      <c r="V12" s="84"/>
      <c r="W12" s="84"/>
      <c r="X12" s="102"/>
      <c r="Y12" s="103"/>
      <c r="Z12" s="104"/>
      <c r="AA12" s="84"/>
    </row>
    <row r="13" spans="1:27" ht="20" customHeight="1" x14ac:dyDescent="0.2">
      <c r="A13" s="100" t="s">
        <v>19</v>
      </c>
      <c r="B13" s="102" t="s">
        <v>35</v>
      </c>
      <c r="C13" s="100">
        <v>1</v>
      </c>
      <c r="D13" s="100" t="s">
        <v>61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400</v>
      </c>
      <c r="Q13" s="84"/>
      <c r="R13" s="84"/>
      <c r="U13" s="102"/>
      <c r="V13" s="103"/>
      <c r="W13" s="104"/>
      <c r="Y13" s="103"/>
      <c r="Z13" s="104"/>
    </row>
    <row r="14" spans="1:27" ht="20" customHeight="1" x14ac:dyDescent="0.2">
      <c r="A14" s="100" t="s">
        <v>19</v>
      </c>
      <c r="B14" s="102" t="s">
        <v>35</v>
      </c>
      <c r="C14" s="100">
        <v>2</v>
      </c>
      <c r="D14" s="102" t="s">
        <v>63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360</v>
      </c>
      <c r="Q14" s="84"/>
      <c r="R14" s="84"/>
      <c r="S14" s="84"/>
      <c r="T14" s="84"/>
      <c r="U14" s="102"/>
      <c r="V14" s="103"/>
      <c r="W14" s="104"/>
      <c r="X14" s="84"/>
    </row>
    <row r="15" spans="1:27" ht="20" customHeight="1" x14ac:dyDescent="0.2">
      <c r="A15" s="100" t="s">
        <v>19</v>
      </c>
      <c r="B15" s="102" t="s">
        <v>35</v>
      </c>
      <c r="C15" s="100">
        <v>3</v>
      </c>
      <c r="D15" s="100" t="s">
        <v>64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336</v>
      </c>
      <c r="Q15" s="84"/>
      <c r="R15" s="84"/>
      <c r="S15" s="84"/>
      <c r="T15" s="84"/>
      <c r="U15" s="102"/>
      <c r="V15" s="103"/>
      <c r="W15" s="104"/>
      <c r="X15" s="84"/>
    </row>
    <row r="16" spans="1:27" ht="20" customHeight="1" x14ac:dyDescent="0.2">
      <c r="A16" s="100" t="s">
        <v>19</v>
      </c>
      <c r="B16" s="102" t="s">
        <v>35</v>
      </c>
      <c r="C16" s="100">
        <v>4</v>
      </c>
      <c r="D16" s="102" t="s">
        <v>65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320</v>
      </c>
      <c r="Q16" s="84"/>
      <c r="R16" s="84"/>
      <c r="S16" s="84"/>
      <c r="T16" s="84"/>
      <c r="U16" s="102"/>
      <c r="V16" s="103"/>
      <c r="W16" s="104"/>
      <c r="X16" s="84"/>
    </row>
    <row r="17" spans="1:25" ht="20" customHeight="1" x14ac:dyDescent="0.2">
      <c r="A17" s="100" t="s">
        <v>19</v>
      </c>
      <c r="B17" s="102" t="s">
        <v>35</v>
      </c>
      <c r="C17" s="100">
        <v>5</v>
      </c>
      <c r="D17" s="100" t="s">
        <v>66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312</v>
      </c>
      <c r="Q17" s="84"/>
      <c r="R17" s="84"/>
      <c r="S17" s="84"/>
      <c r="V17" s="102"/>
      <c r="W17" s="103"/>
      <c r="X17" s="104"/>
    </row>
    <row r="18" spans="1:25" ht="20" customHeight="1" x14ac:dyDescent="0.2">
      <c r="A18" s="100" t="s">
        <v>19</v>
      </c>
      <c r="B18" s="102" t="s">
        <v>35</v>
      </c>
      <c r="C18" s="100">
        <v>6</v>
      </c>
      <c r="D18" s="102" t="s">
        <v>67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304</v>
      </c>
      <c r="Q18" s="84"/>
      <c r="R18" s="84"/>
      <c r="S18" s="84"/>
      <c r="T18" s="84"/>
      <c r="U18" s="84"/>
      <c r="V18" s="102"/>
      <c r="W18" s="103"/>
      <c r="X18" s="104"/>
      <c r="Y18" s="84"/>
    </row>
    <row r="19" spans="1:25" ht="20" customHeight="1" x14ac:dyDescent="0.2">
      <c r="A19" s="100" t="s">
        <v>19</v>
      </c>
      <c r="B19" s="102" t="s">
        <v>35</v>
      </c>
      <c r="C19" s="100">
        <v>7</v>
      </c>
      <c r="D19" s="100" t="s">
        <v>68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296</v>
      </c>
      <c r="Q19" s="84"/>
      <c r="R19" s="84"/>
      <c r="S19" s="84"/>
      <c r="T19" s="84"/>
      <c r="U19" s="84"/>
      <c r="V19" s="102"/>
      <c r="W19" s="103"/>
      <c r="X19" s="104"/>
      <c r="Y19" s="84"/>
    </row>
    <row r="20" spans="1:25" ht="20" customHeight="1" x14ac:dyDescent="0.2">
      <c r="A20" s="100" t="s">
        <v>19</v>
      </c>
      <c r="B20" s="102" t="s">
        <v>35</v>
      </c>
      <c r="C20" s="100">
        <v>8</v>
      </c>
      <c r="D20" s="102" t="s">
        <v>69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288</v>
      </c>
      <c r="Q20" s="84"/>
      <c r="R20" s="84"/>
      <c r="S20" s="84"/>
      <c r="T20" s="84"/>
      <c r="U20" s="84"/>
      <c r="V20" s="102"/>
      <c r="W20" s="103"/>
      <c r="X20" s="104"/>
      <c r="Y20" s="84"/>
    </row>
    <row r="21" spans="1:25" ht="20" customHeight="1" x14ac:dyDescent="0.2">
      <c r="A21" s="100" t="s">
        <v>19</v>
      </c>
      <c r="B21" s="102" t="s">
        <v>35</v>
      </c>
      <c r="C21" s="100">
        <v>9</v>
      </c>
      <c r="D21" s="100" t="s">
        <v>70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280</v>
      </c>
      <c r="Q21" s="84"/>
      <c r="R21" s="84"/>
      <c r="S21" s="84"/>
      <c r="T21" s="84"/>
      <c r="U21" s="84"/>
      <c r="V21" s="102"/>
      <c r="W21" s="103"/>
      <c r="X21" s="104"/>
      <c r="Y21" s="84"/>
    </row>
    <row r="22" spans="1:25" ht="20" customHeight="1" x14ac:dyDescent="0.2">
      <c r="A22" s="100" t="s">
        <v>21</v>
      </c>
      <c r="B22" s="102" t="s">
        <v>36</v>
      </c>
      <c r="C22" s="100">
        <v>1</v>
      </c>
      <c r="D22" s="100" t="s">
        <v>61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350</v>
      </c>
      <c r="R22" s="84"/>
      <c r="S22" s="84"/>
      <c r="T22" s="84"/>
      <c r="U22" s="84"/>
      <c r="V22" s="102"/>
      <c r="W22" s="103"/>
      <c r="X22" s="104"/>
      <c r="Y22" s="84"/>
    </row>
    <row r="23" spans="1:25" ht="20" customHeight="1" x14ac:dyDescent="0.2">
      <c r="A23" s="100" t="s">
        <v>21</v>
      </c>
      <c r="B23" s="102" t="s">
        <v>36</v>
      </c>
      <c r="C23" s="100">
        <v>2</v>
      </c>
      <c r="D23" s="102" t="s">
        <v>63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315</v>
      </c>
      <c r="R23" s="84"/>
      <c r="S23" s="84"/>
      <c r="T23" s="84"/>
      <c r="U23" s="84"/>
      <c r="V23" s="102"/>
      <c r="W23" s="103"/>
      <c r="X23" s="104"/>
      <c r="Y23" s="84"/>
    </row>
    <row r="24" spans="1:25" ht="20" customHeight="1" x14ac:dyDescent="0.2">
      <c r="A24" s="100" t="s">
        <v>21</v>
      </c>
      <c r="B24" s="102" t="s">
        <v>36</v>
      </c>
      <c r="C24" s="100">
        <v>3</v>
      </c>
      <c r="D24" s="100" t="s">
        <v>64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294</v>
      </c>
      <c r="R24" s="84"/>
      <c r="S24" s="84"/>
      <c r="T24" s="84"/>
      <c r="U24" s="84"/>
      <c r="V24" s="102"/>
      <c r="W24" s="103"/>
      <c r="X24" s="104"/>
      <c r="Y24" s="84"/>
    </row>
    <row r="25" spans="1:25" ht="20" customHeight="1" x14ac:dyDescent="0.2">
      <c r="A25" s="100" t="s">
        <v>21</v>
      </c>
      <c r="B25" s="102" t="s">
        <v>36</v>
      </c>
      <c r="C25" s="100">
        <v>4</v>
      </c>
      <c r="D25" s="102" t="s">
        <v>65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280</v>
      </c>
      <c r="R25" s="84"/>
      <c r="S25" s="84"/>
      <c r="T25" s="84"/>
      <c r="U25" s="84"/>
      <c r="V25" s="102"/>
      <c r="W25" s="103"/>
      <c r="X25" s="104"/>
      <c r="Y25" s="84"/>
    </row>
    <row r="26" spans="1:25" ht="20" customHeight="1" x14ac:dyDescent="0.2">
      <c r="A26" s="100" t="s">
        <v>21</v>
      </c>
      <c r="B26" s="102" t="s">
        <v>36</v>
      </c>
      <c r="C26" s="100">
        <v>5</v>
      </c>
      <c r="D26" s="100" t="s">
        <v>66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273</v>
      </c>
      <c r="R26" s="84"/>
      <c r="S26" s="84"/>
      <c r="T26" s="84"/>
      <c r="U26" s="84"/>
      <c r="V26" s="102"/>
      <c r="W26" s="103"/>
      <c r="X26" s="104"/>
    </row>
    <row r="27" spans="1:25" ht="20" customHeight="1" x14ac:dyDescent="0.2">
      <c r="A27" s="100" t="s">
        <v>21</v>
      </c>
      <c r="B27" s="102" t="s">
        <v>36</v>
      </c>
      <c r="C27" s="100">
        <v>6</v>
      </c>
      <c r="D27" s="102" t="s">
        <v>67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100" t="s">
        <v>21</v>
      </c>
      <c r="B28" s="102" t="s">
        <v>36</v>
      </c>
      <c r="C28" s="100">
        <v>7</v>
      </c>
      <c r="D28" s="100" t="s">
        <v>68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100" t="s">
        <v>21</v>
      </c>
      <c r="B29" s="102" t="s">
        <v>36</v>
      </c>
      <c r="C29" s="100">
        <v>8</v>
      </c>
      <c r="D29" s="102" t="s">
        <v>69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100" t="s">
        <v>21</v>
      </c>
      <c r="B30" s="102" t="s">
        <v>36</v>
      </c>
      <c r="C30" s="100">
        <v>9</v>
      </c>
      <c r="D30" s="100" t="s">
        <v>70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100" t="s">
        <v>21</v>
      </c>
      <c r="B31" s="102" t="s">
        <v>36</v>
      </c>
      <c r="C31" s="100">
        <v>10</v>
      </c>
      <c r="D31" s="102" t="s">
        <v>71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100" t="s">
        <v>23</v>
      </c>
      <c r="B32" s="102" t="s">
        <v>37</v>
      </c>
      <c r="C32" s="100">
        <v>1</v>
      </c>
      <c r="D32" s="100" t="s">
        <v>61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100" t="s">
        <v>23</v>
      </c>
      <c r="B33" s="102" t="s">
        <v>37</v>
      </c>
      <c r="C33" s="100">
        <v>2</v>
      </c>
      <c r="D33" s="102" t="s">
        <v>63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100" t="s">
        <v>23</v>
      </c>
      <c r="B34" s="102" t="s">
        <v>37</v>
      </c>
      <c r="C34" s="100">
        <v>3</v>
      </c>
      <c r="D34" s="100" t="s">
        <v>64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100" t="s">
        <v>23</v>
      </c>
      <c r="B35" s="102" t="s">
        <v>37</v>
      </c>
      <c r="C35" s="100">
        <v>4</v>
      </c>
      <c r="D35" s="102" t="s">
        <v>65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100" t="s">
        <v>23</v>
      </c>
      <c r="B36" s="102" t="s">
        <v>37</v>
      </c>
      <c r="C36" s="100">
        <v>5</v>
      </c>
      <c r="D36" s="100" t="s">
        <v>66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234</v>
      </c>
      <c r="S36" s="84"/>
      <c r="T36" s="84"/>
      <c r="W36" s="102"/>
      <c r="X36" s="103"/>
      <c r="Y36" s="104"/>
    </row>
    <row r="37" spans="1:26" ht="20" customHeight="1" x14ac:dyDescent="0.2">
      <c r="A37" s="100" t="s">
        <v>23</v>
      </c>
      <c r="B37" s="102" t="s">
        <v>37</v>
      </c>
      <c r="C37" s="100">
        <v>6</v>
      </c>
      <c r="D37" s="102" t="s">
        <v>67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228</v>
      </c>
      <c r="S37" s="84"/>
      <c r="T37" s="84"/>
      <c r="U37" s="84"/>
      <c r="V37" s="84"/>
      <c r="W37" s="102"/>
      <c r="X37" s="103"/>
      <c r="Y37" s="104"/>
      <c r="Z37" s="84"/>
    </row>
    <row r="38" spans="1:26" ht="20" customHeight="1" x14ac:dyDescent="0.2">
      <c r="A38" s="100" t="s">
        <v>23</v>
      </c>
      <c r="B38" s="102" t="s">
        <v>37</v>
      </c>
      <c r="C38" s="100">
        <v>7</v>
      </c>
      <c r="D38" s="100" t="s">
        <v>68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222</v>
      </c>
      <c r="S38" s="84"/>
      <c r="T38" s="84"/>
      <c r="U38" s="84"/>
      <c r="V38" s="84"/>
      <c r="W38" s="102"/>
      <c r="X38" s="103"/>
      <c r="Y38" s="104"/>
      <c r="Z38" s="84"/>
    </row>
    <row r="39" spans="1:26" ht="20" customHeight="1" x14ac:dyDescent="0.2">
      <c r="A39" s="100" t="s">
        <v>23</v>
      </c>
      <c r="B39" s="102" t="s">
        <v>37</v>
      </c>
      <c r="C39" s="100">
        <v>8</v>
      </c>
      <c r="D39" s="102" t="s">
        <v>69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216</v>
      </c>
      <c r="S39" s="84"/>
      <c r="T39" s="84"/>
      <c r="U39" s="84"/>
      <c r="V39" s="84"/>
      <c r="W39" s="102"/>
      <c r="X39" s="103"/>
      <c r="Y39" s="104"/>
      <c r="Z39" s="84"/>
    </row>
    <row r="40" spans="1:26" ht="20" customHeight="1" x14ac:dyDescent="0.2">
      <c r="A40" s="100" t="s">
        <v>19</v>
      </c>
      <c r="B40" s="102" t="s">
        <v>39</v>
      </c>
      <c r="C40" s="100">
        <v>1</v>
      </c>
      <c r="D40" s="100" t="s">
        <v>61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100" t="s">
        <v>21</v>
      </c>
      <c r="B41" s="102" t="s">
        <v>40</v>
      </c>
      <c r="C41" s="100">
        <v>1</v>
      </c>
      <c r="D41" s="100" t="s">
        <v>61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350</v>
      </c>
      <c r="O41" s="84"/>
      <c r="P41" s="84"/>
      <c r="T41" s="84"/>
      <c r="U41" s="102"/>
      <c r="V41" s="103"/>
      <c r="W41" s="104"/>
    </row>
    <row r="42" spans="1:26" ht="20" customHeight="1" x14ac:dyDescent="0.2">
      <c r="A42" s="100" t="s">
        <v>21</v>
      </c>
      <c r="B42" s="102" t="s">
        <v>40</v>
      </c>
      <c r="C42" s="100">
        <v>2</v>
      </c>
      <c r="D42" s="102" t="s">
        <v>63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315</v>
      </c>
      <c r="Q42" s="84"/>
      <c r="R42" s="84"/>
      <c r="S42" s="84"/>
      <c r="T42" s="84"/>
      <c r="U42" s="102"/>
      <c r="V42" s="103"/>
      <c r="W42" s="104"/>
    </row>
    <row r="43" spans="1:26" ht="20" customHeight="1" x14ac:dyDescent="0.2">
      <c r="A43" s="100" t="s">
        <v>23</v>
      </c>
      <c r="B43" s="102" t="s">
        <v>236</v>
      </c>
      <c r="C43" s="100">
        <v>1</v>
      </c>
      <c r="D43" s="100" t="s">
        <v>61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100" t="s">
        <v>41</v>
      </c>
      <c r="B44" s="102" t="s">
        <v>46</v>
      </c>
      <c r="C44" s="100">
        <v>1</v>
      </c>
      <c r="D44" s="100" t="s">
        <v>61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100" t="s">
        <v>41</v>
      </c>
      <c r="B45" s="102" t="s">
        <v>46</v>
      </c>
      <c r="C45" s="100">
        <v>2</v>
      </c>
      <c r="D45" s="102" t="s">
        <v>63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100" t="s">
        <v>41</v>
      </c>
      <c r="B46" s="102" t="s">
        <v>47</v>
      </c>
      <c r="C46" s="100">
        <v>1</v>
      </c>
      <c r="D46" s="100" t="s">
        <v>61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100" t="s">
        <v>41</v>
      </c>
      <c r="B47" s="102" t="s">
        <v>47</v>
      </c>
      <c r="C47" s="100">
        <v>2</v>
      </c>
      <c r="D47" s="102" t="s">
        <v>63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450</v>
      </c>
      <c r="S47" s="84"/>
      <c r="T47" s="84"/>
      <c r="U47" s="84"/>
      <c r="W47" s="84"/>
      <c r="X47" s="84"/>
      <c r="Y47" s="101"/>
    </row>
    <row r="48" spans="1:26" ht="20" customHeight="1" x14ac:dyDescent="0.2">
      <c r="A48" s="100" t="s">
        <v>41</v>
      </c>
      <c r="B48" s="102" t="s">
        <v>47</v>
      </c>
      <c r="C48" s="100">
        <v>3</v>
      </c>
      <c r="D48" s="100" t="s">
        <v>64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420</v>
      </c>
      <c r="S48" s="84"/>
      <c r="T48" s="84"/>
      <c r="U48" s="84"/>
      <c r="V48" s="84"/>
      <c r="W48" s="84"/>
      <c r="X48" s="84"/>
      <c r="Y48" s="101"/>
      <c r="Z48" s="84"/>
    </row>
    <row r="49" spans="1:26" ht="20" customHeight="1" x14ac:dyDescent="0.2">
      <c r="A49" s="100" t="s">
        <v>41</v>
      </c>
      <c r="B49" s="102" t="s">
        <v>47</v>
      </c>
      <c r="C49" s="100">
        <v>4</v>
      </c>
      <c r="D49" s="102" t="s">
        <v>65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400</v>
      </c>
      <c r="S49" s="84"/>
      <c r="T49" s="84"/>
      <c r="U49" s="84"/>
      <c r="V49" s="84"/>
      <c r="W49" s="84"/>
      <c r="X49" s="84"/>
      <c r="Y49" s="101"/>
      <c r="Z49" s="84"/>
    </row>
    <row r="50" spans="1:26" ht="20" customHeight="1" x14ac:dyDescent="0.2">
      <c r="A50" s="100" t="s">
        <v>41</v>
      </c>
      <c r="B50" s="102" t="s">
        <v>47</v>
      </c>
      <c r="C50" s="100">
        <v>5</v>
      </c>
      <c r="D50" s="100" t="s">
        <v>66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390</v>
      </c>
      <c r="S50" s="84"/>
      <c r="T50" s="84"/>
      <c r="U50" s="84"/>
      <c r="V50" s="84"/>
      <c r="W50" s="84"/>
      <c r="X50" s="84"/>
      <c r="Y50" s="101"/>
      <c r="Z50" s="84"/>
    </row>
    <row r="51" spans="1:26" ht="20" customHeight="1" x14ac:dyDescent="0.2">
      <c r="A51" s="100" t="s">
        <v>41</v>
      </c>
      <c r="B51" s="102" t="s">
        <v>47</v>
      </c>
      <c r="C51" s="100">
        <v>6</v>
      </c>
      <c r="D51" s="102" t="s">
        <v>67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380</v>
      </c>
      <c r="S51" s="84"/>
      <c r="T51" s="84"/>
      <c r="U51" s="84"/>
      <c r="V51" s="84"/>
      <c r="W51" s="84"/>
      <c r="X51" s="84"/>
      <c r="Y51" s="101"/>
      <c r="Z51" s="84"/>
    </row>
    <row r="52" spans="1:26" ht="20" customHeight="1" x14ac:dyDescent="0.2">
      <c r="A52" s="100" t="s">
        <v>41</v>
      </c>
      <c r="B52" s="102" t="s">
        <v>47</v>
      </c>
      <c r="C52" s="100">
        <v>7</v>
      </c>
      <c r="D52" s="100" t="s">
        <v>68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370</v>
      </c>
      <c r="S52" s="84"/>
      <c r="T52" s="84"/>
      <c r="U52" s="84"/>
      <c r="V52" s="84"/>
      <c r="W52" s="84"/>
      <c r="X52" s="84"/>
      <c r="Y52" s="101"/>
      <c r="Z52" s="84"/>
    </row>
    <row r="53" spans="1:26" ht="20" customHeight="1" x14ac:dyDescent="0.2">
      <c r="A53" s="100" t="s">
        <v>41</v>
      </c>
      <c r="B53" s="102" t="s">
        <v>167</v>
      </c>
      <c r="C53" s="100">
        <v>1</v>
      </c>
      <c r="D53" s="100" t="s">
        <v>61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4"/>
      <c r="T55" s="102"/>
      <c r="U55" s="103"/>
      <c r="V55" s="104"/>
    </row>
    <row r="56" spans="1:26" ht="20" customHeight="1" x14ac:dyDescent="0.2">
      <c r="P56" s="84"/>
      <c r="Q56" s="84"/>
      <c r="R56" s="84"/>
      <c r="S56" s="84"/>
      <c r="T56" s="102"/>
      <c r="U56" s="103"/>
      <c r="V56" s="104"/>
    </row>
    <row r="62" spans="1:26" ht="20" customHeight="1" x14ac:dyDescent="0.2">
      <c r="K62" s="84"/>
      <c r="L62" s="84"/>
      <c r="M62" s="10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31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M2" s="84"/>
      <c r="N2" s="84"/>
      <c r="O2" s="84"/>
    </row>
    <row r="3" spans="1:31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M3" s="84"/>
      <c r="N3" s="84"/>
      <c r="O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113"/>
    </row>
    <row r="4" spans="1:31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113"/>
      <c r="AE4" s="84"/>
    </row>
    <row r="5" spans="1:31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113"/>
      <c r="AE5" s="84"/>
    </row>
    <row r="6" spans="1:31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113"/>
      <c r="AE6" s="84"/>
    </row>
    <row r="7" spans="1:31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113"/>
      <c r="AE7" s="84"/>
    </row>
    <row r="8" spans="1:31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M8" s="84"/>
      <c r="N8" s="84"/>
      <c r="O8" s="84"/>
      <c r="P8" s="84"/>
    </row>
    <row r="9" spans="1:31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M9" s="84"/>
      <c r="N9" s="84"/>
      <c r="O9" s="84"/>
    </row>
    <row r="10" spans="1:31" ht="20" customHeight="1" x14ac:dyDescent="0.2">
      <c r="A10" s="100" t="s">
        <v>19</v>
      </c>
      <c r="B10" s="102" t="s">
        <v>35</v>
      </c>
      <c r="C10" s="100">
        <v>1</v>
      </c>
      <c r="D10" s="100" t="s">
        <v>61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400</v>
      </c>
      <c r="P10" s="84"/>
      <c r="Q10" s="84"/>
      <c r="R10" s="84"/>
      <c r="S10" s="84"/>
      <c r="T10" s="84"/>
      <c r="U10" s="84"/>
      <c r="V10" s="84"/>
      <c r="W10" s="84"/>
      <c r="X10" s="113"/>
      <c r="Y10" s="84"/>
      <c r="Z10" s="84"/>
      <c r="AA10" s="84"/>
      <c r="AB10" s="84"/>
    </row>
    <row r="11" spans="1:31" ht="20" customHeight="1" x14ac:dyDescent="0.2">
      <c r="A11" s="100" t="s">
        <v>19</v>
      </c>
      <c r="B11" s="102" t="s">
        <v>35</v>
      </c>
      <c r="C11" s="100">
        <v>2</v>
      </c>
      <c r="D11" s="102" t="s">
        <v>63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360</v>
      </c>
      <c r="P11" s="84"/>
      <c r="Q11" s="84"/>
      <c r="R11" s="84"/>
      <c r="S11" s="84"/>
      <c r="T11" s="84"/>
      <c r="U11" s="84"/>
      <c r="V11" s="84"/>
      <c r="W11" s="84"/>
      <c r="X11" s="113"/>
      <c r="Y11" s="84"/>
      <c r="Z11" s="84"/>
      <c r="AA11" s="84"/>
      <c r="AB11" s="84"/>
    </row>
    <row r="12" spans="1:31" ht="20" customHeight="1" x14ac:dyDescent="0.2">
      <c r="A12" s="100" t="s">
        <v>19</v>
      </c>
      <c r="B12" s="102" t="s">
        <v>35</v>
      </c>
      <c r="C12" s="100">
        <v>3</v>
      </c>
      <c r="D12" s="100" t="s">
        <v>64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336</v>
      </c>
      <c r="P12" s="84"/>
      <c r="Q12" s="84"/>
      <c r="R12" s="84"/>
      <c r="S12" s="84"/>
      <c r="T12" s="84"/>
      <c r="U12" s="84"/>
      <c r="V12" s="84"/>
      <c r="W12" s="84"/>
      <c r="X12" s="113"/>
      <c r="Y12" s="84"/>
      <c r="Z12" s="84"/>
      <c r="AA12" s="84"/>
      <c r="AB12" s="84"/>
    </row>
    <row r="13" spans="1:31" ht="20" customHeight="1" x14ac:dyDescent="0.2">
      <c r="A13" s="100" t="s">
        <v>19</v>
      </c>
      <c r="B13" s="102" t="s">
        <v>35</v>
      </c>
      <c r="C13" s="100">
        <v>4</v>
      </c>
      <c r="D13" s="102" t="s">
        <v>65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84"/>
      <c r="W13" s="84"/>
      <c r="X13" s="113"/>
      <c r="Y13" s="84"/>
      <c r="Z13" s="84"/>
      <c r="AA13" s="84"/>
      <c r="AB13" s="84"/>
    </row>
    <row r="14" spans="1:31" ht="20" customHeight="1" x14ac:dyDescent="0.2">
      <c r="A14" s="100" t="s">
        <v>19</v>
      </c>
      <c r="B14" s="102" t="s">
        <v>35</v>
      </c>
      <c r="C14" s="100">
        <v>5</v>
      </c>
      <c r="D14" s="100" t="s">
        <v>66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312</v>
      </c>
      <c r="P14" s="84"/>
      <c r="Q14" s="84"/>
      <c r="R14" s="84"/>
      <c r="S14" s="84"/>
      <c r="T14" s="84"/>
      <c r="U14" s="84"/>
      <c r="V14" s="84"/>
      <c r="W14" s="84"/>
      <c r="X14" s="113"/>
      <c r="Y14" s="84"/>
      <c r="Z14" s="84"/>
      <c r="AA14" s="84"/>
      <c r="AB14" s="84"/>
    </row>
    <row r="15" spans="1:31" ht="20" customHeight="1" x14ac:dyDescent="0.2">
      <c r="A15" s="100" t="s">
        <v>19</v>
      </c>
      <c r="B15" s="102" t="s">
        <v>35</v>
      </c>
      <c r="C15" s="100">
        <v>6</v>
      </c>
      <c r="D15" s="102" t="s">
        <v>67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304</v>
      </c>
      <c r="P15" s="84"/>
      <c r="Q15" s="84"/>
      <c r="R15" s="84"/>
      <c r="S15" s="84"/>
      <c r="T15" s="84"/>
      <c r="U15" s="84"/>
      <c r="V15" s="84"/>
      <c r="W15" s="84"/>
      <c r="X15" s="113"/>
      <c r="Y15" s="84"/>
      <c r="Z15" s="84"/>
      <c r="AA15" s="84"/>
      <c r="AB15" s="84"/>
    </row>
    <row r="16" spans="1:31" ht="20" customHeight="1" x14ac:dyDescent="0.2">
      <c r="A16" s="100" t="s">
        <v>19</v>
      </c>
      <c r="B16" s="102" t="s">
        <v>35</v>
      </c>
      <c r="C16" s="100">
        <v>7</v>
      </c>
      <c r="D16" s="100" t="s">
        <v>68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296</v>
      </c>
      <c r="P16" s="84"/>
      <c r="Q16" s="84"/>
      <c r="R16" s="84"/>
      <c r="S16" s="84"/>
      <c r="T16" s="84"/>
      <c r="U16" s="84"/>
      <c r="V16" s="84"/>
      <c r="W16" s="84"/>
      <c r="X16" s="113"/>
      <c r="Y16" s="84"/>
      <c r="Z16" s="84"/>
      <c r="AA16" s="84"/>
      <c r="AB16" s="84"/>
    </row>
    <row r="17" spans="1:29" ht="20" customHeight="1" x14ac:dyDescent="0.2">
      <c r="A17" s="100" t="s">
        <v>19</v>
      </c>
      <c r="B17" s="102" t="s">
        <v>35</v>
      </c>
      <c r="C17" s="100">
        <v>8</v>
      </c>
      <c r="D17" s="102" t="s">
        <v>69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288</v>
      </c>
      <c r="P17" s="84"/>
      <c r="Q17" s="84"/>
      <c r="R17" s="84"/>
      <c r="S17" s="84"/>
      <c r="T17" s="84"/>
      <c r="U17" s="84"/>
      <c r="V17" s="84"/>
      <c r="W17" s="84"/>
      <c r="X17" s="113"/>
      <c r="Y17" s="84"/>
      <c r="Z17" s="84"/>
      <c r="AA17" s="84"/>
      <c r="AB17" s="84"/>
    </row>
    <row r="18" spans="1:29" ht="20" customHeight="1" x14ac:dyDescent="0.2">
      <c r="A18" s="100" t="s">
        <v>19</v>
      </c>
      <c r="B18" s="102" t="s">
        <v>35</v>
      </c>
      <c r="C18" s="100">
        <v>9</v>
      </c>
      <c r="D18" s="100" t="s">
        <v>70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280</v>
      </c>
      <c r="P18" s="84"/>
      <c r="Q18" s="84"/>
      <c r="R18" s="84"/>
      <c r="S18" s="84"/>
      <c r="T18" s="84"/>
      <c r="U18" s="84"/>
      <c r="V18" s="84"/>
      <c r="W18" s="84"/>
      <c r="X18" s="113"/>
      <c r="Y18" s="84"/>
      <c r="Z18" s="84"/>
      <c r="AA18" s="84"/>
      <c r="AB18" s="84"/>
    </row>
    <row r="19" spans="1:29" ht="20" customHeight="1" x14ac:dyDescent="0.2">
      <c r="A19" s="100" t="s">
        <v>19</v>
      </c>
      <c r="B19" s="102" t="s">
        <v>35</v>
      </c>
      <c r="C19" s="100">
        <v>10</v>
      </c>
      <c r="D19" s="102" t="s">
        <v>71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272</v>
      </c>
      <c r="P19" s="84"/>
      <c r="Q19" s="84"/>
      <c r="R19" s="84"/>
      <c r="S19" s="84"/>
      <c r="T19" s="84"/>
      <c r="U19" s="84"/>
      <c r="V19" s="84"/>
      <c r="W19" s="84"/>
      <c r="X19" s="113"/>
      <c r="Y19" s="84"/>
      <c r="Z19" s="84"/>
      <c r="AA19" s="84"/>
      <c r="AB19" s="84"/>
    </row>
    <row r="20" spans="1:29" ht="20" customHeight="1" x14ac:dyDescent="0.2">
      <c r="A20" s="100" t="s">
        <v>19</v>
      </c>
      <c r="B20" s="102" t="s">
        <v>35</v>
      </c>
      <c r="C20" s="100">
        <v>11</v>
      </c>
      <c r="D20" s="100" t="s">
        <v>72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264</v>
      </c>
      <c r="P20" s="84"/>
      <c r="Q20" s="84"/>
      <c r="R20" s="84"/>
      <c r="S20" s="84"/>
      <c r="T20" s="84"/>
      <c r="U20" s="84"/>
      <c r="V20" s="84"/>
      <c r="W20" s="84"/>
      <c r="X20" s="113"/>
      <c r="Y20" s="84"/>
      <c r="Z20" s="84"/>
      <c r="AA20" s="84"/>
      <c r="AB20" s="84"/>
    </row>
    <row r="21" spans="1:29" ht="20" customHeight="1" x14ac:dyDescent="0.2">
      <c r="A21" s="100" t="s">
        <v>19</v>
      </c>
      <c r="B21" s="102" t="s">
        <v>35</v>
      </c>
      <c r="C21" s="100">
        <v>12</v>
      </c>
      <c r="D21" s="102" t="s">
        <v>73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256</v>
      </c>
      <c r="P21" s="84"/>
      <c r="Q21" s="84"/>
      <c r="R21" s="84"/>
      <c r="S21" s="84"/>
      <c r="T21" s="84"/>
      <c r="U21" s="84"/>
      <c r="V21" s="84"/>
      <c r="W21" s="84"/>
      <c r="X21" s="113"/>
      <c r="Y21" s="84"/>
      <c r="Z21" s="84"/>
      <c r="AA21" s="84"/>
      <c r="AB21" s="84"/>
    </row>
    <row r="22" spans="1:29" ht="20" customHeight="1" x14ac:dyDescent="0.2">
      <c r="A22" s="100" t="s">
        <v>19</v>
      </c>
      <c r="B22" s="102" t="s">
        <v>35</v>
      </c>
      <c r="C22" s="100">
        <v>13</v>
      </c>
      <c r="D22" s="100" t="s">
        <v>74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248</v>
      </c>
      <c r="P22" s="84"/>
      <c r="Q22" s="84"/>
      <c r="R22" s="84"/>
      <c r="S22" s="84"/>
      <c r="T22" s="84"/>
      <c r="U22" s="84"/>
      <c r="V22" s="84"/>
      <c r="W22" s="84"/>
      <c r="X22" s="113"/>
      <c r="Y22" s="84"/>
      <c r="Z22" s="84"/>
      <c r="AA22" s="84"/>
      <c r="AB22" s="84"/>
    </row>
    <row r="23" spans="1:29" ht="20" customHeight="1" x14ac:dyDescent="0.2">
      <c r="A23" s="100" t="s">
        <v>19</v>
      </c>
      <c r="B23" s="102" t="s">
        <v>35</v>
      </c>
      <c r="C23" s="100">
        <v>14</v>
      </c>
      <c r="D23" s="102" t="s">
        <v>75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240</v>
      </c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113"/>
    </row>
    <row r="24" spans="1:29" ht="20" customHeight="1" x14ac:dyDescent="0.2">
      <c r="A24" s="100" t="s">
        <v>19</v>
      </c>
      <c r="B24" s="102" t="s">
        <v>35</v>
      </c>
      <c r="C24" s="100">
        <v>15</v>
      </c>
      <c r="D24" s="100" t="s">
        <v>76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232</v>
      </c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113"/>
      <c r="AC24" s="84"/>
    </row>
    <row r="25" spans="1:29" ht="20" customHeight="1" x14ac:dyDescent="0.2">
      <c r="A25" s="100" t="s">
        <v>21</v>
      </c>
      <c r="B25" s="102" t="s">
        <v>36</v>
      </c>
      <c r="C25" s="100">
        <v>1</v>
      </c>
      <c r="D25" s="100" t="s">
        <v>61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350</v>
      </c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113"/>
      <c r="AC25" s="84"/>
    </row>
    <row r="26" spans="1:29" ht="20" customHeight="1" x14ac:dyDescent="0.2">
      <c r="A26" s="100" t="s">
        <v>21</v>
      </c>
      <c r="B26" s="102" t="s">
        <v>36</v>
      </c>
      <c r="C26" s="100">
        <v>2</v>
      </c>
      <c r="D26" s="102" t="s">
        <v>63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315</v>
      </c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113"/>
    </row>
    <row r="27" spans="1:29" ht="20" customHeight="1" x14ac:dyDescent="0.2">
      <c r="A27" s="100" t="s">
        <v>21</v>
      </c>
      <c r="B27" s="102" t="s">
        <v>36</v>
      </c>
      <c r="C27" s="100">
        <v>3</v>
      </c>
      <c r="D27" s="100" t="s">
        <v>64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294</v>
      </c>
      <c r="Q27" s="104"/>
      <c r="R27" s="84"/>
      <c r="S27" s="84"/>
      <c r="T27" s="84"/>
      <c r="U27" s="84"/>
      <c r="V27" s="84"/>
      <c r="W27" s="84"/>
    </row>
    <row r="28" spans="1:29" ht="20" customHeight="1" x14ac:dyDescent="0.2">
      <c r="A28" s="100" t="s">
        <v>21</v>
      </c>
      <c r="B28" s="102" t="s">
        <v>36</v>
      </c>
      <c r="C28" s="100">
        <v>4</v>
      </c>
      <c r="D28" s="102" t="s">
        <v>65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280</v>
      </c>
      <c r="Q28" s="104"/>
      <c r="R28" s="84"/>
      <c r="S28" s="84"/>
      <c r="T28" s="84"/>
      <c r="U28" s="84"/>
      <c r="V28" s="84"/>
      <c r="W28" s="84"/>
    </row>
    <row r="29" spans="1:29" ht="20" customHeight="1" x14ac:dyDescent="0.2">
      <c r="A29" s="100" t="s">
        <v>21</v>
      </c>
      <c r="B29" s="102" t="s">
        <v>36</v>
      </c>
      <c r="C29" s="100">
        <v>5</v>
      </c>
      <c r="D29" s="100" t="s">
        <v>66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273</v>
      </c>
      <c r="Q29" s="104"/>
    </row>
    <row r="30" spans="1:29" ht="20" customHeight="1" x14ac:dyDescent="0.2">
      <c r="A30" s="100" t="s">
        <v>21</v>
      </c>
      <c r="B30" s="102" t="s">
        <v>36</v>
      </c>
      <c r="C30" s="100">
        <v>6</v>
      </c>
      <c r="D30" s="102" t="s">
        <v>67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100" t="s">
        <v>21</v>
      </c>
      <c r="B31" s="102" t="s">
        <v>36</v>
      </c>
      <c r="C31" s="100">
        <v>7</v>
      </c>
      <c r="D31" s="100" t="s">
        <v>68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100" t="s">
        <v>21</v>
      </c>
      <c r="B32" s="102" t="s">
        <v>36</v>
      </c>
      <c r="C32" s="100">
        <v>8</v>
      </c>
      <c r="D32" s="102" t="s">
        <v>69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100" t="s">
        <v>21</v>
      </c>
      <c r="B33" s="102" t="s">
        <v>36</v>
      </c>
      <c r="C33" s="100">
        <v>9</v>
      </c>
      <c r="D33" s="100" t="s">
        <v>70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244.99999999999997</v>
      </c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113"/>
      <c r="AD33" s="84"/>
    </row>
    <row r="34" spans="1:30" ht="20" customHeight="1" x14ac:dyDescent="0.2">
      <c r="A34" s="100" t="s">
        <v>21</v>
      </c>
      <c r="B34" s="102" t="s">
        <v>36</v>
      </c>
      <c r="C34" s="100">
        <v>10</v>
      </c>
      <c r="D34" s="102" t="s">
        <v>71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237.99999999999997</v>
      </c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113"/>
      <c r="AD34" s="84"/>
    </row>
    <row r="35" spans="1:30" ht="20" customHeight="1" x14ac:dyDescent="0.2">
      <c r="A35" s="100" t="s">
        <v>21</v>
      </c>
      <c r="B35" s="102" t="s">
        <v>36</v>
      </c>
      <c r="C35" s="100">
        <v>11</v>
      </c>
      <c r="D35" s="100" t="s">
        <v>72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230.99999999999997</v>
      </c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113"/>
      <c r="AD35" s="84"/>
    </row>
    <row r="36" spans="1:30" ht="20" customHeight="1" x14ac:dyDescent="0.2">
      <c r="A36" s="100" t="s">
        <v>21</v>
      </c>
      <c r="B36" s="102" t="s">
        <v>36</v>
      </c>
      <c r="C36" s="100">
        <v>12</v>
      </c>
      <c r="D36" s="102" t="s">
        <v>73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224</v>
      </c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113"/>
      <c r="AD36" s="84"/>
    </row>
    <row r="37" spans="1:30" ht="20" customHeight="1" x14ac:dyDescent="0.2">
      <c r="A37" s="100" t="s">
        <v>21</v>
      </c>
      <c r="B37" s="102" t="s">
        <v>36</v>
      </c>
      <c r="C37" s="100">
        <v>13</v>
      </c>
      <c r="D37" s="100" t="s">
        <v>74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217</v>
      </c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113"/>
    </row>
    <row r="38" spans="1:30" ht="20" customHeight="1" x14ac:dyDescent="0.2">
      <c r="A38" s="100" t="s">
        <v>21</v>
      </c>
      <c r="B38" s="102" t="s">
        <v>36</v>
      </c>
      <c r="C38" s="100">
        <v>14</v>
      </c>
      <c r="D38" s="102" t="s">
        <v>75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100" t="s">
        <v>21</v>
      </c>
      <c r="B39" s="102" t="s">
        <v>36</v>
      </c>
      <c r="C39" s="100">
        <v>15</v>
      </c>
      <c r="D39" s="100" t="s">
        <v>76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100" t="s">
        <v>21</v>
      </c>
      <c r="B40" s="102" t="s">
        <v>36</v>
      </c>
      <c r="C40" s="100">
        <v>16</v>
      </c>
      <c r="D40" s="102" t="s">
        <v>77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100" t="s">
        <v>21</v>
      </c>
      <c r="B41" s="102" t="s">
        <v>36</v>
      </c>
      <c r="C41" s="100">
        <v>17</v>
      </c>
      <c r="D41" s="100" t="s">
        <v>150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100" t="s">
        <v>21</v>
      </c>
      <c r="B42" s="102" t="s">
        <v>36</v>
      </c>
      <c r="C42" s="100">
        <v>18</v>
      </c>
      <c r="D42" s="102" t="s">
        <v>151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100" t="s">
        <v>21</v>
      </c>
      <c r="B43" s="102" t="s">
        <v>36</v>
      </c>
      <c r="C43" s="100">
        <v>19</v>
      </c>
      <c r="D43" s="100" t="s">
        <v>152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100" t="s">
        <v>21</v>
      </c>
      <c r="B44" s="102" t="s">
        <v>36</v>
      </c>
      <c r="C44" s="100">
        <v>20</v>
      </c>
      <c r="D44" s="102" t="s">
        <v>153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100" t="s">
        <v>21</v>
      </c>
      <c r="B45" s="102" t="s">
        <v>36</v>
      </c>
      <c r="C45" s="100">
        <v>21</v>
      </c>
      <c r="D45" s="100" t="s">
        <v>154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100" t="s">
        <v>21</v>
      </c>
      <c r="B46" s="102" t="s">
        <v>36</v>
      </c>
      <c r="C46" s="100">
        <v>22</v>
      </c>
      <c r="D46" s="102" t="s">
        <v>155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100" t="s">
        <v>23</v>
      </c>
      <c r="B47" s="102" t="s">
        <v>37</v>
      </c>
      <c r="C47" s="100">
        <v>1</v>
      </c>
      <c r="D47" s="100" t="s">
        <v>61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100" t="s">
        <v>23</v>
      </c>
      <c r="B48" s="102" t="s">
        <v>37</v>
      </c>
      <c r="C48" s="100">
        <v>2</v>
      </c>
      <c r="D48" s="102" t="s">
        <v>63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100" t="s">
        <v>23</v>
      </c>
      <c r="B49" s="102" t="s">
        <v>37</v>
      </c>
      <c r="C49" s="100">
        <v>3</v>
      </c>
      <c r="D49" s="100" t="s">
        <v>64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100" t="s">
        <v>23</v>
      </c>
      <c r="B50" s="102" t="s">
        <v>37</v>
      </c>
      <c r="C50" s="100">
        <v>4</v>
      </c>
      <c r="D50" s="102" t="s">
        <v>65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100" t="s">
        <v>23</v>
      </c>
      <c r="B51" s="102" t="s">
        <v>37</v>
      </c>
      <c r="C51" s="100">
        <v>5</v>
      </c>
      <c r="D51" s="100" t="s">
        <v>66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234</v>
      </c>
      <c r="Q51" s="103"/>
      <c r="R51" s="104"/>
      <c r="S51" s="104"/>
      <c r="T51" s="104"/>
      <c r="U51" s="104"/>
      <c r="V51" s="104"/>
      <c r="W51" s="104"/>
    </row>
    <row r="52" spans="1:25" ht="20" customHeight="1" x14ac:dyDescent="0.2">
      <c r="A52" s="100" t="s">
        <v>60</v>
      </c>
      <c r="B52" s="102" t="s">
        <v>38</v>
      </c>
      <c r="C52" s="100">
        <v>1</v>
      </c>
      <c r="D52" s="100" t="s">
        <v>61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500</v>
      </c>
      <c r="R52" s="84"/>
      <c r="S52" s="84"/>
      <c r="T52" s="84"/>
      <c r="U52" s="84"/>
      <c r="V52" s="84"/>
      <c r="W52" s="84"/>
      <c r="X52" s="113"/>
      <c r="Y52" s="84"/>
    </row>
    <row r="53" spans="1:25" ht="20" customHeight="1" x14ac:dyDescent="0.2">
      <c r="A53" s="100" t="s">
        <v>60</v>
      </c>
      <c r="B53" s="102" t="s">
        <v>38</v>
      </c>
      <c r="C53" s="100">
        <v>2</v>
      </c>
      <c r="D53" s="102" t="s">
        <v>63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450</v>
      </c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113"/>
      <c r="Y53" s="84"/>
    </row>
    <row r="54" spans="1:25" ht="20" customHeight="1" x14ac:dyDescent="0.2">
      <c r="A54" s="100" t="s">
        <v>60</v>
      </c>
      <c r="B54" s="102" t="s">
        <v>38</v>
      </c>
      <c r="C54" s="100">
        <v>3</v>
      </c>
      <c r="D54" s="100" t="s">
        <v>64</v>
      </c>
      <c r="E54" s="102" t="s">
        <v>62</v>
      </c>
      <c r="F54" s="102"/>
      <c r="G54" s="103"/>
      <c r="H54" s="104"/>
      <c r="I54" s="57">
        <f>VLOOKUP(C54,'Points Table'!A$3:L$43,IF(A54="A Grade / Juniors",4,IF(A54="B Grade",6,IF(A54="C Grade",8,IF(A54="D Grade",10,12)))))</f>
        <v>420</v>
      </c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113"/>
      <c r="Y54" s="84"/>
    </row>
    <row r="55" spans="1:25" ht="20" customHeight="1" x14ac:dyDescent="0.2">
      <c r="A55" s="100" t="s">
        <v>60</v>
      </c>
      <c r="B55" s="102" t="s">
        <v>38</v>
      </c>
      <c r="C55" s="100">
        <v>4</v>
      </c>
      <c r="D55" s="102" t="s">
        <v>65</v>
      </c>
      <c r="E55" s="102" t="s">
        <v>62</v>
      </c>
      <c r="F55" s="102"/>
      <c r="G55" s="103"/>
      <c r="H55" s="104"/>
      <c r="I55" s="57">
        <f>VLOOKUP(C55,'Points Table'!A$3:L$43,IF(A55="A Grade / Juniors",4,IF(A55="B Grade",6,IF(A55="C Grade",8,IF(A55="D Grade",10,12)))))</f>
        <v>400</v>
      </c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113"/>
      <c r="Y55" s="84"/>
    </row>
    <row r="56" spans="1:25" ht="20" customHeight="1" x14ac:dyDescent="0.2">
      <c r="A56" s="100" t="s">
        <v>60</v>
      </c>
      <c r="B56" s="102" t="s">
        <v>38</v>
      </c>
      <c r="C56" s="100">
        <v>5</v>
      </c>
      <c r="D56" s="100" t="s">
        <v>66</v>
      </c>
      <c r="E56" s="102" t="s">
        <v>62</v>
      </c>
      <c r="F56" s="102"/>
      <c r="G56" s="103"/>
      <c r="H56" s="104"/>
      <c r="I56" s="57">
        <f>VLOOKUP(C56,'Points Table'!A$3:L$43,IF(A56="A Grade / Juniors",4,IF(A56="B Grade",6,IF(A56="C Grade",8,IF(A56="D Grade",10,12)))))</f>
        <v>390</v>
      </c>
      <c r="O56" s="84"/>
      <c r="P56" s="84"/>
      <c r="Q56" s="84"/>
      <c r="R56" s="84"/>
      <c r="S56" s="84"/>
      <c r="T56" s="84"/>
      <c r="U56" s="84"/>
      <c r="V56" s="84"/>
      <c r="W56" s="84"/>
      <c r="X56" s="113"/>
      <c r="Y56" s="84"/>
    </row>
    <row r="57" spans="1:25" ht="20" customHeight="1" x14ac:dyDescent="0.2">
      <c r="A57" s="100" t="s">
        <v>19</v>
      </c>
      <c r="B57" s="102" t="s">
        <v>39</v>
      </c>
      <c r="C57" s="100">
        <v>1</v>
      </c>
      <c r="D57" s="100" t="s">
        <v>61</v>
      </c>
      <c r="E57" s="102" t="s">
        <v>62</v>
      </c>
      <c r="F57" s="102"/>
      <c r="G57" s="103"/>
      <c r="H57" s="104"/>
      <c r="I57" s="57">
        <f>VLOOKUP(C57,'Points Table'!A$3:L$43,IF(A57="A Grade / Juniors",4,IF(A57="B Grade",6,IF(A57="C Grade",8,IF(A57="D Grade",10,12)))))</f>
        <v>400</v>
      </c>
      <c r="O57" s="84"/>
      <c r="P57" s="84"/>
      <c r="Q57" s="84"/>
      <c r="R57" s="84"/>
      <c r="S57" s="84"/>
      <c r="T57" s="84"/>
      <c r="U57" s="84"/>
      <c r="V57" s="84"/>
      <c r="W57" s="84"/>
      <c r="X57" s="113"/>
    </row>
    <row r="58" spans="1:25" ht="20" customHeight="1" x14ac:dyDescent="0.2">
      <c r="A58" s="100" t="s">
        <v>19</v>
      </c>
      <c r="B58" s="102" t="s">
        <v>39</v>
      </c>
      <c r="C58" s="100">
        <v>2</v>
      </c>
      <c r="D58" s="102" t="s">
        <v>63</v>
      </c>
      <c r="E58" s="102" t="s">
        <v>62</v>
      </c>
      <c r="F58" s="102"/>
      <c r="G58" s="103"/>
      <c r="H58" s="104"/>
      <c r="I58" s="57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100" t="s">
        <v>19</v>
      </c>
      <c r="B59" s="102" t="s">
        <v>39</v>
      </c>
      <c r="C59" s="100">
        <v>3</v>
      </c>
      <c r="D59" s="100" t="s">
        <v>64</v>
      </c>
      <c r="E59" s="102" t="s">
        <v>62</v>
      </c>
      <c r="F59" s="102"/>
      <c r="G59" s="103"/>
      <c r="H59" s="104"/>
      <c r="I59" s="57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100" t="s">
        <v>19</v>
      </c>
      <c r="B60" s="102" t="s">
        <v>39</v>
      </c>
      <c r="C60" s="100">
        <v>4</v>
      </c>
      <c r="D60" s="102" t="s">
        <v>65</v>
      </c>
      <c r="E60" s="102" t="s">
        <v>62</v>
      </c>
      <c r="F60" s="102"/>
      <c r="G60" s="103"/>
      <c r="H60" s="104"/>
      <c r="I60" s="57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100" t="s">
        <v>21</v>
      </c>
      <c r="B61" s="102" t="s">
        <v>40</v>
      </c>
      <c r="C61" s="100">
        <v>1</v>
      </c>
      <c r="D61" s="100" t="s">
        <v>61</v>
      </c>
      <c r="E61" s="102" t="s">
        <v>62</v>
      </c>
      <c r="F61" s="102"/>
      <c r="G61" s="103"/>
      <c r="H61" s="104"/>
      <c r="I61" s="57">
        <f>VLOOKUP(C61,'Points Table'!A$3:L$43,IF(A61="A Grade / Juniors",4,IF(A61="B Grade",6,IF(A61="C Grade",8,IF(A61="D Grade",10,12)))))</f>
        <v>350</v>
      </c>
      <c r="O61" s="84"/>
      <c r="P61" s="84"/>
    </row>
    <row r="62" spans="1:25" ht="20" customHeight="1" x14ac:dyDescent="0.2">
      <c r="A62" s="100" t="s">
        <v>21</v>
      </c>
      <c r="B62" s="102" t="s">
        <v>40</v>
      </c>
      <c r="C62" s="100">
        <v>2</v>
      </c>
      <c r="D62" s="102" t="s">
        <v>63</v>
      </c>
      <c r="E62" s="102" t="s">
        <v>62</v>
      </c>
      <c r="F62" s="102"/>
      <c r="G62" s="103"/>
      <c r="H62" s="104"/>
      <c r="I62" s="57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100" t="s">
        <v>41</v>
      </c>
      <c r="B63" s="102" t="s">
        <v>45</v>
      </c>
      <c r="C63" s="100">
        <v>1</v>
      </c>
      <c r="D63" s="100" t="s">
        <v>61</v>
      </c>
      <c r="E63" s="102" t="s">
        <v>62</v>
      </c>
      <c r="F63" s="102"/>
      <c r="G63" s="103"/>
      <c r="H63" s="104"/>
      <c r="I63" s="57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100" t="s">
        <v>41</v>
      </c>
      <c r="B64" s="102" t="s">
        <v>46</v>
      </c>
      <c r="C64" s="100">
        <v>1</v>
      </c>
      <c r="D64" s="100" t="s">
        <v>61</v>
      </c>
      <c r="E64" s="102" t="s">
        <v>62</v>
      </c>
      <c r="F64" s="102"/>
      <c r="G64" s="103"/>
      <c r="H64" s="104"/>
      <c r="I64" s="57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100" t="s">
        <v>41</v>
      </c>
      <c r="B65" s="102" t="s">
        <v>46</v>
      </c>
      <c r="C65" s="100">
        <v>2</v>
      </c>
      <c r="D65" s="102" t="s">
        <v>63</v>
      </c>
      <c r="E65" s="102" t="s">
        <v>62</v>
      </c>
      <c r="F65" s="102"/>
      <c r="G65" s="103"/>
      <c r="H65" s="104"/>
      <c r="I65" s="57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100" t="s">
        <v>41</v>
      </c>
      <c r="B66" s="102" t="s">
        <v>46</v>
      </c>
      <c r="C66" s="100">
        <v>3</v>
      </c>
      <c r="D66" s="100" t="s">
        <v>64</v>
      </c>
      <c r="E66" s="102" t="s">
        <v>62</v>
      </c>
      <c r="F66" s="102"/>
      <c r="G66" s="103"/>
      <c r="H66" s="104"/>
      <c r="I66" s="57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100" t="s">
        <v>41</v>
      </c>
      <c r="B67" s="102" t="s">
        <v>46</v>
      </c>
      <c r="C67" s="100">
        <v>4</v>
      </c>
      <c r="D67" s="102" t="s">
        <v>65</v>
      </c>
      <c r="E67" s="102" t="s">
        <v>62</v>
      </c>
      <c r="F67" s="102"/>
      <c r="G67" s="103"/>
      <c r="H67" s="104"/>
      <c r="I67" s="57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100" t="s">
        <v>41</v>
      </c>
      <c r="B68" s="102" t="s">
        <v>47</v>
      </c>
      <c r="C68" s="100">
        <v>1</v>
      </c>
      <c r="D68" s="100" t="s">
        <v>61</v>
      </c>
      <c r="E68" s="102" t="s">
        <v>62</v>
      </c>
      <c r="F68" s="102"/>
      <c r="G68" s="103"/>
      <c r="H68" s="104"/>
      <c r="I68" s="57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100" t="s">
        <v>41</v>
      </c>
      <c r="B69" s="102" t="s">
        <v>47</v>
      </c>
      <c r="C69" s="100">
        <v>2</v>
      </c>
      <c r="D69" s="102" t="s">
        <v>63</v>
      </c>
      <c r="E69" s="102" t="s">
        <v>62</v>
      </c>
      <c r="F69" s="102"/>
      <c r="G69" s="103"/>
      <c r="H69" s="104"/>
      <c r="I69" s="57">
        <f>VLOOKUP(C69,'Points Table'!A$3:L$43,IF(A69="A Grade / Juniors",4,IF(A69="B Grade",6,IF(A69="C Grade",8,IF(A69="D Grade",10,12)))))</f>
        <v>450</v>
      </c>
      <c r="Q69" s="84"/>
      <c r="R69" s="101"/>
      <c r="S69" s="101"/>
      <c r="T69" s="101"/>
      <c r="U69" s="101"/>
      <c r="V69" s="101"/>
      <c r="W69" s="101"/>
    </row>
    <row r="70" spans="1:24" ht="20" customHeight="1" x14ac:dyDescent="0.2">
      <c r="A70" s="100" t="s">
        <v>41</v>
      </c>
      <c r="B70" s="102" t="s">
        <v>47</v>
      </c>
      <c r="C70" s="100">
        <v>3</v>
      </c>
      <c r="D70" s="100" t="s">
        <v>64</v>
      </c>
      <c r="E70" s="102" t="s">
        <v>62</v>
      </c>
      <c r="F70" s="102"/>
      <c r="G70" s="103"/>
      <c r="H70" s="104"/>
      <c r="I70" s="57">
        <f>VLOOKUP(C70,'Points Table'!A$3:L$43,IF(A70="A Grade / Juniors",4,IF(A70="B Grade",6,IF(A70="C Grade",8,IF(A70="D Grade",10,12)))))</f>
        <v>420</v>
      </c>
      <c r="Q70" s="84"/>
      <c r="R70" s="101"/>
      <c r="S70" s="101"/>
      <c r="T70" s="101"/>
      <c r="U70" s="101"/>
      <c r="V70" s="101"/>
      <c r="W70" s="101"/>
      <c r="X70" s="84"/>
    </row>
    <row r="71" spans="1:24" ht="20" customHeight="1" x14ac:dyDescent="0.2">
      <c r="A71" s="100" t="s">
        <v>41</v>
      </c>
      <c r="B71" s="102" t="s">
        <v>47</v>
      </c>
      <c r="C71" s="100">
        <v>4</v>
      </c>
      <c r="D71" s="102" t="s">
        <v>65</v>
      </c>
      <c r="E71" s="102" t="s">
        <v>62</v>
      </c>
      <c r="F71" s="102"/>
      <c r="G71" s="103"/>
      <c r="H71" s="104"/>
      <c r="I71" s="57">
        <f>VLOOKUP(C71,'Points Table'!A$3:L$43,IF(A71="A Grade / Juniors",4,IF(A71="B Grade",6,IF(A71="C Grade",8,IF(A71="D Grade",10,12)))))</f>
        <v>400</v>
      </c>
      <c r="Q71" s="84"/>
      <c r="R71" s="101"/>
      <c r="S71" s="101"/>
      <c r="T71" s="101"/>
      <c r="U71" s="101"/>
      <c r="V71" s="101"/>
      <c r="W71" s="101"/>
      <c r="X71" s="84"/>
    </row>
    <row r="72" spans="1:24" ht="20" customHeight="1" x14ac:dyDescent="0.2">
      <c r="A72" s="100" t="s">
        <v>41</v>
      </c>
      <c r="B72" s="102" t="s">
        <v>47</v>
      </c>
      <c r="C72" s="100">
        <v>5</v>
      </c>
      <c r="D72" s="100" t="s">
        <v>66</v>
      </c>
      <c r="E72" s="102" t="s">
        <v>62</v>
      </c>
      <c r="F72" s="102"/>
      <c r="G72" s="103"/>
      <c r="H72" s="104"/>
      <c r="I72" s="57">
        <f>VLOOKUP(C72,'Points Table'!A$3:L$43,IF(A72="A Grade / Juniors",4,IF(A72="B Grade",6,IF(A72="C Grade",8,IF(A72="D Grade",10,12)))))</f>
        <v>390</v>
      </c>
      <c r="Q72" s="84"/>
      <c r="R72" s="101"/>
      <c r="S72" s="101"/>
      <c r="T72" s="101"/>
      <c r="U72" s="101"/>
      <c r="V72" s="101"/>
      <c r="W72" s="101"/>
      <c r="X72" s="84"/>
    </row>
    <row r="73" spans="1:24" ht="20" customHeight="1" x14ac:dyDescent="0.2">
      <c r="A73" s="100" t="s">
        <v>41</v>
      </c>
      <c r="B73" s="102" t="s">
        <v>47</v>
      </c>
      <c r="C73" s="100">
        <v>6</v>
      </c>
      <c r="D73" s="102" t="s">
        <v>67</v>
      </c>
      <c r="E73" s="102" t="s">
        <v>62</v>
      </c>
      <c r="F73" s="102"/>
      <c r="G73" s="103"/>
      <c r="H73" s="104"/>
      <c r="I73" s="57">
        <f>VLOOKUP(C73,'Points Table'!A$3:L$43,IF(A73="A Grade / Juniors",4,IF(A73="B Grade",6,IF(A73="C Grade",8,IF(A73="D Grade",10,12)))))</f>
        <v>380</v>
      </c>
      <c r="Q73" s="84"/>
      <c r="R73" s="101"/>
      <c r="S73" s="101"/>
      <c r="T73" s="101"/>
      <c r="U73" s="101"/>
      <c r="V73" s="101"/>
      <c r="W73" s="101"/>
      <c r="X73" s="84"/>
    </row>
    <row r="74" spans="1:24" ht="20" customHeight="1" x14ac:dyDescent="0.2">
      <c r="A74" s="100" t="s">
        <v>41</v>
      </c>
      <c r="B74" s="102" t="s">
        <v>48</v>
      </c>
      <c r="C74" s="100">
        <v>1</v>
      </c>
      <c r="D74" s="100" t="s">
        <v>61</v>
      </c>
      <c r="E74" s="102" t="s">
        <v>62</v>
      </c>
      <c r="F74" s="102"/>
      <c r="G74" s="103"/>
      <c r="H74" s="104"/>
      <c r="I74" s="57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100" t="s">
        <v>41</v>
      </c>
      <c r="B75" s="102" t="s">
        <v>48</v>
      </c>
      <c r="C75" s="100">
        <v>2</v>
      </c>
      <c r="D75" s="102" t="s">
        <v>63</v>
      </c>
      <c r="E75" s="102" t="s">
        <v>62</v>
      </c>
      <c r="F75" s="102"/>
      <c r="G75" s="103"/>
      <c r="H75" s="104"/>
      <c r="I75" s="57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100" t="s">
        <v>41</v>
      </c>
      <c r="B76" s="102" t="s">
        <v>168</v>
      </c>
      <c r="C76" s="100">
        <v>1</v>
      </c>
      <c r="D76" s="100" t="s">
        <v>61</v>
      </c>
      <c r="E76" s="102" t="s">
        <v>62</v>
      </c>
      <c r="F76" s="102"/>
      <c r="G76" s="103"/>
      <c r="H76" s="104"/>
      <c r="I76" s="57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100" t="s">
        <v>41</v>
      </c>
      <c r="B77" s="102" t="s">
        <v>168</v>
      </c>
      <c r="C77" s="100">
        <v>2</v>
      </c>
      <c r="D77" s="102" t="s">
        <v>63</v>
      </c>
      <c r="E77" s="102" t="s">
        <v>62</v>
      </c>
      <c r="F77" s="102"/>
      <c r="G77" s="103"/>
      <c r="H77" s="104"/>
      <c r="I77" s="57">
        <f>VLOOKUP(C77,'Points Table'!A$3:L$43,IF(A77="A Grade / Juniors",4,IF(A77="B Grade",6,IF(A77="C Grade",8,IF(A77="D Grade",10,12)))))</f>
        <v>450</v>
      </c>
      <c r="P77" s="84"/>
    </row>
    <row r="83" spans="11:13" ht="20" customHeight="1" x14ac:dyDescent="0.2">
      <c r="K83" s="84"/>
      <c r="L83" s="84"/>
      <c r="M83" s="101"/>
    </row>
  </sheetData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R2" s="84"/>
      <c r="S2" s="84"/>
      <c r="T2" s="84"/>
      <c r="U2" s="84"/>
      <c r="V2" s="113"/>
      <c r="W2" s="84"/>
    </row>
    <row r="3" spans="1:27" ht="16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Q3" s="84"/>
      <c r="S3" s="84"/>
      <c r="T3" s="84"/>
      <c r="U3" s="84"/>
      <c r="V3" s="84"/>
      <c r="W3" s="113"/>
      <c r="X3" s="84"/>
    </row>
    <row r="4" spans="1:27" ht="16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113"/>
      <c r="X4" s="84"/>
      <c r="Y4" s="84"/>
      <c r="AA4" s="84"/>
    </row>
    <row r="5" spans="1:27" ht="16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113"/>
      <c r="AA5" s="84"/>
    </row>
    <row r="6" spans="1:27" ht="16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Q6" s="84"/>
      <c r="R6" s="84"/>
      <c r="S6" s="84"/>
      <c r="T6" s="84"/>
      <c r="U6" s="84"/>
      <c r="V6" s="113"/>
      <c r="W6" s="84"/>
      <c r="X6" s="84"/>
      <c r="AA6" s="84"/>
    </row>
    <row r="7" spans="1:27" ht="16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Q7" s="84"/>
      <c r="R7" s="84"/>
      <c r="S7" s="84"/>
      <c r="T7" s="84"/>
      <c r="U7" s="84"/>
      <c r="V7" s="113"/>
      <c r="W7" s="84"/>
      <c r="X7" s="84"/>
      <c r="AA7" s="84"/>
    </row>
    <row r="8" spans="1:27" ht="16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Q8" s="84"/>
      <c r="R8" s="84"/>
      <c r="S8" s="84"/>
      <c r="T8" s="84"/>
      <c r="U8" s="84"/>
      <c r="V8" s="113"/>
      <c r="W8" s="84"/>
      <c r="X8" s="84"/>
      <c r="AA8" s="84"/>
    </row>
    <row r="9" spans="1:27" ht="16" customHeight="1" x14ac:dyDescent="0.2">
      <c r="A9" s="100" t="s">
        <v>19</v>
      </c>
      <c r="B9" s="102" t="s">
        <v>35</v>
      </c>
      <c r="C9" s="100">
        <v>1</v>
      </c>
      <c r="D9" s="100" t="s">
        <v>61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400</v>
      </c>
      <c r="Q9" s="84"/>
      <c r="R9" s="84"/>
      <c r="S9" s="84"/>
      <c r="T9" s="84"/>
      <c r="U9" s="84"/>
      <c r="V9" s="113"/>
      <c r="W9" s="84"/>
      <c r="X9" s="84"/>
    </row>
    <row r="10" spans="1:27" ht="16" customHeight="1" x14ac:dyDescent="0.2">
      <c r="A10" s="100" t="s">
        <v>19</v>
      </c>
      <c r="B10" s="102" t="s">
        <v>35</v>
      </c>
      <c r="C10" s="100">
        <v>2</v>
      </c>
      <c r="D10" s="102" t="s">
        <v>63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360</v>
      </c>
      <c r="Q10" s="84"/>
      <c r="R10" s="84"/>
      <c r="S10" s="84"/>
      <c r="T10" s="84"/>
      <c r="U10" s="84"/>
      <c r="V10" s="113"/>
      <c r="W10" s="84"/>
    </row>
    <row r="11" spans="1:27" ht="16" customHeight="1" x14ac:dyDescent="0.2">
      <c r="A11" s="100" t="s">
        <v>19</v>
      </c>
      <c r="B11" s="102" t="s">
        <v>35</v>
      </c>
      <c r="C11" s="100">
        <v>3</v>
      </c>
      <c r="D11" s="100" t="s">
        <v>64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336</v>
      </c>
      <c r="R11" s="84"/>
      <c r="S11" s="84"/>
      <c r="T11" s="84"/>
      <c r="U11" s="84"/>
      <c r="V11" s="113"/>
      <c r="W11" s="84"/>
      <c r="X11" s="84"/>
    </row>
    <row r="12" spans="1:27" ht="16" customHeight="1" x14ac:dyDescent="0.2">
      <c r="A12" s="100" t="s">
        <v>19</v>
      </c>
      <c r="B12" s="102" t="s">
        <v>35</v>
      </c>
      <c r="C12" s="100">
        <v>4</v>
      </c>
      <c r="D12" s="102" t="s">
        <v>65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320</v>
      </c>
      <c r="R12" s="84"/>
      <c r="S12" s="84"/>
      <c r="T12" s="84"/>
      <c r="U12" s="84"/>
      <c r="V12" s="113"/>
      <c r="W12" s="84"/>
      <c r="X12" s="84"/>
    </row>
    <row r="13" spans="1:27" ht="16" customHeight="1" x14ac:dyDescent="0.2">
      <c r="A13" s="100" t="s">
        <v>19</v>
      </c>
      <c r="B13" s="102" t="s">
        <v>35</v>
      </c>
      <c r="C13" s="100">
        <v>5</v>
      </c>
      <c r="D13" s="100" t="s">
        <v>66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312</v>
      </c>
      <c r="R13" s="84"/>
      <c r="S13" s="84"/>
      <c r="T13" s="84"/>
      <c r="U13" s="84"/>
      <c r="V13" s="113"/>
      <c r="W13" s="84"/>
    </row>
    <row r="14" spans="1:27" ht="16" x14ac:dyDescent="0.2">
      <c r="A14" s="100" t="s">
        <v>19</v>
      </c>
      <c r="B14" s="102" t="s">
        <v>35</v>
      </c>
      <c r="C14" s="100">
        <v>6</v>
      </c>
      <c r="D14" s="102" t="s">
        <v>67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304</v>
      </c>
    </row>
    <row r="15" spans="1:27" ht="16" x14ac:dyDescent="0.2">
      <c r="A15" s="100" t="s">
        <v>21</v>
      </c>
      <c r="B15" s="102" t="s">
        <v>36</v>
      </c>
      <c r="C15" s="100">
        <v>1</v>
      </c>
      <c r="D15" s="100" t="s">
        <v>61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350</v>
      </c>
    </row>
    <row r="16" spans="1:27" ht="16" x14ac:dyDescent="0.2">
      <c r="A16" s="100" t="s">
        <v>21</v>
      </c>
      <c r="B16" s="102" t="s">
        <v>36</v>
      </c>
      <c r="C16" s="100">
        <v>2</v>
      </c>
      <c r="D16" s="102" t="s">
        <v>63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315</v>
      </c>
    </row>
    <row r="17" spans="1:22" ht="16" x14ac:dyDescent="0.2">
      <c r="A17" s="100" t="s">
        <v>21</v>
      </c>
      <c r="B17" s="102" t="s">
        <v>36</v>
      </c>
      <c r="C17" s="100">
        <v>3</v>
      </c>
      <c r="D17" s="100" t="s">
        <v>64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294</v>
      </c>
    </row>
    <row r="18" spans="1:22" ht="16" x14ac:dyDescent="0.2">
      <c r="A18" s="100" t="s">
        <v>21</v>
      </c>
      <c r="B18" s="102" t="s">
        <v>36</v>
      </c>
      <c r="C18" s="100">
        <v>4</v>
      </c>
      <c r="D18" s="102" t="s">
        <v>65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280</v>
      </c>
    </row>
    <row r="19" spans="1:22" ht="16" x14ac:dyDescent="0.2">
      <c r="A19" s="100" t="s">
        <v>21</v>
      </c>
      <c r="B19" s="102" t="s">
        <v>36</v>
      </c>
      <c r="C19" s="100">
        <v>5</v>
      </c>
      <c r="D19" s="100" t="s">
        <v>66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273</v>
      </c>
    </row>
    <row r="20" spans="1:22" ht="16" x14ac:dyDescent="0.2">
      <c r="A20" s="100" t="s">
        <v>21</v>
      </c>
      <c r="B20" s="102" t="s">
        <v>36</v>
      </c>
      <c r="C20" s="100">
        <v>6</v>
      </c>
      <c r="D20" s="102" t="s">
        <v>67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266</v>
      </c>
    </row>
    <row r="21" spans="1:22" ht="16" x14ac:dyDescent="0.2">
      <c r="A21" s="100" t="s">
        <v>21</v>
      </c>
      <c r="B21" s="102" t="s">
        <v>36</v>
      </c>
      <c r="C21" s="100">
        <v>7</v>
      </c>
      <c r="D21" s="100" t="s">
        <v>68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259</v>
      </c>
    </row>
    <row r="22" spans="1:22" ht="16" x14ac:dyDescent="0.2">
      <c r="A22" s="100" t="s">
        <v>21</v>
      </c>
      <c r="B22" s="102" t="s">
        <v>36</v>
      </c>
      <c r="C22" s="100">
        <v>8</v>
      </c>
      <c r="D22" s="102" t="s">
        <v>69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100" t="s">
        <v>21</v>
      </c>
      <c r="B23" s="102" t="s">
        <v>36</v>
      </c>
      <c r="C23" s="100">
        <v>9</v>
      </c>
      <c r="D23" s="100" t="s">
        <v>70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100" t="s">
        <v>21</v>
      </c>
      <c r="B24" s="102" t="s">
        <v>36</v>
      </c>
      <c r="C24" s="100">
        <v>10</v>
      </c>
      <c r="D24" s="102" t="s">
        <v>71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100" t="s">
        <v>21</v>
      </c>
      <c r="B25" s="102" t="s">
        <v>36</v>
      </c>
      <c r="C25" s="100">
        <v>11</v>
      </c>
      <c r="D25" s="100" t="s">
        <v>72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100" t="s">
        <v>21</v>
      </c>
      <c r="B26" s="102" t="s">
        <v>36</v>
      </c>
      <c r="C26" s="100">
        <v>12</v>
      </c>
      <c r="D26" s="102" t="s">
        <v>73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100" t="s">
        <v>23</v>
      </c>
      <c r="B27" s="102" t="s">
        <v>37</v>
      </c>
      <c r="C27" s="100">
        <v>1</v>
      </c>
      <c r="D27" s="100" t="s">
        <v>61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100" t="s">
        <v>23</v>
      </c>
      <c r="B28" s="102" t="s">
        <v>37</v>
      </c>
      <c r="C28" s="100">
        <v>2</v>
      </c>
      <c r="D28" s="102" t="s">
        <v>63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270</v>
      </c>
      <c r="O28" s="84"/>
      <c r="P28" s="84"/>
      <c r="Q28" s="84"/>
      <c r="R28" s="84"/>
      <c r="S28" s="113"/>
    </row>
    <row r="29" spans="1:22" ht="16" customHeight="1" x14ac:dyDescent="0.2">
      <c r="A29" s="100" t="s">
        <v>23</v>
      </c>
      <c r="B29" s="102" t="s">
        <v>37</v>
      </c>
      <c r="C29" s="100">
        <v>3</v>
      </c>
      <c r="D29" s="100" t="s">
        <v>64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252</v>
      </c>
      <c r="P29" s="84"/>
      <c r="Q29" s="84"/>
      <c r="R29" s="84"/>
      <c r="S29" s="84"/>
      <c r="T29" s="113"/>
      <c r="U29" s="84"/>
    </row>
    <row r="30" spans="1:22" ht="16" customHeight="1" x14ac:dyDescent="0.2">
      <c r="A30" s="100" t="s">
        <v>23</v>
      </c>
      <c r="B30" s="102" t="s">
        <v>37</v>
      </c>
      <c r="C30" s="100">
        <v>4</v>
      </c>
      <c r="D30" s="102" t="s">
        <v>65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240</v>
      </c>
      <c r="O30" s="84"/>
      <c r="P30" s="84"/>
      <c r="Q30" s="84"/>
      <c r="R30" s="84"/>
      <c r="S30" s="84"/>
      <c r="T30" s="113"/>
      <c r="U30" s="84"/>
      <c r="V30" s="84"/>
    </row>
    <row r="31" spans="1:22" ht="16" customHeight="1" x14ac:dyDescent="0.2">
      <c r="A31" s="100" t="s">
        <v>23</v>
      </c>
      <c r="B31" s="102" t="s">
        <v>37</v>
      </c>
      <c r="C31" s="100">
        <v>5</v>
      </c>
      <c r="D31" s="100" t="s">
        <v>66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234</v>
      </c>
      <c r="O31" s="84"/>
      <c r="P31" s="84"/>
      <c r="Q31" s="84"/>
      <c r="R31" s="84"/>
      <c r="S31" s="84"/>
      <c r="T31" s="113"/>
      <c r="U31" s="84"/>
      <c r="V31" s="84"/>
    </row>
    <row r="32" spans="1:22" ht="16" customHeight="1" x14ac:dyDescent="0.2">
      <c r="A32" s="100" t="s">
        <v>23</v>
      </c>
      <c r="B32" s="102" t="s">
        <v>37</v>
      </c>
      <c r="C32" s="100">
        <v>6</v>
      </c>
      <c r="D32" s="100" t="s">
        <v>67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228</v>
      </c>
      <c r="O32" s="84"/>
      <c r="P32" s="84"/>
      <c r="Q32" s="84"/>
      <c r="R32" s="84"/>
      <c r="S32" s="84"/>
      <c r="T32" s="113"/>
      <c r="U32" s="84"/>
      <c r="V32" s="84"/>
    </row>
    <row r="33" spans="1:21" ht="16" customHeight="1" x14ac:dyDescent="0.2">
      <c r="A33" s="100" t="s">
        <v>23</v>
      </c>
      <c r="B33" s="102" t="s">
        <v>37</v>
      </c>
      <c r="C33" s="100">
        <v>7</v>
      </c>
      <c r="D33" s="102" t="s">
        <v>68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222</v>
      </c>
      <c r="O33" s="84"/>
      <c r="P33" s="84"/>
      <c r="Q33" s="84"/>
      <c r="R33" s="84"/>
      <c r="S33" s="84"/>
      <c r="T33" s="113"/>
    </row>
    <row r="34" spans="1:21" ht="16" customHeight="1" x14ac:dyDescent="0.2">
      <c r="A34" s="100" t="s">
        <v>23</v>
      </c>
      <c r="B34" s="102" t="s">
        <v>37</v>
      </c>
      <c r="C34" s="100">
        <v>8</v>
      </c>
      <c r="D34" s="100" t="s">
        <v>69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216</v>
      </c>
      <c r="N34" s="84"/>
      <c r="O34" s="84"/>
      <c r="P34" s="84"/>
      <c r="Q34" s="84"/>
      <c r="R34" s="84"/>
      <c r="S34" s="113"/>
      <c r="T34" s="84"/>
      <c r="U34" s="84"/>
    </row>
    <row r="35" spans="1:21" ht="16" customHeight="1" x14ac:dyDescent="0.2">
      <c r="A35" s="100" t="s">
        <v>23</v>
      </c>
      <c r="B35" s="102" t="s">
        <v>37</v>
      </c>
      <c r="C35" s="100">
        <v>9</v>
      </c>
      <c r="D35" s="102" t="s">
        <v>70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210</v>
      </c>
      <c r="N35" s="84"/>
      <c r="O35" s="84"/>
      <c r="P35" s="84"/>
      <c r="Q35" s="84"/>
      <c r="R35" s="84"/>
      <c r="S35" s="113"/>
    </row>
    <row r="36" spans="1:21" ht="16" customHeight="1" x14ac:dyDescent="0.2">
      <c r="A36" s="100" t="s">
        <v>60</v>
      </c>
      <c r="B36" s="102" t="s">
        <v>38</v>
      </c>
      <c r="C36" s="100">
        <v>1</v>
      </c>
      <c r="D36" s="100" t="s">
        <v>61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100" t="s">
        <v>60</v>
      </c>
      <c r="B37" s="102" t="s">
        <v>38</v>
      </c>
      <c r="C37" s="100">
        <v>2</v>
      </c>
      <c r="D37" s="102" t="s">
        <v>63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100" t="s">
        <v>60</v>
      </c>
      <c r="B38" s="102" t="s">
        <v>38</v>
      </c>
      <c r="C38" s="100">
        <v>3</v>
      </c>
      <c r="D38" s="100" t="s">
        <v>64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100" t="s">
        <v>19</v>
      </c>
      <c r="B39" s="102" t="s">
        <v>39</v>
      </c>
      <c r="C39" s="100">
        <v>1</v>
      </c>
      <c r="D39" s="100" t="s">
        <v>61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100" t="s">
        <v>19</v>
      </c>
      <c r="B40" s="102" t="s">
        <v>39</v>
      </c>
      <c r="C40" s="100">
        <v>2</v>
      </c>
      <c r="D40" s="102" t="s">
        <v>63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100" t="s">
        <v>19</v>
      </c>
      <c r="B41" s="102" t="s">
        <v>39</v>
      </c>
      <c r="C41" s="100">
        <v>3</v>
      </c>
      <c r="D41" s="100" t="s">
        <v>64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100" t="s">
        <v>21</v>
      </c>
      <c r="B42" s="102" t="s">
        <v>40</v>
      </c>
      <c r="C42" s="100">
        <v>1</v>
      </c>
      <c r="D42" s="100" t="s">
        <v>61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100" t="s">
        <v>21</v>
      </c>
      <c r="B43" s="102" t="s">
        <v>40</v>
      </c>
      <c r="C43" s="100">
        <v>2</v>
      </c>
      <c r="D43" s="102" t="s">
        <v>63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100" t="s">
        <v>21</v>
      </c>
      <c r="B44" s="102" t="s">
        <v>40</v>
      </c>
      <c r="C44" s="100">
        <v>3</v>
      </c>
      <c r="D44" s="100" t="s">
        <v>64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294</v>
      </c>
    </row>
    <row r="45" spans="1:21" ht="16" x14ac:dyDescent="0.2">
      <c r="A45" s="100" t="s">
        <v>41</v>
      </c>
      <c r="B45" s="102" t="s">
        <v>46</v>
      </c>
      <c r="C45" s="100">
        <v>1</v>
      </c>
      <c r="D45" s="100" t="s">
        <v>61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100" t="s">
        <v>41</v>
      </c>
      <c r="B46" s="102" t="s">
        <v>47</v>
      </c>
      <c r="C46" s="100">
        <v>1</v>
      </c>
      <c r="D46" s="100" t="s">
        <v>61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100" t="s">
        <v>41</v>
      </c>
      <c r="B47" s="102" t="s">
        <v>47</v>
      </c>
      <c r="C47" s="100">
        <v>2</v>
      </c>
      <c r="D47" s="102" t="s">
        <v>63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100" t="s">
        <v>41</v>
      </c>
      <c r="B48" s="102" t="s">
        <v>47</v>
      </c>
      <c r="C48" s="100">
        <v>3</v>
      </c>
      <c r="D48" s="100" t="s">
        <v>64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100" t="s">
        <v>41</v>
      </c>
      <c r="B49" s="102" t="s">
        <v>47</v>
      </c>
      <c r="C49" s="100">
        <v>4</v>
      </c>
      <c r="D49" s="102" t="s">
        <v>65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100" t="s">
        <v>41</v>
      </c>
      <c r="B50" s="102" t="s">
        <v>47</v>
      </c>
      <c r="C50" s="100">
        <v>5</v>
      </c>
      <c r="D50" s="100" t="s">
        <v>66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390</v>
      </c>
    </row>
  </sheetData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T2" s="84"/>
      <c r="U2" s="84"/>
      <c r="V2" s="84"/>
      <c r="W2" s="84"/>
      <c r="X2" s="101"/>
    </row>
    <row r="3" spans="1:27" ht="16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Q3" s="84"/>
      <c r="R3" s="84"/>
      <c r="S3" s="84"/>
      <c r="T3" s="84"/>
      <c r="U3" s="84"/>
      <c r="V3" s="84"/>
      <c r="W3" s="84"/>
      <c r="X3" s="101"/>
      <c r="Y3" s="84"/>
      <c r="Z3" s="84"/>
    </row>
    <row r="4" spans="1:27" ht="16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84"/>
      <c r="X4" s="101"/>
      <c r="Y4" s="84"/>
      <c r="AA4" s="84"/>
    </row>
    <row r="5" spans="1:27" ht="16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84"/>
      <c r="X5" s="101"/>
      <c r="Y5" s="84"/>
      <c r="AA5" s="84"/>
    </row>
    <row r="6" spans="1:27" ht="16" customHeight="1" x14ac:dyDescent="0.2">
      <c r="A6" s="100" t="s">
        <v>19</v>
      </c>
      <c r="B6" s="102" t="s">
        <v>35</v>
      </c>
      <c r="C6" s="100">
        <v>1</v>
      </c>
      <c r="D6" s="100" t="s">
        <v>61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400</v>
      </c>
      <c r="Q6" s="84"/>
      <c r="R6" s="84"/>
      <c r="S6" s="84"/>
      <c r="T6" s="84"/>
      <c r="U6" s="84"/>
      <c r="V6" s="84"/>
      <c r="W6" s="84"/>
      <c r="X6" s="101"/>
    </row>
    <row r="7" spans="1:27" ht="16" customHeight="1" x14ac:dyDescent="0.2">
      <c r="A7" s="100" t="s">
        <v>19</v>
      </c>
      <c r="B7" s="102" t="s">
        <v>35</v>
      </c>
      <c r="C7" s="100">
        <v>2</v>
      </c>
      <c r="D7" s="102" t="s">
        <v>63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360</v>
      </c>
      <c r="Q7" s="84"/>
      <c r="R7" s="84"/>
      <c r="S7" s="84"/>
      <c r="T7" s="84"/>
      <c r="U7" s="84"/>
      <c r="V7" s="84"/>
      <c r="W7" s="84"/>
      <c r="X7" s="101"/>
    </row>
    <row r="8" spans="1:27" ht="16" customHeight="1" x14ac:dyDescent="0.2">
      <c r="A8" s="100" t="s">
        <v>19</v>
      </c>
      <c r="B8" s="102" t="s">
        <v>35</v>
      </c>
      <c r="C8" s="100">
        <v>3</v>
      </c>
      <c r="D8" s="100" t="s">
        <v>64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336</v>
      </c>
      <c r="Q8" s="84"/>
      <c r="R8" s="84"/>
      <c r="S8" s="84"/>
      <c r="T8" s="84"/>
      <c r="U8" s="84"/>
      <c r="V8" s="84"/>
      <c r="W8" s="101"/>
      <c r="X8" s="84"/>
    </row>
    <row r="9" spans="1:27" ht="16" customHeight="1" x14ac:dyDescent="0.2">
      <c r="A9" s="100" t="s">
        <v>21</v>
      </c>
      <c r="B9" s="102" t="s">
        <v>36</v>
      </c>
      <c r="C9" s="100">
        <v>1</v>
      </c>
      <c r="D9" s="100" t="s">
        <v>61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350</v>
      </c>
      <c r="Q9" s="84"/>
      <c r="R9" s="84"/>
      <c r="S9" s="84"/>
      <c r="T9" s="84"/>
      <c r="U9" s="84"/>
      <c r="V9" s="84"/>
      <c r="W9" s="101"/>
      <c r="X9" s="84"/>
    </row>
    <row r="10" spans="1:27" ht="16" customHeight="1" x14ac:dyDescent="0.2">
      <c r="A10" s="100" t="s">
        <v>21</v>
      </c>
      <c r="B10" s="102" t="s">
        <v>36</v>
      </c>
      <c r="C10" s="100">
        <v>2</v>
      </c>
      <c r="D10" s="102" t="s">
        <v>63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315</v>
      </c>
      <c r="Q10" s="84"/>
      <c r="R10" s="84"/>
      <c r="S10" s="84"/>
      <c r="T10" s="84"/>
      <c r="U10" s="84"/>
      <c r="V10" s="84"/>
      <c r="W10" s="101"/>
    </row>
    <row r="11" spans="1:27" ht="16" customHeight="1" x14ac:dyDescent="0.2">
      <c r="A11" s="100" t="s">
        <v>21</v>
      </c>
      <c r="B11" s="102" t="s">
        <v>36</v>
      </c>
      <c r="C11" s="100">
        <v>3</v>
      </c>
      <c r="D11" s="100" t="s">
        <v>64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100" t="s">
        <v>21</v>
      </c>
      <c r="B12" s="102" t="s">
        <v>36</v>
      </c>
      <c r="C12" s="100">
        <v>4</v>
      </c>
      <c r="D12" s="102" t="s">
        <v>65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100" t="s">
        <v>21</v>
      </c>
      <c r="B13" s="102" t="s">
        <v>36</v>
      </c>
      <c r="C13" s="100">
        <v>5</v>
      </c>
      <c r="D13" s="100" t="s">
        <v>66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100" t="s">
        <v>21</v>
      </c>
      <c r="B14" s="102" t="s">
        <v>36</v>
      </c>
      <c r="C14" s="100">
        <v>6</v>
      </c>
      <c r="D14" s="102" t="s">
        <v>67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100" t="s">
        <v>21</v>
      </c>
      <c r="B15" s="102" t="s">
        <v>36</v>
      </c>
      <c r="C15" s="100">
        <v>7</v>
      </c>
      <c r="D15" s="100" t="s">
        <v>68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100" t="s">
        <v>23</v>
      </c>
      <c r="B16" s="102" t="s">
        <v>37</v>
      </c>
      <c r="C16" s="100">
        <v>1</v>
      </c>
      <c r="D16" s="100" t="s">
        <v>61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100" t="s">
        <v>23</v>
      </c>
      <c r="B17" s="102" t="s">
        <v>37</v>
      </c>
      <c r="C17" s="100">
        <v>2</v>
      </c>
      <c r="D17" s="102" t="s">
        <v>63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270</v>
      </c>
      <c r="O17" s="84"/>
      <c r="P17" s="84"/>
      <c r="Q17" s="84"/>
      <c r="R17" s="84"/>
      <c r="S17" s="113"/>
    </row>
    <row r="18" spans="1:22" ht="16" customHeight="1" x14ac:dyDescent="0.2">
      <c r="A18" s="100" t="s">
        <v>23</v>
      </c>
      <c r="B18" s="102" t="s">
        <v>37</v>
      </c>
      <c r="C18" s="100">
        <v>3</v>
      </c>
      <c r="D18" s="100" t="s">
        <v>64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252</v>
      </c>
      <c r="P18" s="84"/>
      <c r="Q18" s="84"/>
      <c r="R18" s="84"/>
      <c r="S18" s="84"/>
      <c r="T18" s="113"/>
      <c r="U18" s="84"/>
    </row>
    <row r="19" spans="1:22" ht="16" customHeight="1" x14ac:dyDescent="0.2">
      <c r="A19" s="100" t="s">
        <v>23</v>
      </c>
      <c r="B19" s="102" t="s">
        <v>37</v>
      </c>
      <c r="C19" s="100">
        <v>4</v>
      </c>
      <c r="D19" s="102" t="s">
        <v>65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240</v>
      </c>
      <c r="O19" s="84"/>
      <c r="P19" s="84"/>
      <c r="Q19" s="84"/>
      <c r="R19" s="84"/>
      <c r="S19" s="84"/>
      <c r="T19" s="113"/>
      <c r="U19" s="84"/>
      <c r="V19" s="84"/>
    </row>
    <row r="20" spans="1:22" ht="16" customHeight="1" x14ac:dyDescent="0.2">
      <c r="A20" s="100" t="s">
        <v>23</v>
      </c>
      <c r="B20" s="102" t="s">
        <v>37</v>
      </c>
      <c r="C20" s="100">
        <v>5</v>
      </c>
      <c r="D20" s="100" t="s">
        <v>66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234</v>
      </c>
      <c r="O20" s="84"/>
      <c r="P20" s="84"/>
      <c r="Q20" s="84"/>
      <c r="R20" s="84"/>
      <c r="S20" s="84"/>
      <c r="T20" s="113"/>
      <c r="U20" s="84"/>
      <c r="V20" s="84"/>
    </row>
    <row r="21" spans="1:22" ht="16" customHeight="1" x14ac:dyDescent="0.2">
      <c r="A21" s="100" t="s">
        <v>60</v>
      </c>
      <c r="B21" s="102" t="s">
        <v>38</v>
      </c>
      <c r="C21" s="100">
        <v>1</v>
      </c>
      <c r="D21" s="100" t="s">
        <v>61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100" t="s">
        <v>60</v>
      </c>
      <c r="B22" s="102" t="s">
        <v>38</v>
      </c>
      <c r="C22" s="100">
        <v>2</v>
      </c>
      <c r="D22" s="102" t="s">
        <v>63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100" t="s">
        <v>60</v>
      </c>
      <c r="B23" s="102" t="s">
        <v>38</v>
      </c>
      <c r="C23" s="100">
        <v>3</v>
      </c>
      <c r="D23" s="100" t="s">
        <v>64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420</v>
      </c>
    </row>
    <row r="24" spans="1:22" ht="16" x14ac:dyDescent="0.2">
      <c r="A24" s="100" t="s">
        <v>41</v>
      </c>
      <c r="B24" s="102" t="s">
        <v>46</v>
      </c>
      <c r="C24" s="100">
        <v>1</v>
      </c>
      <c r="D24" s="100" t="s">
        <v>61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100" t="s">
        <v>41</v>
      </c>
      <c r="B25" s="102" t="s">
        <v>47</v>
      </c>
      <c r="C25" s="100">
        <v>1</v>
      </c>
      <c r="D25" s="100" t="s">
        <v>61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100" t="s">
        <v>41</v>
      </c>
      <c r="B26" s="102" t="s">
        <v>47</v>
      </c>
      <c r="C26" s="100">
        <v>2</v>
      </c>
      <c r="D26" s="102" t="s">
        <v>63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100" t="s">
        <v>41</v>
      </c>
      <c r="B27" s="102" t="s">
        <v>47</v>
      </c>
      <c r="C27" s="100">
        <v>3</v>
      </c>
      <c r="D27" s="100" t="s">
        <v>64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100" t="s">
        <v>41</v>
      </c>
      <c r="B28" s="102" t="s">
        <v>47</v>
      </c>
      <c r="C28" s="100">
        <v>4</v>
      </c>
      <c r="D28" s="102" t="s">
        <v>65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100" t="s">
        <v>41</v>
      </c>
      <c r="B29" s="102" t="s">
        <v>47</v>
      </c>
      <c r="C29" s="100">
        <v>5</v>
      </c>
      <c r="D29" s="100" t="s">
        <v>66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29" t="s">
        <v>16</v>
      </c>
      <c r="D2" s="130"/>
      <c r="E2" s="130"/>
      <c r="F2" s="130"/>
      <c r="G2" s="130"/>
      <c r="H2" s="130"/>
      <c r="I2" s="130"/>
      <c r="J2" s="130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4" t="s">
        <v>54</v>
      </c>
      <c r="L3" s="55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6">
        <v>0.5</v>
      </c>
      <c r="L4" s="56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6">
        <v>0.5</v>
      </c>
      <c r="L5" s="56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6">
        <v>0.5</v>
      </c>
      <c r="L6" s="56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6">
        <v>0.5</v>
      </c>
      <c r="L7" s="56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6">
        <v>0.5</v>
      </c>
      <c r="L8" s="56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6">
        <v>0.5</v>
      </c>
      <c r="L9" s="56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6">
        <v>0.5</v>
      </c>
      <c r="L10" s="56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6">
        <v>0.5</v>
      </c>
      <c r="L11" s="56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6">
        <v>0.5</v>
      </c>
      <c r="L12" s="56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6">
        <v>0.5</v>
      </c>
      <c r="L13" s="56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6">
        <v>0.5</v>
      </c>
      <c r="L14" s="56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6">
        <v>0.5</v>
      </c>
      <c r="L15" s="56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6">
        <v>0.5</v>
      </c>
      <c r="L16" s="56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6">
        <v>0.5</v>
      </c>
      <c r="L17" s="56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6">
        <v>0.5</v>
      </c>
      <c r="L18" s="56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6">
        <v>0.5</v>
      </c>
      <c r="L19" s="56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6">
        <v>0.5</v>
      </c>
      <c r="L20" s="56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6">
        <v>0.5</v>
      </c>
      <c r="L21" s="56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6">
        <v>0.5</v>
      </c>
      <c r="L22" s="56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6">
        <v>0.5</v>
      </c>
      <c r="L23" s="56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6">
        <v>0.5</v>
      </c>
      <c r="L24" s="56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6">
        <v>0.5</v>
      </c>
      <c r="L25" s="56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6">
        <v>0.5</v>
      </c>
      <c r="L26" s="56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6">
        <v>0.5</v>
      </c>
      <c r="L27" s="56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6">
        <v>0.5</v>
      </c>
      <c r="L28" s="56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6">
        <v>0.5</v>
      </c>
      <c r="L29" s="56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6">
        <v>0.5</v>
      </c>
      <c r="L30" s="56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6">
        <v>0.5</v>
      </c>
      <c r="L31" s="56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6">
        <v>0.5</v>
      </c>
      <c r="L32" s="56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6">
        <v>0.5</v>
      </c>
      <c r="L33" s="56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6">
        <v>0.5</v>
      </c>
      <c r="L34" s="56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6">
        <v>0.5</v>
      </c>
      <c r="L35" s="56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6">
        <v>0.5</v>
      </c>
      <c r="L36" s="56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6">
        <v>0.5</v>
      </c>
      <c r="L37" s="56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6">
        <v>0.5</v>
      </c>
      <c r="L38" s="56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6">
        <v>0.5</v>
      </c>
      <c r="L39" s="56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6">
        <v>0.5</v>
      </c>
      <c r="L40" s="56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6">
        <v>0.5</v>
      </c>
      <c r="L41" s="56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6">
        <v>0.5</v>
      </c>
      <c r="L42" s="56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6">
        <v>0.5</v>
      </c>
      <c r="L43" s="56">
        <f t="shared" si="0"/>
        <v>72.5</v>
      </c>
    </row>
    <row r="46" spans="1:12" ht="16" x14ac:dyDescent="0.2">
      <c r="A46" s="45" cm="1">
        <f t="array" ref="A46">SUM(IF(FREQUENCY(Women5108[Best Overall XCC + XCM + XCO],Women5108[Best Overall XCC + XCM + XCO])&gt;0,1))</f>
        <v>3</v>
      </c>
      <c r="B46" s="46" t="s">
        <v>217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D3" sqref="D3:D36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hidden="1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136</v>
      </c>
      <c r="F1" s="16" t="s">
        <v>135</v>
      </c>
      <c r="H1" s="16" t="s">
        <v>30</v>
      </c>
    </row>
    <row r="2" spans="1:19" ht="17" customHeight="1" x14ac:dyDescent="0.2">
      <c r="A2" s="16">
        <f>COUNTA(A3:A298)</f>
        <v>22</v>
      </c>
      <c r="B2" s="16">
        <f>COUNTA(B3:B298)</f>
        <v>113</v>
      </c>
      <c r="C2" s="16">
        <f>COUNTA(C3:C298)</f>
        <v>3</v>
      </c>
      <c r="D2" s="16">
        <f>COUNTA(D3:D298)</f>
        <v>34</v>
      </c>
      <c r="E2" s="16">
        <f>COUNTA(E3:E298)</f>
        <v>0</v>
      </c>
      <c r="F2" s="16">
        <f>COUNTA(F3:F298)</f>
        <v>0</v>
      </c>
      <c r="H2" s="16"/>
      <c r="L2" s="122" t="s">
        <v>344</v>
      </c>
      <c r="M2">
        <f>MATCH(L2,B$3:B$194,0)</f>
        <v>19</v>
      </c>
    </row>
    <row r="3" spans="1:19" ht="17" customHeight="1" x14ac:dyDescent="0.2">
      <c r="A3" s="122" t="s">
        <v>422</v>
      </c>
      <c r="B3" s="122" t="s">
        <v>402</v>
      </c>
      <c r="C3" s="122" t="s">
        <v>453</v>
      </c>
      <c r="D3" s="122" t="s">
        <v>449</v>
      </c>
      <c r="E3" s="78"/>
      <c r="F3" s="78"/>
      <c r="K3" s="65"/>
      <c r="L3" s="122" t="s">
        <v>458</v>
      </c>
      <c r="M3">
        <f t="shared" ref="M3:M65" si="0">MATCH(L3,B$3:B$194,0)</f>
        <v>78</v>
      </c>
    </row>
    <row r="4" spans="1:19" ht="17" customHeight="1" x14ac:dyDescent="0.2">
      <c r="A4" s="122" t="s">
        <v>421</v>
      </c>
      <c r="B4" s="122" t="s">
        <v>291</v>
      </c>
      <c r="C4" s="122" t="s">
        <v>455</v>
      </c>
      <c r="D4" s="122" t="s">
        <v>332</v>
      </c>
      <c r="E4" s="78"/>
      <c r="F4" s="78"/>
      <c r="K4" s="65"/>
      <c r="L4" s="122" t="s">
        <v>262</v>
      </c>
      <c r="M4">
        <f t="shared" si="0"/>
        <v>20</v>
      </c>
    </row>
    <row r="5" spans="1:19" ht="17" customHeight="1" x14ac:dyDescent="0.2">
      <c r="A5" s="122" t="s">
        <v>85</v>
      </c>
      <c r="B5" s="122" t="s">
        <v>272</v>
      </c>
      <c r="C5" s="78" t="s">
        <v>248</v>
      </c>
      <c r="D5" s="122" t="s">
        <v>487</v>
      </c>
      <c r="E5" s="78"/>
      <c r="F5" s="78"/>
      <c r="K5" s="65"/>
      <c r="L5" s="122" t="s">
        <v>83</v>
      </c>
      <c r="M5">
        <f t="shared" si="0"/>
        <v>75</v>
      </c>
    </row>
    <row r="6" spans="1:19" ht="17" customHeight="1" x14ac:dyDescent="0.2">
      <c r="A6" s="122" t="s">
        <v>165</v>
      </c>
      <c r="B6" s="122" t="s">
        <v>92</v>
      </c>
      <c r="C6" s="78"/>
      <c r="D6" s="122" t="s">
        <v>130</v>
      </c>
      <c r="E6" s="78"/>
      <c r="F6" s="78"/>
      <c r="K6" s="65"/>
      <c r="L6" s="122" t="s">
        <v>463</v>
      </c>
      <c r="M6">
        <f t="shared" si="0"/>
        <v>36</v>
      </c>
    </row>
    <row r="7" spans="1:19" ht="17" customHeight="1" x14ac:dyDescent="0.2">
      <c r="A7" s="122" t="s">
        <v>86</v>
      </c>
      <c r="B7" s="122" t="s">
        <v>475</v>
      </c>
      <c r="C7" s="78"/>
      <c r="D7" s="122" t="s">
        <v>131</v>
      </c>
      <c r="E7" s="78"/>
      <c r="F7" s="78"/>
      <c r="K7" s="65"/>
      <c r="L7" s="122" t="s">
        <v>138</v>
      </c>
      <c r="M7">
        <f t="shared" si="0"/>
        <v>45</v>
      </c>
      <c r="N7" s="131"/>
      <c r="O7" s="131"/>
      <c r="P7" s="131"/>
      <c r="Q7" s="131"/>
      <c r="R7" s="131"/>
      <c r="S7" s="131"/>
    </row>
    <row r="8" spans="1:19" ht="17" customHeight="1" x14ac:dyDescent="0.2">
      <c r="A8" s="122" t="s">
        <v>484</v>
      </c>
      <c r="B8" s="122" t="s">
        <v>82</v>
      </c>
      <c r="C8" s="78"/>
      <c r="D8" s="122" t="s">
        <v>485</v>
      </c>
      <c r="E8" s="78"/>
      <c r="F8" s="78"/>
      <c r="K8" s="65"/>
      <c r="L8" s="122" t="s">
        <v>81</v>
      </c>
      <c r="M8">
        <f t="shared" si="0"/>
        <v>23</v>
      </c>
    </row>
    <row r="9" spans="1:19" ht="17" customHeight="1" x14ac:dyDescent="0.2">
      <c r="A9" s="122" t="s">
        <v>94</v>
      </c>
      <c r="B9" s="122" t="s">
        <v>468</v>
      </c>
      <c r="C9" s="78"/>
      <c r="D9" s="122" t="s">
        <v>339</v>
      </c>
      <c r="E9" s="78"/>
      <c r="F9" s="78"/>
      <c r="K9" s="65"/>
      <c r="L9" s="122" t="s">
        <v>459</v>
      </c>
      <c r="M9">
        <f t="shared" si="0"/>
        <v>91</v>
      </c>
    </row>
    <row r="10" spans="1:19" ht="17" customHeight="1" x14ac:dyDescent="0.2">
      <c r="A10" s="122" t="s">
        <v>414</v>
      </c>
      <c r="B10" s="122" t="s">
        <v>382</v>
      </c>
      <c r="C10" s="78"/>
      <c r="D10" s="122" t="s">
        <v>166</v>
      </c>
      <c r="E10" s="78"/>
      <c r="F10" s="78"/>
      <c r="K10" s="65"/>
      <c r="L10" s="122" t="s">
        <v>82</v>
      </c>
      <c r="M10">
        <f t="shared" si="0"/>
        <v>6</v>
      </c>
    </row>
    <row r="11" spans="1:19" ht="17" customHeight="1" x14ac:dyDescent="0.2">
      <c r="A11" s="122" t="s">
        <v>319</v>
      </c>
      <c r="B11" s="122" t="s">
        <v>465</v>
      </c>
      <c r="C11" s="78"/>
      <c r="D11" s="122" t="s">
        <v>125</v>
      </c>
      <c r="E11" s="78"/>
      <c r="F11" s="78"/>
      <c r="K11" s="65"/>
      <c r="L11" s="122" t="s">
        <v>272</v>
      </c>
      <c r="M11">
        <f t="shared" si="0"/>
        <v>3</v>
      </c>
    </row>
    <row r="12" spans="1:19" ht="17" customHeight="1" x14ac:dyDescent="0.2">
      <c r="A12" s="122" t="s">
        <v>424</v>
      </c>
      <c r="B12" s="122" t="s">
        <v>481</v>
      </c>
      <c r="C12"/>
      <c r="D12" s="122" t="s">
        <v>445</v>
      </c>
      <c r="E12"/>
      <c r="F12"/>
      <c r="K12" s="65"/>
      <c r="L12" s="122" t="s">
        <v>351</v>
      </c>
      <c r="M12">
        <f t="shared" si="0"/>
        <v>85</v>
      </c>
    </row>
    <row r="13" spans="1:19" ht="17" customHeight="1" x14ac:dyDescent="0.2">
      <c r="A13" s="122" t="s">
        <v>482</v>
      </c>
      <c r="B13" s="122" t="s">
        <v>281</v>
      </c>
      <c r="C13" s="78"/>
      <c r="D13" s="122" t="s">
        <v>127</v>
      </c>
      <c r="E13" s="78"/>
      <c r="F13" s="78"/>
      <c r="K13" s="65"/>
      <c r="L13" s="122" t="s">
        <v>460</v>
      </c>
      <c r="M13">
        <f t="shared" si="0"/>
        <v>26</v>
      </c>
    </row>
    <row r="14" spans="1:19" ht="17" customHeight="1" x14ac:dyDescent="0.2">
      <c r="A14" s="122" t="s">
        <v>95</v>
      </c>
      <c r="B14" s="122" t="s">
        <v>293</v>
      </c>
      <c r="C14" s="78"/>
      <c r="D14" s="122" t="s">
        <v>431</v>
      </c>
      <c r="E14" s="78"/>
      <c r="F14" s="78"/>
      <c r="K14" s="65"/>
      <c r="L14" s="122" t="s">
        <v>461</v>
      </c>
      <c r="M14">
        <f t="shared" si="0"/>
        <v>79</v>
      </c>
    </row>
    <row r="15" spans="1:19" ht="17" customHeight="1" x14ac:dyDescent="0.2">
      <c r="A15" s="122" t="s">
        <v>97</v>
      </c>
      <c r="B15" s="122" t="s">
        <v>406</v>
      </c>
      <c r="D15" s="122" t="s">
        <v>123</v>
      </c>
      <c r="K15" s="65"/>
      <c r="L15" s="122" t="s">
        <v>462</v>
      </c>
      <c r="M15">
        <f t="shared" si="0"/>
        <v>98</v>
      </c>
    </row>
    <row r="16" spans="1:19" ht="17" customHeight="1" x14ac:dyDescent="0.2">
      <c r="A16" s="122" t="s">
        <v>416</v>
      </c>
      <c r="B16" s="122" t="s">
        <v>104</v>
      </c>
      <c r="C16" s="78"/>
      <c r="D16" s="122" t="s">
        <v>447</v>
      </c>
      <c r="E16" s="78"/>
      <c r="F16" s="78"/>
      <c r="K16" s="65"/>
      <c r="L16" s="122" t="s">
        <v>464</v>
      </c>
      <c r="M16">
        <f t="shared" si="0"/>
        <v>102</v>
      </c>
    </row>
    <row r="17" spans="1:13" ht="17" customHeight="1" x14ac:dyDescent="0.2">
      <c r="A17" s="122" t="s">
        <v>426</v>
      </c>
      <c r="B17" s="122" t="s">
        <v>114</v>
      </c>
      <c r="C17" s="78"/>
      <c r="D17" s="122" t="s">
        <v>433</v>
      </c>
      <c r="E17" s="78"/>
      <c r="F17" s="78"/>
      <c r="K17" s="65"/>
      <c r="L17" s="122" t="s">
        <v>465</v>
      </c>
      <c r="M17">
        <f t="shared" si="0"/>
        <v>9</v>
      </c>
    </row>
    <row r="18" spans="1:13" ht="17" customHeight="1" x14ac:dyDescent="0.2">
      <c r="A18" s="122" t="s">
        <v>110</v>
      </c>
      <c r="B18" s="122" t="s">
        <v>101</v>
      </c>
      <c r="C18" s="78"/>
      <c r="D18" s="122" t="s">
        <v>129</v>
      </c>
      <c r="E18" s="78"/>
      <c r="F18" s="78"/>
      <c r="K18" s="65"/>
      <c r="L18" s="122" t="s">
        <v>466</v>
      </c>
      <c r="M18">
        <f t="shared" si="0"/>
        <v>77</v>
      </c>
    </row>
    <row r="19" spans="1:13" ht="17" customHeight="1" x14ac:dyDescent="0.2">
      <c r="A19" s="122" t="s">
        <v>96</v>
      </c>
      <c r="B19" s="122" t="s">
        <v>143</v>
      </c>
      <c r="C19" s="78"/>
      <c r="D19" s="122" t="s">
        <v>330</v>
      </c>
      <c r="E19" s="78"/>
      <c r="F19" s="78"/>
      <c r="K19" s="65"/>
      <c r="L19" s="122" t="s">
        <v>467</v>
      </c>
      <c r="M19">
        <f t="shared" si="0"/>
        <v>95</v>
      </c>
    </row>
    <row r="20" spans="1:13" ht="17" customHeight="1" x14ac:dyDescent="0.2">
      <c r="A20" s="122" t="s">
        <v>163</v>
      </c>
      <c r="B20" s="122" t="s">
        <v>471</v>
      </c>
      <c r="C20" s="78"/>
      <c r="D20" s="122" t="s">
        <v>134</v>
      </c>
      <c r="E20" s="78"/>
      <c r="F20" s="78"/>
      <c r="K20" s="65"/>
      <c r="L20" s="122" t="s">
        <v>274</v>
      </c>
      <c r="M20">
        <f t="shared" si="0"/>
        <v>74</v>
      </c>
    </row>
    <row r="21" spans="1:13" ht="17" customHeight="1" x14ac:dyDescent="0.2">
      <c r="A21" s="122" t="s">
        <v>412</v>
      </c>
      <c r="B21" s="122" t="s">
        <v>344</v>
      </c>
      <c r="C21" s="78"/>
      <c r="D21" s="122" t="s">
        <v>128</v>
      </c>
      <c r="E21" s="78"/>
      <c r="F21" s="78"/>
      <c r="K21" s="65"/>
      <c r="L21" s="122" t="s">
        <v>468</v>
      </c>
      <c r="M21">
        <f t="shared" si="0"/>
        <v>7</v>
      </c>
    </row>
    <row r="22" spans="1:13" ht="17" customHeight="1" x14ac:dyDescent="0.2">
      <c r="A22" s="122" t="s">
        <v>314</v>
      </c>
      <c r="B22" s="122" t="s">
        <v>262</v>
      </c>
      <c r="D22" s="122" t="s">
        <v>122</v>
      </c>
      <c r="K22" s="65"/>
      <c r="L22" s="122" t="s">
        <v>469</v>
      </c>
      <c r="M22">
        <f t="shared" si="0"/>
        <v>34</v>
      </c>
    </row>
    <row r="23" spans="1:13" ht="17" customHeight="1" x14ac:dyDescent="0.2">
      <c r="A23" s="122" t="s">
        <v>419</v>
      </c>
      <c r="B23" s="122" t="s">
        <v>276</v>
      </c>
      <c r="C23" s="78"/>
      <c r="D23" s="122" t="s">
        <v>124</v>
      </c>
      <c r="E23" s="78"/>
      <c r="F23" s="78"/>
      <c r="K23" s="65"/>
      <c r="L23" s="122" t="s">
        <v>89</v>
      </c>
      <c r="M23">
        <f t="shared" si="0"/>
        <v>72</v>
      </c>
    </row>
    <row r="24" spans="1:13" ht="17" customHeight="1" x14ac:dyDescent="0.2">
      <c r="A24" s="122" t="s">
        <v>84</v>
      </c>
      <c r="B24" s="122" t="s">
        <v>112</v>
      </c>
      <c r="C24" s="78"/>
      <c r="D24" s="122" t="s">
        <v>328</v>
      </c>
      <c r="E24" s="78"/>
      <c r="F24" s="78"/>
      <c r="K24" s="65"/>
      <c r="L24" s="122" t="s">
        <v>470</v>
      </c>
      <c r="M24">
        <f t="shared" si="0"/>
        <v>110</v>
      </c>
    </row>
    <row r="25" spans="1:13" ht="17" customHeight="1" x14ac:dyDescent="0.2">
      <c r="A25" s="78"/>
      <c r="B25" s="122" t="s">
        <v>81</v>
      </c>
      <c r="C25" s="78"/>
      <c r="D25" s="122" t="s">
        <v>322</v>
      </c>
      <c r="E25" s="78"/>
      <c r="F25" s="78"/>
      <c r="K25" s="65"/>
      <c r="L25" s="122" t="s">
        <v>93</v>
      </c>
      <c r="M25">
        <f t="shared" si="0"/>
        <v>53</v>
      </c>
    </row>
    <row r="26" spans="1:13" ht="17" customHeight="1" x14ac:dyDescent="0.2">
      <c r="A26" s="78"/>
      <c r="B26" s="122" t="s">
        <v>146</v>
      </c>
      <c r="C26" s="78"/>
      <c r="D26" s="122" t="s">
        <v>132</v>
      </c>
      <c r="E26" s="78"/>
      <c r="F26" s="78"/>
      <c r="K26" s="65"/>
      <c r="L26" s="122" t="s">
        <v>471</v>
      </c>
      <c r="M26">
        <f t="shared" si="0"/>
        <v>18</v>
      </c>
    </row>
    <row r="27" spans="1:13" ht="17" customHeight="1" x14ac:dyDescent="0.2">
      <c r="A27"/>
      <c r="B27" s="122" t="s">
        <v>480</v>
      </c>
      <c r="C27"/>
      <c r="D27" s="122" t="s">
        <v>442</v>
      </c>
      <c r="E27"/>
      <c r="F27"/>
      <c r="K27" s="65"/>
      <c r="L27" s="122" t="s">
        <v>472</v>
      </c>
      <c r="M27">
        <f t="shared" si="0"/>
        <v>112</v>
      </c>
    </row>
    <row r="28" spans="1:13" ht="17" customHeight="1" x14ac:dyDescent="0.2">
      <c r="A28" s="78"/>
      <c r="B28" s="122" t="s">
        <v>460</v>
      </c>
      <c r="C28" s="78"/>
      <c r="D28" s="122" t="s">
        <v>440</v>
      </c>
      <c r="E28" s="78"/>
      <c r="F28" s="78"/>
      <c r="K28" s="65"/>
      <c r="L28" s="122" t="s">
        <v>362</v>
      </c>
      <c r="M28">
        <f t="shared" si="0"/>
        <v>88</v>
      </c>
    </row>
    <row r="29" spans="1:13" ht="17" customHeight="1" x14ac:dyDescent="0.2">
      <c r="A29" s="105"/>
      <c r="B29" s="122" t="s">
        <v>106</v>
      </c>
      <c r="C29" s="78"/>
      <c r="D29" s="122" t="s">
        <v>342</v>
      </c>
      <c r="E29" s="78"/>
      <c r="F29" s="78"/>
      <c r="K29" s="65"/>
      <c r="L29" s="122" t="s">
        <v>473</v>
      </c>
      <c r="M29">
        <f t="shared" si="0"/>
        <v>48</v>
      </c>
    </row>
    <row r="30" spans="1:13" ht="17" customHeight="1" x14ac:dyDescent="0.2">
      <c r="A30" s="78"/>
      <c r="B30" s="122" t="s">
        <v>106</v>
      </c>
      <c r="C30" s="78"/>
      <c r="D30" s="122" t="s">
        <v>340</v>
      </c>
      <c r="E30" s="78"/>
      <c r="F30" s="78"/>
      <c r="K30" s="65"/>
      <c r="L30" s="122" t="s">
        <v>373</v>
      </c>
      <c r="M30">
        <f t="shared" si="0"/>
        <v>59</v>
      </c>
    </row>
    <row r="31" spans="1:13" ht="17" customHeight="1" x14ac:dyDescent="0.2">
      <c r="A31" s="105"/>
      <c r="B31" s="122" t="s">
        <v>298</v>
      </c>
      <c r="C31" s="78"/>
      <c r="D31" s="122" t="s">
        <v>444</v>
      </c>
      <c r="E31" s="78"/>
      <c r="F31" s="78"/>
      <c r="K31" s="65"/>
      <c r="L31" s="122" t="s">
        <v>113</v>
      </c>
      <c r="M31">
        <f t="shared" si="0"/>
        <v>42</v>
      </c>
    </row>
    <row r="32" spans="1:13" ht="17" customHeight="1" x14ac:dyDescent="0.2">
      <c r="A32" s="78"/>
      <c r="B32" s="122" t="s">
        <v>121</v>
      </c>
      <c r="C32" s="78"/>
      <c r="D32" s="122" t="s">
        <v>325</v>
      </c>
      <c r="E32" s="78"/>
      <c r="F32" s="78"/>
      <c r="K32" s="65"/>
      <c r="L32" s="122" t="s">
        <v>106</v>
      </c>
      <c r="M32">
        <f t="shared" si="0"/>
        <v>27</v>
      </c>
    </row>
    <row r="33" spans="1:13" ht="17" customHeight="1" x14ac:dyDescent="0.2">
      <c r="A33" s="78"/>
      <c r="B33" s="122" t="s">
        <v>258</v>
      </c>
      <c r="C33" s="78"/>
      <c r="D33" s="122" t="s">
        <v>126</v>
      </c>
      <c r="E33" s="78"/>
      <c r="F33" s="78"/>
      <c r="K33" s="65"/>
      <c r="L33" s="122" t="s">
        <v>474</v>
      </c>
      <c r="M33">
        <f t="shared" si="0"/>
        <v>44</v>
      </c>
    </row>
    <row r="34" spans="1:13" ht="17" customHeight="1" x14ac:dyDescent="0.2">
      <c r="A34" s="78"/>
      <c r="B34" s="122" t="s">
        <v>109</v>
      </c>
      <c r="C34" s="78"/>
      <c r="D34" s="122" t="s">
        <v>133</v>
      </c>
      <c r="E34" s="78"/>
      <c r="F34" s="78"/>
      <c r="K34" s="65"/>
      <c r="L34" s="122" t="s">
        <v>117</v>
      </c>
      <c r="M34">
        <f t="shared" si="0"/>
        <v>105</v>
      </c>
    </row>
    <row r="35" spans="1:13" ht="17" customHeight="1" x14ac:dyDescent="0.2">
      <c r="A35" s="78"/>
      <c r="B35" s="122" t="s">
        <v>396</v>
      </c>
      <c r="C35" s="78"/>
      <c r="D35" s="122" t="s">
        <v>250</v>
      </c>
      <c r="E35" s="78"/>
      <c r="F35" s="78"/>
      <c r="K35" s="65"/>
      <c r="L35" s="122" t="s">
        <v>475</v>
      </c>
      <c r="M35">
        <f t="shared" si="0"/>
        <v>5</v>
      </c>
    </row>
    <row r="36" spans="1:13" ht="17" customHeight="1" x14ac:dyDescent="0.2">
      <c r="A36" s="78"/>
      <c r="B36" s="122" t="s">
        <v>469</v>
      </c>
      <c r="C36" s="78"/>
      <c r="D36" s="122" t="s">
        <v>451</v>
      </c>
      <c r="E36" s="78"/>
      <c r="F36" s="78"/>
      <c r="K36" s="65"/>
      <c r="L36" s="122" t="s">
        <v>476</v>
      </c>
      <c r="M36">
        <f t="shared" si="0"/>
        <v>46</v>
      </c>
    </row>
    <row r="37" spans="1:13" ht="17" customHeight="1" x14ac:dyDescent="0.2">
      <c r="A37" s="78"/>
      <c r="B37" s="122" t="s">
        <v>120</v>
      </c>
      <c r="C37" s="78"/>
      <c r="D37" s="78"/>
      <c r="E37" s="78"/>
      <c r="F37" s="78"/>
      <c r="K37" s="65"/>
      <c r="L37" s="122" t="s">
        <v>145</v>
      </c>
      <c r="M37">
        <f t="shared" si="0"/>
        <v>55</v>
      </c>
    </row>
    <row r="38" spans="1:13" ht="17" customHeight="1" x14ac:dyDescent="0.2">
      <c r="A38" s="78"/>
      <c r="B38" s="122" t="s">
        <v>80</v>
      </c>
      <c r="C38" s="78"/>
      <c r="D38" s="78"/>
      <c r="E38" s="78"/>
      <c r="F38" s="78"/>
      <c r="K38" s="65"/>
      <c r="L38" s="122" t="s">
        <v>101</v>
      </c>
      <c r="M38">
        <f t="shared" si="0"/>
        <v>16</v>
      </c>
    </row>
    <row r="39" spans="1:13" ht="17" customHeight="1" x14ac:dyDescent="0.2">
      <c r="A39" s="78"/>
      <c r="B39" s="122" t="s">
        <v>284</v>
      </c>
      <c r="C39" s="78"/>
      <c r="D39" s="78"/>
      <c r="E39" s="78"/>
      <c r="F39" s="78"/>
      <c r="K39" s="65"/>
      <c r="L39" s="122" t="s">
        <v>379</v>
      </c>
      <c r="M39">
        <f t="shared" si="0"/>
        <v>76</v>
      </c>
    </row>
    <row r="40" spans="1:13" ht="17" customHeight="1" x14ac:dyDescent="0.2">
      <c r="A40" s="78"/>
      <c r="B40" s="122" t="s">
        <v>478</v>
      </c>
      <c r="C40" s="78"/>
      <c r="D40" s="78"/>
      <c r="E40" s="78"/>
      <c r="F40" s="78"/>
      <c r="K40" s="65"/>
      <c r="L40" s="122" t="s">
        <v>156</v>
      </c>
      <c r="M40">
        <f t="shared" si="0"/>
        <v>54</v>
      </c>
    </row>
    <row r="41" spans="1:13" ht="17" customHeight="1" x14ac:dyDescent="0.2">
      <c r="A41" s="78"/>
      <c r="B41" s="122" t="s">
        <v>98</v>
      </c>
      <c r="C41" s="78"/>
      <c r="D41" s="65"/>
      <c r="E41" s="78"/>
      <c r="F41" s="78"/>
      <c r="K41" s="65"/>
      <c r="L41" s="122" t="s">
        <v>477</v>
      </c>
      <c r="M41">
        <f t="shared" si="0"/>
        <v>70</v>
      </c>
    </row>
    <row r="42" spans="1:13" ht="17" customHeight="1" x14ac:dyDescent="0.2">
      <c r="A42" s="78"/>
      <c r="B42" s="122" t="s">
        <v>87</v>
      </c>
      <c r="C42" s="78"/>
      <c r="D42" s="78"/>
      <c r="E42" s="78"/>
      <c r="F42" s="78"/>
      <c r="K42" s="65"/>
      <c r="L42" s="122" t="s">
        <v>104</v>
      </c>
      <c r="M42">
        <f t="shared" si="0"/>
        <v>14</v>
      </c>
    </row>
    <row r="43" spans="1:13" ht="17" customHeight="1" x14ac:dyDescent="0.2">
      <c r="A43" s="78"/>
      <c r="B43" s="122" t="s">
        <v>103</v>
      </c>
      <c r="C43" s="78"/>
      <c r="D43" s="78"/>
      <c r="E43" s="78"/>
      <c r="F43" s="78"/>
      <c r="K43" s="65"/>
      <c r="L43" s="122" t="s">
        <v>107</v>
      </c>
      <c r="M43">
        <f t="shared" si="0"/>
        <v>73</v>
      </c>
    </row>
    <row r="44" spans="1:13" ht="17" customHeight="1" x14ac:dyDescent="0.2">
      <c r="A44" s="78"/>
      <c r="B44" s="122" t="s">
        <v>113</v>
      </c>
      <c r="C44" s="78"/>
      <c r="D44" s="78"/>
      <c r="E44" s="78"/>
      <c r="F44" s="78"/>
      <c r="K44" s="65"/>
      <c r="L44" s="122" t="s">
        <v>478</v>
      </c>
      <c r="M44">
        <f t="shared" si="0"/>
        <v>38</v>
      </c>
    </row>
    <row r="45" spans="1:13" ht="17" customHeight="1" x14ac:dyDescent="0.2">
      <c r="A45" s="78"/>
      <c r="B45" s="122" t="s">
        <v>105</v>
      </c>
      <c r="C45" s="78"/>
      <c r="D45" s="78"/>
      <c r="E45" s="78"/>
      <c r="F45" s="78"/>
      <c r="K45" s="65"/>
      <c r="L45" s="122" t="s">
        <v>291</v>
      </c>
      <c r="M45">
        <f t="shared" si="0"/>
        <v>2</v>
      </c>
    </row>
    <row r="46" spans="1:13" ht="17" customHeight="1" x14ac:dyDescent="0.2">
      <c r="B46" s="122" t="s">
        <v>474</v>
      </c>
      <c r="D46" s="78"/>
      <c r="K46" s="65"/>
      <c r="L46" s="122" t="s">
        <v>102</v>
      </c>
      <c r="M46">
        <f t="shared" si="0"/>
        <v>93</v>
      </c>
    </row>
    <row r="47" spans="1:13" ht="17" customHeight="1" x14ac:dyDescent="0.2">
      <c r="A47" s="78"/>
      <c r="B47" s="122" t="s">
        <v>138</v>
      </c>
      <c r="C47" s="78"/>
      <c r="D47" s="78"/>
      <c r="E47" s="78"/>
      <c r="F47" s="78"/>
      <c r="K47" s="65"/>
      <c r="L47" s="122" t="s">
        <v>479</v>
      </c>
      <c r="M47">
        <f t="shared" si="0"/>
        <v>87</v>
      </c>
    </row>
    <row r="48" spans="1:13" ht="17" customHeight="1" x14ac:dyDescent="0.2">
      <c r="A48" s="78"/>
      <c r="B48" s="122" t="s">
        <v>476</v>
      </c>
      <c r="C48" s="78"/>
      <c r="D48" s="78"/>
      <c r="E48" s="78"/>
      <c r="F48" s="78"/>
      <c r="K48" s="65"/>
      <c r="L48" s="122" t="s">
        <v>121</v>
      </c>
      <c r="M48">
        <f t="shared" si="0"/>
        <v>30</v>
      </c>
    </row>
    <row r="49" spans="1:13" ht="17" customHeight="1" x14ac:dyDescent="0.2">
      <c r="A49" s="78"/>
      <c r="B49" s="122" t="s">
        <v>142</v>
      </c>
      <c r="C49" s="78"/>
      <c r="D49" s="78"/>
      <c r="E49" s="78"/>
      <c r="F49" s="78"/>
      <c r="K49" s="65"/>
      <c r="L49" s="122" t="s">
        <v>120</v>
      </c>
      <c r="M49">
        <f t="shared" si="0"/>
        <v>35</v>
      </c>
    </row>
    <row r="50" spans="1:13" ht="17" customHeight="1" x14ac:dyDescent="0.2">
      <c r="A50" s="78"/>
      <c r="B50" s="122" t="s">
        <v>473</v>
      </c>
      <c r="C50" s="78"/>
      <c r="D50" s="78"/>
      <c r="E50" s="78"/>
      <c r="F50" s="78"/>
      <c r="K50" s="65"/>
      <c r="L50" s="122" t="s">
        <v>295</v>
      </c>
      <c r="M50">
        <f t="shared" si="0"/>
        <v>71</v>
      </c>
    </row>
    <row r="51" spans="1:13" ht="17" customHeight="1" x14ac:dyDescent="0.2">
      <c r="B51" s="122" t="s">
        <v>90</v>
      </c>
      <c r="D51" s="78"/>
      <c r="K51" s="65"/>
      <c r="L51" s="122" t="s">
        <v>393</v>
      </c>
      <c r="M51">
        <f t="shared" si="0"/>
        <v>67</v>
      </c>
    </row>
    <row r="52" spans="1:13" ht="17" customHeight="1" x14ac:dyDescent="0.2">
      <c r="A52" s="78"/>
      <c r="B52" s="122" t="s">
        <v>360</v>
      </c>
      <c r="C52" s="78"/>
      <c r="D52" s="78"/>
      <c r="E52" s="78"/>
      <c r="F52" s="78"/>
      <c r="K52" s="65"/>
      <c r="L52" s="122" t="s">
        <v>301</v>
      </c>
      <c r="M52">
        <f t="shared" si="0"/>
        <v>108</v>
      </c>
    </row>
    <row r="53" spans="1:13" ht="17" customHeight="1" x14ac:dyDescent="0.2">
      <c r="A53" s="78"/>
      <c r="B53" s="122" t="s">
        <v>270</v>
      </c>
      <c r="C53" s="78"/>
      <c r="D53" s="78"/>
      <c r="E53" s="78"/>
      <c r="F53" s="78"/>
      <c r="K53" s="65"/>
      <c r="L53" s="122" t="s">
        <v>305</v>
      </c>
      <c r="M53">
        <f t="shared" si="0"/>
        <v>69</v>
      </c>
    </row>
    <row r="54" spans="1:13" ht="17" customHeight="1" x14ac:dyDescent="0.2">
      <c r="A54" s="78"/>
      <c r="B54" s="122" t="s">
        <v>371</v>
      </c>
      <c r="C54" s="78"/>
      <c r="D54" s="78"/>
      <c r="E54" s="78"/>
      <c r="F54" s="78"/>
      <c r="K54" s="65"/>
      <c r="L54" s="122" t="s">
        <v>480</v>
      </c>
      <c r="M54">
        <f t="shared" si="0"/>
        <v>25</v>
      </c>
    </row>
    <row r="55" spans="1:13" ht="17" customHeight="1" x14ac:dyDescent="0.2">
      <c r="A55" s="78"/>
      <c r="B55" s="122" t="s">
        <v>93</v>
      </c>
      <c r="C55" s="78"/>
      <c r="D55" s="78"/>
      <c r="E55" s="78"/>
      <c r="F55" s="78"/>
      <c r="K55" s="65"/>
      <c r="L55" s="122" t="s">
        <v>481</v>
      </c>
      <c r="M55">
        <f t="shared" si="0"/>
        <v>10</v>
      </c>
    </row>
    <row r="56" spans="1:13" ht="17" customHeight="1" x14ac:dyDescent="0.2">
      <c r="A56" s="78"/>
      <c r="B56" s="122" t="s">
        <v>156</v>
      </c>
      <c r="C56" s="78"/>
      <c r="D56" s="78"/>
      <c r="E56" s="78"/>
      <c r="F56" s="78"/>
      <c r="K56" s="65"/>
      <c r="L56" s="122"/>
      <c r="M56" t="e">
        <f t="shared" si="0"/>
        <v>#N/A</v>
      </c>
    </row>
    <row r="57" spans="1:13" ht="17" customHeight="1" x14ac:dyDescent="0.2">
      <c r="A57" s="78"/>
      <c r="B57" s="122" t="s">
        <v>145</v>
      </c>
      <c r="C57" s="78"/>
      <c r="D57" s="78"/>
      <c r="E57" s="78"/>
      <c r="F57" s="78"/>
      <c r="K57" s="65"/>
      <c r="L57" s="122"/>
      <c r="M57" t="e">
        <f t="shared" si="0"/>
        <v>#N/A</v>
      </c>
    </row>
    <row r="58" spans="1:13" ht="17" customHeight="1" x14ac:dyDescent="0.2">
      <c r="A58" s="78"/>
      <c r="B58" s="122" t="s">
        <v>108</v>
      </c>
      <c r="C58" s="78"/>
      <c r="D58" s="78"/>
      <c r="E58" s="78"/>
      <c r="F58" s="78"/>
      <c r="K58" s="65"/>
      <c r="L58" s="122"/>
      <c r="M58" t="e">
        <f t="shared" si="0"/>
        <v>#N/A</v>
      </c>
    </row>
    <row r="59" spans="1:13" ht="17" customHeight="1" x14ac:dyDescent="0.2">
      <c r="A59" s="78"/>
      <c r="B59" s="122" t="s">
        <v>401</v>
      </c>
      <c r="C59" s="78"/>
      <c r="D59" s="78"/>
      <c r="E59" s="78"/>
      <c r="F59" s="78"/>
      <c r="K59" s="65"/>
      <c r="L59" s="122"/>
      <c r="M59" t="e">
        <f t="shared" si="0"/>
        <v>#N/A</v>
      </c>
    </row>
    <row r="60" spans="1:13" ht="17" customHeight="1" x14ac:dyDescent="0.2">
      <c r="A60" s="78"/>
      <c r="B60" s="122" t="s">
        <v>361</v>
      </c>
      <c r="C60" s="78"/>
      <c r="D60" s="78"/>
      <c r="E60" s="78"/>
      <c r="F60" s="78"/>
      <c r="K60" s="65"/>
      <c r="L60" s="122"/>
      <c r="M60" t="e">
        <f t="shared" si="0"/>
        <v>#N/A</v>
      </c>
    </row>
    <row r="61" spans="1:13" ht="17" customHeight="1" x14ac:dyDescent="0.2">
      <c r="A61" s="78"/>
      <c r="B61" s="122" t="s">
        <v>373</v>
      </c>
      <c r="C61" s="78"/>
      <c r="D61" s="78"/>
      <c r="E61" s="78"/>
      <c r="F61" s="78"/>
      <c r="K61" s="65"/>
      <c r="L61" s="122"/>
      <c r="M61" t="e">
        <f t="shared" si="0"/>
        <v>#N/A</v>
      </c>
    </row>
    <row r="62" spans="1:13" ht="17" customHeight="1" x14ac:dyDescent="0.2">
      <c r="A62" s="78"/>
      <c r="B62" s="122" t="s">
        <v>261</v>
      </c>
      <c r="C62" s="78"/>
      <c r="D62" s="78"/>
      <c r="E62" s="78"/>
      <c r="F62" s="78"/>
      <c r="K62" s="65"/>
      <c r="L62" s="122"/>
      <c r="M62" t="e">
        <f t="shared" si="0"/>
        <v>#N/A</v>
      </c>
    </row>
    <row r="63" spans="1:13" ht="17" customHeight="1" x14ac:dyDescent="0.2">
      <c r="A63" s="78"/>
      <c r="B63" s="122" t="s">
        <v>389</v>
      </c>
      <c r="C63" s="78"/>
      <c r="D63" s="78"/>
      <c r="E63" s="78"/>
      <c r="F63" s="78"/>
      <c r="K63" s="65"/>
      <c r="L63" s="122"/>
      <c r="M63" t="e">
        <f t="shared" si="0"/>
        <v>#N/A</v>
      </c>
    </row>
    <row r="64" spans="1:13" ht="17" customHeight="1" x14ac:dyDescent="0.2">
      <c r="A64" s="78"/>
      <c r="B64" s="122" t="s">
        <v>116</v>
      </c>
      <c r="C64" s="78"/>
      <c r="D64" s="78"/>
      <c r="E64" s="78"/>
      <c r="F64" s="78"/>
      <c r="K64" s="65"/>
      <c r="L64" s="122"/>
      <c r="M64" t="e">
        <f t="shared" si="0"/>
        <v>#N/A</v>
      </c>
    </row>
    <row r="65" spans="1:13" ht="17" customHeight="1" x14ac:dyDescent="0.2">
      <c r="A65" s="78"/>
      <c r="B65" s="122" t="s">
        <v>79</v>
      </c>
      <c r="C65" s="78"/>
      <c r="D65" s="78"/>
      <c r="E65" s="78"/>
      <c r="F65" s="78"/>
      <c r="K65" s="65"/>
      <c r="L65" s="122"/>
      <c r="M65" t="e">
        <f t="shared" si="0"/>
        <v>#N/A</v>
      </c>
    </row>
    <row r="66" spans="1:13" ht="17" customHeight="1" x14ac:dyDescent="0.2">
      <c r="A66" s="78"/>
      <c r="B66" s="122" t="s">
        <v>303</v>
      </c>
      <c r="C66" s="78"/>
      <c r="D66" s="78"/>
      <c r="E66" s="78"/>
      <c r="F66" s="78"/>
      <c r="K66" s="65"/>
      <c r="L66" s="122"/>
    </row>
    <row r="67" spans="1:13" ht="17" customHeight="1" x14ac:dyDescent="0.2">
      <c r="A67" s="78"/>
      <c r="B67" s="122" t="s">
        <v>137</v>
      </c>
      <c r="C67" s="78"/>
      <c r="D67" s="78"/>
      <c r="E67" s="78"/>
      <c r="F67" s="78"/>
      <c r="K67" s="65"/>
    </row>
    <row r="68" spans="1:13" ht="17" customHeight="1" x14ac:dyDescent="0.2">
      <c r="A68" s="78"/>
      <c r="B68" s="122" t="s">
        <v>119</v>
      </c>
      <c r="C68" s="78"/>
      <c r="D68" s="78"/>
      <c r="E68" s="78"/>
      <c r="F68" s="78"/>
      <c r="K68" s="65"/>
    </row>
    <row r="69" spans="1:13" ht="17" customHeight="1" x14ac:dyDescent="0.2">
      <c r="A69" s="78"/>
      <c r="B69" s="122" t="s">
        <v>393</v>
      </c>
      <c r="C69" s="78"/>
      <c r="D69" s="78"/>
      <c r="E69" s="78"/>
      <c r="F69" s="78"/>
      <c r="K69" s="65"/>
    </row>
    <row r="70" spans="1:13" ht="17" customHeight="1" x14ac:dyDescent="0.2">
      <c r="A70" s="78"/>
      <c r="B70" s="122" t="s">
        <v>310</v>
      </c>
      <c r="C70" s="78"/>
      <c r="D70" s="78"/>
      <c r="E70" s="78"/>
      <c r="F70" s="78"/>
      <c r="K70" s="65"/>
    </row>
    <row r="71" spans="1:13" ht="17" customHeight="1" x14ac:dyDescent="0.2">
      <c r="A71" s="78"/>
      <c r="B71" s="122" t="s">
        <v>305</v>
      </c>
      <c r="C71" s="78"/>
      <c r="D71" s="78"/>
      <c r="E71" s="78"/>
      <c r="F71" s="78"/>
      <c r="K71" s="65"/>
    </row>
    <row r="72" spans="1:13" ht="17" customHeight="1" x14ac:dyDescent="0.2">
      <c r="A72" s="78"/>
      <c r="B72" s="122" t="s">
        <v>477</v>
      </c>
      <c r="C72" s="78"/>
      <c r="D72" s="78"/>
      <c r="E72" s="78"/>
      <c r="F72" s="78"/>
    </row>
    <row r="73" spans="1:13" ht="17" customHeight="1" x14ac:dyDescent="0.2">
      <c r="A73" s="78"/>
      <c r="B73" s="122" t="s">
        <v>295</v>
      </c>
      <c r="C73" s="78"/>
      <c r="D73" s="78"/>
      <c r="E73" s="78"/>
      <c r="F73" s="78"/>
    </row>
    <row r="74" spans="1:13" ht="17" customHeight="1" x14ac:dyDescent="0.2">
      <c r="A74" s="78"/>
      <c r="B74" s="122" t="s">
        <v>89</v>
      </c>
      <c r="C74" s="78"/>
      <c r="D74" s="78"/>
      <c r="E74" s="78"/>
      <c r="F74" s="78"/>
    </row>
    <row r="75" spans="1:13" ht="17" customHeight="1" x14ac:dyDescent="0.2">
      <c r="A75" s="78"/>
      <c r="B75" s="122" t="s">
        <v>107</v>
      </c>
      <c r="C75" s="78"/>
      <c r="D75" s="78"/>
      <c r="E75" s="78"/>
      <c r="F75" s="78"/>
    </row>
    <row r="76" spans="1:13" ht="17" customHeight="1" x14ac:dyDescent="0.2">
      <c r="A76" s="78"/>
      <c r="B76" s="122" t="s">
        <v>274</v>
      </c>
      <c r="C76" s="78"/>
      <c r="D76" s="78"/>
      <c r="E76" s="78"/>
      <c r="F76" s="78"/>
    </row>
    <row r="77" spans="1:13" ht="17" customHeight="1" x14ac:dyDescent="0.2">
      <c r="A77" s="78"/>
      <c r="B77" s="122" t="s">
        <v>83</v>
      </c>
      <c r="C77" s="78"/>
      <c r="D77" s="78"/>
      <c r="E77" s="78"/>
      <c r="F77" s="78"/>
    </row>
    <row r="78" spans="1:13" ht="17" customHeight="1" x14ac:dyDescent="0.2">
      <c r="A78" s="78"/>
      <c r="B78" s="122" t="s">
        <v>379</v>
      </c>
      <c r="C78" s="78"/>
      <c r="D78" s="78"/>
      <c r="E78" s="78"/>
      <c r="F78" s="78"/>
    </row>
    <row r="79" spans="1:13" ht="17" customHeight="1" x14ac:dyDescent="0.2">
      <c r="A79" s="78"/>
      <c r="B79" s="122" t="s">
        <v>466</v>
      </c>
      <c r="C79" s="78"/>
      <c r="D79" s="78"/>
      <c r="E79" s="78"/>
      <c r="F79" s="78"/>
    </row>
    <row r="80" spans="1:13" ht="17" customHeight="1" x14ac:dyDescent="0.2">
      <c r="A80" s="78"/>
      <c r="B80" s="122" t="s">
        <v>458</v>
      </c>
      <c r="C80" s="78"/>
      <c r="D80" s="78"/>
      <c r="E80" s="78"/>
      <c r="F80" s="78"/>
    </row>
    <row r="81" spans="1:6" ht="17" customHeight="1" x14ac:dyDescent="0.2">
      <c r="A81" s="78"/>
      <c r="B81" s="122" t="s">
        <v>461</v>
      </c>
      <c r="C81" s="78"/>
      <c r="D81" s="78"/>
      <c r="E81" s="78"/>
      <c r="F81" s="78"/>
    </row>
    <row r="82" spans="1:6" ht="17" customHeight="1" x14ac:dyDescent="0.2">
      <c r="A82" s="78"/>
      <c r="B82" s="122" t="s">
        <v>368</v>
      </c>
      <c r="C82" s="78"/>
      <c r="D82" s="78"/>
      <c r="E82" s="78"/>
      <c r="F82" s="78"/>
    </row>
    <row r="83" spans="1:6" ht="17" customHeight="1" x14ac:dyDescent="0.2">
      <c r="A83" s="78"/>
      <c r="B83" s="122" t="s">
        <v>286</v>
      </c>
      <c r="C83" s="78"/>
      <c r="D83" s="78"/>
      <c r="E83" s="78"/>
      <c r="F83" s="78"/>
    </row>
    <row r="84" spans="1:6" ht="17" customHeight="1" x14ac:dyDescent="0.2">
      <c r="A84" s="78"/>
      <c r="B84" s="122" t="s">
        <v>377</v>
      </c>
      <c r="C84" s="78"/>
      <c r="D84" s="78"/>
      <c r="E84" s="78"/>
      <c r="F84" s="78"/>
    </row>
    <row r="85" spans="1:6" ht="17" customHeight="1" x14ac:dyDescent="0.2">
      <c r="A85" s="78"/>
      <c r="B85" s="122" t="s">
        <v>91</v>
      </c>
      <c r="C85" s="78"/>
      <c r="D85" s="78"/>
      <c r="E85" s="78"/>
      <c r="F85" s="78"/>
    </row>
    <row r="86" spans="1:6" ht="17" customHeight="1" x14ac:dyDescent="0.2">
      <c r="A86" s="78"/>
      <c r="B86" s="122" t="s">
        <v>115</v>
      </c>
      <c r="C86" s="78"/>
      <c r="D86" s="78"/>
      <c r="E86" s="78"/>
      <c r="F86" s="78"/>
    </row>
    <row r="87" spans="1:6" ht="17" customHeight="1" x14ac:dyDescent="0.2">
      <c r="A87" s="78"/>
      <c r="B87" s="122" t="s">
        <v>351</v>
      </c>
      <c r="C87" s="78"/>
      <c r="D87" s="78"/>
      <c r="E87" s="78"/>
      <c r="F87" s="78"/>
    </row>
    <row r="88" spans="1:6" ht="17" customHeight="1" x14ac:dyDescent="0.2">
      <c r="A88" s="78"/>
      <c r="B88" s="122" t="s">
        <v>264</v>
      </c>
      <c r="C88" s="78"/>
      <c r="D88" s="78"/>
      <c r="E88" s="78"/>
      <c r="F88" s="78"/>
    </row>
    <row r="89" spans="1:6" ht="17" customHeight="1" x14ac:dyDescent="0.2">
      <c r="A89" s="78"/>
      <c r="B89" s="122" t="s">
        <v>479</v>
      </c>
      <c r="C89" s="78"/>
      <c r="D89" s="78"/>
      <c r="E89" s="78"/>
      <c r="F89" s="78"/>
    </row>
    <row r="90" spans="1:6" ht="17" customHeight="1" x14ac:dyDescent="0.2">
      <c r="A90" s="78"/>
      <c r="B90" s="122" t="s">
        <v>362</v>
      </c>
      <c r="C90" s="78"/>
      <c r="D90" s="78"/>
      <c r="E90" s="78"/>
      <c r="F90" s="78"/>
    </row>
    <row r="91" spans="1:6" ht="17" customHeight="1" x14ac:dyDescent="0.2">
      <c r="A91" s="78"/>
      <c r="B91" s="122" t="s">
        <v>405</v>
      </c>
      <c r="C91" s="78"/>
      <c r="D91" s="78"/>
      <c r="E91" s="78"/>
      <c r="F91" s="78"/>
    </row>
    <row r="92" spans="1:6" ht="17" customHeight="1" x14ac:dyDescent="0.2">
      <c r="A92" s="78"/>
      <c r="B92" s="122" t="s">
        <v>391</v>
      </c>
      <c r="C92" s="78"/>
      <c r="D92" s="78"/>
      <c r="E92" s="78"/>
      <c r="F92" s="78"/>
    </row>
    <row r="93" spans="1:6" ht="17" customHeight="1" x14ac:dyDescent="0.2">
      <c r="A93" s="78"/>
      <c r="B93" s="122" t="s">
        <v>459</v>
      </c>
      <c r="C93" s="78"/>
      <c r="D93" s="78"/>
      <c r="E93" s="78"/>
      <c r="F93" s="78"/>
    </row>
    <row r="94" spans="1:6" ht="17" customHeight="1" x14ac:dyDescent="0.2">
      <c r="A94" s="78"/>
      <c r="B94" s="122" t="s">
        <v>397</v>
      </c>
      <c r="C94" s="78"/>
      <c r="D94" s="78"/>
      <c r="E94" s="78"/>
      <c r="F94" s="78"/>
    </row>
    <row r="95" spans="1:6" ht="17" customHeight="1" x14ac:dyDescent="0.2">
      <c r="A95" s="78"/>
      <c r="B95" s="122" t="s">
        <v>102</v>
      </c>
      <c r="C95" s="78"/>
      <c r="D95" s="78"/>
      <c r="E95" s="78"/>
      <c r="F95" s="78"/>
    </row>
    <row r="96" spans="1:6" ht="17" customHeight="1" x14ac:dyDescent="0.2">
      <c r="A96" s="78"/>
      <c r="B96" s="122" t="s">
        <v>308</v>
      </c>
      <c r="C96" s="78"/>
      <c r="D96" s="78"/>
      <c r="E96" s="78"/>
      <c r="F96" s="78"/>
    </row>
    <row r="97" spans="1:6" ht="17" customHeight="1" x14ac:dyDescent="0.2">
      <c r="A97" s="78"/>
      <c r="B97" s="122" t="s">
        <v>467</v>
      </c>
      <c r="C97" s="78"/>
      <c r="D97" s="78"/>
      <c r="E97" s="78"/>
      <c r="F97" s="78"/>
    </row>
    <row r="98" spans="1:6" ht="17" customHeight="1" x14ac:dyDescent="0.2">
      <c r="A98" s="78"/>
      <c r="B98" s="122" t="s">
        <v>99</v>
      </c>
      <c r="C98" s="78"/>
      <c r="D98" s="78"/>
      <c r="E98" s="78"/>
      <c r="F98" s="78"/>
    </row>
    <row r="99" spans="1:6" ht="17" customHeight="1" x14ac:dyDescent="0.2">
      <c r="A99" s="78"/>
      <c r="B99" s="122" t="s">
        <v>139</v>
      </c>
      <c r="C99" s="78"/>
      <c r="D99" s="78"/>
      <c r="E99" s="78"/>
      <c r="F99" s="78"/>
    </row>
    <row r="100" spans="1:6" ht="17" customHeight="1" x14ac:dyDescent="0.2">
      <c r="A100" s="78"/>
      <c r="B100" s="122" t="s">
        <v>462</v>
      </c>
      <c r="C100" s="78"/>
      <c r="D100" s="78"/>
      <c r="E100" s="78"/>
      <c r="F100" s="78"/>
    </row>
    <row r="101" spans="1:6" ht="17" customHeight="1" x14ac:dyDescent="0.2">
      <c r="A101" s="78"/>
      <c r="B101" s="122" t="s">
        <v>364</v>
      </c>
      <c r="C101" s="78"/>
      <c r="D101" s="78"/>
      <c r="E101" s="78"/>
      <c r="F101" s="78"/>
    </row>
    <row r="102" spans="1:6" ht="17" customHeight="1" x14ac:dyDescent="0.2">
      <c r="A102" s="78"/>
      <c r="B102" s="122" t="s">
        <v>118</v>
      </c>
      <c r="C102" s="78"/>
      <c r="D102" s="78"/>
      <c r="E102" s="78"/>
      <c r="F102" s="78"/>
    </row>
    <row r="103" spans="1:6" ht="17" customHeight="1" x14ac:dyDescent="0.2">
      <c r="A103" s="78"/>
      <c r="B103" s="122" t="s">
        <v>78</v>
      </c>
      <c r="C103" s="78"/>
      <c r="D103" s="78"/>
      <c r="E103" s="78"/>
      <c r="F103" s="78"/>
    </row>
    <row r="104" spans="1:6" ht="17" customHeight="1" x14ac:dyDescent="0.2">
      <c r="A104" s="78"/>
      <c r="B104" s="122" t="s">
        <v>464</v>
      </c>
      <c r="C104" s="78"/>
      <c r="D104" s="78"/>
      <c r="E104" s="78"/>
      <c r="F104" s="78"/>
    </row>
    <row r="105" spans="1:6" ht="17" customHeight="1" x14ac:dyDescent="0.2">
      <c r="A105" s="78"/>
      <c r="B105" s="122" t="s">
        <v>288</v>
      </c>
      <c r="C105" s="78"/>
      <c r="D105" s="78"/>
      <c r="E105" s="78"/>
      <c r="F105" s="78"/>
    </row>
    <row r="106" spans="1:6" ht="17" customHeight="1" x14ac:dyDescent="0.2">
      <c r="A106"/>
      <c r="B106" s="122" t="s">
        <v>88</v>
      </c>
      <c r="C106"/>
      <c r="D106"/>
      <c r="E106"/>
      <c r="F106"/>
    </row>
    <row r="107" spans="1:6" ht="17" customHeight="1" x14ac:dyDescent="0.2">
      <c r="A107"/>
      <c r="B107" s="122" t="s">
        <v>117</v>
      </c>
      <c r="C107"/>
      <c r="D107"/>
      <c r="E107"/>
      <c r="F107"/>
    </row>
    <row r="108" spans="1:6" ht="17" customHeight="1" x14ac:dyDescent="0.2">
      <c r="A108"/>
      <c r="B108" s="122" t="s">
        <v>117</v>
      </c>
      <c r="C108"/>
      <c r="D108"/>
      <c r="E108"/>
      <c r="F108"/>
    </row>
    <row r="109" spans="1:6" ht="17" customHeight="1" x14ac:dyDescent="0.2">
      <c r="A109"/>
      <c r="B109" s="122" t="s">
        <v>384</v>
      </c>
      <c r="C109"/>
      <c r="D109"/>
      <c r="E109"/>
      <c r="F109"/>
    </row>
    <row r="110" spans="1:6" ht="17" customHeight="1" x14ac:dyDescent="0.2">
      <c r="A110"/>
      <c r="B110" s="122" t="s">
        <v>301</v>
      </c>
      <c r="C110"/>
      <c r="D110"/>
      <c r="E110"/>
      <c r="F110"/>
    </row>
    <row r="111" spans="1:6" ht="17" customHeight="1" x14ac:dyDescent="0.2">
      <c r="A111"/>
      <c r="B111" s="122" t="s">
        <v>100</v>
      </c>
      <c r="C111"/>
      <c r="D111"/>
      <c r="E111"/>
      <c r="F111"/>
    </row>
    <row r="112" spans="1:6" ht="17" customHeight="1" x14ac:dyDescent="0.2">
      <c r="A112"/>
      <c r="B112" s="122" t="s">
        <v>470</v>
      </c>
      <c r="C112"/>
      <c r="D112"/>
      <c r="E112"/>
      <c r="F112"/>
    </row>
    <row r="113" spans="1:6" ht="17" customHeight="1" x14ac:dyDescent="0.2">
      <c r="A113"/>
      <c r="B113" s="122" t="s">
        <v>266</v>
      </c>
      <c r="C113"/>
      <c r="D113"/>
      <c r="E113"/>
      <c r="F113"/>
    </row>
    <row r="114" spans="1:6" ht="17" customHeight="1" x14ac:dyDescent="0.2">
      <c r="A114"/>
      <c r="B114" s="122" t="s">
        <v>472</v>
      </c>
      <c r="C114"/>
      <c r="D114"/>
      <c r="E114"/>
      <c r="F114"/>
    </row>
    <row r="115" spans="1:6" ht="17" customHeight="1" x14ac:dyDescent="0.2">
      <c r="A115"/>
      <c r="B115" s="122" t="s">
        <v>408</v>
      </c>
      <c r="C115"/>
      <c r="D115"/>
      <c r="E115"/>
      <c r="F115"/>
    </row>
    <row r="116" spans="1:6" ht="17" customHeight="1" x14ac:dyDescent="0.2">
      <c r="A116"/>
      <c r="B116" s="78"/>
      <c r="C116"/>
      <c r="D116"/>
      <c r="E116"/>
      <c r="F116"/>
    </row>
    <row r="117" spans="1:6" ht="17" customHeight="1" x14ac:dyDescent="0.2">
      <c r="A117"/>
      <c r="B117" s="65"/>
      <c r="C117"/>
      <c r="D117"/>
      <c r="E117"/>
      <c r="F117"/>
    </row>
    <row r="118" spans="1:6" ht="17" customHeight="1" x14ac:dyDescent="0.2">
      <c r="A118"/>
      <c r="B118" s="78"/>
      <c r="C118"/>
      <c r="D118"/>
      <c r="E118"/>
      <c r="F118"/>
    </row>
    <row r="119" spans="1:6" ht="17" customHeight="1" x14ac:dyDescent="0.2">
      <c r="A119"/>
      <c r="B119" s="65"/>
      <c r="C119"/>
      <c r="D119"/>
      <c r="E119"/>
      <c r="F119"/>
    </row>
    <row r="120" spans="1:6" ht="17" customHeight="1" x14ac:dyDescent="0.2">
      <c r="A120"/>
      <c r="B120" s="78"/>
      <c r="C120"/>
      <c r="D120"/>
      <c r="E120"/>
      <c r="F120"/>
    </row>
    <row r="121" spans="1:6" ht="17" customHeight="1" x14ac:dyDescent="0.2">
      <c r="A121"/>
      <c r="B121" s="78"/>
      <c r="C121"/>
      <c r="D121"/>
      <c r="E121"/>
      <c r="F121"/>
    </row>
    <row r="122" spans="1:6" ht="17" customHeight="1" x14ac:dyDescent="0.2">
      <c r="A122"/>
      <c r="B122" s="78"/>
      <c r="C122"/>
      <c r="D122"/>
      <c r="E122"/>
      <c r="F122"/>
    </row>
    <row r="123" spans="1:6" ht="17" customHeight="1" x14ac:dyDescent="0.2">
      <c r="A123"/>
      <c r="B123" s="78"/>
      <c r="C123"/>
      <c r="D123"/>
      <c r="E123"/>
      <c r="F123"/>
    </row>
    <row r="124" spans="1:6" ht="17" customHeight="1" x14ac:dyDescent="0.2">
      <c r="B124" s="78"/>
    </row>
    <row r="125" spans="1:6" ht="17" customHeight="1" x14ac:dyDescent="0.2">
      <c r="A125"/>
      <c r="B125" s="78"/>
      <c r="C125"/>
      <c r="D125"/>
      <c r="E125"/>
      <c r="F125"/>
    </row>
    <row r="126" spans="1:6" ht="17" customHeight="1" x14ac:dyDescent="0.2">
      <c r="B126" s="78"/>
    </row>
    <row r="127" spans="1:6" ht="17" customHeight="1" x14ac:dyDescent="0.2">
      <c r="B127" s="78"/>
    </row>
    <row r="128" spans="1:6" ht="17" customHeight="1" x14ac:dyDescent="0.2">
      <c r="A128"/>
      <c r="B128" s="78"/>
      <c r="C128"/>
      <c r="D128"/>
      <c r="E128"/>
      <c r="F128"/>
    </row>
    <row r="129" spans="1:6" ht="17" customHeight="1" x14ac:dyDescent="0.2">
      <c r="A129"/>
      <c r="B129" s="78"/>
      <c r="C129"/>
      <c r="D129"/>
      <c r="E129"/>
      <c r="F129"/>
    </row>
    <row r="130" spans="1:6" ht="17" customHeight="1" x14ac:dyDescent="0.2">
      <c r="B130" s="78"/>
    </row>
    <row r="131" spans="1:6" ht="17" customHeight="1" x14ac:dyDescent="0.2">
      <c r="A131"/>
      <c r="B131" s="78"/>
      <c r="C131"/>
      <c r="D131"/>
      <c r="E131"/>
      <c r="F131"/>
    </row>
    <row r="132" spans="1:6" ht="17" customHeight="1" x14ac:dyDescent="0.2">
      <c r="A132"/>
      <c r="B132" s="78"/>
      <c r="C132"/>
      <c r="D132"/>
      <c r="E132"/>
      <c r="F132"/>
    </row>
    <row r="133" spans="1:6" ht="17" customHeight="1" x14ac:dyDescent="0.2">
      <c r="A133"/>
      <c r="B133" s="78"/>
      <c r="C133"/>
      <c r="D133"/>
      <c r="E133"/>
      <c r="F133"/>
    </row>
    <row r="134" spans="1:6" ht="17" customHeight="1" x14ac:dyDescent="0.2">
      <c r="A134"/>
      <c r="B134" s="78"/>
      <c r="C134"/>
      <c r="D134"/>
      <c r="E134"/>
      <c r="F134"/>
    </row>
    <row r="135" spans="1:6" ht="17" customHeight="1" x14ac:dyDescent="0.2">
      <c r="B135" s="78"/>
    </row>
    <row r="136" spans="1:6" ht="17" customHeight="1" x14ac:dyDescent="0.2">
      <c r="A136"/>
      <c r="B136" s="78"/>
      <c r="C136"/>
      <c r="D136"/>
      <c r="E136"/>
      <c r="F136"/>
    </row>
    <row r="137" spans="1:6" ht="17" customHeight="1" x14ac:dyDescent="0.2">
      <c r="A137"/>
      <c r="B137" s="65"/>
      <c r="C137"/>
      <c r="D137"/>
      <c r="E137"/>
      <c r="F137"/>
    </row>
    <row r="138" spans="1:6" ht="17" customHeight="1" x14ac:dyDescent="0.2">
      <c r="A138"/>
      <c r="B138" s="78"/>
      <c r="C138"/>
      <c r="D138"/>
      <c r="E138"/>
      <c r="F138"/>
    </row>
    <row r="139" spans="1:6" ht="17" customHeight="1" x14ac:dyDescent="0.2">
      <c r="A139"/>
      <c r="B139" s="65"/>
      <c r="C139"/>
      <c r="D139"/>
      <c r="E139"/>
      <c r="F139"/>
    </row>
    <row r="140" spans="1:6" ht="17" customHeight="1" x14ac:dyDescent="0.2">
      <c r="A140"/>
      <c r="B140" s="78"/>
      <c r="C140"/>
      <c r="D140"/>
      <c r="E140"/>
      <c r="F140"/>
    </row>
    <row r="141" spans="1:6" ht="17" customHeight="1" x14ac:dyDescent="0.2">
      <c r="A141"/>
      <c r="B141" s="78"/>
      <c r="C141"/>
      <c r="D141"/>
      <c r="E141"/>
      <c r="F141"/>
    </row>
    <row r="142" spans="1:6" ht="17" customHeight="1" x14ac:dyDescent="0.2">
      <c r="A142"/>
      <c r="B142" s="78"/>
      <c r="C142"/>
      <c r="D142"/>
      <c r="E142"/>
      <c r="F142"/>
    </row>
    <row r="143" spans="1:6" ht="17" customHeight="1" x14ac:dyDescent="0.2">
      <c r="A143"/>
      <c r="B143" s="78"/>
      <c r="C143"/>
      <c r="D143"/>
      <c r="E143"/>
      <c r="F143"/>
    </row>
    <row r="144" spans="1:6" ht="17" customHeight="1" x14ac:dyDescent="0.2">
      <c r="A144"/>
      <c r="B144" s="78"/>
      <c r="C144"/>
      <c r="D144"/>
      <c r="E144"/>
      <c r="F144"/>
    </row>
    <row r="145" spans="1:6" ht="17" customHeight="1" x14ac:dyDescent="0.2">
      <c r="A145"/>
      <c r="B145" s="78"/>
      <c r="C145"/>
      <c r="D145"/>
      <c r="E145"/>
      <c r="F145"/>
    </row>
    <row r="146" spans="1:6" ht="17" customHeight="1" x14ac:dyDescent="0.2">
      <c r="A146"/>
      <c r="B146" s="78"/>
      <c r="C146"/>
      <c r="D146"/>
      <c r="E146"/>
      <c r="F146"/>
    </row>
    <row r="147" spans="1:6" ht="17" customHeight="1" x14ac:dyDescent="0.2">
      <c r="A147"/>
      <c r="B147" s="78"/>
      <c r="C147"/>
      <c r="D147"/>
      <c r="E147"/>
      <c r="F147"/>
    </row>
    <row r="148" spans="1:6" ht="17" customHeight="1" x14ac:dyDescent="0.2">
      <c r="A148"/>
      <c r="B148" s="78"/>
      <c r="C148"/>
      <c r="D148"/>
      <c r="E148"/>
      <c r="F148"/>
    </row>
    <row r="149" spans="1:6" ht="17" customHeight="1" x14ac:dyDescent="0.2">
      <c r="A149"/>
      <c r="B149" s="78"/>
      <c r="C149"/>
      <c r="D149"/>
      <c r="E149"/>
      <c r="F149"/>
    </row>
    <row r="150" spans="1:6" ht="17" customHeight="1" x14ac:dyDescent="0.2">
      <c r="B150" s="78"/>
    </row>
    <row r="151" spans="1:6" ht="17" customHeight="1" x14ac:dyDescent="0.2">
      <c r="A151"/>
      <c r="B151" s="78"/>
      <c r="C151"/>
      <c r="D151"/>
      <c r="E151"/>
      <c r="F151"/>
    </row>
    <row r="152" spans="1:6" ht="17" customHeight="1" x14ac:dyDescent="0.2">
      <c r="A152"/>
      <c r="B152" s="78"/>
      <c r="C152"/>
      <c r="D152"/>
      <c r="E152"/>
      <c r="F152"/>
    </row>
    <row r="153" spans="1:6" ht="17" customHeight="1" x14ac:dyDescent="0.2">
      <c r="A153"/>
      <c r="B153" s="78"/>
      <c r="C153"/>
      <c r="D153"/>
      <c r="E153"/>
      <c r="F153"/>
    </row>
    <row r="154" spans="1:6" ht="17" customHeight="1" x14ac:dyDescent="0.2">
      <c r="A154"/>
      <c r="B154" s="78"/>
      <c r="C154"/>
      <c r="D154"/>
      <c r="E154"/>
      <c r="F154"/>
    </row>
    <row r="155" spans="1:6" ht="17" customHeight="1" x14ac:dyDescent="0.2">
      <c r="A155"/>
      <c r="B155" s="78"/>
      <c r="C155"/>
      <c r="D155"/>
      <c r="E155"/>
      <c r="F155"/>
    </row>
    <row r="156" spans="1:6" ht="17" customHeight="1" x14ac:dyDescent="0.2">
      <c r="B156" s="78"/>
    </row>
    <row r="157" spans="1:6" ht="17" customHeight="1" x14ac:dyDescent="0.2">
      <c r="B157" s="78"/>
    </row>
    <row r="158" spans="1:6" ht="17" customHeight="1" x14ac:dyDescent="0.2">
      <c r="B158" s="78"/>
    </row>
    <row r="159" spans="1:6" ht="17" customHeight="1" x14ac:dyDescent="0.2">
      <c r="B159" s="78"/>
    </row>
    <row r="160" spans="1:6" ht="17" customHeight="1" x14ac:dyDescent="0.2">
      <c r="B160" s="78"/>
    </row>
    <row r="161" spans="2:2" ht="17" customHeight="1" x14ac:dyDescent="0.2">
      <c r="B161" s="78"/>
    </row>
    <row r="162" spans="2:2" ht="17" customHeight="1" x14ac:dyDescent="0.2">
      <c r="B162" s="78"/>
    </row>
    <row r="163" spans="2:2" ht="17" customHeight="1" x14ac:dyDescent="0.2">
      <c r="B163" s="78"/>
    </row>
    <row r="164" spans="2:2" ht="17" customHeight="1" x14ac:dyDescent="0.2">
      <c r="B164" s="78"/>
    </row>
    <row r="165" spans="2:2" ht="17" customHeight="1" x14ac:dyDescent="0.2">
      <c r="B165" s="78"/>
    </row>
    <row r="166" spans="2:2" ht="17" customHeight="1" x14ac:dyDescent="0.2">
      <c r="B166" s="78"/>
    </row>
    <row r="167" spans="2:2" ht="17" customHeight="1" x14ac:dyDescent="0.2">
      <c r="B167" s="78"/>
    </row>
    <row r="168" spans="2:2" ht="17" customHeight="1" x14ac:dyDescent="0.2">
      <c r="B168" s="65"/>
    </row>
    <row r="169" spans="2:2" ht="17" customHeight="1" x14ac:dyDescent="0.2">
      <c r="B169" s="78"/>
    </row>
    <row r="170" spans="2:2" ht="17" customHeight="1" x14ac:dyDescent="0.2">
      <c r="B170" s="78"/>
    </row>
    <row r="171" spans="2:2" ht="17" customHeight="1" x14ac:dyDescent="0.2">
      <c r="B171" s="78"/>
    </row>
    <row r="172" spans="2:2" ht="17" customHeight="1" x14ac:dyDescent="0.2">
      <c r="B172" s="78"/>
    </row>
    <row r="173" spans="2:2" ht="17" customHeight="1" x14ac:dyDescent="0.2">
      <c r="B173" s="78"/>
    </row>
    <row r="174" spans="2:2" ht="17" customHeight="1" x14ac:dyDescent="0.2">
      <c r="B174" s="78"/>
    </row>
    <row r="175" spans="2:2" ht="17" customHeight="1" x14ac:dyDescent="0.2">
      <c r="B175" s="78"/>
    </row>
    <row r="176" spans="2:2" ht="17" customHeight="1" x14ac:dyDescent="0.2">
      <c r="B176" s="78"/>
    </row>
    <row r="177" spans="2:2" ht="17" customHeight="1" x14ac:dyDescent="0.2">
      <c r="B177" s="78"/>
    </row>
    <row r="178" spans="2:2" ht="17" customHeight="1" x14ac:dyDescent="0.2">
      <c r="B178" s="78"/>
    </row>
    <row r="179" spans="2:2" ht="17" customHeight="1" x14ac:dyDescent="0.2">
      <c r="B179" s="78"/>
    </row>
    <row r="180" spans="2:2" ht="17" customHeight="1" x14ac:dyDescent="0.2">
      <c r="B180" s="78"/>
    </row>
    <row r="181" spans="2:2" ht="17" customHeight="1" x14ac:dyDescent="0.2">
      <c r="B181" s="78"/>
    </row>
    <row r="182" spans="2:2" ht="17" customHeight="1" x14ac:dyDescent="0.2">
      <c r="B182" s="78"/>
    </row>
    <row r="183" spans="2:2" ht="17" customHeight="1" x14ac:dyDescent="0.2">
      <c r="B183" s="78"/>
    </row>
    <row r="184" spans="2:2" ht="17" customHeight="1" x14ac:dyDescent="0.2">
      <c r="B184" s="78"/>
    </row>
    <row r="185" spans="2:2" ht="17" customHeight="1" x14ac:dyDescent="0.2">
      <c r="B185" s="78"/>
    </row>
    <row r="186" spans="2:2" ht="17" customHeight="1" x14ac:dyDescent="0.2">
      <c r="B186" s="78"/>
    </row>
    <row r="187" spans="2:2" ht="17" customHeight="1" x14ac:dyDescent="0.2">
      <c r="B187" s="78"/>
    </row>
    <row r="188" spans="2:2" ht="17" customHeight="1" x14ac:dyDescent="0.2">
      <c r="B188" s="65"/>
    </row>
    <row r="189" spans="2:2" ht="17" customHeight="1" x14ac:dyDescent="0.2">
      <c r="B189" s="78"/>
    </row>
    <row r="190" spans="2:2" ht="17" customHeight="1" x14ac:dyDescent="0.2">
      <c r="B190" s="78"/>
    </row>
    <row r="191" spans="2:2" ht="17" customHeight="1" x14ac:dyDescent="0.2">
      <c r="B191" s="78"/>
    </row>
    <row r="192" spans="2:2" ht="17" customHeight="1" x14ac:dyDescent="0.2">
      <c r="B192" s="78"/>
    </row>
    <row r="193" spans="2:2" ht="17" customHeight="1" x14ac:dyDescent="0.2">
      <c r="B193" s="78"/>
    </row>
    <row r="194" spans="2:2" ht="17" customHeight="1" x14ac:dyDescent="0.2">
      <c r="B194" s="78"/>
    </row>
    <row r="195" spans="2:2" ht="17" customHeight="1" x14ac:dyDescent="0.2">
      <c r="B195" s="78"/>
    </row>
    <row r="196" spans="2:2" ht="17" customHeight="1" x14ac:dyDescent="0.2">
      <c r="B196" s="78"/>
    </row>
    <row r="197" spans="2:2" ht="17" customHeight="1" x14ac:dyDescent="0.2">
      <c r="B197" s="78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36">
    <sortCondition ref="D4:D36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9" width="11.83203125" style="2" customWidth="1"/>
    <col min="10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9" width="11.83203125" customWidth="1"/>
    <col min="30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49" width="11.83203125" customWidth="1"/>
    <col min="50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9" width="11.83203125" customWidth="1"/>
    <col min="70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32" t="s">
        <v>252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8"/>
      <c r="U16" s="132" t="s">
        <v>253</v>
      </c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4"/>
      <c r="AG16" s="134"/>
      <c r="AH16" s="134"/>
      <c r="AI16" s="134"/>
      <c r="AJ16" s="134"/>
      <c r="AK16" s="134"/>
      <c r="AL16" s="134"/>
      <c r="AM16" s="135"/>
      <c r="AN16" s="18"/>
      <c r="AO16" s="132" t="s">
        <v>254</v>
      </c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7"/>
      <c r="BH16" s="18"/>
      <c r="BI16" s="132" t="s">
        <v>255</v>
      </c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7"/>
    </row>
    <row r="17" spans="1:79" s="22" customFormat="1" ht="32" customHeight="1" thickBot="1" x14ac:dyDescent="0.25">
      <c r="A17" s="60" t="s">
        <v>32</v>
      </c>
      <c r="B17" s="51" t="s">
        <v>189</v>
      </c>
      <c r="C17" s="51" t="s">
        <v>190</v>
      </c>
      <c r="D17" s="51" t="s">
        <v>488</v>
      </c>
      <c r="E17" s="51" t="s">
        <v>489</v>
      </c>
      <c r="F17" s="51" t="s">
        <v>490</v>
      </c>
      <c r="G17" s="52" t="s">
        <v>491</v>
      </c>
      <c r="H17" s="52" t="s">
        <v>492</v>
      </c>
      <c r="I17" s="52" t="s">
        <v>493</v>
      </c>
      <c r="J17" s="52" t="s">
        <v>242</v>
      </c>
      <c r="K17" s="52" t="s">
        <v>42</v>
      </c>
      <c r="L17" s="52" t="s">
        <v>237</v>
      </c>
      <c r="M17" s="52" t="s">
        <v>238</v>
      </c>
      <c r="N17" s="52" t="s">
        <v>243</v>
      </c>
      <c r="O17" s="52" t="s">
        <v>457</v>
      </c>
      <c r="P17" s="52" t="s">
        <v>249</v>
      </c>
      <c r="Q17" s="108" t="s">
        <v>251</v>
      </c>
      <c r="R17" s="98" t="s">
        <v>244</v>
      </c>
      <c r="S17" s="98" t="s">
        <v>239</v>
      </c>
      <c r="T17" s="21"/>
      <c r="U17" s="35" t="s">
        <v>32</v>
      </c>
      <c r="V17" s="51" t="s">
        <v>189</v>
      </c>
      <c r="W17" s="51" t="s">
        <v>190</v>
      </c>
      <c r="X17" s="51" t="s">
        <v>488</v>
      </c>
      <c r="Y17" s="51" t="s">
        <v>489</v>
      </c>
      <c r="Z17" s="51" t="s">
        <v>490</v>
      </c>
      <c r="AA17" s="52" t="s">
        <v>491</v>
      </c>
      <c r="AB17" s="52" t="s">
        <v>492</v>
      </c>
      <c r="AC17" s="52" t="s">
        <v>493</v>
      </c>
      <c r="AD17" s="52" t="s">
        <v>242</v>
      </c>
      <c r="AE17" s="36" t="s">
        <v>42</v>
      </c>
      <c r="AF17" s="36" t="s">
        <v>240</v>
      </c>
      <c r="AG17" s="36" t="s">
        <v>241</v>
      </c>
      <c r="AH17" s="36" t="s">
        <v>245</v>
      </c>
      <c r="AI17" s="52" t="s">
        <v>457</v>
      </c>
      <c r="AJ17" s="52" t="s">
        <v>249</v>
      </c>
      <c r="AK17" s="108" t="s">
        <v>251</v>
      </c>
      <c r="AL17" s="98" t="s">
        <v>244</v>
      </c>
      <c r="AM17" s="28" t="s">
        <v>239</v>
      </c>
      <c r="AN17" s="21"/>
      <c r="AO17" s="50" t="s">
        <v>32</v>
      </c>
      <c r="AP17" s="51" t="s">
        <v>189</v>
      </c>
      <c r="AQ17" s="51" t="s">
        <v>190</v>
      </c>
      <c r="AR17" s="51" t="s">
        <v>488</v>
      </c>
      <c r="AS17" s="51" t="s">
        <v>489</v>
      </c>
      <c r="AT17" s="51" t="s">
        <v>490</v>
      </c>
      <c r="AU17" s="52" t="s">
        <v>491</v>
      </c>
      <c r="AV17" s="52" t="s">
        <v>492</v>
      </c>
      <c r="AW17" s="52" t="s">
        <v>493</v>
      </c>
      <c r="AX17" s="52" t="s">
        <v>242</v>
      </c>
      <c r="AY17" s="52" t="s">
        <v>42</v>
      </c>
      <c r="AZ17" s="52" t="s">
        <v>240</v>
      </c>
      <c r="BA17" s="52" t="s">
        <v>241</v>
      </c>
      <c r="BB17" s="52" t="s">
        <v>245</v>
      </c>
      <c r="BC17" s="52" t="s">
        <v>457</v>
      </c>
      <c r="BD17" s="52" t="s">
        <v>249</v>
      </c>
      <c r="BE17" s="108" t="s">
        <v>251</v>
      </c>
      <c r="BF17" s="52" t="s">
        <v>246</v>
      </c>
      <c r="BG17" s="28" t="s">
        <v>53</v>
      </c>
      <c r="BH17" s="21"/>
      <c r="BI17" s="39" t="s">
        <v>32</v>
      </c>
      <c r="BJ17" s="51" t="s">
        <v>189</v>
      </c>
      <c r="BK17" s="51" t="s">
        <v>190</v>
      </c>
      <c r="BL17" s="51" t="s">
        <v>488</v>
      </c>
      <c r="BM17" s="51" t="s">
        <v>489</v>
      </c>
      <c r="BN17" s="51" t="s">
        <v>490</v>
      </c>
      <c r="BO17" s="52" t="s">
        <v>491</v>
      </c>
      <c r="BP17" s="52" t="s">
        <v>492</v>
      </c>
      <c r="BQ17" s="52" t="s">
        <v>493</v>
      </c>
      <c r="BR17" s="52" t="s">
        <v>242</v>
      </c>
      <c r="BS17" s="52" t="s">
        <v>42</v>
      </c>
      <c r="BT17" s="52" t="s">
        <v>237</v>
      </c>
      <c r="BU17" s="52" t="s">
        <v>238</v>
      </c>
      <c r="BV17" s="52" t="s">
        <v>243</v>
      </c>
      <c r="BW17" s="52" t="s">
        <v>457</v>
      </c>
      <c r="BX17" s="52" t="s">
        <v>249</v>
      </c>
      <c r="BY17" s="108" t="s">
        <v>251</v>
      </c>
      <c r="BZ17" s="52" t="s">
        <v>247</v>
      </c>
      <c r="CA17" s="28" t="s">
        <v>53</v>
      </c>
    </row>
    <row r="18" spans="1:79" ht="16" x14ac:dyDescent="0.2">
      <c r="A18" s="110" t="s">
        <v>81</v>
      </c>
      <c r="B18" s="38">
        <f>_xlfn.IFNA(INDEX('RD1 Eagle'!$I$2:$I$176,MATCH(Men_5[[#This Row],[Rider]],'RD1 Eagle'!$F$2:$F$176,0)),"")</f>
        <v>390</v>
      </c>
      <c r="C18" s="38">
        <f>_xlfn.IFNA(INDEX('RD2 Shepherds'!$I$2:$I$172,MATCH(Men_5[[#This Row],[Rider]],'RD2 Shepherds'!$F$2:$F$172,0)),"")</f>
        <v>400</v>
      </c>
      <c r="D18" s="38">
        <f>_xlfn.IFNA(INDEX('RD3 OHalTW'!$I$2:$I$200,MATCH(Men_5[[#This Row],[Rider]],'RD3 OHalTW'!$F$2:$F$200,0)),"")</f>
        <v>370</v>
      </c>
      <c r="E18" s="38" t="str">
        <f>_xlfn.IFNA(INDEX('RD4 Ohalloran'!$I$2:$I$200,MATCH(Men_5[[#This Row],[Rider]],'RD4 Ohalloran'!$F$2:$F$200,0)),"")</f>
        <v/>
      </c>
      <c r="F18" s="38" t="str">
        <f>_xlfn.IFNA(INDEX('RD5 XCM Craigburn'!$I$2:$I$200,MATCH(Men_5[[#This Row],[Rider]],'RD5 XCM Craigburn'!$F$2:$F$200,0)),"")</f>
        <v/>
      </c>
      <c r="G18" s="38" t="str">
        <f>_xlfn.IFNA(INDEX('RD6 XCM Fox Creek'!$I$2:$I$200,MATCH(Men_5[[#This Row],[Rider]],'RD6 XCM Fox Creek'!$F$2:$F$200,0)),"")</f>
        <v/>
      </c>
      <c r="H18" s="38" t="str">
        <f>_xlfn.IFNA(INDEX('RD9 XCM Melrose W'!$I$2:$I$200,MATCH(Men_5[[#This Row],[Rider]],'RD9 XCM Melrose W'!$F$2:$F$200,0)),"")</f>
        <v/>
      </c>
      <c r="I18" s="38" t="str">
        <f>_xlfn.IFNA(INDEX('RD7 XCO  Shepherds'!$I$2:$I$200,MATCH(Men_5[[#This Row],[Rider]],'RD7 XCO  Shepherds'!$F$2:$F$200,0)),"")</f>
        <v/>
      </c>
      <c r="J18" s="38" t="str">
        <f>_xlfn.IFNA(INDEX('RD8 XCO Melrose T'!$I$2:$I$200,MATCH(Men_5[[#This Row],[Rider]],'RD8 XCO Melrose T'!$F$2:$F$200,0)),"")</f>
        <v/>
      </c>
      <c r="K18" s="38">
        <f>9-COUNTBLANK(Men_5[[#This Row],[RD1 XCC Eagle]:[RD8 XCO Melrose T]])</f>
        <v>3</v>
      </c>
      <c r="L18" s="38">
        <f>3-COUNTBLANK(Men_5[[#This Row],[RD1 XCC Eagle]:[RD3 XCM OHalTW]])</f>
        <v>3</v>
      </c>
      <c r="M18" s="38">
        <f>4-COUNTBLANK(Men_5[[#This Row],[RD4 ]:[RD7]])</f>
        <v>0</v>
      </c>
      <c r="N18" s="61">
        <f>2-COUNTBLANK(Men_5[[#This Row],[RD8]:[RD8 XCO Melrose T]])</f>
        <v>0</v>
      </c>
      <c r="O18" s="61" cm="1">
        <f t="array" ref="O18">IF(Men_5[[#This Row],[Number of Rounds]]&lt;=6,SUM(IF(ISNA(B18:J18),0,B18:J18)),SUM(LARGE(B18:J18,{1,2,3,4,5,6})))</f>
        <v>1160</v>
      </c>
      <c r="P18" s="61" cm="1">
        <f t="array" ref="P18">IF(Men_5[[#This Row],[Number of Rounds XCM]]&lt;=3,SUM(IF(ISNA(E18:H18),0,E18:H18)),SUM(LARGE(E18:H18,{1,2,3})))</f>
        <v>0</v>
      </c>
      <c r="Q18" s="61">
        <f>SUM(Men_5[[#This Row],[RD8]:[RD8 XCO Melrose T]])</f>
        <v>0</v>
      </c>
      <c r="R18" s="61">
        <f>Men_5[[#This Row],[Best 6 of 8 Overall]]+Men_5[[#This Row],[Best 3 of 4 XCM]]+Men_5[[#This Row],[Total of 2 XCO]]</f>
        <v>1160</v>
      </c>
      <c r="S18" s="53" cm="1">
        <f t="array" ref="S18">85-SUM(IF(R18&gt;$R$18:$R$210,1/COUNTIF($R$18:$R$210,$R$18:$R$210)))</f>
        <v>0.9999999999997442</v>
      </c>
      <c r="T18" s="18"/>
      <c r="U18" s="110" t="s">
        <v>96</v>
      </c>
      <c r="V18" s="80">
        <f>_xlfn.IFNA(INDEX('RD1 Eagle'!$I$2:$I$176,MATCH(Women6[[#This Row],[Rider]],'RD1 Eagle'!$F$2:$F$176,0)),"")</f>
        <v>390</v>
      </c>
      <c r="W18" s="38">
        <f>_xlfn.IFNA(INDEX('RD2 Shepherds'!$I$2:$I$172,MATCH(Women6[[#This Row],[Rider]],'RD2 Shepherds'!$F$2:$F$172,0)),"")</f>
        <v>420</v>
      </c>
      <c r="X18" s="34">
        <f>_xlfn.IFNA(INDEX('RD3 OHalTW'!$I$2:$I$200,MATCH(Women6[[#This Row],[Rider]],'RD3 OHalTW'!$F$2:$F$200,0)),"")</f>
        <v>450</v>
      </c>
      <c r="Y18" s="34" t="str">
        <f>_xlfn.IFNA(INDEX('RD4 Ohalloran'!$I$2:$I$200,MATCH(Women6[[#This Row],[Rider]],'RD4 Ohalloran'!$F$2:$F$200,0)),"")</f>
        <v/>
      </c>
      <c r="Z18" s="34" t="str">
        <f>_xlfn.IFNA(INDEX('RD5 XCM Craigburn'!$I$2:$I$200,MATCH(Women6[[#This Row],[Rider]],'RD5 XCM Craigburn'!$F$2:$F$200,0)),"")</f>
        <v/>
      </c>
      <c r="AA18" s="34" t="str">
        <f>_xlfn.IFNA(INDEX('RD6 XCM Fox Creek'!$I$2:$I$200,MATCH(Women6[[#This Row],[Rider]],'RD6 XCM Fox Creek'!$F$2:$F$200,0)),"")</f>
        <v/>
      </c>
      <c r="AB18" s="34" t="str">
        <f>_xlfn.IFNA(INDEX('RD9 XCM Melrose W'!$I$2:$I$200,MATCH(Women6[[#This Row],[Rider]],'RD9 XCM Melrose W'!$F$2:$F$200,0)),"")</f>
        <v/>
      </c>
      <c r="AC18" s="34" t="str">
        <f>_xlfn.IFNA(INDEX('RD7 XCO  Shepherds'!$I$2:$I$200,MATCH(Women6[[#This Row],[Rider]],'RD7 XCO  Shepherds'!$F$2:$F$200,0)),"")</f>
        <v/>
      </c>
      <c r="AD18" s="34" t="str">
        <f>_xlfn.IFNA(INDEX('RD8 XCO Melrose T'!$I$2:$I$200,MATCH(Women6[[#This Row],[Rider]],'RD8 XCO Melrose T'!$F$2:$F$200,0)),"")</f>
        <v/>
      </c>
      <c r="AE18" s="41">
        <f>9-COUNTBLANK(Women6[[#This Row],[RD1 XCC Eagle]:[RD8 XCO Melrose T]])</f>
        <v>3</v>
      </c>
      <c r="AF18" s="41">
        <f>3-COUNTBLANK(Women6[[#This Row],[RD1 XCC Eagle]:[RD3 XCM OHalTW]])</f>
        <v>3</v>
      </c>
      <c r="AG18" s="41">
        <f>4-COUNTBLANK(Women6[[#This Row],[RD4 ]:[RD7]])</f>
        <v>0</v>
      </c>
      <c r="AH18" s="41">
        <f>2-COUNTBLANK(Women6[[#This Row],[RD8]:[RD8 XCO Melrose T]])</f>
        <v>0</v>
      </c>
      <c r="AI18" s="61" cm="1">
        <f t="array" ref="AI18">IF(Men_5[[#This Row],[Number of Rounds]]&lt;=6,SUM(IF(ISNA(V18:AD18),0,V18:AD18)),SUM(LARGE(V18:AD18,{1,2,3,4,5,6})))</f>
        <v>1260</v>
      </c>
      <c r="AJ18" s="58" cm="1">
        <f t="array" ref="AJ18">IF(Women6[[#This Row],[Number of XCM Rounds]]&lt;=3,SUM(IF(ISNA(Y18:AB18),0,Y18:AB18)),SUM(LARGE(Y18:AB18,{1,2,3})))</f>
        <v>0</v>
      </c>
      <c r="AK18" s="58">
        <f>SUM(Women6[[#This Row],[RD8]:[RD8 XCO Melrose T]])</f>
        <v>0</v>
      </c>
      <c r="AL18" s="58">
        <f>Women6[[#This Row],[Best 3 of 4 XCM]]+Women6[[#This Row],[Best 6 of 8 Overall]]+Women6[[#This Row],[Total of 2 XCO]]</f>
        <v>1260</v>
      </c>
      <c r="AM18" s="42" cm="1">
        <f t="array" ref="AM18">18-SUM(IF(AL18&gt;$AL$18:$AL$52,1/COUNTIF($AL$18:$AL$52,$AL$18:$AL$52)))</f>
        <v>1.0000000000000036</v>
      </c>
      <c r="AN18" s="18"/>
      <c r="AO18" s="110" t="s">
        <v>328</v>
      </c>
      <c r="AP18" s="34">
        <f>_xlfn.IFNA(INDEX('RD1 Eagle'!$I$2:$I$176,MATCH(Junior7[[#This Row],[Rider]],'RD1 Eagle'!$F$2:$F$176,0)),"")</f>
        <v>450</v>
      </c>
      <c r="AQ18" s="34">
        <f>_xlfn.IFNA(INDEX('RD2 Shepherds'!$I$2:$I$172,MATCH(Junior7[[#This Row],[Rider]],'RD2 Shepherds'!$F$2:$F$172,0)),"")</f>
        <v>420</v>
      </c>
      <c r="AR18" s="34">
        <f>_xlfn.IFNA(INDEX('RD3 OHalTW'!$I$2:$I$200,MATCH(Junior7[[#This Row],[Rider]],'RD3 OHalTW'!$F$2:$F$200,0)),"")</f>
        <v>500</v>
      </c>
      <c r="AS18" s="34" t="str">
        <f>_xlfn.IFNA(INDEX('RD4 Ohalloran'!$I$2:$I$200,MATCH(Junior7[[#This Row],[Rider]],'RD4 Ohalloran'!$F$2:$F$200,0)),"")</f>
        <v/>
      </c>
      <c r="AT18" s="34" t="str">
        <f>_xlfn.IFNA(INDEX('RD5 XCM Craigburn'!$I$2:$I$200,MATCH(Junior7[[#This Row],[Rider]],'RD5 XCM Craigburn'!$F$2:$F$200,0)),"")</f>
        <v/>
      </c>
      <c r="AU18" s="34" t="str">
        <f>_xlfn.IFNA(INDEX('RD6 XCM Fox Creek'!$I$2:$I$200,MATCH(Junior7[[#This Row],[Rider]],'RD6 XCM Fox Creek'!$F$2:$F$200,0)),"")</f>
        <v/>
      </c>
      <c r="AV18" s="34" t="str">
        <f>_xlfn.IFNA(INDEX('RD9 XCM Melrose W'!$I$2:$I$200,MATCH(Junior7[[#This Row],[Rider]],'RD9 XCM Melrose W'!$F$2:$F$200,0)),"")</f>
        <v/>
      </c>
      <c r="AW18" s="34" t="str">
        <f>_xlfn.IFNA(INDEX('RD7 XCO  Shepherds'!$I$2:$I$200,MATCH(Junior7[[#This Row],[Rider]],'RD7 XCO  Shepherds'!$F$2:$F$200,0)),"")</f>
        <v/>
      </c>
      <c r="AX18" s="34" t="str">
        <f>_xlfn.IFNA(INDEX('RD8 XCO Melrose T'!$I$2:$I$200,MATCH(Junior7[[#This Row],[Rider]],'RD8 XCO Melrose T'!$F$2:$F$200,0)),"")</f>
        <v/>
      </c>
      <c r="AY18" s="40">
        <f>9-COUNTBLANK(Junior7[[#This Row],[RD1 XCC Eagle]:[RD8 XCO Melrose T]])</f>
        <v>3</v>
      </c>
      <c r="AZ18" s="40">
        <f>3-COUNTBLANK(Junior7[[#This Row],[RD1 XCC Eagle]:[RD3 XCM OHalTW]])</f>
        <v>3</v>
      </c>
      <c r="BA18" s="40">
        <f>4-COUNTBLANK(Junior7[[#This Row],[RD4 ]:[RD7]])</f>
        <v>0</v>
      </c>
      <c r="BB18" s="40">
        <f>2-COUNTBLANK(Junior7[[#This Row],[RD8]:[RD8 XCO Melrose T]])</f>
        <v>0</v>
      </c>
      <c r="BC18" s="59" cm="1">
        <f t="array" ref="BC18">IF(Men_5[[#This Row],[Number of Rounds]]&lt;=6,SUM(IF(ISNA(AP18:AX18),0,AP18:AX18)),SUM(LARGE(AP18:AX18,{1,2,3,4,5,6})))</f>
        <v>1370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Row],[RD8]:[RD8 XCO Melrose T]])</f>
        <v>0</v>
      </c>
      <c r="BF18" s="23">
        <f>Junior7[[#This Row],[Best 3 of 4 XCM]]+Junior7[[#This Row],[Best 6 of 8 Overall]]+Junior7[[#This Row],[Total of 2 XCO]]</f>
        <v>1370</v>
      </c>
      <c r="BG18" s="42" cm="1">
        <f t="array" ref="BG18">14-SUM(IF(BF18&gt;$BF$18:$BF$71,1/COUNTIF($BF$18:$BF$71,$BF$18:$BF$71)))</f>
        <v>0.99999999999998224</v>
      </c>
      <c r="BH18" s="18"/>
      <c r="BI18" s="110" t="s">
        <v>453</v>
      </c>
      <c r="BJ18" s="34" t="str">
        <f>_xlfn.IFNA(INDEX('RD1 Eagle'!$I$2:$I$176,MATCH(Women5108[[#This Row],[Rider]],'RD1 Eagle'!$F$2:$F$176,0)),"")</f>
        <v/>
      </c>
      <c r="BK18" s="34">
        <f>_xlfn.IFNA(INDEX('RD2 Shepherds'!$I$2:$I$172,MATCH(Women5108[[#This Row],[Rider]],'RD2 Shepherds'!$F$2:$F$172,0)),"")</f>
        <v>500</v>
      </c>
      <c r="BL18" s="34" t="str">
        <f>_xlfn.IFNA(INDEX('RD3 Eagle Park'!$I$2:$I$200,MATCH(Women5108[[#This Row],[Rider]],'RD3 Eagle Park'!$F$2:$F$200,0)),"")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XCM Craigburn'!$I$2:$I$200,MATCH(Women5108[[#This Row],[Rider]],'RD5 XCM Craigburn'!$F$2:$F$200,0)),"")</f>
        <v/>
      </c>
      <c r="BO18" s="34" t="str">
        <f>_xlfn.IFNA(INDEX('RD6 XCM Fox Creek'!$I$2:$I$200,MATCH(Women5108[[#This Row],[Rider]],'RD6 XCM Fox Creek'!$F$2:$F$200,0)),"")</f>
        <v/>
      </c>
      <c r="BP18" s="34" t="str">
        <f>_xlfn.IFNA(INDEX('RD9 XCM Melrose W'!$I$2:$I$200,MATCH(Women5108[[#This Row],[Rider]],'RD9 XCM Melrose W'!$F$2:$F$200,0)),"")</f>
        <v/>
      </c>
      <c r="BQ18" s="34" t="str">
        <f>_xlfn.IFNA(INDEX('RD7 XCO  Shepherds'!$I$2:$I$200,MATCH(Women5108[[#This Row],[Rider]],'RD7 XCO  Shepherds'!$F$2:$F$200,0)),"")</f>
        <v/>
      </c>
      <c r="BR18" s="58"/>
      <c r="BS18" s="58">
        <f>9-COUNTBLANK(Women5108[[#This Row],[RD1 XCC Eagle]:[RD8 XCO Melrose T]])</f>
        <v>1</v>
      </c>
      <c r="BT18" s="58">
        <f>3-COUNTBLANK(Women5108[[#This Row],[RD1 XCC Eagle]:[RD3 XCM OHalTW]])</f>
        <v>1</v>
      </c>
      <c r="BU18" s="58">
        <f>4-COUNTBLANK(Women5108[[#This Row],[RD4 ]:[RD7]])</f>
        <v>0</v>
      </c>
      <c r="BV18" s="58">
        <f>2-COUNTBLANK(Women5108[[#This Row],[RD8]:[RD8 XCO Melrose T]])</f>
        <v>0</v>
      </c>
      <c r="BW18" s="59" cm="1">
        <f t="array" ref="BW18">IF(Men_5[[#This Row],[Number of Rounds]]&lt;=6,SUM(IF(ISNA(BJ18:BR18),0,BJ18:BR18)),SUM(LARGE(BJ18:BR18,{1,2,3,4,5,6})))</f>
        <v>500</v>
      </c>
      <c r="BX18" s="23" cm="1">
        <f t="array" ref="BX18">IF(Women5108[[#This Row],[Number of Rounds XCM]]&lt;=3,SUM(IF(ISNA(BM18:BO18),0,BM18:BO18)),SUM(LARGE(BM18:BO18,{1,2,3})))</f>
        <v>0</v>
      </c>
      <c r="BY18" s="23">
        <f>SUM(Women5108[[#This Row],[RD8]:[RD8 XCO Melrose T]])</f>
        <v>0</v>
      </c>
      <c r="BZ18" s="23">
        <f>Women5108[[#This Row],[Best 6 of 8 Overall]]+Women5108[[#This Row],[Best 3 of 4 XCM]]+Women5108[[#This Row],[Total of 2 XCO]]</f>
        <v>500</v>
      </c>
      <c r="CA18" s="94" cm="1">
        <f t="array" ref="CA18">3-SUM(IF(BZ18&gt;$BZ$18:$BZ$28,1/COUNTIF($BZ$18:$BZ$28,$BZ$18:$BZ$28)))</f>
        <v>1</v>
      </c>
    </row>
    <row r="19" spans="1:79" ht="16" customHeight="1" x14ac:dyDescent="0.2">
      <c r="A19" s="110" t="s">
        <v>80</v>
      </c>
      <c r="B19" s="38">
        <f>_xlfn.IFNA(INDEX('RD1 Eagle'!$I$2:$I$176,MATCH(Men_5[[#This Row],[Rider]],'RD1 Eagle'!$F$2:$F$176,0)),"")</f>
        <v>400</v>
      </c>
      <c r="C19" s="38">
        <f>_xlfn.IFNA(INDEX('RD2 Shepherds'!$I$2:$I$172,MATCH(Men_5[[#This Row],[Rider]],'RD2 Shepherds'!$F$2:$F$172,0)),"")</f>
        <v>360</v>
      </c>
      <c r="D19" s="38">
        <f>_xlfn.IFNA(INDEX('RD3 OHalTW'!$I$2:$I$200,MATCH(Men_5[[#This Row],[Rider]],'RD3 OHalTW'!$F$2:$F$200,0)),"")</f>
        <v>390</v>
      </c>
      <c r="E19" s="38" t="str">
        <f>_xlfn.IFNA(INDEX('RD4 Ohalloran'!$I$2:$I$200,MATCH(Men_5[[#This Row],[Rider]],'RD4 Ohalloran'!$F$2:$F$200,0)),"")</f>
        <v/>
      </c>
      <c r="F19" s="38" t="str">
        <f>_xlfn.IFNA(INDEX('RD5 XCM Craigburn'!$I$2:$I$200,MATCH(Men_5[[#This Row],[Rider]],'RD5 XCM Craigburn'!$F$2:$F$200,0)),"")</f>
        <v/>
      </c>
      <c r="G19" s="38" t="str">
        <f>_xlfn.IFNA(INDEX('RD6 XCM Fox Creek'!$I$2:$I$200,MATCH(Men_5[[#This Row],[Rider]],'RD6 XCM Fox Creek'!$F$2:$F$200,0)),"")</f>
        <v/>
      </c>
      <c r="H19" s="38" t="str">
        <f>_xlfn.IFNA(INDEX('RD9 XCM Melrose W'!$I$2:$I$200,MATCH(Men_5[[#This Row],[Rider]],'RD9 XCM Melrose W'!$F$2:$F$200,0)),"")</f>
        <v/>
      </c>
      <c r="I19" s="38" t="str">
        <f>_xlfn.IFNA(INDEX('RD7 XCO  Shepherds'!$I$2:$I$200,MATCH(Men_5[[#This Row],[Rider]],'RD7 XCO  Shepherds'!$F$2:$F$200,0)),"")</f>
        <v/>
      </c>
      <c r="J19" s="38" t="str">
        <f>_xlfn.IFNA(INDEX('RD8 XCO Melrose T'!$I$2:$I$200,MATCH(Men_5[[#This Row],[Rider]],'RD8 XCO Melrose T'!$F$2:$F$200,0)),"")</f>
        <v/>
      </c>
      <c r="K19" s="38">
        <f>9-COUNTBLANK(Men_5[[#This Row],[RD1 XCC Eagle]:[RD8 XCO Melrose T]])</f>
        <v>3</v>
      </c>
      <c r="L19" s="61">
        <f>3-COUNTBLANK(Men_5[[#This Row],[RD1 XCC Eagle]:[RD3 XCM OHalTW]])</f>
        <v>3</v>
      </c>
      <c r="M19" s="61">
        <f>4-COUNTBLANK(Men_5[[#This Row],[RD4 ]:[RD7]])</f>
        <v>0</v>
      </c>
      <c r="N19" s="61">
        <f>2-COUNTBLANK(Men_5[[#This Row],[RD8]:[RD8 XCO Melrose T]])</f>
        <v>0</v>
      </c>
      <c r="O19" s="61" cm="1">
        <f t="array" ref="O19">IF(Men_5[[#This Row],[Number of Rounds]]&lt;=6,SUM(IF(ISNA(B19:J19),0,B19:J19)),SUM(LARGE(B19:J19,{1,2,3,4,5,6})))</f>
        <v>1150</v>
      </c>
      <c r="P19" s="61" cm="1">
        <f t="array" ref="P19">IF(Men_5[[#This Row],[Number of Rounds XCM]]&lt;=3,SUM(IF(ISNA(E19:H19),0,E19:H19)),SUM(LARGE(E19:H19,{1,2,3})))</f>
        <v>0</v>
      </c>
      <c r="Q19" s="61">
        <f>SUM(Men_5[[#This Row],[RD8]:[RD8 XCO Melrose T]])</f>
        <v>0</v>
      </c>
      <c r="R19" s="61">
        <f>Men_5[[#This Row],[Best 6 of 8 Overall]]+Men_5[[#This Row],[Best 3 of 4 XCM]]+Men_5[[#This Row],[Total of 2 XCO]]</f>
        <v>1150</v>
      </c>
      <c r="S19" s="83" cm="1">
        <f t="array" ref="S19">85-SUM(IF(R19&gt;$R$18:$R$210,1/COUNTIF($R$18:$R$210,$R$18:$R$210)))</f>
        <v>1.9999999999997442</v>
      </c>
      <c r="T19" s="18"/>
      <c r="U19" s="110" t="s">
        <v>85</v>
      </c>
      <c r="V19" s="80">
        <f>_xlfn.IFNA(INDEX('RD1 Eagle'!$I$2:$I$176,MATCH(Women6[[#This Row],[Rider]],'RD1 Eagle'!$F$2:$F$176,0)),"")</f>
        <v>450</v>
      </c>
      <c r="W19" s="38">
        <f>_xlfn.IFNA(INDEX('RD2 Shepherds'!$I$2:$I$172,MATCH(Women6[[#This Row],[Rider]],'RD2 Shepherds'!$F$2:$F$172,0)),"")</f>
        <v>500</v>
      </c>
      <c r="X19" s="34" t="str">
        <f>_xlfn.IFNA(INDEX('RD3 OHalTW'!$I$2:$I$200,MATCH(Women6[[#This Row],[Rider]],'RD3 OHalTW'!$F$2:$F$200,0)),"")</f>
        <v/>
      </c>
      <c r="Y19" s="34" t="str">
        <f>_xlfn.IFNA(INDEX('RD4 Ohalloran'!$I$2:$I$200,MATCH(Women6[[#This Row],[Rider]],'RD4 Ohalloran'!$F$2:$F$200,0)),"")</f>
        <v/>
      </c>
      <c r="Z19" s="34" t="str">
        <f>_xlfn.IFNA(INDEX('RD5 XCM Craigburn'!$I$2:$I$200,MATCH(Women6[[#This Row],[Rider]],'RD5 XCM Craigburn'!$F$2:$F$200,0)),"")</f>
        <v/>
      </c>
      <c r="AA19" s="34" t="str">
        <f>_xlfn.IFNA(INDEX('RD6 XCM Fox Creek'!$I$2:$I$200,MATCH(Women6[[#This Row],[Rider]],'RD6 XCM Fox Creek'!$F$2:$F$200,0)),"")</f>
        <v/>
      </c>
      <c r="AB19" s="34" t="str">
        <f>_xlfn.IFNA(INDEX('RD9 XCM Melrose W'!$I$2:$I$200,MATCH(Women6[[#This Row],[Rider]],'RD9 XCM Melrose W'!$F$2:$F$200,0)),"")</f>
        <v/>
      </c>
      <c r="AC19" s="34" t="str">
        <f>_xlfn.IFNA(INDEX('RD7 XCO  Shepherds'!$I$2:$I$200,MATCH(Women6[[#This Row],[Rider]],'RD7 XCO  Shepherds'!$F$2:$F$200,0)),"")</f>
        <v/>
      </c>
      <c r="AD19" s="34" t="str">
        <f>_xlfn.IFNA(INDEX('RD8 XCO Melrose T'!$I$2:$I$200,MATCH(Women6[[#This Row],[Rider]],'RD8 XCO Melrose T'!$F$2:$F$200,0)),"")</f>
        <v/>
      </c>
      <c r="AE19" s="34">
        <f>9-COUNTBLANK(Women6[[#This Row],[RD1 XCC Eagle]:[RD8 XCO Melrose T]])</f>
        <v>2</v>
      </c>
      <c r="AF19" s="59">
        <f>3-COUNTBLANK(Women6[[#This Row],[RD1 XCC Eagle]:[RD3 XCM OHalTW]])</f>
        <v>2</v>
      </c>
      <c r="AG19" s="59">
        <f>4-COUNTBLANK(Women6[[#This Row],[RD4 ]:[RD7]])</f>
        <v>0</v>
      </c>
      <c r="AH19" s="59">
        <f>2-COUNTBLANK(Women6[[#This Row],[RD8]:[RD8 XCO Melrose T]])</f>
        <v>0</v>
      </c>
      <c r="AI19" s="59" cm="1">
        <f t="array" ref="AI19">IF(Men_5[[#This Row],[Number of Rounds]]&lt;=6,SUM(IF(ISNA(V19:AD19),0,V19:AD19)),SUM(LARGE(V19:AD19,{1,2,3,4,5,6})))</f>
        <v>950</v>
      </c>
      <c r="AJ19" s="59" cm="1">
        <f t="array" ref="AJ19">IF(Women6[[#This Row],[Number of XCM Rounds]]&lt;=3,SUM(IF(ISNA(Y19:AB19),0,Y19:AB19)),SUM(LARGE(Y19:AB19,{1,2,3})))</f>
        <v>0</v>
      </c>
      <c r="AK19" s="59">
        <f>SUM(Women6[[#This Row],[RD8]:[RD8 XCO Melrose T]])</f>
        <v>0</v>
      </c>
      <c r="AL19" s="59">
        <f>Women6[[#This Row],[Best 3 of 4 XCM]]+Women6[[#This Row],[Best 6 of 8 Overall]]+Women6[[#This Row],[Total of 2 XCO]]</f>
        <v>950</v>
      </c>
      <c r="AM19" s="83" cm="1">
        <f t="array" ref="AM19">18-SUM(IF(AL19&gt;$AL$18:$AL$52,1/COUNTIF($AL$18:$AL$52,$AL$18:$AL$52)))</f>
        <v>2.0000000000000018</v>
      </c>
      <c r="AN19" s="18"/>
      <c r="AO19" s="110" t="s">
        <v>130</v>
      </c>
      <c r="AP19" s="72">
        <f>_xlfn.IFNA(INDEX('RD1 Eagle'!$I$2:$I$176,MATCH(Junior7[[#This Row],[Rider]],'RD1 Eagle'!$F$2:$F$176,0)),"")</f>
        <v>500</v>
      </c>
      <c r="AQ19" s="72">
        <f>_xlfn.IFNA(INDEX('RD2 Shepherds'!$I$2:$I$172,MATCH(Junior7[[#This Row],[Rider]],'RD2 Shepherds'!$F$2:$F$172,0)),"")</f>
        <v>500</v>
      </c>
      <c r="AR19" s="34" t="str">
        <f>_xlfn.IFNA(INDEX('RD3 OHalTW'!$I$2:$I$200,MATCH(Junior7[[#This Row],[Rider]],'RD3 OHalTW'!$F$2:$F$200,0)),"")</f>
        <v/>
      </c>
      <c r="AS19" s="34" t="str">
        <f>_xlfn.IFNA(INDEX('RD4 Ohalloran'!$I$2:$I$200,MATCH(Junior7[[#This Row],[Rider]],'RD4 Ohalloran'!$F$2:$F$200,0)),"")</f>
        <v/>
      </c>
      <c r="AT19" s="34" t="str">
        <f>_xlfn.IFNA(INDEX('RD5 XCM Craigburn'!$I$2:$I$200,MATCH(Junior7[[#This Row],[Rider]],'RD5 XCM Craigburn'!$F$2:$F$200,0)),"")</f>
        <v/>
      </c>
      <c r="AU19" s="59" t="str">
        <f>_xlfn.IFNA(INDEX('RD6 XCM Fox Creek'!$I$2:$I$200,MATCH(Junior7[[#This Row],[Rider]],'RD6 XCM Fox Creek'!$F$2:$F$200,0)),"")</f>
        <v/>
      </c>
      <c r="AV19" s="59" t="str">
        <f>_xlfn.IFNA(INDEX('RD9 XCM Melrose W'!$I$2:$I$200,MATCH(Junior7[[#This Row],[Rider]],'RD9 XCM Melrose W'!$F$2:$F$200,0)),"")</f>
        <v/>
      </c>
      <c r="AW19" s="59" t="str">
        <f>_xlfn.IFNA(INDEX('RD7 XCO  Shepherds'!$I$2:$I$200,MATCH(Junior7[[#This Row],[Rider]],'RD7 XCO  Shepherds'!$F$2:$F$200,0)),"")</f>
        <v/>
      </c>
      <c r="AX19" s="59" t="str">
        <f>_xlfn.IFNA(INDEX('RD8 XCO Melrose T'!$I$2:$I$200,MATCH(Junior7[[#This Row],[Rider]],'RD8 XCO Melrose T'!$F$2:$F$200,0)),"")</f>
        <v/>
      </c>
      <c r="AY19" s="24">
        <f>9-COUNTBLANK(Junior7[[#This Row],[RD1 XCC Eagle]:[RD8 XCO Melrose T]])</f>
        <v>2</v>
      </c>
      <c r="AZ19" s="24">
        <f>3-COUNTBLANK(Junior7[[#This Row],[RD1 XCC Eagle]:[RD3 XCM OHalTW]])</f>
        <v>2</v>
      </c>
      <c r="BA19" s="24">
        <f>4-COUNTBLANK(Junior7[[#This Row],[RD4 ]:[RD7]])</f>
        <v>0</v>
      </c>
      <c r="BB19" s="24">
        <f>2-COUNTBLANK(Junior7[[#This Row],[RD8]:[RD8 XCO Melrose T]])</f>
        <v>0</v>
      </c>
      <c r="BC19" s="59" cm="1">
        <f t="array" ref="BC19">IF(Men_5[[#This Row],[Number of Rounds]]&lt;=6,SUM(IF(ISNA(AP19:AX19),0,AP19:AX19)),SUM(LARGE(AP19:AX19,{1,2,3,4,5,6})))</f>
        <v>1000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Row],[RD8]:[RD8 XCO Melrose T]])</f>
        <v>0</v>
      </c>
      <c r="BF19" s="23">
        <f>Junior7[[#This Row],[Best 3 of 4 XCM]]+Junior7[[#This Row],[Best 6 of 8 Overall]]+Junior7[[#This Row],[Total of 2 XCO]]</f>
        <v>1000</v>
      </c>
      <c r="BG19" s="83" cm="1">
        <f t="array" ref="BG19">14-SUM(IF(BF19&gt;$BF$18:$BF$71,1/COUNTIF($BF$18:$BF$71,$BF$18:$BF$71)))</f>
        <v>1.9999999999999822</v>
      </c>
      <c r="BH19" s="18"/>
      <c r="BI19" s="110" t="s">
        <v>248</v>
      </c>
      <c r="BJ19" s="34" t="str">
        <f>_xlfn.IFNA(INDEX('RD1 Eagle'!$I$2:$I$176,MATCH(Women5108[[#This Row],[Rider]],'RD1 Eagle'!$F$2:$F$176,0)),"")</f>
        <v/>
      </c>
      <c r="BK19" s="34">
        <f>_xlfn.IFNA(INDEX('RD2 Shepherds'!$I$2:$I$172,MATCH(Women5108[[#This Row],[Rider]],'RD2 Shepherds'!$F$2:$F$172,0)),"")</f>
        <v>500</v>
      </c>
      <c r="BL19" s="34" t="str">
        <f>_xlfn.IFNA(INDEX('RD3 Eagle Park'!$I$2:$I$200,MATCH(Women5108[[#This Row],[Rider]],'RD3 Eagle Park'!$F$2:$F$200,0)),"")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XCM Craigburn'!$I$2:$I$200,MATCH(Women5108[[#This Row],[Rider]],'RD5 XCM Craigburn'!$F$2:$F$200,0)),"")</f>
        <v/>
      </c>
      <c r="BO19" s="34" t="str">
        <f>_xlfn.IFNA(INDEX('RD6 XCM Fox Creek'!$I$2:$I$200,MATCH(Women5108[[#This Row],[Rider]],'RD6 XCM Fox Creek'!$F$2:$F$200,0)),"")</f>
        <v/>
      </c>
      <c r="BP19" s="34" t="str">
        <f>_xlfn.IFNA(INDEX('RD9 XCM Melrose W'!$I$2:$I$200,MATCH(Women5108[[#This Row],[Rider]],'RD9 XCM Melrose W'!$F$2:$F$200,0)),"")</f>
        <v/>
      </c>
      <c r="BQ19" s="34" t="str">
        <f>_xlfn.IFNA(INDEX('RD7 XCO  Shepherds'!$I$2:$I$200,MATCH(Women5108[[#This Row],[Rider]],'RD7 XCO  Shepherds'!$F$2:$F$200,0)),"")</f>
        <v/>
      </c>
      <c r="BR19" s="34"/>
      <c r="BS19" s="34">
        <f>9-COUNTBLANK(Women5108[[#This Row],[RD1 XCC Eagle]:[RD8 XCO Melrose T]])</f>
        <v>1</v>
      </c>
      <c r="BT19" s="34">
        <f>3-COUNTBLANK(Women5108[[#This Row],[RD1 XCC Eagle]:[RD3 XCM OHalTW]])</f>
        <v>1</v>
      </c>
      <c r="BU19" s="34">
        <f>4-COUNTBLANK(Women5108[[#This Row],[RD4 ]:[RD7]])</f>
        <v>0</v>
      </c>
      <c r="BV19" s="34">
        <f>2-COUNTBLANK(Women5108[[#This Row],[RD8]:[RD8 XCO Melrose T]])</f>
        <v>0</v>
      </c>
      <c r="BW19" s="34" cm="1">
        <f t="array" ref="BW19">IF(Men_5[[#This Row],[Number of Rounds]]&lt;=6,SUM(IF(ISNA(BJ19:BR19),0,BJ19:BR19)),SUM(LARGE(BJ19:BR19,{1,2,3,4,5,6})))</f>
        <v>500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Row],[RD8]:[RD8 XCO Melrose T]])</f>
        <v>0</v>
      </c>
      <c r="BZ19" s="23">
        <f>Women5108[[#This Row],[Best 6 of 8 Overall]]+Women5108[[#This Row],[Best 3 of 4 XCM]]+Women5108[[#This Row],[Total of 2 XCO]]</f>
        <v>500</v>
      </c>
      <c r="CA19" s="83" cm="1">
        <f t="array" ref="CA19">3-SUM(IF(BZ19&gt;$BZ$18:$BZ$28,1/COUNTIF($BZ$18:$BZ$28,$BZ$18:$BZ$28)))</f>
        <v>1</v>
      </c>
    </row>
    <row r="20" spans="1:79" ht="16" x14ac:dyDescent="0.2">
      <c r="A20" s="110" t="s">
        <v>83</v>
      </c>
      <c r="B20" s="38">
        <f>_xlfn.IFNA(INDEX('RD1 Eagle'!$I$2:$I$176,MATCH(Men_5[[#This Row],[Rider]],'RD1 Eagle'!$F$2:$F$176,0)),"")</f>
        <v>360</v>
      </c>
      <c r="C20" s="38">
        <f>_xlfn.IFNA(INDEX('RD2 Shepherds'!$I$2:$I$172,MATCH(Men_5[[#This Row],[Rider]],'RD2 Shepherds'!$F$2:$F$172,0)),"")</f>
        <v>390</v>
      </c>
      <c r="D20" s="38">
        <f>_xlfn.IFNA(INDEX('RD3 OHalTW'!$I$2:$I$200,MATCH(Men_5[[#This Row],[Rider]],'RD3 OHalTW'!$F$2:$F$200,0)),"")</f>
        <v>400</v>
      </c>
      <c r="E20" s="38" t="str">
        <f>_xlfn.IFNA(INDEX('RD4 Ohalloran'!$I$2:$I$200,MATCH(Men_5[[#This Row],[Rider]],'RD4 Ohalloran'!$F$2:$F$200,0)),"")</f>
        <v/>
      </c>
      <c r="F20" s="38" t="str">
        <f>_xlfn.IFNA(INDEX('RD5 XCM Craigburn'!$I$2:$I$200,MATCH(Men_5[[#This Row],[Rider]],'RD5 XCM Craigburn'!$F$2:$F$200,0)),"")</f>
        <v/>
      </c>
      <c r="G20" s="38" t="str">
        <f>_xlfn.IFNA(INDEX('RD6 XCM Fox Creek'!$I$2:$I$200,MATCH(Men_5[[#This Row],[Rider]],'RD6 XCM Fox Creek'!$F$2:$F$200,0)),"")</f>
        <v/>
      </c>
      <c r="H20" s="38" t="str">
        <f>_xlfn.IFNA(INDEX('RD9 XCM Melrose W'!$I$2:$I$200,MATCH(Men_5[[#This Row],[Rider]],'RD9 XCM Melrose W'!$F$2:$F$200,0)),"")</f>
        <v/>
      </c>
      <c r="I20" s="38" t="str">
        <f>_xlfn.IFNA(INDEX('RD7 XCO  Shepherds'!$I$2:$I$200,MATCH(Men_5[[#This Row],[Rider]],'RD7 XCO  Shepherds'!$F$2:$F$200,0)),"")</f>
        <v/>
      </c>
      <c r="J20" s="38" t="str">
        <f>_xlfn.IFNA(INDEX('RD8 XCO Melrose T'!$I$2:$I$200,MATCH(Men_5[[#This Row],[Rider]],'RD8 XCO Melrose T'!$F$2:$F$200,0)),"")</f>
        <v/>
      </c>
      <c r="K20" s="38">
        <f>9-COUNTBLANK(Men_5[[#This Row],[RD1 XCC Eagle]:[RD8 XCO Melrose T]])</f>
        <v>3</v>
      </c>
      <c r="L20" s="61">
        <f>3-COUNTBLANK(Men_5[[#This Row],[RD1 XCC Eagle]:[RD3 XCM OHalTW]])</f>
        <v>3</v>
      </c>
      <c r="M20" s="61">
        <f>4-COUNTBLANK(Men_5[[#This Row],[RD4 ]:[RD7]])</f>
        <v>0</v>
      </c>
      <c r="N20" s="61">
        <f>2-COUNTBLANK(Men_5[[#This Row],[RD8]:[RD8 XCO Melrose T]])</f>
        <v>0</v>
      </c>
      <c r="O20" s="61" cm="1">
        <f t="array" ref="O20">IF(Men_5[[#This Row],[Number of Rounds]]&lt;=6,SUM(IF(ISNA(B20:J20),0,B20:J20)),SUM(LARGE(B20:J20,{1,2,3,4,5,6})))</f>
        <v>1150</v>
      </c>
      <c r="P20" s="61" cm="1">
        <f t="array" ref="P20">IF(Men_5[[#This Row],[Number of Rounds XCM]]&lt;=3,SUM(IF(ISNA(E20:H20),0,E20:H20)),SUM(LARGE(E20:H20,{1,2,3})))</f>
        <v>0</v>
      </c>
      <c r="Q20" s="61">
        <f>SUM(Men_5[[#This Row],[RD8]:[RD8 XCO Melrose T]])</f>
        <v>0</v>
      </c>
      <c r="R20" s="61">
        <f>Men_5[[#This Row],[Best 6 of 8 Overall]]+Men_5[[#This Row],[Best 3 of 4 XCM]]+Men_5[[#This Row],[Total of 2 XCO]]</f>
        <v>1150</v>
      </c>
      <c r="S20" s="83" cm="1">
        <f t="array" ref="S20">85-SUM(IF(R20&gt;$R$18:$R$210,1/COUNTIF($R$18:$R$210,$R$18:$R$210)))</f>
        <v>1.9999999999997442</v>
      </c>
      <c r="T20" s="18"/>
      <c r="U20" s="110" t="s">
        <v>84</v>
      </c>
      <c r="V20" s="72" t="str">
        <f>_xlfn.IFNA(INDEX('RD1 Eagle'!$I$2:$I$176,MATCH(Women6[[#This Row],[Rider]],'RD1 Eagle'!$F$2:$F$176,0)),"")</f>
        <v/>
      </c>
      <c r="W20" s="34">
        <f>_xlfn.IFNA(INDEX('RD2 Shepherds'!$I$2:$I$172,MATCH(Women6[[#This Row],[Rider]],'RD2 Shepherds'!$F$2:$F$172,0)),"")</f>
        <v>450</v>
      </c>
      <c r="X20" s="34">
        <f>_xlfn.IFNA(INDEX('RD3 OHalTW'!$I$2:$I$200,MATCH(Women6[[#This Row],[Rider]],'RD3 OHalTW'!$F$2:$F$200,0)),"")</f>
        <v>500</v>
      </c>
      <c r="Y20" s="34" t="str">
        <f>_xlfn.IFNA(INDEX('RD4 Ohalloran'!$I$2:$I$200,MATCH(Women6[[#This Row],[Rider]],'RD4 Ohalloran'!$F$2:$F$200,0)),"")</f>
        <v/>
      </c>
      <c r="Z20" s="34" t="str">
        <f>_xlfn.IFNA(INDEX('RD5 XCM Craigburn'!$I$2:$I$200,MATCH(Women6[[#This Row],[Rider]],'RD5 XCM Craigburn'!$F$2:$F$200,0)),"")</f>
        <v/>
      </c>
      <c r="AA20" s="34" t="str">
        <f>_xlfn.IFNA(INDEX('RD6 XCM Fox Creek'!$I$2:$I$200,MATCH(Women6[[#This Row],[Rider]],'RD6 XCM Fox Creek'!$F$2:$F$200,0)),"")</f>
        <v/>
      </c>
      <c r="AB20" s="34" t="str">
        <f>_xlfn.IFNA(INDEX('RD9 XCM Melrose W'!$I$2:$I$200,MATCH(Women6[[#This Row],[Rider]],'RD9 XCM Melrose W'!$F$2:$F$200,0)),"")</f>
        <v/>
      </c>
      <c r="AC20" s="34" t="str">
        <f>_xlfn.IFNA(INDEX('RD7 XCO  Shepherds'!$I$2:$I$200,MATCH(Women6[[#This Row],[Rider]],'RD7 XCO  Shepherds'!$F$2:$F$200,0)),"")</f>
        <v/>
      </c>
      <c r="AD20" s="34" t="str">
        <f>_xlfn.IFNA(INDEX('RD8 XCO Melrose T'!$I$2:$I$200,MATCH(Women6[[#This Row],[Rider]],'RD8 XCO Melrose T'!$F$2:$F$200,0)),"")</f>
        <v/>
      </c>
      <c r="AE20" s="34">
        <f>9-COUNTBLANK(Women6[[#This Row],[RD1 XCC Eagle]:[RD8 XCO Melrose T]])</f>
        <v>2</v>
      </c>
      <c r="AF20" s="59">
        <f>3-COUNTBLANK(Women6[[#This Row],[RD1 XCC Eagle]:[RD3 XCM OHalTW]])</f>
        <v>2</v>
      </c>
      <c r="AG20" s="59">
        <f>4-COUNTBLANK(Women6[[#This Row],[RD4 ]:[RD7]])</f>
        <v>0</v>
      </c>
      <c r="AH20" s="59">
        <f>2-COUNTBLANK(Women6[[#This Row],[RD8]:[RD8 XCO Melrose T]])</f>
        <v>0</v>
      </c>
      <c r="AI20" s="59" cm="1">
        <f t="array" ref="AI20">IF(Men_5[[#This Row],[Number of Rounds]]&lt;=6,SUM(IF(ISNA(V20:AD20),0,V20:AD20)),SUM(LARGE(V20:AD20,{1,2,3,4,5,6})))</f>
        <v>950</v>
      </c>
      <c r="AJ20" s="59" cm="1">
        <f t="array" ref="AJ20">IF(Women6[[#This Row],[Number of XCM Rounds]]&lt;=3,SUM(IF(ISNA(Y20:AB20),0,Y20:AB20)),SUM(LARGE(Y20:AB20,{1,2,3})))</f>
        <v>0</v>
      </c>
      <c r="AK20" s="59">
        <f>SUM(Women6[[#This Row],[RD8]:[RD8 XCO Melrose T]])</f>
        <v>0</v>
      </c>
      <c r="AL20" s="59">
        <f>Women6[[#This Row],[Best 3 of 4 XCM]]+Women6[[#This Row],[Best 6 of 8 Overall]]+Women6[[#This Row],[Total of 2 XCO]]</f>
        <v>950</v>
      </c>
      <c r="AM20" s="83" cm="1">
        <f t="array" ref="AM20">18-SUM(IF(AL20&gt;$AL$18:$AL$52,1/COUNTIF($AL$18:$AL$52,$AL$18:$AL$52)))</f>
        <v>2.0000000000000018</v>
      </c>
      <c r="AN20" s="18"/>
      <c r="AO20" s="110" t="s">
        <v>125</v>
      </c>
      <c r="AP20" s="72">
        <f>_xlfn.IFNA(INDEX('RD1 Eagle'!$I$2:$I$176,MATCH(Junior7[[#This Row],[Rider]],'RD1 Eagle'!$F$2:$F$176,0)),"")</f>
        <v>500</v>
      </c>
      <c r="AQ20" s="72">
        <f>_xlfn.IFNA(INDEX('RD2 Shepherds'!$I$2:$I$172,MATCH(Junior7[[#This Row],[Rider]],'RD2 Shepherds'!$F$2:$F$172,0)),"")</f>
        <v>500</v>
      </c>
      <c r="AR20" s="34" t="str">
        <f>_xlfn.IFNA(INDEX('RD3 OHalTW'!$I$2:$I$200,MATCH(Junior7[[#This Row],[Rider]],'RD3 OHalTW'!$F$2:$F$200,0)),"")</f>
        <v/>
      </c>
      <c r="AS20" s="34" t="str">
        <f>_xlfn.IFNA(INDEX('RD4 Ohalloran'!$I$2:$I$200,MATCH(Junior7[[#This Row],[Rider]],'RD4 Ohalloran'!$F$2:$F$200,0)),"")</f>
        <v/>
      </c>
      <c r="AT20" s="34" t="str">
        <f>_xlfn.IFNA(INDEX('RD5 XCM Craigburn'!$I$2:$I$200,MATCH(Junior7[[#This Row],[Rider]],'RD5 XCM Craigburn'!$F$2:$F$200,0)),"")</f>
        <v/>
      </c>
      <c r="AU20" s="59" t="str">
        <f>_xlfn.IFNA(INDEX('RD6 XCM Fox Creek'!$I$2:$I$200,MATCH(Junior7[[#This Row],[Rider]],'RD6 XCM Fox Creek'!$F$2:$F$200,0)),"")</f>
        <v/>
      </c>
      <c r="AV20" s="59" t="str">
        <f>_xlfn.IFNA(INDEX('RD9 XCM Melrose W'!$I$2:$I$200,MATCH(Junior7[[#This Row],[Rider]],'RD9 XCM Melrose W'!$F$2:$F$200,0)),"")</f>
        <v/>
      </c>
      <c r="AW20" s="59" t="str">
        <f>_xlfn.IFNA(INDEX('RD7 XCO  Shepherds'!$I$2:$I$200,MATCH(Junior7[[#This Row],[Rider]],'RD7 XCO  Shepherds'!$F$2:$F$200,0)),"")</f>
        <v/>
      </c>
      <c r="AX20" s="59" t="str">
        <f>_xlfn.IFNA(INDEX('RD8 XCO Melrose T'!$I$2:$I$200,MATCH(Junior7[[#This Row],[Rider]],'RD8 XCO Melrose T'!$F$2:$F$200,0)),"")</f>
        <v/>
      </c>
      <c r="AY20" s="24">
        <f>9-COUNTBLANK(Junior7[[#This Row],[RD1 XCC Eagle]:[RD8 XCO Melrose T]])</f>
        <v>2</v>
      </c>
      <c r="AZ20" s="24">
        <f>3-COUNTBLANK(Junior7[[#This Row],[RD1 XCC Eagle]:[RD3 XCM OHalTW]])</f>
        <v>2</v>
      </c>
      <c r="BA20" s="24">
        <f>4-COUNTBLANK(Junior7[[#This Row],[RD4 ]:[RD7]])</f>
        <v>0</v>
      </c>
      <c r="BB20" s="24">
        <f>2-COUNTBLANK(Junior7[[#This Row],[RD8]:[RD8 XCO Melrose T]])</f>
        <v>0</v>
      </c>
      <c r="BC20" s="59" cm="1">
        <f t="array" ref="BC20">IF(Men_5[[#This Row],[Number of Rounds]]&lt;=6,SUM(IF(ISNA(AP20:AX20),0,AP20:AX20)),SUM(LARGE(AP20:AX20,{1,2,3,4,5,6})))</f>
        <v>1000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Row],[RD8]:[RD8 XCO Melrose T]])</f>
        <v>0</v>
      </c>
      <c r="BF20" s="23">
        <f>Junior7[[#This Row],[Best 3 of 4 XCM]]+Junior7[[#This Row],[Best 6 of 8 Overall]]+Junior7[[#This Row],[Total of 2 XCO]]</f>
        <v>1000</v>
      </c>
      <c r="BG20" s="83" cm="1">
        <f t="array" ref="BG20">14-SUM(IF(BF20&gt;$BF$18:$BF$71,1/COUNTIF($BF$18:$BF$71,$BF$18:$BF$71)))</f>
        <v>1.9999999999999822</v>
      </c>
      <c r="BH20" s="18"/>
      <c r="BI20" s="110" t="s">
        <v>455</v>
      </c>
      <c r="BJ20" s="34" t="str">
        <f>_xlfn.IFNA(INDEX('RD1 Eagle'!$I$2:$I$176,MATCH(Women5108[[#This Row],[Rider]],'RD1 Eagle'!$F$2:$F$176,0)),"")</f>
        <v/>
      </c>
      <c r="BK20" s="34">
        <f>_xlfn.IFNA(INDEX('RD2 Shepherds'!$I$2:$I$172,MATCH(Women5108[[#This Row],[Rider]],'RD2 Shepherds'!$F$2:$F$172,0)),"")</f>
        <v>450</v>
      </c>
      <c r="BL20" s="34" t="str">
        <f>_xlfn.IFNA(INDEX('RD3 Eagle Park'!$I$2:$I$200,MATCH(Women5108[[#This Row],[Rider]],'RD3 Eagle Park'!$F$2:$F$200,0)),"")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XCM Craigburn'!$I$2:$I$200,MATCH(Women5108[[#This Row],[Rider]],'RD5 XCM Craigburn'!$F$2:$F$200,0)),"")</f>
        <v/>
      </c>
      <c r="BO20" s="34" t="str">
        <f>_xlfn.IFNA(INDEX('RD6 XCM Fox Creek'!$I$2:$I$200,MATCH(Women5108[[#This Row],[Rider]],'RD6 XCM Fox Creek'!$F$2:$F$200,0)),"")</f>
        <v/>
      </c>
      <c r="BP20" s="34" t="str">
        <f>_xlfn.IFNA(INDEX('RD9 XCM Melrose W'!$I$2:$I$200,MATCH(Women5108[[#This Row],[Rider]],'RD9 XCM Melrose W'!$F$2:$F$200,0)),"")</f>
        <v/>
      </c>
      <c r="BQ20" s="34" t="str">
        <f>_xlfn.IFNA(INDEX('RD7 XCO  Shepherds'!$I$2:$I$200,MATCH(Women5108[[#This Row],[Rider]],'RD7 XCO  Shepherds'!$F$2:$F$200,0)),"")</f>
        <v/>
      </c>
      <c r="BR20" s="34"/>
      <c r="BS20" s="34">
        <f>9-COUNTBLANK(Women5108[[#This Row],[RD1 XCC Eagle]:[RD8 XCO Melrose T]])</f>
        <v>1</v>
      </c>
      <c r="BT20" s="34">
        <f>3-COUNTBLANK(Women5108[[#This Row],[RD1 XCC Eagle]:[RD3 XCM OHalTW]])</f>
        <v>1</v>
      </c>
      <c r="BU20" s="34">
        <f>4-COUNTBLANK(Women5108[[#This Row],[RD4 ]:[RD7]])</f>
        <v>0</v>
      </c>
      <c r="BV20" s="34">
        <f>2-COUNTBLANK(Women5108[[#This Row],[RD8]:[RD8 XCO Melrose T]])</f>
        <v>0</v>
      </c>
      <c r="BW20" s="34" cm="1">
        <f t="array" ref="BW20">IF(Men_5[[#This Row],[Number of Rounds]]&lt;=6,SUM(IF(ISNA(BJ20:BR20),0,BJ20:BR20)),SUM(LARGE(BJ20:BR20,{1,2,3,4,5,6})))</f>
        <v>450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Row],[RD8]:[RD8 XCO Melrose T]])</f>
        <v>0</v>
      </c>
      <c r="BZ20" s="23">
        <f>Women5108[[#This Row],[Best 6 of 8 Overall]]+Women5108[[#This Row],[Best 3 of 4 XCM]]+Women5108[[#This Row],[Total of 2 XCO]]</f>
        <v>450</v>
      </c>
      <c r="CA20" s="25" cm="1">
        <f t="array" ref="CA20">3-SUM(IF(BZ20&gt;$BZ$18:$BZ$28,1/COUNTIF($BZ$18:$BZ$28,$BZ$18:$BZ$28)))</f>
        <v>2</v>
      </c>
    </row>
    <row r="21" spans="1:79" ht="16" x14ac:dyDescent="0.2">
      <c r="A21" s="110" t="s">
        <v>272</v>
      </c>
      <c r="B21" s="38">
        <f>_xlfn.IFNA(INDEX('RD1 Eagle'!$I$2:$I$176,MATCH(Men_5[[#This Row],[Rider]],'RD1 Eagle'!$F$2:$F$176,0)),"")</f>
        <v>360</v>
      </c>
      <c r="C21" s="38">
        <f>_xlfn.IFNA(INDEX('RD2 Shepherds'!$I$2:$I$172,MATCH(Men_5[[#This Row],[Rider]],'RD2 Shepherds'!$F$2:$F$172,0)),"")</f>
        <v>360</v>
      </c>
      <c r="D21" s="38">
        <f>_xlfn.IFNA(INDEX('RD3 OHalTW'!$I$2:$I$200,MATCH(Men_5[[#This Row],[Rider]],'RD3 OHalTW'!$F$2:$F$200,0)),"")</f>
        <v>340</v>
      </c>
      <c r="E21" s="38" t="str">
        <f>_xlfn.IFNA(INDEX('RD4 Ohalloran'!$I$2:$I$200,MATCH(Men_5[[#This Row],[Rider]],'RD4 Ohalloran'!$F$2:$F$200,0)),"")</f>
        <v/>
      </c>
      <c r="F21" s="38" t="str">
        <f>_xlfn.IFNA(INDEX('RD5 XCM Craigburn'!$I$2:$I$200,MATCH(Men_5[[#This Row],[Rider]],'RD5 XCM Craigburn'!$F$2:$F$200,0)),"")</f>
        <v/>
      </c>
      <c r="G21" s="38" t="str">
        <f>_xlfn.IFNA(INDEX('RD6 XCM Fox Creek'!$I$2:$I$200,MATCH(Men_5[[#This Row],[Rider]],'RD6 XCM Fox Creek'!$F$2:$F$200,0)),"")</f>
        <v/>
      </c>
      <c r="H21" s="38" t="str">
        <f>_xlfn.IFNA(INDEX('RD9 XCM Melrose W'!$I$2:$I$200,MATCH(Men_5[[#This Row],[Rider]],'RD9 XCM Melrose W'!$F$2:$F$200,0)),"")</f>
        <v/>
      </c>
      <c r="I21" s="38" t="str">
        <f>_xlfn.IFNA(INDEX('RD7 XCO  Shepherds'!$I$2:$I$200,MATCH(Men_5[[#This Row],[Rider]],'RD7 XCO  Shepherds'!$F$2:$F$200,0)),"")</f>
        <v/>
      </c>
      <c r="J21" s="38" t="str">
        <f>_xlfn.IFNA(INDEX('RD8 XCO Melrose T'!$I$2:$I$200,MATCH(Men_5[[#This Row],[Rider]],'RD8 XCO Melrose T'!$F$2:$F$200,0)),"")</f>
        <v/>
      </c>
      <c r="K21" s="38">
        <f>9-COUNTBLANK(Men_5[[#This Row],[RD1 XCC Eagle]:[RD8 XCO Melrose T]])</f>
        <v>3</v>
      </c>
      <c r="L21" s="61">
        <f>3-COUNTBLANK(Men_5[[#This Row],[RD1 XCC Eagle]:[RD3 XCM OHalTW]])</f>
        <v>3</v>
      </c>
      <c r="M21" s="61">
        <f>4-COUNTBLANK(Men_5[[#This Row],[RD4 ]:[RD7]])</f>
        <v>0</v>
      </c>
      <c r="N21" s="61">
        <f>2-COUNTBLANK(Men_5[[#This Row],[RD8]:[RD8 XCO Melrose T]])</f>
        <v>0</v>
      </c>
      <c r="O21" s="61" cm="1">
        <f t="array" ref="O21">IF(Men_5[[#This Row],[Number of Rounds]]&lt;=6,SUM(IF(ISNA(B21:J21),0,B21:J21)),SUM(LARGE(B21:J21,{1,2,3,4,5,6})))</f>
        <v>1060</v>
      </c>
      <c r="P21" s="61" cm="1">
        <f t="array" ref="P21">IF(Men_5[[#This Row],[Number of Rounds XCM]]&lt;=3,SUM(IF(ISNA(E21:H21),0,E21:H21)),SUM(LARGE(E21:H21,{1,2,3})))</f>
        <v>0</v>
      </c>
      <c r="Q21" s="61">
        <f>SUM(Men_5[[#This Row],[RD8]:[RD8 XCO Melrose T]])</f>
        <v>0</v>
      </c>
      <c r="R21" s="61">
        <f>Men_5[[#This Row],[Best 6 of 8 Overall]]+Men_5[[#This Row],[Best 3 of 4 XCM]]+Men_5[[#This Row],[Total of 2 XCO]]</f>
        <v>1060</v>
      </c>
      <c r="S21" s="25" cm="1">
        <f t="array" ref="S21">85-SUM(IF(R21&gt;$R$18:$R$210,1/COUNTIF($R$18:$R$210,$R$18:$R$210)))</f>
        <v>2.9999999999997442</v>
      </c>
      <c r="T21" s="18"/>
      <c r="U21" s="110" t="s">
        <v>314</v>
      </c>
      <c r="V21" s="80">
        <f>_xlfn.IFNA(INDEX('RD1 Eagle'!$I$2:$I$176,MATCH(Women6[[#This Row],[Rider]],'RD1 Eagle'!$F$2:$F$176,0)),"")</f>
        <v>400</v>
      </c>
      <c r="W21" s="38" t="str">
        <f>_xlfn.IFNA(INDEX('RD2 Shepherds'!$I$2:$I$172,MATCH(Women6[[#This Row],[Rider]],'RD2 Shepherds'!$F$2:$F$172,0)),"")</f>
        <v/>
      </c>
      <c r="X21" s="34">
        <f>_xlfn.IFNA(INDEX('RD3 OHalTW'!$I$2:$I$200,MATCH(Women6[[#This Row],[Rider]],'RD3 OHalTW'!$F$2:$F$200,0)),"")</f>
        <v>420</v>
      </c>
      <c r="Y21" s="34" t="str">
        <f>_xlfn.IFNA(INDEX('RD4 Ohalloran'!$I$2:$I$200,MATCH(Women6[[#This Row],[Rider]],'RD4 Ohalloran'!$F$2:$F$200,0)),"")</f>
        <v/>
      </c>
      <c r="Z21" s="34" t="str">
        <f>_xlfn.IFNA(INDEX('RD5 XCM Craigburn'!$I$2:$I$200,MATCH(Women6[[#This Row],[Rider]],'RD5 XCM Craigburn'!$F$2:$F$200,0)),"")</f>
        <v/>
      </c>
      <c r="AA21" s="34" t="str">
        <f>_xlfn.IFNA(INDEX('RD6 XCM Fox Creek'!$I$2:$I$200,MATCH(Women6[[#This Row],[Rider]],'RD6 XCM Fox Creek'!$F$2:$F$200,0)),"")</f>
        <v/>
      </c>
      <c r="AB21" s="34" t="str">
        <f>_xlfn.IFNA(INDEX('RD9 XCM Melrose W'!$I$2:$I$200,MATCH(Women6[[#This Row],[Rider]],'RD9 XCM Melrose W'!$F$2:$F$200,0)),"")</f>
        <v/>
      </c>
      <c r="AC21" s="34" t="str">
        <f>_xlfn.IFNA(INDEX('RD7 XCO  Shepherds'!$I$2:$I$200,MATCH(Women6[[#This Row],[Rider]],'RD7 XCO  Shepherds'!$F$2:$F$200,0)),"")</f>
        <v/>
      </c>
      <c r="AD21" s="34" t="str">
        <f>_xlfn.IFNA(INDEX('RD8 XCO Melrose T'!$I$2:$I$200,MATCH(Women6[[#This Row],[Rider]],'RD8 XCO Melrose T'!$F$2:$F$200,0)),"")</f>
        <v/>
      </c>
      <c r="AE21" s="34">
        <f>9-COUNTBLANK(Women6[[#This Row],[RD1 XCC Eagle]:[RD8 XCO Melrose T]])</f>
        <v>2</v>
      </c>
      <c r="AF21" s="59">
        <f>3-COUNTBLANK(Women6[[#This Row],[RD1 XCC Eagle]:[RD3 XCM OHalTW]])</f>
        <v>2</v>
      </c>
      <c r="AG21" s="59">
        <f>4-COUNTBLANK(Women6[[#This Row],[RD4 ]:[RD7]])</f>
        <v>0</v>
      </c>
      <c r="AH21" s="59">
        <f>2-COUNTBLANK(Women6[[#This Row],[RD8]:[RD8 XCO Melrose T]])</f>
        <v>0</v>
      </c>
      <c r="AI21" s="59" cm="1">
        <f t="array" ref="AI21">IF(Men_5[[#This Row],[Number of Rounds]]&lt;=6,SUM(IF(ISNA(V21:AD21),0,V21:AD21)),SUM(LARGE(V21:AD21,{1,2,3,4,5,6})))</f>
        <v>820</v>
      </c>
      <c r="AJ21" s="59" cm="1">
        <f t="array" ref="AJ21">IF(Women6[[#This Row],[Number of XCM Rounds]]&lt;=3,SUM(IF(ISNA(Y21:AB21),0,Y21:AB21)),SUM(LARGE(Y21:AB21,{1,2,3})))</f>
        <v>0</v>
      </c>
      <c r="AK21" s="59">
        <f>SUM(Women6[[#This Row],[RD8]:[RD8 XCO Melrose T]])</f>
        <v>0</v>
      </c>
      <c r="AL21" s="59">
        <f>Women6[[#This Row],[Best 3 of 4 XCM]]+Women6[[#This Row],[Best 6 of 8 Overall]]+Women6[[#This Row],[Total of 2 XCO]]</f>
        <v>820</v>
      </c>
      <c r="AM21" s="25" cm="1">
        <f t="array" ref="AM21">18-SUM(IF(AL21&gt;$AL$18:$AL$52,1/COUNTIF($AL$18:$AL$52,$AL$18:$AL$52)))</f>
        <v>3.0000000000000036</v>
      </c>
      <c r="AN21" s="18"/>
      <c r="AO21" s="110" t="s">
        <v>132</v>
      </c>
      <c r="AP21" s="72">
        <f>_xlfn.IFNA(INDEX('RD1 Eagle'!$I$2:$I$176,MATCH(Junior7[[#This Row],[Rider]],'RD1 Eagle'!$F$2:$F$176,0)),"")</f>
        <v>450</v>
      </c>
      <c r="AQ21" s="72">
        <f>_xlfn.IFNA(INDEX('RD2 Shepherds'!$I$2:$I$172,MATCH(Junior7[[#This Row],[Rider]],'RD2 Shepherds'!$F$2:$F$172,0)),"")</f>
        <v>450</v>
      </c>
      <c r="AR21" s="34" t="str">
        <f>_xlfn.IFNA(INDEX('RD3 OHalTW'!$I$2:$I$200,MATCH(Junior7[[#This Row],[Rider]],'RD3 OHalTW'!$F$2:$F$200,0)),"")</f>
        <v/>
      </c>
      <c r="AS21" s="34" t="str">
        <f>_xlfn.IFNA(INDEX('RD4 Ohalloran'!$I$2:$I$200,MATCH(Junior7[[#This Row],[Rider]],'RD4 Ohalloran'!$F$2:$F$200,0)),"")</f>
        <v/>
      </c>
      <c r="AT21" s="34" t="str">
        <f>_xlfn.IFNA(INDEX('RD5 XCM Craigburn'!$I$2:$I$200,MATCH(Junior7[[#This Row],[Rider]],'RD5 XCM Craigburn'!$F$2:$F$200,0)),"")</f>
        <v/>
      </c>
      <c r="AU21" s="59" t="str">
        <f>_xlfn.IFNA(INDEX('RD6 XCM Fox Creek'!$I$2:$I$200,MATCH(Junior7[[#This Row],[Rider]],'RD6 XCM Fox Creek'!$F$2:$F$200,0)),"")</f>
        <v/>
      </c>
      <c r="AV21" s="59" t="str">
        <f>_xlfn.IFNA(INDEX('RD9 XCM Melrose W'!$I$2:$I$200,MATCH(Junior7[[#This Row],[Rider]],'RD9 XCM Melrose W'!$F$2:$F$200,0)),"")</f>
        <v/>
      </c>
      <c r="AW21" s="59" t="str">
        <f>_xlfn.IFNA(INDEX('RD7 XCO  Shepherds'!$I$2:$I$200,MATCH(Junior7[[#This Row],[Rider]],'RD7 XCO  Shepherds'!$F$2:$F$200,0)),"")</f>
        <v/>
      </c>
      <c r="AX21" s="59" t="str">
        <f>_xlfn.IFNA(INDEX('RD8 XCO Melrose T'!$I$2:$I$200,MATCH(Junior7[[#This Row],[Rider]],'RD8 XCO Melrose T'!$F$2:$F$200,0)),"")</f>
        <v/>
      </c>
      <c r="AY21" s="24">
        <f>9-COUNTBLANK(Junior7[[#This Row],[RD1 XCC Eagle]:[RD8 XCO Melrose T]])</f>
        <v>2</v>
      </c>
      <c r="AZ21" s="24">
        <f>3-COUNTBLANK(Junior7[[#This Row],[RD1 XCC Eagle]:[RD3 XCM OHalTW]])</f>
        <v>2</v>
      </c>
      <c r="BA21" s="24">
        <f>4-COUNTBLANK(Junior7[[#This Row],[RD4 ]:[RD7]])</f>
        <v>0</v>
      </c>
      <c r="BB21" s="24">
        <f>2-COUNTBLANK(Junior7[[#This Row],[RD8]:[RD8 XCO Melrose T]])</f>
        <v>0</v>
      </c>
      <c r="BC21" s="59" cm="1">
        <f t="array" ref="BC21">IF(Men_5[[#This Row],[Number of Rounds]]&lt;=6,SUM(IF(ISNA(AP21:AX21),0,AP21:AX21)),SUM(LARGE(AP21:AX21,{1,2,3,4,5,6})))</f>
        <v>900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Row],[RD8]:[RD8 XCO Melrose T]])</f>
        <v>0</v>
      </c>
      <c r="BF21" s="23">
        <f>Junior7[[#This Row],[Best 3 of 4 XCM]]+Junior7[[#This Row],[Best 6 of 8 Overall]]+Junior7[[#This Row],[Total of 2 XCO]]</f>
        <v>900</v>
      </c>
      <c r="BG21" s="25" cm="1">
        <f t="array" ref="BG21">14-SUM(IF(BF21&gt;$BF$18:$BF$71,1/COUNTIF($BF$18:$BF$71,$BF$18:$BF$71)))</f>
        <v>2.9999999999999822</v>
      </c>
      <c r="BH21" s="18"/>
      <c r="BI21" s="110"/>
      <c r="BJ21" s="34" t="str">
        <f>_xlfn.IFNA(INDEX('RD1 Eagle'!$I$2:$I$176,MATCH(Women5108[[#This Row],[Rider]],'RD1 Eagle'!$F$2:$F$176,0)),"")</f>
        <v/>
      </c>
      <c r="BK21" s="34" t="str">
        <f>_xlfn.IFNA(INDEX('RD2 Shepherds'!$I$2:$I$172,MATCH(Women5108[[#This Row],[Rider]],'RD2 Shepherds'!$F$2:$F$172,0)),"")</f>
        <v/>
      </c>
      <c r="BL21" s="34" t="str">
        <f>_xlfn.IFNA(INDEX('RD3 Eagle Park'!$I$2:$I$200,MATCH(Women5108[[#This Row],[Rider]],'RD3 Eagle Park'!$F$2:$F$200,0)),"")</f>
        <v/>
      </c>
      <c r="BM21" s="34" t="str">
        <f>_xlfn.IFNA(INDEX('RD4 Ohalloran'!$I$2:$I$200,MATCH(Women5108[[#This Row],[Rider]],'RD4 Ohalloran'!$F$2:$F$200,0)),"")</f>
        <v/>
      </c>
      <c r="BN21" s="34" t="str">
        <f>_xlfn.IFNA(INDEX('RD5 XCM Craigburn'!$I$2:$I$200,MATCH(Women5108[[#This Row],[Rider]],'RD5 XCM Craigburn'!$F$2:$F$200,0)),"")</f>
        <v/>
      </c>
      <c r="BO21" s="34" t="str">
        <f>_xlfn.IFNA(INDEX('RD6 XCM Fox Creek'!$I$2:$I$200,MATCH(Women5108[[#This Row],[Rider]],'RD6 XCM Fox Creek'!$F$2:$F$200,0)),"")</f>
        <v/>
      </c>
      <c r="BP21" s="34" t="str">
        <f>_xlfn.IFNA(INDEX('RD9 XCM Melrose W'!$I$2:$I$200,MATCH(Women5108[[#This Row],[Rider]],'RD9 XCM Melrose W'!$F$2:$F$200,0)),"")</f>
        <v/>
      </c>
      <c r="BQ21" s="34" t="str">
        <f>_xlfn.IFNA(INDEX('RD7 XCO  Shepherds'!$I$2:$I$200,MATCH(Women5108[[#This Row],[Rider]],'RD7 XCO  Shepherds'!$F$2:$F$200,0)),"")</f>
        <v/>
      </c>
      <c r="BR21" s="34"/>
      <c r="BS21" s="34">
        <f>9-COUNTBLANK(Women5108[[#This Row],[RD1 XCC Eagle]:[RD8 XCO Melrose T]])</f>
        <v>0</v>
      </c>
      <c r="BT21" s="34">
        <f>3-COUNTBLANK(Women5108[[#This Row],[RD1 XCC Eagle]:[RD3 XCM OHalTW]])</f>
        <v>0</v>
      </c>
      <c r="BU21" s="34">
        <f>4-COUNTBLANK(Women5108[[#This Row],[RD4 ]:[RD7]])</f>
        <v>0</v>
      </c>
      <c r="BV21" s="34">
        <f>2-COUNTBLANK(Women5108[[#This Row],[RD8]:[RD8 XCO Melrose T]])</f>
        <v>0</v>
      </c>
      <c r="BW21" s="34" cm="1">
        <f t="array" ref="BW21">IF(Men_5[[#This Row],[Number of Rounds]]&lt;=6,SUM(IF(ISNA(BJ21:BR21),0,BJ21:BR21)),SUM(LARGE(BJ21:BR21,{1,2,3,4,5,6})))</f>
        <v>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Row],[RD8]:[RD8 XCO Melrose T]])</f>
        <v>0</v>
      </c>
      <c r="BZ21" s="23">
        <f>Women5108[[#This Row],[Best 6 of 8 Overall]]+Women5108[[#This Row],[Best 3 of 4 XCM]]+Women5108[[#This Row],[Total of 2 XCO]]</f>
        <v>0</v>
      </c>
      <c r="CA21" s="89" cm="1">
        <f t="array" ref="CA21">3-SUM(IF(BZ21&gt;$BZ$18:$BZ$28,1/COUNTIF($BZ$18:$BZ$28,$BZ$18:$BZ$28)))</f>
        <v>3</v>
      </c>
    </row>
    <row r="22" spans="1:79" ht="16" x14ac:dyDescent="0.2">
      <c r="A22" s="110" t="s">
        <v>344</v>
      </c>
      <c r="B22" s="38" t="str">
        <f>_xlfn.IFNA(INDEX('RD1 Eagle'!$I$2:$I$176,MATCH(Men_5[[#This Row],[Rider]],'RD1 Eagle'!$F$2:$F$176,0)),"")</f>
        <v/>
      </c>
      <c r="C22" s="38">
        <f>_xlfn.IFNA(INDEX('RD2 Shepherds'!$I$2:$I$172,MATCH(Men_5[[#This Row],[Rider]],'RD2 Shepherds'!$F$2:$F$172,0)),"")</f>
        <v>500</v>
      </c>
      <c r="D22" s="38">
        <f>_xlfn.IFNA(INDEX('RD3 OHalTW'!$I$2:$I$200,MATCH(Men_5[[#This Row],[Rider]],'RD3 OHalTW'!$F$2:$F$200,0)),"")</f>
        <v>500</v>
      </c>
      <c r="E22" s="38" t="str">
        <f>_xlfn.IFNA(INDEX('RD4 Ohalloran'!$I$2:$I$200,MATCH(Men_5[[#This Row],[Rider]],'RD4 Ohalloran'!$F$2:$F$200,0)),"")</f>
        <v/>
      </c>
      <c r="F22" s="38" t="str">
        <f>_xlfn.IFNA(INDEX('RD5 XCM Craigburn'!$I$2:$I$200,MATCH(Men_5[[#This Row],[Rider]],'RD5 XCM Craigburn'!$F$2:$F$200,0)),"")</f>
        <v/>
      </c>
      <c r="G22" s="38" t="str">
        <f>_xlfn.IFNA(INDEX('RD6 XCM Fox Creek'!$I$2:$I$200,MATCH(Men_5[[#This Row],[Rider]],'RD6 XCM Fox Creek'!$F$2:$F$200,0)),"")</f>
        <v/>
      </c>
      <c r="H22" s="38" t="str">
        <f>_xlfn.IFNA(INDEX('RD9 XCM Melrose W'!$I$2:$I$200,MATCH(Men_5[[#This Row],[Rider]],'RD9 XCM Melrose W'!$F$2:$F$200,0)),"")</f>
        <v/>
      </c>
      <c r="I22" s="38" t="str">
        <f>_xlfn.IFNA(INDEX('RD7 XCO  Shepherds'!$I$2:$I$200,MATCH(Men_5[[#This Row],[Rider]],'RD7 XCO  Shepherds'!$F$2:$F$200,0)),"")</f>
        <v/>
      </c>
      <c r="J22" s="38" t="str">
        <f>_xlfn.IFNA(INDEX('RD8 XCO Melrose T'!$I$2:$I$200,MATCH(Men_5[[#This Row],[Rider]],'RD8 XCO Melrose T'!$F$2:$F$200,0)),"")</f>
        <v/>
      </c>
      <c r="K22" s="38">
        <f>9-COUNTBLANK(Men_5[[#This Row],[RD1 XCC Eagle]:[RD8 XCO Melrose T]])</f>
        <v>2</v>
      </c>
      <c r="L22" s="61">
        <f>3-COUNTBLANK(Men_5[[#This Row],[RD1 XCC Eagle]:[RD3 XCM OHalTW]])</f>
        <v>2</v>
      </c>
      <c r="M22" s="61">
        <f>4-COUNTBLANK(Men_5[[#This Row],[RD4 ]:[RD7]])</f>
        <v>0</v>
      </c>
      <c r="N22" s="61">
        <f>2-COUNTBLANK(Men_5[[#This Row],[RD8]:[RD8 XCO Melrose T]])</f>
        <v>0</v>
      </c>
      <c r="O22" s="61" cm="1">
        <f t="array" ref="O22">IF(Men_5[[#This Row],[Number of Rounds]]&lt;=6,SUM(IF(ISNA(B22:J22),0,B22:J22)),SUM(LARGE(B22:J22,{1,2,3,4,5,6})))</f>
        <v>1000</v>
      </c>
      <c r="P22" s="61" cm="1">
        <f t="array" ref="P22">IF(Men_5[[#This Row],[Number of Rounds XCM]]&lt;=3,SUM(IF(ISNA(E22:H22),0,E22:H22)),SUM(LARGE(E22:H22,{1,2,3})))</f>
        <v>0</v>
      </c>
      <c r="Q22" s="61">
        <f>SUM(Men_5[[#This Row],[RD8]:[RD8 XCO Melrose T]])</f>
        <v>0</v>
      </c>
      <c r="R22" s="61">
        <f>Men_5[[#This Row],[Best 6 of 8 Overall]]+Men_5[[#This Row],[Best 3 of 4 XCM]]+Men_5[[#This Row],[Total of 2 XCO]]</f>
        <v>1000</v>
      </c>
      <c r="S22" s="37" cm="1">
        <f t="array" ref="S22">85-SUM(IF(R22&gt;$R$18:$R$210,1/COUNTIF($R$18:$R$210,$R$18:$R$210)))</f>
        <v>3.9999999999997442</v>
      </c>
      <c r="T22" s="18"/>
      <c r="U22" s="110" t="s">
        <v>97</v>
      </c>
      <c r="V22" s="80">
        <f>_xlfn.IFNA(INDEX('RD1 Eagle'!$I$2:$I$176,MATCH(Women6[[#This Row],[Rider]],'RD1 Eagle'!$F$2:$F$176,0)),"")</f>
        <v>400</v>
      </c>
      <c r="W22" s="38">
        <f>_xlfn.IFNA(INDEX('RD2 Shepherds'!$I$2:$I$172,MATCH(Women6[[#This Row],[Rider]],'RD2 Shepherds'!$F$2:$F$172,0)),"")</f>
        <v>360</v>
      </c>
      <c r="X22" s="34" t="str">
        <f>_xlfn.IFNA(INDEX('RD3 OHalTW'!$I$2:$I$200,MATCH(Women6[[#This Row],[Rider]],'RD3 OHalTW'!$F$2:$F$200,0)),"")</f>
        <v/>
      </c>
      <c r="Y22" s="34" t="str">
        <f>_xlfn.IFNA(INDEX('RD4 Ohalloran'!$I$2:$I$200,MATCH(Women6[[#This Row],[Rider]],'RD4 Ohalloran'!$F$2:$F$200,0)),"")</f>
        <v/>
      </c>
      <c r="Z22" s="34" t="str">
        <f>_xlfn.IFNA(INDEX('RD5 XCM Craigburn'!$I$2:$I$200,MATCH(Women6[[#This Row],[Rider]],'RD5 XCM Craigburn'!$F$2:$F$200,0)),"")</f>
        <v/>
      </c>
      <c r="AA22" s="34" t="str">
        <f>_xlfn.IFNA(INDEX('RD6 XCM Fox Creek'!$I$2:$I$200,MATCH(Women6[[#This Row],[Rider]],'RD6 XCM Fox Creek'!$F$2:$F$200,0)),"")</f>
        <v/>
      </c>
      <c r="AB22" s="34" t="str">
        <f>_xlfn.IFNA(INDEX('RD9 XCM Melrose W'!$I$2:$I$200,MATCH(Women6[[#This Row],[Rider]],'RD9 XCM Melrose W'!$F$2:$F$200,0)),"")</f>
        <v/>
      </c>
      <c r="AC22" s="34" t="str">
        <f>_xlfn.IFNA(INDEX('RD7 XCO  Shepherds'!$I$2:$I$200,MATCH(Women6[[#This Row],[Rider]],'RD7 XCO  Shepherds'!$F$2:$F$200,0)),"")</f>
        <v/>
      </c>
      <c r="AD22" s="34" t="str">
        <f>_xlfn.IFNA(INDEX('RD8 XCO Melrose T'!$I$2:$I$200,MATCH(Women6[[#This Row],[Rider]],'RD8 XCO Melrose T'!$F$2:$F$200,0)),"")</f>
        <v/>
      </c>
      <c r="AE22" s="34">
        <f>9-COUNTBLANK(Women6[[#This Row],[RD1 XCC Eagle]:[RD8 XCO Melrose T]])</f>
        <v>2</v>
      </c>
      <c r="AF22" s="59">
        <f>3-COUNTBLANK(Women6[[#This Row],[RD1 XCC Eagle]:[RD3 XCM OHalTW]])</f>
        <v>2</v>
      </c>
      <c r="AG22" s="59">
        <f>4-COUNTBLANK(Women6[[#This Row],[RD4 ]:[RD7]])</f>
        <v>0</v>
      </c>
      <c r="AH22" s="59">
        <f>2-COUNTBLANK(Women6[[#This Row],[RD8]:[RD8 XCO Melrose T]])</f>
        <v>0</v>
      </c>
      <c r="AI22" s="59" cm="1">
        <f t="array" ref="AI22">IF(Men_5[[#This Row],[Number of Rounds]]&lt;=6,SUM(IF(ISNA(V22:AD22),0,V22:AD22)),SUM(LARGE(V22:AD22,{1,2,3,4,5,6})))</f>
        <v>760</v>
      </c>
      <c r="AJ22" s="59" cm="1">
        <f t="array" ref="AJ22">IF(Women6[[#This Row],[Number of XCM Rounds]]&lt;=3,SUM(IF(ISNA(Y22:AB22),0,Y22:AB22)),SUM(LARGE(Y22:AB22,{1,2,3})))</f>
        <v>0</v>
      </c>
      <c r="AK22" s="59">
        <f>SUM(Women6[[#This Row],[RD8]:[RD8 XCO Melrose T]])</f>
        <v>0</v>
      </c>
      <c r="AL22" s="59">
        <f>Women6[[#This Row],[Best 3 of 4 XCM]]+Women6[[#This Row],[Best 6 of 8 Overall]]+Women6[[#This Row],[Total of 2 XCO]]</f>
        <v>760</v>
      </c>
      <c r="AM22" s="37" cm="1">
        <f t="array" ref="AM22">18-SUM(IF(AL22&gt;$AL$18:$AL$52,1/COUNTIF($AL$18:$AL$52,$AL$18:$AL$52)))</f>
        <v>4.0000000000000053</v>
      </c>
      <c r="AN22" s="18"/>
      <c r="AO22" s="110" t="s">
        <v>127</v>
      </c>
      <c r="AP22" s="72" t="str">
        <f>_xlfn.IFNA(INDEX('RD1 Eagle'!$I$2:$I$176,MATCH(Junior7[[#This Row],[Rider]],'RD1 Eagle'!$F$2:$F$176,0)),"")</f>
        <v/>
      </c>
      <c r="AQ22" s="72">
        <f>_xlfn.IFNA(INDEX('RD2 Shepherds'!$I$2:$I$172,MATCH(Junior7[[#This Row],[Rider]],'RD2 Shepherds'!$F$2:$F$172,0)),"")</f>
        <v>450</v>
      </c>
      <c r="AR22" s="34">
        <f>_xlfn.IFNA(INDEX('RD3 OHalTW'!$I$2:$I$200,MATCH(Junior7[[#This Row],[Rider]],'RD3 OHalTW'!$F$2:$F$200,0)),"")</f>
        <v>420</v>
      </c>
      <c r="AS22" s="34" t="str">
        <f>_xlfn.IFNA(INDEX('RD4 Ohalloran'!$I$2:$I$200,MATCH(Junior7[[#This Row],[Rider]],'RD4 Ohalloran'!$F$2:$F$200,0)),"")</f>
        <v/>
      </c>
      <c r="AT22" s="34" t="str">
        <f>_xlfn.IFNA(INDEX('RD5 XCM Craigburn'!$I$2:$I$200,MATCH(Junior7[[#This Row],[Rider]],'RD5 XCM Craigburn'!$F$2:$F$200,0)),"")</f>
        <v/>
      </c>
      <c r="AU22" s="59" t="str">
        <f>_xlfn.IFNA(INDEX('RD6 XCM Fox Creek'!$I$2:$I$200,MATCH(Junior7[[#This Row],[Rider]],'RD6 XCM Fox Creek'!$F$2:$F$200,0)),"")</f>
        <v/>
      </c>
      <c r="AV22" s="59" t="str">
        <f>_xlfn.IFNA(INDEX('RD9 XCM Melrose W'!$I$2:$I$200,MATCH(Junior7[[#This Row],[Rider]],'RD9 XCM Melrose W'!$F$2:$F$200,0)),"")</f>
        <v/>
      </c>
      <c r="AW22" s="59" t="str">
        <f>_xlfn.IFNA(INDEX('RD7 XCO  Shepherds'!$I$2:$I$200,MATCH(Junior7[[#This Row],[Rider]],'RD7 XCO  Shepherds'!$F$2:$F$200,0)),"")</f>
        <v/>
      </c>
      <c r="AX22" s="59" t="str">
        <f>_xlfn.IFNA(INDEX('RD8 XCO Melrose T'!$I$2:$I$200,MATCH(Junior7[[#This Row],[Rider]],'RD8 XCO Melrose T'!$F$2:$F$200,0)),"")</f>
        <v/>
      </c>
      <c r="AY22" s="24">
        <f>9-COUNTBLANK(Junior7[[#This Row],[RD1 XCC Eagle]:[RD8 XCO Melrose T]])</f>
        <v>2</v>
      </c>
      <c r="AZ22" s="24">
        <f>3-COUNTBLANK(Junior7[[#This Row],[RD1 XCC Eagle]:[RD3 XCM OHalTW]])</f>
        <v>2</v>
      </c>
      <c r="BA22" s="24">
        <f>4-COUNTBLANK(Junior7[[#This Row],[RD4 ]:[RD7]])</f>
        <v>0</v>
      </c>
      <c r="BB22" s="24">
        <f>2-COUNTBLANK(Junior7[[#This Row],[RD8]:[RD8 XCO Melrose T]])</f>
        <v>0</v>
      </c>
      <c r="BC22" s="59" cm="1">
        <f t="array" ref="BC22">IF(Men_5[[#This Row],[Number of Rounds]]&lt;=6,SUM(IF(ISNA(AP22:AX22),0,AP22:AX22)),SUM(LARGE(AP22:AX22,{1,2,3,4,5,6})))</f>
        <v>870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Row],[RD8]:[RD8 XCO Melrose T]])</f>
        <v>0</v>
      </c>
      <c r="BF22" s="23">
        <f>Junior7[[#This Row],[Best 3 of 4 XCM]]+Junior7[[#This Row],[Best 6 of 8 Overall]]+Junior7[[#This Row],[Total of 2 XCO]]</f>
        <v>870</v>
      </c>
      <c r="BG22" s="91" cm="1">
        <f t="array" ref="BG22">14-SUM(IF(BF22&gt;$BF$18:$BF$71,1/COUNTIF($BF$18:$BF$71,$BF$18:$BF$71)))</f>
        <v>3.9999999999999822</v>
      </c>
      <c r="BH22" s="18"/>
      <c r="BI22" s="110"/>
      <c r="BJ22" s="34" t="str">
        <f>_xlfn.IFNA(INDEX('RD1 Eagle'!$I$2:$I$176,MATCH(Women5108[[#This Row],[Rider]],'RD1 Eagle'!$F$2:$F$176,0)),"")</f>
        <v/>
      </c>
      <c r="BK22" s="34" t="str">
        <f>_xlfn.IFNA(INDEX('RD2 Shepherds'!$I$2:$I$172,MATCH(Women5108[[#This Row],[Rider]],'RD2 Shepherds'!$F$2:$F$172,0)),"")</f>
        <v/>
      </c>
      <c r="BL22" s="34" t="str">
        <f>_xlfn.IFNA(INDEX('RD3 Eagle Park'!$I$2:$I$200,MATCH(Women5108[[#This Row],[Rider]],'RD3 Eagle Park'!$F$2:$F$200,0)),"")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XCM Craigburn'!$I$2:$I$200,MATCH(Women5108[[#This Row],[Rider]],'RD5 XCM Craigburn'!$F$2:$F$200,0)),"")</f>
        <v/>
      </c>
      <c r="BO22" s="34" t="str">
        <f>_xlfn.IFNA(INDEX('RD6 XCM Fox Creek'!$I$2:$I$200,MATCH(Women5108[[#This Row],[Rider]],'RD6 XCM Fox Creek'!$F$2:$F$200,0)),"")</f>
        <v/>
      </c>
      <c r="BP22" s="34" t="str">
        <f>_xlfn.IFNA(INDEX('RD9 XCM Melrose W'!$I$2:$I$200,MATCH(Women5108[[#This Row],[Rider]],'RD9 XCM Melrose W'!$F$2:$F$200,0)),"")</f>
        <v/>
      </c>
      <c r="BQ22" s="34" t="str">
        <f>_xlfn.IFNA(INDEX('RD7 XCO  Shepherds'!$I$2:$I$200,MATCH(Women5108[[#This Row],[Rider]],'RD7 XCO  Shepherds'!$F$2:$F$200,0)),"")</f>
        <v/>
      </c>
      <c r="BR22" s="34"/>
      <c r="BS22" s="34">
        <f>9-COUNTBLANK(Women5108[[#This Row],[RD1 XCC Eagle]:[RD8 XCO Melrose T]])</f>
        <v>0</v>
      </c>
      <c r="BT22" s="34">
        <f>3-COUNTBLANK(Women5108[[#This Row],[RD1 XCC Eagle]:[RD3 XCM OHalTW]])</f>
        <v>0</v>
      </c>
      <c r="BU22" s="34">
        <f>4-COUNTBLANK(Women5108[[#This Row],[RD4 ]:[RD7]])</f>
        <v>0</v>
      </c>
      <c r="BV22" s="34">
        <f>2-COUNTBLANK(Women5108[[#This Row],[RD8]:[RD8 XCO Melrose T]])</f>
        <v>0</v>
      </c>
      <c r="BW22" s="34" cm="1">
        <f t="array" ref="BW22">IF(Men_5[[#This Row],[Number of Rounds]]&lt;=6,SUM(IF(ISNA(BJ22:BR22),0,BJ22:BR22)),SUM(LARGE(BJ22:BR22,{1,2,3,4,5,6})))</f>
        <v>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Row],[RD8]:[RD8 XCO Melrose T]])</f>
        <v>0</v>
      </c>
      <c r="BZ22" s="23">
        <f>Women5108[[#This Row],[Best 6 of 8 Overall]]+Women5108[[#This Row],[Best 3 of 4 XCM]]+Women5108[[#This Row],[Total of 2 XCO]]</f>
        <v>0</v>
      </c>
      <c r="CA22" s="89" cm="1">
        <f t="array" ref="CA22">3-SUM(IF(BZ22&gt;$BZ$18:$BZ$28,1/COUNTIF($BZ$18:$BZ$28,$BZ$18:$BZ$28)))</f>
        <v>3</v>
      </c>
    </row>
    <row r="23" spans="1:79" ht="16" x14ac:dyDescent="0.2">
      <c r="A23" s="110" t="s">
        <v>139</v>
      </c>
      <c r="B23" s="38">
        <f>_xlfn.IFNA(INDEX('RD1 Eagle'!$I$2:$I$176,MATCH(Men_5[[#This Row],[Rider]],'RD1 Eagle'!$F$2:$F$176,0)),"")</f>
        <v>450</v>
      </c>
      <c r="C23" s="38">
        <f>_xlfn.IFNA(INDEX('RD2 Shepherds'!$I$2:$I$172,MATCH(Men_5[[#This Row],[Rider]],'RD2 Shepherds'!$F$2:$F$172,0)),"")</f>
        <v>420</v>
      </c>
      <c r="D23" s="38" t="str">
        <f>_xlfn.IFNA(INDEX('RD3 OHalTW'!$I$2:$I$200,MATCH(Men_5[[#This Row],[Rider]],'RD3 OHalTW'!$F$2:$F$200,0)),"")</f>
        <v/>
      </c>
      <c r="E23" s="38" t="str">
        <f>_xlfn.IFNA(INDEX('RD4 Ohalloran'!$I$2:$I$200,MATCH(Men_5[[#This Row],[Rider]],'RD4 Ohalloran'!$F$2:$F$200,0)),"")</f>
        <v/>
      </c>
      <c r="F23" s="38" t="str">
        <f>_xlfn.IFNA(INDEX('RD5 XCM Craigburn'!$I$2:$I$200,MATCH(Men_5[[#This Row],[Rider]],'RD5 XCM Craigburn'!$F$2:$F$200,0)),"")</f>
        <v/>
      </c>
      <c r="G23" s="38" t="str">
        <f>_xlfn.IFNA(INDEX('RD6 XCM Fox Creek'!$I$2:$I$200,MATCH(Men_5[[#This Row],[Rider]],'RD6 XCM Fox Creek'!$F$2:$F$200,0)),"")</f>
        <v/>
      </c>
      <c r="H23" s="38" t="str">
        <f>_xlfn.IFNA(INDEX('RD9 XCM Melrose W'!$I$2:$I$200,MATCH(Men_5[[#This Row],[Rider]],'RD9 XCM Melrose W'!$F$2:$F$200,0)),"")</f>
        <v/>
      </c>
      <c r="I23" s="38" t="str">
        <f>_xlfn.IFNA(INDEX('RD7 XCO  Shepherds'!$I$2:$I$200,MATCH(Men_5[[#This Row],[Rider]],'RD7 XCO  Shepherds'!$F$2:$F$200,0)),"")</f>
        <v/>
      </c>
      <c r="J23" s="38" t="str">
        <f>_xlfn.IFNA(INDEX('RD8 XCO Melrose T'!$I$2:$I$200,MATCH(Men_5[[#This Row],[Rider]],'RD8 XCO Melrose T'!$F$2:$F$200,0)),"")</f>
        <v/>
      </c>
      <c r="K23" s="38">
        <f>9-COUNTBLANK(Men_5[[#This Row],[RD1 XCC Eagle]:[RD8 XCO Melrose T]])</f>
        <v>2</v>
      </c>
      <c r="L23" s="61">
        <f>3-COUNTBLANK(Men_5[[#This Row],[RD1 XCC Eagle]:[RD3 XCM OHalTW]])</f>
        <v>2</v>
      </c>
      <c r="M23" s="61">
        <f>4-COUNTBLANK(Men_5[[#This Row],[RD4 ]:[RD7]])</f>
        <v>0</v>
      </c>
      <c r="N23" s="61">
        <f>2-COUNTBLANK(Men_5[[#This Row],[RD8]:[RD8 XCO Melrose T]])</f>
        <v>0</v>
      </c>
      <c r="O23" s="61" cm="1">
        <f t="array" ref="O23">IF(Men_5[[#This Row],[Number of Rounds]]&lt;=6,SUM(IF(ISNA(B23:J23),0,B23:J23)),SUM(LARGE(B23:J23,{1,2,3,4,5,6})))</f>
        <v>870</v>
      </c>
      <c r="P23" s="61" cm="1">
        <f t="array" ref="P23">IF(Men_5[[#This Row],[Number of Rounds XCM]]&lt;=3,SUM(IF(ISNA(E23:H23),0,E23:H23)),SUM(LARGE(E23:H23,{1,2,3})))</f>
        <v>0</v>
      </c>
      <c r="Q23" s="61">
        <f>SUM(Men_5[[#This Row],[RD8]:[RD8 XCO Melrose T]])</f>
        <v>0</v>
      </c>
      <c r="R23" s="61">
        <f>Men_5[[#This Row],[Best 6 of 8 Overall]]+Men_5[[#This Row],[Best 3 of 4 XCM]]+Men_5[[#This Row],[Total of 2 XCO]]</f>
        <v>870</v>
      </c>
      <c r="S23" s="37" cm="1">
        <f t="array" ref="S23">85-SUM(IF(R23&gt;$R$18:$R$210,1/COUNTIF($R$18:$R$210,$R$18:$R$210)))</f>
        <v>4.9999999999997442</v>
      </c>
      <c r="T23" s="18"/>
      <c r="U23" s="110" t="s">
        <v>421</v>
      </c>
      <c r="V23" s="80" t="str">
        <f>_xlfn.IFNA(INDEX('RD1 Eagle'!$I$2:$I$176,MATCH(Women6[[#This Row],[Rider]],'RD1 Eagle'!$F$2:$F$176,0)),"")</f>
        <v/>
      </c>
      <c r="W23" s="38">
        <f>_xlfn.IFNA(INDEX('RD2 Shepherds'!$I$2:$I$172,MATCH(Women6[[#This Row],[Rider]],'RD2 Shepherds'!$F$2:$F$172,0)),"")</f>
        <v>315</v>
      </c>
      <c r="X23" s="34">
        <f>_xlfn.IFNA(INDEX('RD3 OHalTW'!$I$2:$I$200,MATCH(Women6[[#This Row],[Rider]],'RD3 OHalTW'!$F$2:$F$200,0)),"")</f>
        <v>400</v>
      </c>
      <c r="Y23" s="34" t="str">
        <f>_xlfn.IFNA(INDEX('RD4 Ohalloran'!$I$2:$I$200,MATCH(Women6[[#This Row],[Rider]],'RD4 Ohalloran'!$F$2:$F$200,0)),"")</f>
        <v/>
      </c>
      <c r="Z23" s="34" t="str">
        <f>_xlfn.IFNA(INDEX('RD5 XCM Craigburn'!$I$2:$I$200,MATCH(Women6[[#This Row],[Rider]],'RD5 XCM Craigburn'!$F$2:$F$200,0)),"")</f>
        <v/>
      </c>
      <c r="AA23" s="34" t="str">
        <f>_xlfn.IFNA(INDEX('RD6 XCM Fox Creek'!$I$2:$I$200,MATCH(Women6[[#This Row],[Rider]],'RD6 XCM Fox Creek'!$F$2:$F$200,0)),"")</f>
        <v/>
      </c>
      <c r="AB23" s="34" t="str">
        <f>_xlfn.IFNA(INDEX('RD9 XCM Melrose W'!$I$2:$I$200,MATCH(Women6[[#This Row],[Rider]],'RD9 XCM Melrose W'!$F$2:$F$200,0)),"")</f>
        <v/>
      </c>
      <c r="AC23" s="34" t="str">
        <f>_xlfn.IFNA(INDEX('RD7 XCO  Shepherds'!$I$2:$I$200,MATCH(Women6[[#This Row],[Rider]],'RD7 XCO  Shepherds'!$F$2:$F$200,0)),"")</f>
        <v/>
      </c>
      <c r="AD23" s="34" t="str">
        <f>_xlfn.IFNA(INDEX('RD8 XCO Melrose T'!$I$2:$I$200,MATCH(Women6[[#This Row],[Rider]],'RD8 XCO Melrose T'!$F$2:$F$200,0)),"")</f>
        <v/>
      </c>
      <c r="AE23" s="34">
        <f>9-COUNTBLANK(Women6[[#This Row],[RD1 XCC Eagle]:[RD8 XCO Melrose T]])</f>
        <v>2</v>
      </c>
      <c r="AF23" s="59">
        <f>3-COUNTBLANK(Women6[[#This Row],[RD1 XCC Eagle]:[RD3 XCM OHalTW]])</f>
        <v>2</v>
      </c>
      <c r="AG23" s="59">
        <f>4-COUNTBLANK(Women6[[#This Row],[RD4 ]:[RD7]])</f>
        <v>0</v>
      </c>
      <c r="AH23" s="59">
        <f>2-COUNTBLANK(Women6[[#This Row],[RD8]:[RD8 XCO Melrose T]])</f>
        <v>0</v>
      </c>
      <c r="AI23" s="59" cm="1">
        <f t="array" ref="AI23">IF(Men_5[[#This Row],[Number of Rounds]]&lt;=6,SUM(IF(ISNA(V23:AD23),0,V23:AD23)),SUM(LARGE(V23:AD23,{1,2,3,4,5,6})))</f>
        <v>715</v>
      </c>
      <c r="AJ23" s="59" cm="1">
        <f t="array" ref="AJ23">IF(Women6[[#This Row],[Number of XCM Rounds]]&lt;=3,SUM(IF(ISNA(Y23:AB23),0,Y23:AB23)),SUM(LARGE(Y23:AB23,{1,2,3})))</f>
        <v>0</v>
      </c>
      <c r="AK23" s="59">
        <f>SUM(Women6[[#This Row],[RD8]:[RD8 XCO Melrose T]])</f>
        <v>0</v>
      </c>
      <c r="AL23" s="59">
        <f>Women6[[#This Row],[Best 3 of 4 XCM]]+Women6[[#This Row],[Best 6 of 8 Overall]]+Women6[[#This Row],[Total of 2 XCO]]</f>
        <v>715</v>
      </c>
      <c r="AM23" s="37" cm="1">
        <f t="array" ref="AM23">18-SUM(IF(AL23&gt;$AL$18:$AL$52,1/COUNTIF($AL$18:$AL$52,$AL$18:$AL$52)))</f>
        <v>5.0000000000000036</v>
      </c>
      <c r="AN23" s="18"/>
      <c r="AO23" s="110" t="s">
        <v>133</v>
      </c>
      <c r="AP23" s="72">
        <f>_xlfn.IFNA(INDEX('RD1 Eagle'!$I$2:$I$176,MATCH(Junior7[[#This Row],[Rider]],'RD1 Eagle'!$F$2:$F$176,0)),"")</f>
        <v>420</v>
      </c>
      <c r="AQ23" s="72">
        <f>_xlfn.IFNA(INDEX('RD2 Shepherds'!$I$2:$I$172,MATCH(Junior7[[#This Row],[Rider]],'RD2 Shepherds'!$F$2:$F$172,0)),"")</f>
        <v>390</v>
      </c>
      <c r="AR23" s="34" t="str">
        <f>_xlfn.IFNA(INDEX('RD3 OHalTW'!$I$2:$I$200,MATCH(Junior7[[#This Row],[Rider]],'RD3 OHalTW'!$F$2:$F$200,0)),"")</f>
        <v/>
      </c>
      <c r="AS23" s="34" t="str">
        <f>_xlfn.IFNA(INDEX('RD4 Ohalloran'!$I$2:$I$200,MATCH(Junior7[[#This Row],[Rider]],'RD4 Ohalloran'!$F$2:$F$200,0)),"")</f>
        <v/>
      </c>
      <c r="AT23" s="34" t="str">
        <f>_xlfn.IFNA(INDEX('RD5 XCM Craigburn'!$I$2:$I$200,MATCH(Junior7[[#This Row],[Rider]],'RD5 XCM Craigburn'!$F$2:$F$200,0)),"")</f>
        <v/>
      </c>
      <c r="AU23" s="59" t="str">
        <f>_xlfn.IFNA(INDEX('RD6 XCM Fox Creek'!$I$2:$I$200,MATCH(Junior7[[#This Row],[Rider]],'RD6 XCM Fox Creek'!$F$2:$F$200,0)),"")</f>
        <v/>
      </c>
      <c r="AV23" s="59" t="str">
        <f>_xlfn.IFNA(INDEX('RD9 XCM Melrose W'!$I$2:$I$200,MATCH(Junior7[[#This Row],[Rider]],'RD9 XCM Melrose W'!$F$2:$F$200,0)),"")</f>
        <v/>
      </c>
      <c r="AW23" s="59" t="str">
        <f>_xlfn.IFNA(INDEX('RD7 XCO  Shepherds'!$I$2:$I$200,MATCH(Junior7[[#This Row],[Rider]],'RD7 XCO  Shepherds'!$F$2:$F$200,0)),"")</f>
        <v/>
      </c>
      <c r="AX23" s="59" t="str">
        <f>_xlfn.IFNA(INDEX('RD8 XCO Melrose T'!$I$2:$I$200,MATCH(Junior7[[#This Row],[Rider]],'RD8 XCO Melrose T'!$F$2:$F$200,0)),"")</f>
        <v/>
      </c>
      <c r="AY23" s="24">
        <f>9-COUNTBLANK(Junior7[[#This Row],[RD1 XCC Eagle]:[RD8 XCO Melrose T]])</f>
        <v>2</v>
      </c>
      <c r="AZ23" s="24">
        <f>3-COUNTBLANK(Junior7[[#This Row],[RD1 XCC Eagle]:[RD3 XCM OHalTW]])</f>
        <v>2</v>
      </c>
      <c r="BA23" s="24">
        <f>4-COUNTBLANK(Junior7[[#This Row],[RD4 ]:[RD7]])</f>
        <v>0</v>
      </c>
      <c r="BB23" s="24">
        <f>2-COUNTBLANK(Junior7[[#This Row],[RD8]:[RD8 XCO Melrose T]])</f>
        <v>0</v>
      </c>
      <c r="BC23" s="59" cm="1">
        <f t="array" ref="BC23">IF(Men_5[[#This Row],[Number of Rounds]]&lt;=6,SUM(IF(ISNA(AP23:AX23),0,AP23:AX23)),SUM(LARGE(AP23:AX23,{1,2,3,4,5,6})))</f>
        <v>810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Row],[RD8]:[RD8 XCO Melrose T]])</f>
        <v>0</v>
      </c>
      <c r="BF23" s="23">
        <f>Junior7[[#This Row],[Best 3 of 4 XCM]]+Junior7[[#This Row],[Best 6 of 8 Overall]]+Junior7[[#This Row],[Total of 2 XCO]]</f>
        <v>810</v>
      </c>
      <c r="BG23" s="91" cm="1">
        <f t="array" ref="BG23">14-SUM(IF(BF23&gt;$BF$18:$BF$71,1/COUNTIF($BF$18:$BF$71,$BF$18:$BF$71)))</f>
        <v>4.9999999999999858</v>
      </c>
      <c r="BH23" s="18"/>
      <c r="BI23" s="110"/>
      <c r="BJ23" s="74" t="str">
        <f>_xlfn.IFNA(INDEX('RD1 Eagle'!$I$2:$I$176,MATCH(Women5108[[#This Row],[Rider]],'RD1 Eagle'!$F$2:$F$176,0)),"")</f>
        <v/>
      </c>
      <c r="BK23" s="74" t="str">
        <f>_xlfn.IFNA(INDEX('RD2 Shepherds'!$I$2:$I$172,MATCH(Women5108[[#This Row],[Rider]],'RD2 Shepherds'!$F$2:$F$172,0)),"")</f>
        <v/>
      </c>
      <c r="BL23" s="74" t="str">
        <f>_xlfn.IFNA(INDEX('RD3 Eagle Park'!$I$2:$I$200,MATCH(Women5108[[#This Row],[Rider]],'RD3 Eagle Park'!$F$2:$F$200,0)),"")</f>
        <v/>
      </c>
      <c r="BM23" s="74" t="str">
        <f>_xlfn.IFNA(INDEX('RD4 Ohalloran'!$I$2:$I$200,MATCH(Women5108[[#This Row],[Rider]],'RD4 Ohalloran'!$F$2:$F$200,0)),"")</f>
        <v/>
      </c>
      <c r="BN23" s="74" t="str">
        <f>_xlfn.IFNA(INDEX('RD5 XCM Craigburn'!$I$2:$I$200,MATCH(Women5108[[#This Row],[Rider]],'RD5 XCM Craigburn'!$F$2:$F$200,0)),"")</f>
        <v/>
      </c>
      <c r="BO23" s="74" t="str">
        <f>_xlfn.IFNA(INDEX('RD6 XCM Fox Creek'!$I$2:$I$200,MATCH(Women5108[[#This Row],[Rider]],'RD6 XCM Fox Creek'!$F$2:$F$200,0)),"")</f>
        <v/>
      </c>
      <c r="BP23" s="74" t="str">
        <f>_xlfn.IFNA(INDEX('RD9 XCM Melrose W'!$I$2:$I$200,MATCH(Women5108[[#This Row],[Rider]],'RD9 XCM Melrose W'!$F$2:$F$200,0)),"")</f>
        <v/>
      </c>
      <c r="BQ23" s="74" t="str">
        <f>_xlfn.IFNA(INDEX('RD7 XCO  Shepherds'!$I$2:$I$200,MATCH(Women5108[[#This Row],[Rider]],'RD7 XCO  Shepherds'!$F$2:$F$200,0)),"")</f>
        <v/>
      </c>
      <c r="BR23" s="74"/>
      <c r="BS23" s="74">
        <f>9-COUNTBLANK(Women5108[[#This Row],[RD1 XCC Eagle]:[RD8 XCO Melrose T]])</f>
        <v>0</v>
      </c>
      <c r="BT23" s="74">
        <f>3-COUNTBLANK(Women5108[[#This Row],[RD1 XCC Eagle]:[RD3 XCM OHalTW]])</f>
        <v>0</v>
      </c>
      <c r="BU23" s="74">
        <f>4-COUNTBLANK(Women5108[[#This Row],[RD4 ]:[RD7]])</f>
        <v>0</v>
      </c>
      <c r="BV23" s="74">
        <f>2-COUNTBLANK(Women5108[[#This Row],[RD8]:[RD8 XCO Melrose T]])</f>
        <v>0</v>
      </c>
      <c r="BW23" s="74" cm="1">
        <f t="array" ref="BW23">IF(Men_5[[#This Row],[Number of Rounds]]&lt;=6,SUM(IF(ISNA(BJ23:BR23),0,BJ23:BR23)),SUM(LARGE(BJ23:BR23,{1,2,3,4,5,6})))</f>
        <v>0</v>
      </c>
      <c r="BX23" s="74" cm="1">
        <f t="array" ref="BX23">IF(Women5108[[#This Row],[Number of Rounds XCM]]&lt;=3,SUM(IF(ISNA(BM23:BO23),0,BM23:BO23)),SUM(LARGE(BM23:BO23,{1,2,3})))</f>
        <v>0</v>
      </c>
      <c r="BY23" s="74">
        <f>SUM(Women5108[[#This Row],[RD8]:[RD8 XCO Melrose T]])</f>
        <v>0</v>
      </c>
      <c r="BZ23" s="23">
        <f>Women5108[[#This Row],[Best 6 of 8 Overall]]+Women5108[[#This Row],[Best 3 of 4 XCM]]+Women5108[[#This Row],[Total of 2 XCO]]</f>
        <v>0</v>
      </c>
      <c r="CA23" s="89" cm="1">
        <f t="array" ref="CA23">3-SUM(IF(BZ23&gt;$BZ$18:$BZ$28,1/COUNTIF($BZ$18:$BZ$28,$BZ$18:$BZ$28)))</f>
        <v>3</v>
      </c>
    </row>
    <row r="24" spans="1:79" ht="16" x14ac:dyDescent="0.2">
      <c r="A24" s="110" t="s">
        <v>291</v>
      </c>
      <c r="B24" s="38">
        <f>_xlfn.IFNA(INDEX('RD1 Eagle'!$I$2:$I$176,MATCH(Men_5[[#This Row],[Rider]],'RD1 Eagle'!$F$2:$F$176,0)),"")</f>
        <v>270</v>
      </c>
      <c r="C24" s="38">
        <f>_xlfn.IFNA(INDEX('RD2 Shepherds'!$I$2:$I$172,MATCH(Men_5[[#This Row],[Rider]],'RD2 Shepherds'!$F$2:$F$172,0)),"")</f>
        <v>270</v>
      </c>
      <c r="D24" s="38">
        <f>_xlfn.IFNA(INDEX('RD3 OHalTW'!$I$2:$I$200,MATCH(Men_5[[#This Row],[Rider]],'RD3 OHalTW'!$F$2:$F$200,0)),"")</f>
        <v>300</v>
      </c>
      <c r="E24" s="38" t="str">
        <f>_xlfn.IFNA(INDEX('RD4 Ohalloran'!$I$2:$I$200,MATCH(Men_5[[#This Row],[Rider]],'RD4 Ohalloran'!$F$2:$F$200,0)),"")</f>
        <v/>
      </c>
      <c r="F24" s="38" t="str">
        <f>_xlfn.IFNA(INDEX('RD5 XCM Craigburn'!$I$2:$I$200,MATCH(Men_5[[#This Row],[Rider]],'RD5 XCM Craigburn'!$F$2:$F$200,0)),"")</f>
        <v/>
      </c>
      <c r="G24" s="38" t="str">
        <f>_xlfn.IFNA(INDEX('RD6 XCM Fox Creek'!$I$2:$I$200,MATCH(Men_5[[#This Row],[Rider]],'RD6 XCM Fox Creek'!$F$2:$F$200,0)),"")</f>
        <v/>
      </c>
      <c r="H24" s="38" t="str">
        <f>_xlfn.IFNA(INDEX('RD9 XCM Melrose W'!$I$2:$I$200,MATCH(Men_5[[#This Row],[Rider]],'RD9 XCM Melrose W'!$F$2:$F$200,0)),"")</f>
        <v/>
      </c>
      <c r="I24" s="38" t="str">
        <f>_xlfn.IFNA(INDEX('RD7 XCO  Shepherds'!$I$2:$I$200,MATCH(Men_5[[#This Row],[Rider]],'RD7 XCO  Shepherds'!$F$2:$F$200,0)),"")</f>
        <v/>
      </c>
      <c r="J24" s="38" t="str">
        <f>_xlfn.IFNA(INDEX('RD8 XCO Melrose T'!$I$2:$I$200,MATCH(Men_5[[#This Row],[Rider]],'RD8 XCO Melrose T'!$F$2:$F$200,0)),"")</f>
        <v/>
      </c>
      <c r="K24" s="38">
        <f>9-COUNTBLANK(Men_5[[#This Row],[RD1 XCC Eagle]:[RD8 XCO Melrose T]])</f>
        <v>3</v>
      </c>
      <c r="L24" s="61">
        <f>3-COUNTBLANK(Men_5[[#This Row],[RD1 XCC Eagle]:[RD3 XCM OHalTW]])</f>
        <v>3</v>
      </c>
      <c r="M24" s="61">
        <f>4-COUNTBLANK(Men_5[[#This Row],[RD4 ]:[RD7]])</f>
        <v>0</v>
      </c>
      <c r="N24" s="61">
        <f>2-COUNTBLANK(Men_5[[#This Row],[RD8]:[RD8 XCO Melrose T]])</f>
        <v>0</v>
      </c>
      <c r="O24" s="61" cm="1">
        <f t="array" ref="O24">IF(Men_5[[#This Row],[Number of Rounds]]&lt;=6,SUM(IF(ISNA(B24:J24),0,B24:J24)),SUM(LARGE(B24:J24,{1,2,3,4,5,6})))</f>
        <v>840</v>
      </c>
      <c r="P24" s="61" cm="1">
        <f t="array" ref="P24">IF(Men_5[[#This Row],[Number of Rounds XCM]]&lt;=3,SUM(IF(ISNA(E24:H24),0,E24:H24)),SUM(LARGE(E24:H24,{1,2,3})))</f>
        <v>0</v>
      </c>
      <c r="Q24" s="61">
        <f>SUM(Men_5[[#This Row],[RD8]:[RD8 XCO Melrose T]])</f>
        <v>0</v>
      </c>
      <c r="R24" s="61">
        <f>Men_5[[#This Row],[Best 6 of 8 Overall]]+Men_5[[#This Row],[Best 3 of 4 XCM]]+Men_5[[#This Row],[Total of 2 XCO]]</f>
        <v>840</v>
      </c>
      <c r="S24" s="37" cm="1">
        <f t="array" ref="S24">85-SUM(IF(R24&gt;$R$18:$R$210,1/COUNTIF($R$18:$R$210,$R$18:$R$210)))</f>
        <v>5.9999999999997442</v>
      </c>
      <c r="T24" s="18"/>
      <c r="U24" s="110" t="s">
        <v>165</v>
      </c>
      <c r="V24" s="80">
        <f>_xlfn.IFNA(INDEX('RD1 Eagle'!$I$2:$I$176,MATCH(Women6[[#This Row],[Rider]],'RD1 Eagle'!$F$2:$F$176,0)),"")</f>
        <v>315</v>
      </c>
      <c r="W24" s="38">
        <f>_xlfn.IFNA(INDEX('RD2 Shepherds'!$I$2:$I$172,MATCH(Women6[[#This Row],[Rider]],'RD2 Shepherds'!$F$2:$F$172,0)),"")</f>
        <v>294</v>
      </c>
      <c r="X24" s="34" t="str">
        <f>_xlfn.IFNA(INDEX('RD3 OHalTW'!$I$2:$I$200,MATCH(Women6[[#This Row],[Rider]],'RD3 OHalTW'!$F$2:$F$200,0)),"")</f>
        <v/>
      </c>
      <c r="Y24" s="34" t="str">
        <f>_xlfn.IFNA(INDEX('RD4 Ohalloran'!$I$2:$I$200,MATCH(Women6[[#This Row],[Rider]],'RD4 Ohalloran'!$F$2:$F$200,0)),"")</f>
        <v/>
      </c>
      <c r="Z24" s="34" t="str">
        <f>_xlfn.IFNA(INDEX('RD5 XCM Craigburn'!$I$2:$I$200,MATCH(Women6[[#This Row],[Rider]],'RD5 XCM Craigburn'!$F$2:$F$200,0)),"")</f>
        <v/>
      </c>
      <c r="AA24" s="34" t="str">
        <f>_xlfn.IFNA(INDEX('RD6 XCM Fox Creek'!$I$2:$I$200,MATCH(Women6[[#This Row],[Rider]],'RD6 XCM Fox Creek'!$F$2:$F$200,0)),"")</f>
        <v/>
      </c>
      <c r="AB24" s="34" t="str">
        <f>_xlfn.IFNA(INDEX('RD9 XCM Melrose W'!$I$2:$I$200,MATCH(Women6[[#This Row],[Rider]],'RD9 XCM Melrose W'!$F$2:$F$200,0)),"")</f>
        <v/>
      </c>
      <c r="AC24" s="34" t="str">
        <f>_xlfn.IFNA(INDEX('RD7 XCO  Shepherds'!$I$2:$I$200,MATCH(Women6[[#This Row],[Rider]],'RD7 XCO  Shepherds'!$F$2:$F$200,0)),"")</f>
        <v/>
      </c>
      <c r="AD24" s="34" t="str">
        <f>_xlfn.IFNA(INDEX('RD8 XCO Melrose T'!$I$2:$I$200,MATCH(Women6[[#This Row],[Rider]],'RD8 XCO Melrose T'!$F$2:$F$200,0)),"")</f>
        <v/>
      </c>
      <c r="AE24" s="34">
        <f>9-COUNTBLANK(Women6[[#This Row],[RD1 XCC Eagle]:[RD8 XCO Melrose T]])</f>
        <v>2</v>
      </c>
      <c r="AF24" s="59">
        <f>3-COUNTBLANK(Women6[[#This Row],[RD1 XCC Eagle]:[RD3 XCM OHalTW]])</f>
        <v>2</v>
      </c>
      <c r="AG24" s="59">
        <f>4-COUNTBLANK(Women6[[#This Row],[RD4 ]:[RD7]])</f>
        <v>0</v>
      </c>
      <c r="AH24" s="59">
        <f>2-COUNTBLANK(Women6[[#This Row],[RD8]:[RD8 XCO Melrose T]])</f>
        <v>0</v>
      </c>
      <c r="AI24" s="59" cm="1">
        <f t="array" ref="AI24">IF(Men_5[[#This Row],[Number of Rounds]]&lt;=6,SUM(IF(ISNA(V24:AD24),0,V24:AD24)),SUM(LARGE(V24:AD24,{1,2,3,4,5,6})))</f>
        <v>609</v>
      </c>
      <c r="AJ24" s="59" cm="1">
        <f t="array" ref="AJ24">IF(Women6[[#This Row],[Number of XCM Rounds]]&lt;=3,SUM(IF(ISNA(Y24:AB24),0,Y24:AB24)),SUM(LARGE(Y24:AB24,{1,2,3})))</f>
        <v>0</v>
      </c>
      <c r="AK24" s="59">
        <f>SUM(Women6[[#This Row],[RD8]:[RD8 XCO Melrose T]])</f>
        <v>0</v>
      </c>
      <c r="AL24" s="59">
        <f>Women6[[#This Row],[Best 3 of 4 XCM]]+Women6[[#This Row],[Best 6 of 8 Overall]]+Women6[[#This Row],[Total of 2 XCO]]</f>
        <v>609</v>
      </c>
      <c r="AM24" s="37" cm="1">
        <f t="array" ref="AM24">18-SUM(IF(AL24&gt;$AL$18:$AL$52,1/COUNTIF($AL$18:$AL$52,$AL$18:$AL$52)))</f>
        <v>6.0000000000000036</v>
      </c>
      <c r="AN24" s="18"/>
      <c r="AO24" s="110" t="s">
        <v>445</v>
      </c>
      <c r="AP24" s="72" t="str">
        <f>_xlfn.IFNA(INDEX('RD1 Eagle'!$I$2:$I$176,MATCH(Junior7[[#This Row],[Rider]],'RD1 Eagle'!$F$2:$F$176,0)),"")</f>
        <v/>
      </c>
      <c r="AQ24" s="72">
        <f>_xlfn.IFNA(INDEX('RD2 Shepherds'!$I$2:$I$172,MATCH(Junior7[[#This Row],[Rider]],'RD2 Shepherds'!$F$2:$F$172,0)),"")</f>
        <v>500</v>
      </c>
      <c r="AR24" s="34" t="str">
        <f>_xlfn.IFNA(INDEX('RD3 OHalTW'!$I$2:$I$200,MATCH(Junior7[[#This Row],[Rider]],'RD3 OHalTW'!$F$2:$F$200,0)),"")</f>
        <v/>
      </c>
      <c r="AS24" s="34" t="str">
        <f>_xlfn.IFNA(INDEX('RD4 Ohalloran'!$I$2:$I$200,MATCH(Junior7[[#This Row],[Rider]],'RD4 Ohalloran'!$F$2:$F$200,0)),"")</f>
        <v/>
      </c>
      <c r="AT24" s="34" t="str">
        <f>_xlfn.IFNA(INDEX('RD5 XCM Craigburn'!$I$2:$I$200,MATCH(Junior7[[#This Row],[Rider]],'RD5 XCM Craigburn'!$F$2:$F$200,0)),"")</f>
        <v/>
      </c>
      <c r="AU24" s="59" t="str">
        <f>_xlfn.IFNA(INDEX('RD6 XCM Fox Creek'!$I$2:$I$200,MATCH(Junior7[[#This Row],[Rider]],'RD6 XCM Fox Creek'!$F$2:$F$200,0)),"")</f>
        <v/>
      </c>
      <c r="AV24" s="59" t="str">
        <f>_xlfn.IFNA(INDEX('RD9 XCM Melrose W'!$I$2:$I$200,MATCH(Junior7[[#This Row],[Rider]],'RD9 XCM Melrose W'!$F$2:$F$200,0)),"")</f>
        <v/>
      </c>
      <c r="AW24" s="59" t="str">
        <f>_xlfn.IFNA(INDEX('RD7 XCO  Shepherds'!$I$2:$I$200,MATCH(Junior7[[#This Row],[Rider]],'RD7 XCO  Shepherds'!$F$2:$F$200,0)),"")</f>
        <v/>
      </c>
      <c r="AX24" s="59" t="str">
        <f>_xlfn.IFNA(INDEX('RD8 XCO Melrose T'!$I$2:$I$200,MATCH(Junior7[[#This Row],[Rider]],'RD8 XCO Melrose T'!$F$2:$F$200,0)),"")</f>
        <v/>
      </c>
      <c r="AY24" s="24">
        <f>9-COUNTBLANK(Junior7[[#This Row],[RD1 XCC Eagle]:[RD8 XCO Melrose T]])</f>
        <v>1</v>
      </c>
      <c r="AZ24" s="49">
        <f>3-COUNTBLANK(Junior7[[#This Row],[RD1 XCC Eagle]:[RD3 XCM OHalTW]])</f>
        <v>1</v>
      </c>
      <c r="BA24" s="49">
        <f>4-COUNTBLANK(Junior7[[#This Row],[RD4 ]:[RD7]])</f>
        <v>0</v>
      </c>
      <c r="BB24" s="49">
        <f>2-COUNTBLANK(Junior7[[#This Row],[RD8]:[RD8 XCO Melrose T]])</f>
        <v>0</v>
      </c>
      <c r="BC24" s="107" cm="1">
        <f t="array" ref="BC24">IF(Men_5[[#This Row],[Number of Rounds]]&lt;=6,SUM(IF(ISNA(AP24:AX24),0,AP24:AX24)),SUM(LARGE(AP24:AX24,{1,2,3,4,5,6})))</f>
        <v>500</v>
      </c>
      <c r="BD24" s="49" cm="1">
        <f t="array" ref="BD24">IF(Junior7[[#This Row],[Number of XCM Rounds]]&lt;=3,SUM(IF(ISNA(AS24:AV24),0,AS24:AV24)),SUM(LARGE(AS24:AV24,{1,2,3})))</f>
        <v>0</v>
      </c>
      <c r="BE24" s="49">
        <f>SUM(Junior7[[#This Row],[RD8]:[RD8 XCO Melrose T]])</f>
        <v>0</v>
      </c>
      <c r="BF24" s="48">
        <f>Junior7[[#This Row],[Best 3 of 4 XCM]]+Junior7[[#This Row],[Best 6 of 8 Overall]]+Junior7[[#This Row],[Total of 2 XCO]]</f>
        <v>500</v>
      </c>
      <c r="BG24" s="91" cm="1">
        <f t="array" ref="BG24">14-SUM(IF(BF24&gt;$BF$18:$BF$71,1/COUNTIF($BF$18:$BF$71,$BF$18:$BF$71)))</f>
        <v>6.0000000000000036</v>
      </c>
      <c r="BH24" s="18"/>
      <c r="BI24" s="110"/>
      <c r="BJ24" s="34" t="str">
        <f>_xlfn.IFNA(INDEX('RD1 Eagle'!$I$2:$I$176,MATCH(Women5108[[#This Row],[Rider]],'RD1 Eagle'!$F$2:$F$176,0)),"")</f>
        <v/>
      </c>
      <c r="BK24" s="34" t="str">
        <f>_xlfn.IFNA(INDEX('RD2 Shepherds'!$I$2:$I$172,MATCH(Women5108[[#This Row],[Rider]],'RD2 Shepherds'!$F$2:$F$172,0)),"")</f>
        <v/>
      </c>
      <c r="BL24" s="34" t="str">
        <f>_xlfn.IFNA(INDEX('RD3 Eagle Park'!$I$2:$I$200,MATCH(Women5108[[#This Row],[Rider]],'RD3 Eagle Park'!$F$2:$F$200,0)),"")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XCM Craigburn'!$I$2:$I$200,MATCH(Women5108[[#This Row],[Rider]],'RD5 XCM Craigburn'!$F$2:$F$200,0)),"")</f>
        <v/>
      </c>
      <c r="BO24" s="34" t="str">
        <f>_xlfn.IFNA(INDEX('RD6 XCM Fox Creek'!$I$2:$I$200,MATCH(Women5108[[#This Row],[Rider]],'RD6 XCM Fox Creek'!$F$2:$F$200,0)),"")</f>
        <v/>
      </c>
      <c r="BP24" s="34" t="str">
        <f>_xlfn.IFNA(INDEX('RD9 XCM Melrose W'!$I$2:$I$200,MATCH(Women5108[[#This Row],[Rider]],'RD9 XCM Melrose W'!$F$2:$F$200,0)),"")</f>
        <v/>
      </c>
      <c r="BQ24" s="34" t="str">
        <f>_xlfn.IFNA(INDEX('RD7 XCO  Shepherds'!$I$2:$I$200,MATCH(Women5108[[#This Row],[Rider]],'RD7 XCO  Shepherds'!$F$2:$F$200,0)),"")</f>
        <v/>
      </c>
      <c r="BR24" s="34"/>
      <c r="BS24" s="34">
        <f>9-COUNTBLANK(Women5108[[#This Row],[RD1 XCC Eagle]:[RD8 XCO Melrose T]])</f>
        <v>0</v>
      </c>
      <c r="BT24" s="34">
        <f>3-COUNTBLANK(Women5108[[#This Row],[RD1 XCC Eagle]:[RD3 XCM OHalTW]])</f>
        <v>0</v>
      </c>
      <c r="BU24" s="34">
        <f>4-COUNTBLANK(Women5108[[#This Row],[RD4 ]:[RD7]])</f>
        <v>0</v>
      </c>
      <c r="BV24" s="34">
        <f>2-COUNTBLANK(Women5108[[#This Row],[RD8]:[RD8 XCO Melrose T]])</f>
        <v>0</v>
      </c>
      <c r="BW24" s="34" cm="1">
        <f t="array" ref="BW24">IF(Men_5[[#This Row],[Number of Rounds]]&lt;=6,SUM(IF(ISNA(BJ24:BR24),0,BJ24:BR24)),SUM(LARGE(BJ24:BR24,{1,2,3,4,5,6})))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Row],[RD8]:[RD8 XCO Melrose T]])</f>
        <v>0</v>
      </c>
      <c r="BZ24" s="23">
        <f>Women5108[[#This Row],[Best 6 of 8 Overall]]+Women5108[[#This Row],[Best 3 of 4 XCM]]+Women5108[[#This Row],[Total of 2 XCO]]</f>
        <v>0</v>
      </c>
      <c r="CA24" s="89" cm="1">
        <f t="array" ref="CA24">3-SUM(IF(BZ24&gt;$BZ$18:$BZ$28,1/COUNTIF($BZ$18:$BZ$28,$BZ$18:$BZ$28)))</f>
        <v>3</v>
      </c>
    </row>
    <row r="25" spans="1:79" ht="16" x14ac:dyDescent="0.2">
      <c r="A25" s="110" t="s">
        <v>138</v>
      </c>
      <c r="B25" s="38" t="str">
        <f>_xlfn.IFNA(INDEX('RD1 Eagle'!$I$2:$I$176,MATCH(Men_5[[#This Row],[Rider]],'RD1 Eagle'!$F$2:$F$176,0)),"")</f>
        <v/>
      </c>
      <c r="C25" s="38">
        <f>_xlfn.IFNA(INDEX('RD2 Shepherds'!$I$2:$I$172,MATCH(Men_5[[#This Row],[Rider]],'RD2 Shepherds'!$F$2:$F$172,0)),"")</f>
        <v>450</v>
      </c>
      <c r="D25" s="38">
        <f>_xlfn.IFNA(INDEX('RD3 OHalTW'!$I$2:$I$200,MATCH(Men_5[[#This Row],[Rider]],'RD3 OHalTW'!$F$2:$F$200,0)),"")</f>
        <v>380</v>
      </c>
      <c r="E25" s="38" t="str">
        <f>_xlfn.IFNA(INDEX('RD4 Ohalloran'!$I$2:$I$200,MATCH(Men_5[[#This Row],[Rider]],'RD4 Ohalloran'!$F$2:$F$200,0)),"")</f>
        <v/>
      </c>
      <c r="F25" s="38" t="str">
        <f>_xlfn.IFNA(INDEX('RD5 XCM Craigburn'!$I$2:$I$200,MATCH(Men_5[[#This Row],[Rider]],'RD5 XCM Craigburn'!$F$2:$F$200,0)),"")</f>
        <v/>
      </c>
      <c r="G25" s="38" t="str">
        <f>_xlfn.IFNA(INDEX('RD6 XCM Fox Creek'!$I$2:$I$200,MATCH(Men_5[[#This Row],[Rider]],'RD6 XCM Fox Creek'!$F$2:$F$200,0)),"")</f>
        <v/>
      </c>
      <c r="H25" s="38" t="str">
        <f>_xlfn.IFNA(INDEX('RD9 XCM Melrose W'!$I$2:$I$200,MATCH(Men_5[[#This Row],[Rider]],'RD9 XCM Melrose W'!$F$2:$F$200,0)),"")</f>
        <v/>
      </c>
      <c r="I25" s="38" t="str">
        <f>_xlfn.IFNA(INDEX('RD7 XCO  Shepherds'!$I$2:$I$200,MATCH(Men_5[[#This Row],[Rider]],'RD7 XCO  Shepherds'!$F$2:$F$200,0)),"")</f>
        <v/>
      </c>
      <c r="J25" s="38" t="str">
        <f>_xlfn.IFNA(INDEX('RD8 XCO Melrose T'!$I$2:$I$200,MATCH(Men_5[[#This Row],[Rider]],'RD8 XCO Melrose T'!$F$2:$F$200,0)),"")</f>
        <v/>
      </c>
      <c r="K25" s="38">
        <f>9-COUNTBLANK(Men_5[[#This Row],[RD1 XCC Eagle]:[RD8 XCO Melrose T]])</f>
        <v>2</v>
      </c>
      <c r="L25" s="61">
        <f>3-COUNTBLANK(Men_5[[#This Row],[RD1 XCC Eagle]:[RD3 XCM OHalTW]])</f>
        <v>2</v>
      </c>
      <c r="M25" s="61">
        <f>4-COUNTBLANK(Men_5[[#This Row],[RD4 ]:[RD7]])</f>
        <v>0</v>
      </c>
      <c r="N25" s="61">
        <f>2-COUNTBLANK(Men_5[[#This Row],[RD8]:[RD8 XCO Melrose T]])</f>
        <v>0</v>
      </c>
      <c r="O25" s="61" cm="1">
        <f t="array" ref="O25">IF(Men_5[[#This Row],[Number of Rounds]]&lt;=6,SUM(IF(ISNA(B25:J25),0,B25:J25)),SUM(LARGE(B25:J25,{1,2,3,4,5,6})))</f>
        <v>830</v>
      </c>
      <c r="P25" s="61" cm="1">
        <f t="array" ref="P25">IF(Men_5[[#This Row],[Number of Rounds XCM]]&lt;=3,SUM(IF(ISNA(E25:H25),0,E25:H25)),SUM(LARGE(E25:H25,{1,2,3})))</f>
        <v>0</v>
      </c>
      <c r="Q25" s="61">
        <f>SUM(Men_5[[#This Row],[RD8]:[RD8 XCO Melrose T]])</f>
        <v>0</v>
      </c>
      <c r="R25" s="61">
        <f>Men_5[[#This Row],[Best 6 of 8 Overall]]+Men_5[[#This Row],[Best 3 of 4 XCM]]+Men_5[[#This Row],[Total of 2 XCO]]</f>
        <v>830</v>
      </c>
      <c r="S25" s="37" cm="1">
        <f t="array" ref="S25">85-SUM(IF(R25&gt;$R$18:$R$210,1/COUNTIF($R$18:$R$210,$R$18:$R$210)))</f>
        <v>6.9999999999997442</v>
      </c>
      <c r="T25" s="18"/>
      <c r="U25" s="110" t="s">
        <v>86</v>
      </c>
      <c r="V25" s="80">
        <f>_xlfn.IFNA(INDEX('RD1 Eagle'!$I$2:$I$176,MATCH(Women6[[#This Row],[Rider]],'RD1 Eagle'!$F$2:$F$176,0)),"")</f>
        <v>500</v>
      </c>
      <c r="W25" s="38" t="str">
        <f>_xlfn.IFNA(INDEX('RD2 Shepherds'!$I$2:$I$172,MATCH(Women6[[#This Row],[Rider]],'RD2 Shepherds'!$F$2:$F$172,0)),"")</f>
        <v/>
      </c>
      <c r="X25" s="34" t="str">
        <f>_xlfn.IFNA(INDEX('RD3 OHalTW'!$I$2:$I$200,MATCH(Women6[[#This Row],[Rider]],'RD3 OHalTW'!$F$2:$F$200,0)),"")</f>
        <v/>
      </c>
      <c r="Y25" s="34" t="str">
        <f>_xlfn.IFNA(INDEX('RD4 Ohalloran'!$I$2:$I$200,MATCH(Women6[[#This Row],[Rider]],'RD4 Ohalloran'!$F$2:$F$200,0)),"")</f>
        <v/>
      </c>
      <c r="Z25" s="34" t="str">
        <f>_xlfn.IFNA(INDEX('RD5 XCM Craigburn'!$I$2:$I$200,MATCH(Women6[[#This Row],[Rider]],'RD5 XCM Craigburn'!$F$2:$F$200,0)),"")</f>
        <v/>
      </c>
      <c r="AA25" s="34" t="str">
        <f>_xlfn.IFNA(INDEX('RD6 XCM Fox Creek'!$I$2:$I$200,MATCH(Women6[[#This Row],[Rider]],'RD6 XCM Fox Creek'!$F$2:$F$200,0)),"")</f>
        <v/>
      </c>
      <c r="AB25" s="34" t="str">
        <f>_xlfn.IFNA(INDEX('RD9 XCM Melrose W'!$I$2:$I$200,MATCH(Women6[[#This Row],[Rider]],'RD9 XCM Melrose W'!$F$2:$F$200,0)),"")</f>
        <v/>
      </c>
      <c r="AC25" s="34" t="str">
        <f>_xlfn.IFNA(INDEX('RD7 XCO  Shepherds'!$I$2:$I$200,MATCH(Women6[[#This Row],[Rider]],'RD7 XCO  Shepherds'!$F$2:$F$200,0)),"")</f>
        <v/>
      </c>
      <c r="AD25" s="34" t="str">
        <f>_xlfn.IFNA(INDEX('RD8 XCO Melrose T'!$I$2:$I$200,MATCH(Women6[[#This Row],[Rider]],'RD8 XCO Melrose T'!$F$2:$F$200,0)),"")</f>
        <v/>
      </c>
      <c r="AE25" s="34">
        <f>9-COUNTBLANK(Women6[[#This Row],[RD1 XCC Eagle]:[RD8 XCO Melrose T]])</f>
        <v>1</v>
      </c>
      <c r="AF25" s="59">
        <f>3-COUNTBLANK(Women6[[#This Row],[RD1 XCC Eagle]:[RD3 XCM OHalTW]])</f>
        <v>1</v>
      </c>
      <c r="AG25" s="59">
        <f>4-COUNTBLANK(Women6[[#This Row],[RD4 ]:[RD7]])</f>
        <v>0</v>
      </c>
      <c r="AH25" s="59">
        <f>2-COUNTBLANK(Women6[[#This Row],[RD8]:[RD8 XCO Melrose T]])</f>
        <v>0</v>
      </c>
      <c r="AI25" s="59" cm="1">
        <f t="array" ref="AI25">IF(Men_5[[#This Row],[Number of Rounds]]&lt;=6,SUM(IF(ISNA(V25:AD25),0,V25:AD25)),SUM(LARGE(V25:AD25,{1,2,3,4,5,6})))</f>
        <v>500</v>
      </c>
      <c r="AJ25" s="59" cm="1">
        <f t="array" ref="AJ25">IF(Women6[[#This Row],[Number of XCM Rounds]]&lt;=3,SUM(IF(ISNA(Y25:AB25),0,Y25:AB25)),SUM(LARGE(Y25:AB25,{1,2,3})))</f>
        <v>0</v>
      </c>
      <c r="AK25" s="59">
        <f>SUM(Women6[[#This Row],[RD8]:[RD8 XCO Melrose T]])</f>
        <v>0</v>
      </c>
      <c r="AL25" s="59">
        <f>Women6[[#This Row],[Best 3 of 4 XCM]]+Women6[[#This Row],[Best 6 of 8 Overall]]+Women6[[#This Row],[Total of 2 XCO]]</f>
        <v>500</v>
      </c>
      <c r="AM25" s="37" cm="1">
        <f t="array" ref="AM25">18-SUM(IF(AL25&gt;$AL$18:$AL$52,1/COUNTIF($AL$18:$AL$52,$AL$18:$AL$52)))</f>
        <v>7.0000000000000036</v>
      </c>
      <c r="AN25" s="18"/>
      <c r="AO25" s="110" t="s">
        <v>122</v>
      </c>
      <c r="AP25" s="72" t="str">
        <f>_xlfn.IFNA(INDEX('RD1 Eagle'!$I$2:$I$176,MATCH(Junior7[[#This Row],[Rider]],'RD1 Eagle'!$F$2:$F$176,0)),"")</f>
        <v/>
      </c>
      <c r="AQ25" s="72">
        <f>_xlfn.IFNA(INDEX('RD2 Shepherds'!$I$2:$I$172,MATCH(Junior7[[#This Row],[Rider]],'RD2 Shepherds'!$F$2:$F$172,0)),"")</f>
        <v>500</v>
      </c>
      <c r="AR25" s="34" t="str">
        <f>_xlfn.IFNA(INDEX('RD3 OHalTW'!$I$2:$I$200,MATCH(Junior7[[#This Row],[Rider]],'RD3 OHalTW'!$F$2:$F$200,0)),"")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XCM Craigburn'!$I$2:$I$200,MATCH(Junior7[[#This Row],[Rider]],'RD5 XCM Craigburn'!$F$2:$F$200,0)),"")</f>
        <v/>
      </c>
      <c r="AU25" s="59" t="str">
        <f>_xlfn.IFNA(INDEX('RD6 XCM Fox Creek'!$I$2:$I$200,MATCH(Junior7[[#This Row],[Rider]],'RD6 XCM Fox Creek'!$F$2:$F$200,0)),"")</f>
        <v/>
      </c>
      <c r="AV25" s="59" t="str">
        <f>_xlfn.IFNA(INDEX('RD9 XCM Melrose W'!$I$2:$I$200,MATCH(Junior7[[#This Row],[Rider]],'RD9 XCM Melrose W'!$F$2:$F$200,0)),"")</f>
        <v/>
      </c>
      <c r="AW25" s="59" t="str">
        <f>_xlfn.IFNA(INDEX('RD7 XCO  Shepherds'!$I$2:$I$200,MATCH(Junior7[[#This Row],[Rider]],'RD7 XCO  Shepherds'!$F$2:$F$200,0)),"")</f>
        <v/>
      </c>
      <c r="AX25" s="59" t="str">
        <f>_xlfn.IFNA(INDEX('RD8 XCO Melrose T'!$I$2:$I$200,MATCH(Junior7[[#This Row],[Rider]],'RD8 XCO Melrose T'!$F$2:$F$200,0)),"")</f>
        <v/>
      </c>
      <c r="AY25" s="24">
        <f>9-COUNTBLANK(Junior7[[#This Row],[RD1 XCC Eagle]:[RD8 XCO Melrose T]])</f>
        <v>1</v>
      </c>
      <c r="AZ25" s="90">
        <f>3-COUNTBLANK(Junior7[[#This Row],[RD1 XCC Eagle]:[RD3 XCM OHalTW]])</f>
        <v>1</v>
      </c>
      <c r="BA25" s="90">
        <f>4-COUNTBLANK(Junior7[[#This Row],[RD4 ]:[RD7]])</f>
        <v>0</v>
      </c>
      <c r="BB25" s="90">
        <f>2-COUNTBLANK(Junior7[[#This Row],[RD8]:[RD8 XCO Melrose T]])</f>
        <v>0</v>
      </c>
      <c r="BC25" s="109" cm="1">
        <f t="array" ref="BC25">IF(Men_5[[#This Row],[Number of Rounds]]&lt;=6,SUM(IF(ISNA(AP25:AX25),0,AP25:AX25)),SUM(LARGE(AP25:AX25,{1,2,3,4,5,6})))</f>
        <v>500</v>
      </c>
      <c r="BD25" s="90" cm="1">
        <f t="array" ref="BD25">IF(Junior7[[#This Row],[Number of XCM Rounds]]&lt;=3,SUM(IF(ISNA(AS25:AV25),0,AS25:AV25)),SUM(LARGE(AS25:AV25,{1,2,3})))</f>
        <v>0</v>
      </c>
      <c r="BE25" s="90">
        <f>SUM(Junior7[[#This Row],[RD8]:[RD8 XCO Melrose T]])</f>
        <v>0</v>
      </c>
      <c r="BF25" s="93">
        <f>Junior7[[#This Row],[Best 3 of 4 XCM]]+Junior7[[#This Row],[Best 6 of 8 Overall]]+Junior7[[#This Row],[Total of 2 XCO]]</f>
        <v>500</v>
      </c>
      <c r="BG25" s="91" cm="1">
        <f t="array" ref="BG25">14-SUM(IF(BF25&gt;$BF$18:$BF$71,1/COUNTIF($BF$18:$BF$71,$BF$18:$BF$71)))</f>
        <v>6.0000000000000036</v>
      </c>
      <c r="BH25" s="18"/>
      <c r="BI25" s="110"/>
      <c r="BJ25" s="38" t="str">
        <f>_xlfn.IFNA(INDEX('RD1 Eagle'!$I$2:$I$176,MATCH(Women5108[[#This Row],[Rider]],'RD1 Eagle'!$F$2:$F$176,0)),"")</f>
        <v/>
      </c>
      <c r="BK25" s="38" t="str">
        <f>_xlfn.IFNA(INDEX('RD2 Shepherds'!$I$2:$I$172,MATCH(Women5108[[#This Row],[Rider]],'RD2 Shepherds'!$F$2:$F$172,0)),"")</f>
        <v/>
      </c>
      <c r="BL25" s="34" t="str">
        <f>_xlfn.IFNA(INDEX('RD3 Eagle Park'!$I$2:$I$200,MATCH(Women5108[[#This Row],[Rider]],'RD3 Eagle Park'!$F$2:$F$200,0)),"")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XCM Craigburn'!$I$2:$I$200,MATCH(Women5108[[#This Row],[Rider]],'RD5 XCM Craigburn'!$F$2:$F$200,0)),"")</f>
        <v/>
      </c>
      <c r="BO25" s="34" t="str">
        <f>_xlfn.IFNA(INDEX('RD6 XCM Fox Creek'!$I$2:$I$200,MATCH(Women5108[[#This Row],[Rider]],'RD6 XCM Fox Creek'!$F$2:$F$200,0)),"")</f>
        <v/>
      </c>
      <c r="BP25" s="34" t="str">
        <f>_xlfn.IFNA(INDEX('RD9 XCM Melrose W'!$I$2:$I$200,MATCH(Women5108[[#This Row],[Rider]],'RD9 XCM Melrose W'!$F$2:$F$200,0)),"")</f>
        <v/>
      </c>
      <c r="BQ25" s="34" t="str">
        <f>_xlfn.IFNA(INDEX('RD7 XCO  Shepherds'!$I$2:$I$200,MATCH(Women5108[[#This Row],[Rider]],'RD7 XCO  Shepherds'!$F$2:$F$200,0)),"")</f>
        <v/>
      </c>
      <c r="BR25" s="34"/>
      <c r="BS25" s="34">
        <f>9-COUNTBLANK(Women5108[[#This Row],[RD1 XCC Eagle]:[RD8 XCO Melrose T]])</f>
        <v>0</v>
      </c>
      <c r="BT25" s="34">
        <f>3-COUNTBLANK(Women5108[[#This Row],[RD1 XCC Eagle]:[RD3 XCM OHalTW]])</f>
        <v>0</v>
      </c>
      <c r="BU25" s="34">
        <f>4-COUNTBLANK(Women5108[[#This Row],[RD4 ]:[RD7]])</f>
        <v>0</v>
      </c>
      <c r="BV25" s="34">
        <f>2-COUNTBLANK(Women5108[[#This Row],[RD8]:[RD8 XCO Melrose T]])</f>
        <v>0</v>
      </c>
      <c r="BW25" s="34" cm="1">
        <f t="array" ref="BW25">IF(Men_5[[#This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Row],[RD8]:[RD8 XCO Melrose T]])</f>
        <v>0</v>
      </c>
      <c r="BZ25" s="23">
        <f>Women5108[[#This Row],[Best 6 of 8 Overall]]+Women5108[[#This Row],[Best 3 of 4 XCM]]+Women5108[[#This Row],[Total of 2 XCO]]</f>
        <v>0</v>
      </c>
      <c r="CA25" s="89" cm="1">
        <f t="array" ref="CA25">3-SUM(IF(BZ25&gt;$BZ$18:$BZ$28,1/COUNTIF($BZ$18:$BZ$28,$BZ$18:$BZ$28)))</f>
        <v>3</v>
      </c>
    </row>
    <row r="26" spans="1:79" ht="16" x14ac:dyDescent="0.2">
      <c r="A26" s="110" t="s">
        <v>101</v>
      </c>
      <c r="B26" s="38">
        <f>_xlfn.IFNA(INDEX('RD1 Eagle'!$I$2:$I$176,MATCH(Men_5[[#This Row],[Rider]],'RD1 Eagle'!$F$2:$F$176,0)),"")</f>
        <v>315</v>
      </c>
      <c r="C26" s="38">
        <f>_xlfn.IFNA(INDEX('RD2 Shepherds'!$I$2:$I$172,MATCH(Men_5[[#This Row],[Rider]],'RD2 Shepherds'!$F$2:$F$172,0)),"")</f>
        <v>266</v>
      </c>
      <c r="D26" s="38">
        <f>_xlfn.IFNA(INDEX('RD3 OHalTW'!$I$2:$I$200,MATCH(Men_5[[#This Row],[Rider]],'RD3 OHalTW'!$F$2:$F$200,0)),"")</f>
        <v>224</v>
      </c>
      <c r="E26" s="38" t="str">
        <f>_xlfn.IFNA(INDEX('RD4 Ohalloran'!$I$2:$I$200,MATCH(Men_5[[#This Row],[Rider]],'RD4 Ohalloran'!$F$2:$F$200,0)),"")</f>
        <v/>
      </c>
      <c r="F26" s="38" t="str">
        <f>_xlfn.IFNA(INDEX('RD5 XCM Craigburn'!$I$2:$I$200,MATCH(Men_5[[#This Row],[Rider]],'RD5 XCM Craigburn'!$F$2:$F$200,0)),"")</f>
        <v/>
      </c>
      <c r="G26" s="38" t="str">
        <f>_xlfn.IFNA(INDEX('RD6 XCM Fox Creek'!$I$2:$I$200,MATCH(Men_5[[#This Row],[Rider]],'RD6 XCM Fox Creek'!$F$2:$F$200,0)),"")</f>
        <v/>
      </c>
      <c r="H26" s="38" t="str">
        <f>_xlfn.IFNA(INDEX('RD9 XCM Melrose W'!$I$2:$I$200,MATCH(Men_5[[#This Row],[Rider]],'RD9 XCM Melrose W'!$F$2:$F$200,0)),"")</f>
        <v/>
      </c>
      <c r="I26" s="38" t="str">
        <f>_xlfn.IFNA(INDEX('RD7 XCO  Shepherds'!$I$2:$I$200,MATCH(Men_5[[#This Row],[Rider]],'RD7 XCO  Shepherds'!$F$2:$F$200,0)),"")</f>
        <v/>
      </c>
      <c r="J26" s="38" t="str">
        <f>_xlfn.IFNA(INDEX('RD8 XCO Melrose T'!$I$2:$I$200,MATCH(Men_5[[#This Row],[Rider]],'RD8 XCO Melrose T'!$F$2:$F$200,0)),"")</f>
        <v/>
      </c>
      <c r="K26" s="38">
        <f>9-COUNTBLANK(Men_5[[#This Row],[RD1 XCC Eagle]:[RD8 XCO Melrose T]])</f>
        <v>3</v>
      </c>
      <c r="L26" s="61">
        <f>3-COUNTBLANK(Men_5[[#This Row],[RD1 XCC Eagle]:[RD3 XCM OHalTW]])</f>
        <v>3</v>
      </c>
      <c r="M26" s="61">
        <f>4-COUNTBLANK(Men_5[[#This Row],[RD4 ]:[RD7]])</f>
        <v>0</v>
      </c>
      <c r="N26" s="61">
        <f>2-COUNTBLANK(Men_5[[#This Row],[RD8]:[RD8 XCO Melrose T]])</f>
        <v>0</v>
      </c>
      <c r="O26" s="61" cm="1">
        <f t="array" ref="O26">IF(Men_5[[#This Row],[Number of Rounds]]&lt;=6,SUM(IF(ISNA(B26:J26),0,B26:J26)),SUM(LARGE(B26:J26,{1,2,3,4,5,6})))</f>
        <v>805</v>
      </c>
      <c r="P26" s="61" cm="1">
        <f t="array" ref="P26">IF(Men_5[[#This Row],[Number of Rounds XCM]]&lt;=3,SUM(IF(ISNA(E26:H26),0,E26:H26)),SUM(LARGE(E26:H26,{1,2,3})))</f>
        <v>0</v>
      </c>
      <c r="Q26" s="61">
        <f>SUM(Men_5[[#This Row],[RD8]:[RD8 XCO Melrose T]])</f>
        <v>0</v>
      </c>
      <c r="R26" s="61">
        <f>Men_5[[#This Row],[Best 6 of 8 Overall]]+Men_5[[#This Row],[Best 3 of 4 XCM]]+Men_5[[#This Row],[Total of 2 XCO]]</f>
        <v>805</v>
      </c>
      <c r="S26" s="37" cm="1">
        <f t="array" ref="S26">85-SUM(IF(R26&gt;$R$18:$R$210,1/COUNTIF($R$18:$R$210,$R$18:$R$210)))</f>
        <v>7.9999999999997442</v>
      </c>
      <c r="T26" s="18"/>
      <c r="U26" s="110" t="s">
        <v>163</v>
      </c>
      <c r="V26" s="80">
        <f>_xlfn.IFNA(INDEX('RD1 Eagle'!$I$2:$I$176,MATCH(Women6[[#This Row],[Rider]],'RD1 Eagle'!$F$2:$F$176,0)),"")</f>
        <v>420</v>
      </c>
      <c r="W26" s="38" t="str">
        <f>_xlfn.IFNA(INDEX('RD2 Shepherds'!$I$2:$I$172,MATCH(Women6[[#This Row],[Rider]],'RD2 Shepherds'!$F$2:$F$172,0)),"")</f>
        <v/>
      </c>
      <c r="X26" s="34" t="str">
        <f>_xlfn.IFNA(INDEX('RD3 OHalTW'!$I$2:$I$200,MATCH(Women6[[#This Row],[Rider]],'RD3 OHalTW'!$F$2:$F$200,0)),"")</f>
        <v/>
      </c>
      <c r="Y26" s="34" t="str">
        <f>_xlfn.IFNA(INDEX('RD4 Ohalloran'!$I$2:$I$200,MATCH(Women6[[#This Row],[Rider]],'RD4 Ohalloran'!$F$2:$F$200,0)),"")</f>
        <v/>
      </c>
      <c r="Z26" s="34" t="str">
        <f>_xlfn.IFNA(INDEX('RD5 XCM Craigburn'!$I$2:$I$200,MATCH(Women6[[#This Row],[Rider]],'RD5 XCM Craigburn'!$F$2:$F$200,0)),"")</f>
        <v/>
      </c>
      <c r="AA26" s="34" t="str">
        <f>_xlfn.IFNA(INDEX('RD6 XCM Fox Creek'!$I$2:$I$200,MATCH(Women6[[#This Row],[Rider]],'RD6 XCM Fox Creek'!$F$2:$F$200,0)),"")</f>
        <v/>
      </c>
      <c r="AB26" s="34" t="str">
        <f>_xlfn.IFNA(INDEX('RD9 XCM Melrose W'!$I$2:$I$200,MATCH(Women6[[#This Row],[Rider]],'RD9 XCM Melrose W'!$F$2:$F$200,0)),"")</f>
        <v/>
      </c>
      <c r="AC26" s="34" t="str">
        <f>_xlfn.IFNA(INDEX('RD7 XCO  Shepherds'!$I$2:$I$200,MATCH(Women6[[#This Row],[Rider]],'RD7 XCO  Shepherds'!$F$2:$F$200,0)),"")</f>
        <v/>
      </c>
      <c r="AD26" s="34" t="str">
        <f>_xlfn.IFNA(INDEX('RD8 XCO Melrose T'!$I$2:$I$200,MATCH(Women6[[#This Row],[Rider]],'RD8 XCO Melrose T'!$F$2:$F$200,0)),"")</f>
        <v/>
      </c>
      <c r="AE26" s="34">
        <f>9-COUNTBLANK(Women6[[#This Row],[RD1 XCC Eagle]:[RD8 XCO Melrose T]])</f>
        <v>1</v>
      </c>
      <c r="AF26" s="59">
        <f>3-COUNTBLANK(Women6[[#This Row],[RD1 XCC Eagle]:[RD3 XCM OHalTW]])</f>
        <v>1</v>
      </c>
      <c r="AG26" s="59">
        <f>4-COUNTBLANK(Women6[[#This Row],[RD4 ]:[RD7]])</f>
        <v>0</v>
      </c>
      <c r="AH26" s="59">
        <f>2-COUNTBLANK(Women6[[#This Row],[RD8]:[RD8 XCO Melrose T]])</f>
        <v>0</v>
      </c>
      <c r="AI26" s="59" cm="1">
        <f t="array" ref="AI26">IF(Men_5[[#This Row],[Number of Rounds]]&lt;=6,SUM(IF(ISNA(V26:AD26),0,V26:AD26)),SUM(LARGE(V26:AD26,{1,2,3,4,5,6})))</f>
        <v>420</v>
      </c>
      <c r="AJ26" s="59" cm="1">
        <f t="array" ref="AJ26">IF(Women6[[#This Row],[Number of XCM Rounds]]&lt;=3,SUM(IF(ISNA(Y26:AB26),0,Y26:AB26)),SUM(LARGE(Y26:AB26,{1,2,3})))</f>
        <v>0</v>
      </c>
      <c r="AK26" s="59">
        <f>SUM(Women6[[#This Row],[RD8]:[RD8 XCO Melrose T]])</f>
        <v>0</v>
      </c>
      <c r="AL26" s="59">
        <f>Women6[[#This Row],[Best 3 of 4 XCM]]+Women6[[#This Row],[Best 6 of 8 Overall]]+Women6[[#This Row],[Total of 2 XCO]]</f>
        <v>420</v>
      </c>
      <c r="AM26" s="37" cm="1">
        <f t="array" ref="AM26">18-SUM(IF(AL26&gt;$AL$18:$AL$52,1/COUNTIF($AL$18:$AL$52,$AL$18:$AL$52)))</f>
        <v>8.0000000000000036</v>
      </c>
      <c r="AN26" s="18"/>
      <c r="AO26" s="110" t="s">
        <v>322</v>
      </c>
      <c r="AP26" s="72">
        <f>_xlfn.IFNA(INDEX('RD1 Eagle'!$I$2:$I$176,MATCH(Junior7[[#This Row],[Rider]],'RD1 Eagle'!$F$2:$F$176,0)),"")</f>
        <v>500</v>
      </c>
      <c r="AQ26" s="72" t="str">
        <f>_xlfn.IFNA(INDEX('RD2 Shepherds'!$I$2:$I$172,MATCH(Junior7[[#This Row],[Rider]],'RD2 Shepherds'!$F$2:$F$172,0)),"")</f>
        <v/>
      </c>
      <c r="AR26" s="34" t="str">
        <f>_xlfn.IFNA(INDEX('RD3 OHalTW'!$I$2:$I$200,MATCH(Junior7[[#This Row],[Rider]],'RD3 OHalTW'!$F$2:$F$200,0)),"")</f>
        <v/>
      </c>
      <c r="AS26" s="34" t="str">
        <f>_xlfn.IFNA(INDEX('RD4 Ohalloran'!$I$2:$I$200,MATCH(Junior7[[#This Row],[Rider]],'RD4 Ohalloran'!$F$2:$F$200,0)),"")</f>
        <v/>
      </c>
      <c r="AT26" s="34" t="str">
        <f>_xlfn.IFNA(INDEX('RD5 XCM Craigburn'!$I$2:$I$200,MATCH(Junior7[[#This Row],[Rider]],'RD5 XCM Craigburn'!$F$2:$F$200,0)),"")</f>
        <v/>
      </c>
      <c r="AU26" s="59" t="str">
        <f>_xlfn.IFNA(INDEX('RD6 XCM Fox Creek'!$I$2:$I$200,MATCH(Junior7[[#This Row],[Rider]],'RD6 XCM Fox Creek'!$F$2:$F$200,0)),"")</f>
        <v/>
      </c>
      <c r="AV26" s="59" t="str">
        <f>_xlfn.IFNA(INDEX('RD9 XCM Melrose W'!$I$2:$I$200,MATCH(Junior7[[#This Row],[Rider]],'RD9 XCM Melrose W'!$F$2:$F$200,0)),"")</f>
        <v/>
      </c>
      <c r="AW26" s="59" t="str">
        <f>_xlfn.IFNA(INDEX('RD7 XCO  Shepherds'!$I$2:$I$200,MATCH(Junior7[[#This Row],[Rider]],'RD7 XCO  Shepherds'!$F$2:$F$200,0)),"")</f>
        <v/>
      </c>
      <c r="AX26" s="59" t="str">
        <f>_xlfn.IFNA(INDEX('RD8 XCO Melrose T'!$I$2:$I$200,MATCH(Junior7[[#This Row],[Rider]],'RD8 XCO Melrose T'!$F$2:$F$200,0)),"")</f>
        <v/>
      </c>
      <c r="AY26" s="24">
        <f>9-COUNTBLANK(Junior7[[#This Row],[RD1 XCC Eagle]:[RD8 XCO Melrose T]])</f>
        <v>1</v>
      </c>
      <c r="AZ26" s="24">
        <f>3-COUNTBLANK(Junior7[[#This Row],[RD1 XCC Eagle]:[RD3 XCM OHalTW]])</f>
        <v>1</v>
      </c>
      <c r="BA26" s="24">
        <f>4-COUNTBLANK(Junior7[[#This Row],[RD4 ]:[RD7]])</f>
        <v>0</v>
      </c>
      <c r="BB26" s="24">
        <f>2-COUNTBLANK(Junior7[[#This Row],[RD8]:[RD8 XCO Melrose T]])</f>
        <v>0</v>
      </c>
      <c r="BC26" s="59" cm="1">
        <f t="array" ref="BC26">IF(Men_5[[#This Row],[Number of Rounds]]&lt;=6,SUM(IF(ISNA(AP26:AX26),0,AP26:AX26)),SUM(LARGE(AP26:AX26,{1,2,3,4,5,6})))</f>
        <v>500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Row],[RD8]:[RD8 XCO Melrose T]])</f>
        <v>0</v>
      </c>
      <c r="BF26" s="23">
        <f>Junior7[[#This Row],[Best 3 of 4 XCM]]+Junior7[[#This Row],[Best 6 of 8 Overall]]+Junior7[[#This Row],[Total of 2 XCO]]</f>
        <v>500</v>
      </c>
      <c r="BG26" s="91" cm="1">
        <f t="array" ref="BG26">14-SUM(IF(BF26&gt;$BF$18:$BF$71,1/COUNTIF($BF$18:$BF$71,$BF$18:$BF$71)))</f>
        <v>6.0000000000000036</v>
      </c>
      <c r="BH26" s="18"/>
      <c r="BI26" s="110"/>
      <c r="BJ26" s="34" t="str">
        <f>_xlfn.IFNA(INDEX('RD1 Eagle'!$I$2:$I$176,MATCH(Women5108[[#This Row],[Rider]],'RD1 Eagle'!$F$2:$F$176,0)),"")</f>
        <v/>
      </c>
      <c r="BK26" s="34" t="str">
        <f>_xlfn.IFNA(INDEX('RD2 Shepherds'!$I$2:$I$172,MATCH(Women5108[[#This Row],[Rider]],'RD2 Shepherds'!$F$2:$F$172,0)),"")</f>
        <v/>
      </c>
      <c r="BL26" s="34" t="str">
        <f>_xlfn.IFNA(INDEX('RD3 Eagle Park'!$I$2:$I$200,MATCH(Women5108[[#This Row],[Rider]],'RD3 Eagle Park'!$F$2:$F$200,0)),"")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XCM Craigburn'!$I$2:$I$200,MATCH(Women5108[[#This Row],[Rider]],'RD5 XCM Craigburn'!$F$2:$F$200,0)),"")</f>
        <v/>
      </c>
      <c r="BO26" s="34" t="str">
        <f>_xlfn.IFNA(INDEX('RD6 XCM Fox Creek'!$I$2:$I$200,MATCH(Women5108[[#This Row],[Rider]],'RD6 XCM Fox Creek'!$F$2:$F$200,0)),"")</f>
        <v/>
      </c>
      <c r="BP26" s="34" t="str">
        <f>_xlfn.IFNA(INDEX('RD9 XCM Melrose W'!$I$2:$I$200,MATCH(Women5108[[#This Row],[Rider]],'RD9 XCM Melrose W'!$F$2:$F$200,0)),"")</f>
        <v/>
      </c>
      <c r="BQ26" s="34" t="str">
        <f>_xlfn.IFNA(INDEX('RD7 XCO  Shepherds'!$I$2:$I$200,MATCH(Women5108[[#This Row],[Rider]],'RD7 XCO  Shepherds'!$F$2:$F$200,0)),"")</f>
        <v/>
      </c>
      <c r="BR26" s="34"/>
      <c r="BS26" s="34">
        <f>9-COUNTBLANK(Women5108[[#This Row],[RD1 XCC Eagle]:[RD8 XCO Melrose T]])</f>
        <v>0</v>
      </c>
      <c r="BT26" s="34">
        <f>3-COUNTBLANK(Women5108[[#This Row],[RD1 XCC Eagle]:[RD3 XCM OHalTW]])</f>
        <v>0</v>
      </c>
      <c r="BU26" s="34">
        <f>4-COUNTBLANK(Women5108[[#This Row],[RD4 ]:[RD7]])</f>
        <v>0</v>
      </c>
      <c r="BV26" s="34">
        <f>2-COUNTBLANK(Women5108[[#This Row],[RD8]:[RD8 XCO Melrose T]])</f>
        <v>0</v>
      </c>
      <c r="BW26" s="34" cm="1">
        <f t="array" ref="BW26">IF(Men_5[[#This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9">
        <f>SUM(Women5108[[#This Row],[RD8]:[RD8 XCO Melrose T]])</f>
        <v>0</v>
      </c>
      <c r="BZ26" s="23">
        <f>Women5108[[#This Row],[Best 6 of 8 Overall]]+Women5108[[#This Row],[Best 3 of 4 XCM]]+Women5108[[#This Row],[Total of 2 XCO]]</f>
        <v>0</v>
      </c>
      <c r="CA26" s="89" cm="1">
        <f t="array" ref="CA26">3-SUM(IF(BZ26&gt;$BZ$18:$BZ$28,1/COUNTIF($BZ$18:$BZ$28,$BZ$18:$BZ$28)))</f>
        <v>3</v>
      </c>
    </row>
    <row r="27" spans="1:79" ht="16" x14ac:dyDescent="0.2">
      <c r="A27" s="110" t="s">
        <v>93</v>
      </c>
      <c r="B27" s="38">
        <f>_xlfn.IFNA(INDEX('RD1 Eagle'!$I$2:$I$176,MATCH(Men_5[[#This Row],[Rider]],'RD1 Eagle'!$F$2:$F$176,0)),"")</f>
        <v>304</v>
      </c>
      <c r="C27" s="38">
        <f>_xlfn.IFNA(INDEX('RD2 Shepherds'!$I$2:$I$172,MATCH(Men_5[[#This Row],[Rider]],'RD2 Shepherds'!$F$2:$F$172,0)),"")</f>
        <v>217</v>
      </c>
      <c r="D27" s="38">
        <f>_xlfn.IFNA(INDEX('RD3 OHalTW'!$I$2:$I$200,MATCH(Men_5[[#This Row],[Rider]],'RD3 OHalTW'!$F$2:$F$200,0)),"")</f>
        <v>272</v>
      </c>
      <c r="E27" s="38" t="str">
        <f>_xlfn.IFNA(INDEX('RD4 Ohalloran'!$I$2:$I$200,MATCH(Men_5[[#This Row],[Rider]],'RD4 Ohalloran'!$F$2:$F$200,0)),"")</f>
        <v/>
      </c>
      <c r="F27" s="38" t="str">
        <f>_xlfn.IFNA(INDEX('RD5 XCM Craigburn'!$I$2:$I$200,MATCH(Men_5[[#This Row],[Rider]],'RD5 XCM Craigburn'!$F$2:$F$200,0)),"")</f>
        <v/>
      </c>
      <c r="G27" s="38" t="str">
        <f>_xlfn.IFNA(INDEX('RD6 XCM Fox Creek'!$I$2:$I$200,MATCH(Men_5[[#This Row],[Rider]],'RD6 XCM Fox Creek'!$F$2:$F$200,0)),"")</f>
        <v/>
      </c>
      <c r="H27" s="38" t="str">
        <f>_xlfn.IFNA(INDEX('RD9 XCM Melrose W'!$I$2:$I$200,MATCH(Men_5[[#This Row],[Rider]],'RD9 XCM Melrose W'!$F$2:$F$200,0)),"")</f>
        <v/>
      </c>
      <c r="I27" s="38" t="str">
        <f>_xlfn.IFNA(INDEX('RD7 XCO  Shepherds'!$I$2:$I$200,MATCH(Men_5[[#This Row],[Rider]],'RD7 XCO  Shepherds'!$F$2:$F$200,0)),"")</f>
        <v/>
      </c>
      <c r="J27" s="38" t="str">
        <f>_xlfn.IFNA(INDEX('RD8 XCO Melrose T'!$I$2:$I$200,MATCH(Men_5[[#This Row],[Rider]],'RD8 XCO Melrose T'!$F$2:$F$200,0)),"")</f>
        <v/>
      </c>
      <c r="K27" s="38">
        <f>9-COUNTBLANK(Men_5[[#This Row],[RD1 XCC Eagle]:[RD8 XCO Melrose T]])</f>
        <v>3</v>
      </c>
      <c r="L27" s="61">
        <f>3-COUNTBLANK(Men_5[[#This Row],[RD1 XCC Eagle]:[RD3 XCM OHalTW]])</f>
        <v>3</v>
      </c>
      <c r="M27" s="61">
        <f>4-COUNTBLANK(Men_5[[#This Row],[RD4 ]:[RD7]])</f>
        <v>0</v>
      </c>
      <c r="N27" s="61">
        <f>2-COUNTBLANK(Men_5[[#This Row],[RD8]:[RD8 XCO Melrose T]])</f>
        <v>0</v>
      </c>
      <c r="O27" s="61" cm="1">
        <f t="array" ref="O27">IF(Men_5[[#This Row],[Number of Rounds]]&lt;=6,SUM(IF(ISNA(B27:J27),0,B27:J27)),SUM(LARGE(B27:J27,{1,2,3,4,5,6})))</f>
        <v>793</v>
      </c>
      <c r="P27" s="61" cm="1">
        <f t="array" ref="P27">IF(Men_5[[#This Row],[Number of Rounds XCM]]&lt;=3,SUM(IF(ISNA(E27:H27),0,E27:H27)),SUM(LARGE(E27:H27,{1,2,3})))</f>
        <v>0</v>
      </c>
      <c r="Q27" s="61">
        <f>SUM(Men_5[[#This Row],[RD8]:[RD8 XCO Melrose T]])</f>
        <v>0</v>
      </c>
      <c r="R27" s="61">
        <f>Men_5[[#This Row],[Best 6 of 8 Overall]]+Men_5[[#This Row],[Best 3 of 4 XCM]]+Men_5[[#This Row],[Total of 2 XCO]]</f>
        <v>793</v>
      </c>
      <c r="S27" s="37" cm="1">
        <f t="array" ref="S27">85-SUM(IF(R27&gt;$R$18:$R$210,1/COUNTIF($R$18:$R$210,$R$18:$R$210)))</f>
        <v>8.9999999999997442</v>
      </c>
      <c r="T27" s="18"/>
      <c r="U27" s="110" t="s">
        <v>482</v>
      </c>
      <c r="V27" s="80" t="str">
        <f>_xlfn.IFNA(INDEX('RD1 Eagle'!$I$2:$I$176,MATCH(Women6[[#This Row],[Rider]],'RD1 Eagle'!$F$2:$F$176,0)),"")</f>
        <v/>
      </c>
      <c r="W27" s="38" t="str">
        <f>_xlfn.IFNA(INDEX('RD2 Shepherds'!$I$2:$I$172,MATCH(Women6[[#This Row],[Rider]],'RD2 Shepherds'!$F$2:$F$172,0)),"")</f>
        <v/>
      </c>
      <c r="X27" s="34">
        <f>_xlfn.IFNA(INDEX('RD3 OHalTW'!$I$2:$I$200,MATCH(Women6[[#This Row],[Rider]],'RD3 OHalTW'!$F$2:$F$200,0)),"")</f>
        <v>400</v>
      </c>
      <c r="Y27" s="34" t="str">
        <f>_xlfn.IFNA(INDEX('RD4 Ohalloran'!$I$2:$I$200,MATCH(Women6[[#This Row],[Rider]],'RD4 Ohalloran'!$F$2:$F$200,0)),"")</f>
        <v/>
      </c>
      <c r="Z27" s="34" t="str">
        <f>_xlfn.IFNA(INDEX('RD5 XCM Craigburn'!$I$2:$I$200,MATCH(Women6[[#This Row],[Rider]],'RD5 XCM Craigburn'!$F$2:$F$200,0)),"")</f>
        <v/>
      </c>
      <c r="AA27" s="34" t="str">
        <f>_xlfn.IFNA(INDEX('RD6 XCM Fox Creek'!$I$2:$I$200,MATCH(Women6[[#This Row],[Rider]],'RD6 XCM Fox Creek'!$F$2:$F$200,0)),"")</f>
        <v/>
      </c>
      <c r="AB27" s="34" t="str">
        <f>_xlfn.IFNA(INDEX('RD9 XCM Melrose W'!$I$2:$I$200,MATCH(Women6[[#This Row],[Rider]],'RD9 XCM Melrose W'!$F$2:$F$200,0)),"")</f>
        <v/>
      </c>
      <c r="AC27" s="34" t="str">
        <f>_xlfn.IFNA(INDEX('RD7 XCO  Shepherds'!$I$2:$I$200,MATCH(Women6[[#This Row],[Rider]],'RD7 XCO  Shepherds'!$F$2:$F$200,0)),"")</f>
        <v/>
      </c>
      <c r="AD27" s="34" t="str">
        <f>_xlfn.IFNA(INDEX('RD8 XCO Melrose T'!$I$2:$I$200,MATCH(Women6[[#This Row],[Rider]],'RD8 XCO Melrose T'!$F$2:$F$200,0)),"")</f>
        <v/>
      </c>
      <c r="AE27" s="34">
        <f>9-COUNTBLANK(Women6[[#This Row],[RD1 XCC Eagle]:[RD8 XCO Melrose T]])</f>
        <v>1</v>
      </c>
      <c r="AF27" s="59">
        <f>3-COUNTBLANK(Women6[[#This Row],[RD1 XCC Eagle]:[RD3 XCM OHalTW]])</f>
        <v>1</v>
      </c>
      <c r="AG27" s="59">
        <f>4-COUNTBLANK(Women6[[#This Row],[RD4 ]:[RD7]])</f>
        <v>0</v>
      </c>
      <c r="AH27" s="59">
        <f>2-COUNTBLANK(Women6[[#This Row],[RD8]:[RD8 XCO Melrose T]])</f>
        <v>0</v>
      </c>
      <c r="AI27" s="59" cm="1">
        <f t="array" ref="AI27">IF(Men_5[[#This Row],[Number of Rounds]]&lt;=6,SUM(IF(ISNA(V27:AD27),0,V27:AD27)),SUM(LARGE(V27:AD27,{1,2,3,4,5,6})))</f>
        <v>400</v>
      </c>
      <c r="AJ27" s="59" cm="1">
        <f t="array" ref="AJ27">IF(Women6[[#This Row],[Number of XCM Rounds]]&lt;=3,SUM(IF(ISNA(Y27:AB27),0,Y27:AB27)),SUM(LARGE(Y27:AB27,{1,2,3})))</f>
        <v>0</v>
      </c>
      <c r="AK27" s="59">
        <f>SUM(Women6[[#This Row],[RD8]:[RD8 XCO Melrose T]])</f>
        <v>0</v>
      </c>
      <c r="AL27" s="59">
        <f>Women6[[#This Row],[Best 3 of 4 XCM]]+Women6[[#This Row],[Best 6 of 8 Overall]]+Women6[[#This Row],[Total of 2 XCO]]</f>
        <v>400</v>
      </c>
      <c r="AM27" s="37" cm="1">
        <f t="array" ref="AM27">18-SUM(IF(AL27&gt;$AL$18:$AL$52,1/COUNTIF($AL$18:$AL$52,$AL$18:$AL$52)))</f>
        <v>9.0000000000000036</v>
      </c>
      <c r="AN27" s="18"/>
      <c r="AO27" s="110" t="s">
        <v>340</v>
      </c>
      <c r="AP27" s="72">
        <f>_xlfn.IFNA(INDEX('RD1 Eagle'!$I$2:$I$176,MATCH(Junior7[[#This Row],[Rider]],'RD1 Eagle'!$F$2:$F$176,0)),"")</f>
        <v>500</v>
      </c>
      <c r="AQ27" s="72" t="str">
        <f>_xlfn.IFNA(INDEX('RD2 Shepherds'!$I$2:$I$172,MATCH(Junior7[[#This Row],[Rider]],'RD2 Shepherds'!$F$2:$F$172,0)),"")</f>
        <v/>
      </c>
      <c r="AR27" s="34" t="str">
        <f>_xlfn.IFNA(INDEX('RD3 OHalTW'!$I$2:$I$200,MATCH(Junior7[[#This Row],[Rider]],'RD3 OHalTW'!$F$2:$F$200,0)),"")</f>
        <v/>
      </c>
      <c r="AS27" s="34" t="str">
        <f>_xlfn.IFNA(INDEX('RD4 Ohalloran'!$I$2:$I$200,MATCH(Junior7[[#This Row],[Rider]],'RD4 Ohalloran'!$F$2:$F$200,0)),"")</f>
        <v/>
      </c>
      <c r="AT27" s="34" t="str">
        <f>_xlfn.IFNA(INDEX('RD5 XCM Craigburn'!$I$2:$I$200,MATCH(Junior7[[#This Row],[Rider]],'RD5 XCM Craigburn'!$F$2:$F$200,0)),"")</f>
        <v/>
      </c>
      <c r="AU27" s="59" t="str">
        <f>_xlfn.IFNA(INDEX('RD6 XCM Fox Creek'!$I$2:$I$200,MATCH(Junior7[[#This Row],[Rider]],'RD6 XCM Fox Creek'!$F$2:$F$200,0)),"")</f>
        <v/>
      </c>
      <c r="AV27" s="59" t="str">
        <f>_xlfn.IFNA(INDEX('RD9 XCM Melrose W'!$I$2:$I$200,MATCH(Junior7[[#This Row],[Rider]],'RD9 XCM Melrose W'!$F$2:$F$200,0)),"")</f>
        <v/>
      </c>
      <c r="AW27" s="59" t="str">
        <f>_xlfn.IFNA(INDEX('RD7 XCO  Shepherds'!$I$2:$I$200,MATCH(Junior7[[#This Row],[Rider]],'RD7 XCO  Shepherds'!$F$2:$F$200,0)),"")</f>
        <v/>
      </c>
      <c r="AX27" s="59" t="str">
        <f>_xlfn.IFNA(INDEX('RD8 XCO Melrose T'!$I$2:$I$200,MATCH(Junior7[[#This Row],[Rider]],'RD8 XCO Melrose T'!$F$2:$F$200,0)),"")</f>
        <v/>
      </c>
      <c r="AY27" s="24">
        <f>9-COUNTBLANK(Junior7[[#This Row],[RD1 XCC Eagle]:[RD8 XCO Melrose T]])</f>
        <v>1</v>
      </c>
      <c r="AZ27" s="24">
        <f>3-COUNTBLANK(Junior7[[#This Row],[RD1 XCC Eagle]:[RD3 XCM OHalTW]])</f>
        <v>1</v>
      </c>
      <c r="BA27" s="24">
        <f>4-COUNTBLANK(Junior7[[#This Row],[RD4 ]:[RD7]])</f>
        <v>0</v>
      </c>
      <c r="BB27" s="24">
        <f>2-COUNTBLANK(Junior7[[#This Row],[RD8]:[RD8 XCO Melrose T]])</f>
        <v>0</v>
      </c>
      <c r="BC27" s="59" cm="1">
        <f t="array" ref="BC27">IF(Men_5[[#This Row],[Number of Rounds]]&lt;=6,SUM(IF(ISNA(AP27:AX27),0,AP27:AX27)),SUM(LARGE(AP27:AX27,{1,2,3,4,5,6})))</f>
        <v>500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Row],[RD8]:[RD8 XCO Melrose T]])</f>
        <v>0</v>
      </c>
      <c r="BF27" s="23">
        <f>Junior7[[#This Row],[Best 3 of 4 XCM]]+Junior7[[#This Row],[Best 6 of 8 Overall]]+Junior7[[#This Row],[Total of 2 XCO]]</f>
        <v>500</v>
      </c>
      <c r="BG27" s="91" cm="1">
        <f t="array" ref="BG27">14-SUM(IF(BF27&gt;$BF$18:$BF$71,1/COUNTIF($BF$18:$BF$71,$BF$18:$BF$71)))</f>
        <v>6.0000000000000036</v>
      </c>
      <c r="BH27" s="18"/>
      <c r="BI27" s="110"/>
      <c r="BJ27" s="34" t="str">
        <f>_xlfn.IFNA(INDEX('RD1 Eagle'!$I$2:$I$176,MATCH(Women5108[[#This Row],[Rider]],'RD1 Eagle'!$F$2:$F$176,0)),"")</f>
        <v/>
      </c>
      <c r="BK27" s="34" t="str">
        <f>_xlfn.IFNA(INDEX('RD2 Shepherds'!$I$2:$I$172,MATCH(Women5108[[#This Row],[Rider]],'RD2 Shepherds'!$F$2:$F$172,0)),"")</f>
        <v/>
      </c>
      <c r="BL27" s="34" t="str">
        <f>_xlfn.IFNA(INDEX('RD3 Eagle Park'!$I$2:$I$200,MATCH(Women5108[[#This Row],[Rider]],'RD3 Eagle Park'!$F$2:$F$200,0)),"")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XCM Craigburn'!$I$2:$I$200,MATCH(Women5108[[#This Row],[Rider]],'RD5 XCM Craigburn'!$F$2:$F$200,0)),"")</f>
        <v/>
      </c>
      <c r="BO27" s="34" t="str">
        <f>_xlfn.IFNA(INDEX('RD6 XCM Fox Creek'!$I$2:$I$200,MATCH(Women5108[[#This Row],[Rider]],'RD6 XCM Fox Creek'!$F$2:$F$200,0)),"")</f>
        <v/>
      </c>
      <c r="BP27" s="34" t="str">
        <f>_xlfn.IFNA(INDEX('RD9 XCM Melrose W'!$I$2:$I$200,MATCH(Women5108[[#This Row],[Rider]],'RD9 XCM Melrose W'!$F$2:$F$200,0)),"")</f>
        <v/>
      </c>
      <c r="BQ27" s="34" t="str">
        <f>_xlfn.IFNA(INDEX('RD7 XCO  Shepherds'!$I$2:$I$200,MATCH(Women5108[[#This Row],[Rider]],'RD7 XCO  Shepherds'!$F$2:$F$200,0)),"")</f>
        <v/>
      </c>
      <c r="BR27" s="34"/>
      <c r="BS27" s="34">
        <f>9-COUNTBLANK(Women5108[[#This Row],[RD1 XCC Eagle]:[RD8 XCO Melrose T]])</f>
        <v>0</v>
      </c>
      <c r="BT27" s="34">
        <f>3-COUNTBLANK(Women5108[[#This Row],[RD1 XCC Eagle]:[RD3 XCM OHalTW]])</f>
        <v>0</v>
      </c>
      <c r="BU27" s="34">
        <f>4-COUNTBLANK(Women5108[[#This Row],[RD4 ]:[RD7]])</f>
        <v>0</v>
      </c>
      <c r="BV27" s="34">
        <f>2-COUNTBLANK(Women5108[[#This Row],[RD8]:[RD8 XCO Melrose T]])</f>
        <v>0</v>
      </c>
      <c r="BW27" s="34" cm="1">
        <f t="array" ref="BW27">IF(Men_5[[#This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9">
        <f>SUM(Women5108[[#This Row],[RD8]:[RD8 XCO Melrose T]])</f>
        <v>0</v>
      </c>
      <c r="BZ27" s="37">
        <f>Women5108[[#This Row],[Best 6 of 8 Overall]]+Women5108[[#This Row],[Best 3 of 4 XCM]]+Women5108[[#This Row],[Total of 2 XCO]]</f>
        <v>0</v>
      </c>
      <c r="CA27" s="89" cm="1">
        <f t="array" ref="CA27">3-SUM(IF(BZ27&gt;$BZ$18:$BZ$28,1/COUNTIF($BZ$18:$BZ$28,$BZ$18:$BZ$28)))</f>
        <v>3</v>
      </c>
    </row>
    <row r="28" spans="1:79" ht="16" x14ac:dyDescent="0.2">
      <c r="A28" s="110" t="s">
        <v>262</v>
      </c>
      <c r="B28" s="38">
        <f>_xlfn.IFNA(INDEX('RD1 Eagle'!$I$2:$I$176,MATCH(Men_5[[#This Row],[Rider]],'RD1 Eagle'!$F$2:$F$176,0)),"")</f>
        <v>370</v>
      </c>
      <c r="C28" s="38" t="str">
        <f>_xlfn.IFNA(INDEX('RD2 Shepherds'!$I$2:$I$172,MATCH(Men_5[[#This Row],[Rider]],'RD2 Shepherds'!$F$2:$F$172,0)),"")</f>
        <v/>
      </c>
      <c r="D28" s="38">
        <f>_xlfn.IFNA(INDEX('RD3 OHalTW'!$I$2:$I$200,MATCH(Men_5[[#This Row],[Rider]],'RD3 OHalTW'!$F$2:$F$200,0)),"")</f>
        <v>420</v>
      </c>
      <c r="E28" s="38" t="str">
        <f>_xlfn.IFNA(INDEX('RD4 Ohalloran'!$I$2:$I$200,MATCH(Men_5[[#This Row],[Rider]],'RD4 Ohalloran'!$F$2:$F$200,0)),"")</f>
        <v/>
      </c>
      <c r="F28" s="38" t="str">
        <f>_xlfn.IFNA(INDEX('RD5 XCM Craigburn'!$I$2:$I$200,MATCH(Men_5[[#This Row],[Rider]],'RD5 XCM Craigburn'!$F$2:$F$200,0)),"")</f>
        <v/>
      </c>
      <c r="G28" s="38" t="str">
        <f>_xlfn.IFNA(INDEX('RD6 XCM Fox Creek'!$I$2:$I$200,MATCH(Men_5[[#This Row],[Rider]],'RD6 XCM Fox Creek'!$F$2:$F$200,0)),"")</f>
        <v/>
      </c>
      <c r="H28" s="38" t="str">
        <f>_xlfn.IFNA(INDEX('RD9 XCM Melrose W'!$I$2:$I$200,MATCH(Men_5[[#This Row],[Rider]],'RD9 XCM Melrose W'!$F$2:$F$200,0)),"")</f>
        <v/>
      </c>
      <c r="I28" s="38" t="str">
        <f>_xlfn.IFNA(INDEX('RD7 XCO  Shepherds'!$I$2:$I$200,MATCH(Men_5[[#This Row],[Rider]],'RD7 XCO  Shepherds'!$F$2:$F$200,0)),"")</f>
        <v/>
      </c>
      <c r="J28" s="38" t="str">
        <f>_xlfn.IFNA(INDEX('RD8 XCO Melrose T'!$I$2:$I$200,MATCH(Men_5[[#This Row],[Rider]],'RD8 XCO Melrose T'!$F$2:$F$200,0)),"")</f>
        <v/>
      </c>
      <c r="K28" s="38">
        <f>9-COUNTBLANK(Men_5[[#This Row],[RD1 XCC Eagle]:[RD8 XCO Melrose T]])</f>
        <v>2</v>
      </c>
      <c r="L28" s="61">
        <f>3-COUNTBLANK(Men_5[[#This Row],[RD1 XCC Eagle]:[RD3 XCM OHalTW]])</f>
        <v>2</v>
      </c>
      <c r="M28" s="61">
        <f>4-COUNTBLANK(Men_5[[#This Row],[RD4 ]:[RD7]])</f>
        <v>0</v>
      </c>
      <c r="N28" s="61">
        <f>2-COUNTBLANK(Men_5[[#This Row],[RD8]:[RD8 XCO Melrose T]])</f>
        <v>0</v>
      </c>
      <c r="O28" s="61" cm="1">
        <f t="array" ref="O28">IF(Men_5[[#This Row],[Number of Rounds]]&lt;=6,SUM(IF(ISNA(B28:J28),0,B28:J28)),SUM(LARGE(B28:J28,{1,2,3,4,5,6})))</f>
        <v>790</v>
      </c>
      <c r="P28" s="61" cm="1">
        <f t="array" ref="P28">IF(Men_5[[#This Row],[Number of Rounds XCM]]&lt;=3,SUM(IF(ISNA(E28:H28),0,E28:H28)),SUM(LARGE(E28:H28,{1,2,3})))</f>
        <v>0</v>
      </c>
      <c r="Q28" s="61">
        <f>SUM(Men_5[[#This Row],[RD8]:[RD8 XCO Melrose T]])</f>
        <v>0</v>
      </c>
      <c r="R28" s="61">
        <f>Men_5[[#This Row],[Best 6 of 8 Overall]]+Men_5[[#This Row],[Best 3 of 4 XCM]]+Men_5[[#This Row],[Total of 2 XCO]]</f>
        <v>790</v>
      </c>
      <c r="S28" s="37" cm="1">
        <f t="array" ref="S28">85-SUM(IF(R28&gt;$R$18:$R$210,1/COUNTIF($R$18:$R$210,$R$18:$R$210)))</f>
        <v>9.9999999999997442</v>
      </c>
      <c r="T28" s="18"/>
      <c r="U28" s="110" t="s">
        <v>416</v>
      </c>
      <c r="V28" s="80" t="str">
        <f>_xlfn.IFNA(INDEX('RD1 Eagle'!$I$2:$I$176,MATCH(Women6[[#This Row],[Rider]],'RD1 Eagle'!$F$2:$F$176,0)),"")</f>
        <v/>
      </c>
      <c r="W28" s="38">
        <f>_xlfn.IFNA(INDEX('RD2 Shepherds'!$I$2:$I$172,MATCH(Women6[[#This Row],[Rider]],'RD2 Shepherds'!$F$2:$F$172,0)),"")</f>
        <v>400</v>
      </c>
      <c r="X28" s="34" t="str">
        <f>_xlfn.IFNA(INDEX('RD3 OHalTW'!$I$2:$I$200,MATCH(Women6[[#This Row],[Rider]],'RD3 OHalTW'!$F$2:$F$200,0)),"")</f>
        <v/>
      </c>
      <c r="Y28" s="34" t="str">
        <f>_xlfn.IFNA(INDEX('RD4 Ohalloran'!$I$2:$I$200,MATCH(Women6[[#This Row],[Rider]],'RD4 Ohalloran'!$F$2:$F$200,0)),"")</f>
        <v/>
      </c>
      <c r="Z28" s="34" t="str">
        <f>_xlfn.IFNA(INDEX('RD5 XCM Craigburn'!$I$2:$I$200,MATCH(Women6[[#This Row],[Rider]],'RD5 XCM Craigburn'!$F$2:$F$200,0)),"")</f>
        <v/>
      </c>
      <c r="AA28" s="34" t="str">
        <f>_xlfn.IFNA(INDEX('RD6 XCM Fox Creek'!$I$2:$I$200,MATCH(Women6[[#This Row],[Rider]],'RD6 XCM Fox Creek'!$F$2:$F$200,0)),"")</f>
        <v/>
      </c>
      <c r="AB28" s="34" t="str">
        <f>_xlfn.IFNA(INDEX('RD9 XCM Melrose W'!$I$2:$I$200,MATCH(Women6[[#This Row],[Rider]],'RD9 XCM Melrose W'!$F$2:$F$200,0)),"")</f>
        <v/>
      </c>
      <c r="AC28" s="34" t="str">
        <f>_xlfn.IFNA(INDEX('RD7 XCO  Shepherds'!$I$2:$I$200,MATCH(Women6[[#This Row],[Rider]],'RD7 XCO  Shepherds'!$F$2:$F$200,0)),"")</f>
        <v/>
      </c>
      <c r="AD28" s="34" t="str">
        <f>_xlfn.IFNA(INDEX('RD8 XCO Melrose T'!$I$2:$I$200,MATCH(Women6[[#This Row],[Rider]],'RD8 XCO Melrose T'!$F$2:$F$200,0)),"")</f>
        <v/>
      </c>
      <c r="AE28" s="34">
        <f>9-COUNTBLANK(Women6[[#This Row],[RD1 XCC Eagle]:[RD8 XCO Melrose T]])</f>
        <v>1</v>
      </c>
      <c r="AF28" s="59">
        <f>3-COUNTBLANK(Women6[[#This Row],[RD1 XCC Eagle]:[RD3 XCM OHalTW]])</f>
        <v>1</v>
      </c>
      <c r="AG28" s="59">
        <f>4-COUNTBLANK(Women6[[#This Row],[RD4 ]:[RD7]])</f>
        <v>0</v>
      </c>
      <c r="AH28" s="59">
        <f>2-COUNTBLANK(Women6[[#This Row],[RD8]:[RD8 XCO Melrose T]])</f>
        <v>0</v>
      </c>
      <c r="AI28" s="59" cm="1">
        <f t="array" ref="AI28">IF(Men_5[[#This Row],[Number of Rounds]]&lt;=6,SUM(IF(ISNA(V28:AD28),0,V28:AD28)),SUM(LARGE(V28:AD28,{1,2,3,4,5,6})))</f>
        <v>400</v>
      </c>
      <c r="AJ28" s="59" cm="1">
        <f t="array" ref="AJ28">IF(Women6[[#This Row],[Number of XCM Rounds]]&lt;=3,SUM(IF(ISNA(Y28:AB28),0,Y28:AB28)),SUM(LARGE(Y28:AB28,{1,2,3})))</f>
        <v>0</v>
      </c>
      <c r="AK28" s="59">
        <f>SUM(Women6[[#This Row],[RD8]:[RD8 XCO Melrose T]])</f>
        <v>0</v>
      </c>
      <c r="AL28" s="59">
        <f>Women6[[#This Row],[Best 3 of 4 XCM]]+Women6[[#This Row],[Best 6 of 8 Overall]]+Women6[[#This Row],[Total of 2 XCO]]</f>
        <v>400</v>
      </c>
      <c r="AM28" s="37" cm="1">
        <f t="array" ref="AM28">18-SUM(IF(AL28&gt;$AL$18:$AL$52,1/COUNTIF($AL$18:$AL$52,$AL$18:$AL$52)))</f>
        <v>9.0000000000000036</v>
      </c>
      <c r="AN28" s="18"/>
      <c r="AO28" s="110" t="s">
        <v>485</v>
      </c>
      <c r="AP28" s="72" t="str">
        <f>_xlfn.IFNA(INDEX('RD1 Eagle'!$I$2:$I$176,MATCH(Junior7[[#This Row],[Rider]],'RD1 Eagle'!$F$2:$F$176,0)),"")</f>
        <v/>
      </c>
      <c r="AQ28" s="72" t="str">
        <f>_xlfn.IFNA(INDEX('RD2 Shepherds'!$I$2:$I$172,MATCH(Junior7[[#This Row],[Rider]],'RD2 Shepherds'!$F$2:$F$172,0)),"")</f>
        <v/>
      </c>
      <c r="AR28" s="34">
        <f>_xlfn.IFNA(INDEX('RD3 OHalTW'!$I$2:$I$200,MATCH(Junior7[[#This Row],[Rider]],'RD3 OHalTW'!$F$2:$F$200,0)),"")</f>
        <v>450</v>
      </c>
      <c r="AS28" s="34" t="str">
        <f>_xlfn.IFNA(INDEX('RD4 Ohalloran'!$I$2:$I$200,MATCH(Junior7[[#This Row],[Rider]],'RD4 Ohalloran'!$F$2:$F$200,0)),"")</f>
        <v/>
      </c>
      <c r="AT28" s="34" t="str">
        <f>_xlfn.IFNA(INDEX('RD5 XCM Craigburn'!$I$2:$I$200,MATCH(Junior7[[#This Row],[Rider]],'RD5 XCM Craigburn'!$F$2:$F$200,0)),"")</f>
        <v/>
      </c>
      <c r="AU28" s="59" t="str">
        <f>_xlfn.IFNA(INDEX('RD6 XCM Fox Creek'!$I$2:$I$200,MATCH(Junior7[[#This Row],[Rider]],'RD6 XCM Fox Creek'!$F$2:$F$200,0)),"")</f>
        <v/>
      </c>
      <c r="AV28" s="59" t="str">
        <f>_xlfn.IFNA(INDEX('RD9 XCM Melrose W'!$I$2:$I$200,MATCH(Junior7[[#This Row],[Rider]],'RD9 XCM Melrose W'!$F$2:$F$200,0)),"")</f>
        <v/>
      </c>
      <c r="AW28" s="59" t="str">
        <f>_xlfn.IFNA(INDEX('RD7 XCO  Shepherds'!$I$2:$I$200,MATCH(Junior7[[#This Row],[Rider]],'RD7 XCO  Shepherds'!$F$2:$F$200,0)),"")</f>
        <v/>
      </c>
      <c r="AX28" s="59" t="str">
        <f>_xlfn.IFNA(INDEX('RD8 XCO Melrose T'!$I$2:$I$200,MATCH(Junior7[[#This Row],[Rider]],'RD8 XCO Melrose T'!$F$2:$F$200,0)),"")</f>
        <v/>
      </c>
      <c r="AY28" s="24">
        <f>9-COUNTBLANK(Junior7[[#This Row],[RD1 XCC Eagle]:[RD8 XCO Melrose T]])</f>
        <v>1</v>
      </c>
      <c r="AZ28" s="90">
        <f>3-COUNTBLANK(Junior7[[#This Row],[RD1 XCC Eagle]:[RD3 XCM OHalTW]])</f>
        <v>1</v>
      </c>
      <c r="BA28" s="90">
        <f>4-COUNTBLANK(Junior7[[#This Row],[RD4 ]:[RD7]])</f>
        <v>0</v>
      </c>
      <c r="BB28" s="90">
        <f>2-COUNTBLANK(Junior7[[#This Row],[RD8]:[RD8 XCO Melrose T]])</f>
        <v>0</v>
      </c>
      <c r="BC28" s="109" cm="1">
        <f t="array" ref="BC28">IF(Men_5[[#This Row],[Number of Rounds]]&lt;=6,SUM(IF(ISNA(AP28:AX28),0,AP28:AX28)),SUM(LARGE(AP28:AX28,{1,2,3,4,5,6})))</f>
        <v>450</v>
      </c>
      <c r="BD28" s="90" cm="1">
        <f t="array" ref="BD28">IF(Junior7[[#This Row],[Number of XCM Rounds]]&lt;=3,SUM(IF(ISNA(AS28:AV28),0,AS28:AV28)),SUM(LARGE(AS28:AV28,{1,2,3})))</f>
        <v>0</v>
      </c>
      <c r="BE28" s="90">
        <f>SUM(Junior7[[#This Row],[RD8]:[RD8 XCO Melrose T]])</f>
        <v>0</v>
      </c>
      <c r="BF28" s="93">
        <f>Junior7[[#This Row],[Best 3 of 4 XCM]]+Junior7[[#This Row],[Best 6 of 8 Overall]]+Junior7[[#This Row],[Total of 2 XCO]]</f>
        <v>450</v>
      </c>
      <c r="BG28" s="91" cm="1">
        <f t="array" ref="BG28">14-SUM(IF(BF28&gt;$BF$18:$BF$71,1/COUNTIF($BF$18:$BF$71,$BF$18:$BF$71)))</f>
        <v>7.0000000000000036</v>
      </c>
      <c r="BH28" s="18"/>
      <c r="BI28" s="110"/>
      <c r="BJ28" s="34" t="str">
        <f>_xlfn.IFNA(INDEX('RD1 Eagle'!$I$2:$I$176,MATCH(Women5108[[#This Row],[Rider]],'RD1 Eagle'!$F$2:$F$176,0)),"")</f>
        <v/>
      </c>
      <c r="BK28" s="34" t="str">
        <f>_xlfn.IFNA(INDEX('RD2 Shepherds'!$I$2:$I$172,MATCH(Women5108[[#This Row],[Rider]],'RD2 Shepherds'!$F$2:$F$172,0)),"")</f>
        <v/>
      </c>
      <c r="BL28" s="34" t="str">
        <f>_xlfn.IFNA(INDEX('RD3 Eagle Park'!$I$2:$I$200,MATCH(Women5108[[#This Row],[Rider]],'RD3 Eagle Park'!$F$2:$F$200,0)),"")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XCM Craigburn'!$I$2:$I$200,MATCH(Women5108[[#This Row],[Rider]],'RD5 XCM Craigburn'!$F$2:$F$200,0)),"")</f>
        <v/>
      </c>
      <c r="BO28" s="34" t="str">
        <f>_xlfn.IFNA(INDEX('RD6 XCM Fox Creek'!$I$2:$I$200,MATCH(Women5108[[#This Row],[Rider]],'RD6 XCM Fox Creek'!$F$2:$F$200,0)),"")</f>
        <v/>
      </c>
      <c r="BP28" s="34" t="str">
        <f>_xlfn.IFNA(INDEX('RD9 XCM Melrose W'!$I$2:$I$200,MATCH(Women5108[[#This Row],[Rider]],'RD9 XCM Melrose W'!$F$2:$F$200,0)),"")</f>
        <v/>
      </c>
      <c r="BQ28" s="34" t="str">
        <f>_xlfn.IFNA(INDEX('RD7 XCO  Shepherds'!$I$2:$I$200,MATCH(Women5108[[#This Row],[Rider]],'RD7 XCO  Shepherds'!$F$2:$F$200,0)),"")</f>
        <v/>
      </c>
      <c r="BR28" s="34"/>
      <c r="BS28" s="34">
        <f>9-COUNTBLANK(Women5108[[#This Row],[RD1 XCC Eagle]:[RD8 XCO Melrose T]])</f>
        <v>0</v>
      </c>
      <c r="BT28" s="34">
        <f>3-COUNTBLANK(Women5108[[#This Row],[RD1 XCC Eagle]:[RD3 XCM OHalTW]])</f>
        <v>0</v>
      </c>
      <c r="BU28" s="34">
        <f>4-COUNTBLANK(Women5108[[#This Row],[RD4 ]:[RD7]])</f>
        <v>0</v>
      </c>
      <c r="BV28" s="34">
        <f>2-COUNTBLANK(Women5108[[#This Row],[RD8]:[RD8 XCO Melrose T]])</f>
        <v>0</v>
      </c>
      <c r="BW28" s="34" cm="1">
        <f t="array" ref="BW28">IF(Men_5[[#This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7">
        <f>SUM(Women5108[[#This Row],[RD8]:[RD8 XCO Melrose T]])</f>
        <v>0</v>
      </c>
      <c r="BZ28" s="37">
        <f>Women5108[[#This Row],[Best 6 of 8 Overall]]+Women5108[[#This Row],[Best 3 of 4 XCM]]+Women5108[[#This Row],[Total of 2 XCO]]</f>
        <v>0</v>
      </c>
      <c r="CA28" s="89" cm="1">
        <f t="array" ref="CA28">3-SUM(IF(BZ28&gt;$BZ$18:$BZ$28,1/COUNTIF($BZ$18:$BZ$28,$BZ$18:$BZ$28)))</f>
        <v>3</v>
      </c>
    </row>
    <row r="29" spans="1:79" ht="16" x14ac:dyDescent="0.2">
      <c r="A29" s="110" t="s">
        <v>82</v>
      </c>
      <c r="B29" s="38" t="str">
        <f>_xlfn.IFNA(INDEX('RD1 Eagle'!$I$2:$I$176,MATCH(Men_5[[#This Row],[Rider]],'RD1 Eagle'!$F$2:$F$176,0)),"")</f>
        <v/>
      </c>
      <c r="C29" s="38">
        <f>_xlfn.IFNA(INDEX('RD2 Shepherds'!$I$2:$I$172,MATCH(Men_5[[#This Row],[Rider]],'RD2 Shepherds'!$F$2:$F$172,0)),"")</f>
        <v>380</v>
      </c>
      <c r="D29" s="38">
        <f>_xlfn.IFNA(INDEX('RD3 OHalTW'!$I$2:$I$200,MATCH(Men_5[[#This Row],[Rider]],'RD3 OHalTW'!$F$2:$F$200,0)),"")</f>
        <v>350</v>
      </c>
      <c r="E29" s="38" t="str">
        <f>_xlfn.IFNA(INDEX('RD4 Ohalloran'!$I$2:$I$200,MATCH(Men_5[[#This Row],[Rider]],'RD4 Ohalloran'!$F$2:$F$200,0)),"")</f>
        <v/>
      </c>
      <c r="F29" s="38" t="str">
        <f>_xlfn.IFNA(INDEX('RD5 XCM Craigburn'!$I$2:$I$200,MATCH(Men_5[[#This Row],[Rider]],'RD5 XCM Craigburn'!$F$2:$F$200,0)),"")</f>
        <v/>
      </c>
      <c r="G29" s="38" t="str">
        <f>_xlfn.IFNA(INDEX('RD6 XCM Fox Creek'!$I$2:$I$200,MATCH(Men_5[[#This Row],[Rider]],'RD6 XCM Fox Creek'!$F$2:$F$200,0)),"")</f>
        <v/>
      </c>
      <c r="H29" s="38" t="str">
        <f>_xlfn.IFNA(INDEX('RD9 XCM Melrose W'!$I$2:$I$200,MATCH(Men_5[[#This Row],[Rider]],'RD9 XCM Melrose W'!$F$2:$F$200,0)),"")</f>
        <v/>
      </c>
      <c r="I29" s="38" t="str">
        <f>_xlfn.IFNA(INDEX('RD7 XCO  Shepherds'!$I$2:$I$200,MATCH(Men_5[[#This Row],[Rider]],'RD7 XCO  Shepherds'!$F$2:$F$200,0)),"")</f>
        <v/>
      </c>
      <c r="J29" s="38" t="str">
        <f>_xlfn.IFNA(INDEX('RD8 XCO Melrose T'!$I$2:$I$200,MATCH(Men_5[[#This Row],[Rider]],'RD8 XCO Melrose T'!$F$2:$F$200,0)),"")</f>
        <v/>
      </c>
      <c r="K29" s="38">
        <f>9-COUNTBLANK(Men_5[[#This Row],[RD1 XCC Eagle]:[RD8 XCO Melrose T]])</f>
        <v>2</v>
      </c>
      <c r="L29" s="61">
        <f>3-COUNTBLANK(Men_5[[#This Row],[RD1 XCC Eagle]:[RD3 XCM OHalTW]])</f>
        <v>2</v>
      </c>
      <c r="M29" s="61">
        <f>4-COUNTBLANK(Men_5[[#This Row],[RD4 ]:[RD7]])</f>
        <v>0</v>
      </c>
      <c r="N29" s="61">
        <f>2-COUNTBLANK(Men_5[[#This Row],[RD8]:[RD8 XCO Melrose T]])</f>
        <v>0</v>
      </c>
      <c r="O29" s="61" cm="1">
        <f t="array" ref="O29">IF(Men_5[[#This Row],[Number of Rounds]]&lt;=6,SUM(IF(ISNA(B29:J29),0,B29:J29)),SUM(LARGE(B29:J29,{1,2,3,4,5,6})))</f>
        <v>730</v>
      </c>
      <c r="P29" s="61" cm="1">
        <f t="array" ref="P29">IF(Men_5[[#This Row],[Number of Rounds XCM]]&lt;=3,SUM(IF(ISNA(E29:H29),0,E29:H29)),SUM(LARGE(E29:H29,{1,2,3})))</f>
        <v>0</v>
      </c>
      <c r="Q29" s="61">
        <f>SUM(Men_5[[#This Row],[RD8]:[RD8 XCO Melrose T]])</f>
        <v>0</v>
      </c>
      <c r="R29" s="61">
        <f>Men_5[[#This Row],[Best 6 of 8 Overall]]+Men_5[[#This Row],[Best 3 of 4 XCM]]+Men_5[[#This Row],[Total of 2 XCO]]</f>
        <v>730</v>
      </c>
      <c r="S29" s="37" cm="1">
        <f t="array" ref="S29">85-SUM(IF(R29&gt;$R$18:$R$210,1/COUNTIF($R$18:$R$210,$R$18:$R$210)))</f>
        <v>10.999999999999744</v>
      </c>
      <c r="T29" s="18"/>
      <c r="U29" s="110" t="s">
        <v>412</v>
      </c>
      <c r="V29" s="72" t="str">
        <f>_xlfn.IFNA(INDEX('RD1 Eagle'!$I$2:$I$176,MATCH(Women6[[#This Row],[Rider]],'RD1 Eagle'!$F$2:$F$176,0)),"")</f>
        <v/>
      </c>
      <c r="W29" s="34">
        <f>_xlfn.IFNA(INDEX('RD2 Shepherds'!$I$2:$I$172,MATCH(Women6[[#This Row],[Rider]],'RD2 Shepherds'!$F$2:$F$172,0)),"")</f>
        <v>400</v>
      </c>
      <c r="X29" s="34" t="str">
        <f>_xlfn.IFNA(INDEX('RD3 OHalTW'!$I$2:$I$200,MATCH(Women6[[#This Row],[Rider]],'RD3 OHalTW'!$F$2:$F$200,0)),"")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XCM Craigburn'!$I$2:$I$200,MATCH(Women6[[#This Row],[Rider]],'RD5 XCM Craigburn'!$F$2:$F$200,0)),"")</f>
        <v/>
      </c>
      <c r="AA29" s="34" t="str">
        <f>_xlfn.IFNA(INDEX('RD6 XCM Fox Creek'!$I$2:$I$200,MATCH(Women6[[#This Row],[Rider]],'RD6 XCM Fox Creek'!$F$2:$F$200,0)),"")</f>
        <v/>
      </c>
      <c r="AB29" s="34" t="str">
        <f>_xlfn.IFNA(INDEX('RD9 XCM Melrose W'!$I$2:$I$200,MATCH(Women6[[#This Row],[Rider]],'RD9 XCM Melrose W'!$F$2:$F$200,0)),"")</f>
        <v/>
      </c>
      <c r="AC29" s="34" t="str">
        <f>_xlfn.IFNA(INDEX('RD7 XCO  Shepherds'!$I$2:$I$200,MATCH(Women6[[#This Row],[Rider]],'RD7 XCO  Shepherds'!$F$2:$F$200,0)),"")</f>
        <v/>
      </c>
      <c r="AD29" s="34" t="str">
        <f>_xlfn.IFNA(INDEX('RD8 XCO Melrose T'!$I$2:$I$200,MATCH(Women6[[#This Row],[Rider]],'RD8 XCO Melrose T'!$F$2:$F$200,0)),"")</f>
        <v/>
      </c>
      <c r="AE29" s="34">
        <f>9-COUNTBLANK(Women6[[#This Row],[RD1 XCC Eagle]:[RD8 XCO Melrose T]])</f>
        <v>1</v>
      </c>
      <c r="AF29" s="59">
        <f>3-COUNTBLANK(Women6[[#This Row],[RD1 XCC Eagle]:[RD3 XCM OHalTW]])</f>
        <v>1</v>
      </c>
      <c r="AG29" s="59">
        <f>4-COUNTBLANK(Women6[[#This Row],[RD4 ]:[RD7]])</f>
        <v>0</v>
      </c>
      <c r="AH29" s="59">
        <f>2-COUNTBLANK(Women6[[#This Row],[RD8]:[RD8 XCO Melrose T]])</f>
        <v>0</v>
      </c>
      <c r="AI29" s="59" cm="1">
        <f t="array" ref="AI29">IF(Men_5[[#This Row],[Number of Rounds]]&lt;=6,SUM(IF(ISNA(V29:AD29),0,V29:AD29)),SUM(LARGE(V29:AD29,{1,2,3,4,5,6})))</f>
        <v>400</v>
      </c>
      <c r="AJ29" s="59" cm="1">
        <f t="array" ref="AJ29">IF(Women6[[#This Row],[Number of XCM Rounds]]&lt;=3,SUM(IF(ISNA(Y29:AB29),0,Y29:AB29)),SUM(LARGE(Y29:AB29,{1,2,3})))</f>
        <v>0</v>
      </c>
      <c r="AK29" s="59">
        <f>SUM(Women6[[#This Row],[RD8]:[RD8 XCO Melrose T]])</f>
        <v>0</v>
      </c>
      <c r="AL29" s="59">
        <f>Women6[[#This Row],[Best 3 of 4 XCM]]+Women6[[#This Row],[Best 6 of 8 Overall]]+Women6[[#This Row],[Total of 2 XCO]]</f>
        <v>400</v>
      </c>
      <c r="AM29" s="37" cm="1">
        <f t="array" ref="AM29">18-SUM(IF(AL29&gt;$AL$18:$AL$52,1/COUNTIF($AL$18:$AL$52,$AL$18:$AL$52)))</f>
        <v>9.0000000000000036</v>
      </c>
      <c r="AN29" s="18"/>
      <c r="AO29" s="110" t="s">
        <v>166</v>
      </c>
      <c r="AP29" s="72">
        <f>_xlfn.IFNA(INDEX('RD1 Eagle'!$I$2:$I$176,MATCH(Junior7[[#This Row],[Rider]],'RD1 Eagle'!$F$2:$F$176,0)),"")</f>
        <v>450</v>
      </c>
      <c r="AQ29" s="72" t="str">
        <f>_xlfn.IFNA(INDEX('RD2 Shepherds'!$I$2:$I$172,MATCH(Junior7[[#This Row],[Rider]],'RD2 Shepherds'!$F$2:$F$172,0)),"")</f>
        <v/>
      </c>
      <c r="AR29" s="34" t="str">
        <f>_xlfn.IFNA(INDEX('RD3 OHalTW'!$I$2:$I$200,MATCH(Junior7[[#This Row],[Rider]],'RD3 OHalTW'!$F$2:$F$200,0)),"")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XCM Craigburn'!$I$2:$I$200,MATCH(Junior7[[#This Row],[Rider]],'RD5 XCM Craigburn'!$F$2:$F$200,0)),"")</f>
        <v/>
      </c>
      <c r="AU29" s="59" t="str">
        <f>_xlfn.IFNA(INDEX('RD6 XCM Fox Creek'!$I$2:$I$200,MATCH(Junior7[[#This Row],[Rider]],'RD6 XCM Fox Creek'!$F$2:$F$200,0)),"")</f>
        <v/>
      </c>
      <c r="AV29" s="59" t="str">
        <f>_xlfn.IFNA(INDEX('RD9 XCM Melrose W'!$I$2:$I$200,MATCH(Junior7[[#This Row],[Rider]],'RD9 XCM Melrose W'!$F$2:$F$200,0)),"")</f>
        <v/>
      </c>
      <c r="AW29" s="59" t="str">
        <f>_xlfn.IFNA(INDEX('RD7 XCO  Shepherds'!$I$2:$I$200,MATCH(Junior7[[#This Row],[Rider]],'RD7 XCO  Shepherds'!$F$2:$F$200,0)),"")</f>
        <v/>
      </c>
      <c r="AX29" s="59" t="str">
        <f>_xlfn.IFNA(INDEX('RD8 XCO Melrose T'!$I$2:$I$200,MATCH(Junior7[[#This Row],[Rider]],'RD8 XCO Melrose T'!$F$2:$F$200,0)),"")</f>
        <v/>
      </c>
      <c r="AY29" s="24">
        <f>9-COUNTBLANK(Junior7[[#This Row],[RD1 XCC Eagle]:[RD8 XCO Melrose T]])</f>
        <v>1</v>
      </c>
      <c r="AZ29" s="49">
        <f>3-COUNTBLANK(Junior7[[#This Row],[RD1 XCC Eagle]:[RD3 XCM OHalTW]])</f>
        <v>1</v>
      </c>
      <c r="BA29" s="49">
        <f>4-COUNTBLANK(Junior7[[#This Row],[RD4 ]:[RD7]])</f>
        <v>0</v>
      </c>
      <c r="BB29" s="49">
        <f>2-COUNTBLANK(Junior7[[#This Row],[RD8]:[RD8 XCO Melrose T]])</f>
        <v>0</v>
      </c>
      <c r="BC29" s="107" cm="1">
        <f t="array" ref="BC29">IF(Men_5[[#This Row],[Number of Rounds]]&lt;=6,SUM(IF(ISNA(AP29:AX29),0,AP29:AX29)),SUM(LARGE(AP29:AX29,{1,2,3,4,5,6})))</f>
        <v>450</v>
      </c>
      <c r="BD29" s="49" cm="1">
        <f t="array" ref="BD29">IF(Junior7[[#This Row],[Number of XCM Rounds]]&lt;=3,SUM(IF(ISNA(AS29:AV29),0,AS29:AV29)),SUM(LARGE(AS29:AV29,{1,2,3})))</f>
        <v>0</v>
      </c>
      <c r="BE29" s="49">
        <f>SUM(Junior7[[#This Row],[RD8]:[RD8 XCO Melrose T]])</f>
        <v>0</v>
      </c>
      <c r="BF29" s="48">
        <f>Junior7[[#This Row],[Best 3 of 4 XCM]]+Junior7[[#This Row],[Best 6 of 8 Overall]]+Junior7[[#This Row],[Total of 2 XCO]]</f>
        <v>450</v>
      </c>
      <c r="BG29" s="91" cm="1">
        <f t="array" ref="BG29">14-SUM(IF(BF29&gt;$BF$18:$BF$71,1/COUNTIF($BF$18:$BF$71,$BF$18:$BF$71)))</f>
        <v>7.0000000000000036</v>
      </c>
      <c r="BH29" s="18"/>
    </row>
    <row r="30" spans="1:79" ht="16" x14ac:dyDescent="0.2">
      <c r="A30" s="110" t="s">
        <v>351</v>
      </c>
      <c r="B30" s="38" t="str">
        <f>_xlfn.IFNA(INDEX('RD1 Eagle'!$I$2:$I$176,MATCH(Men_5[[#This Row],[Rider]],'RD1 Eagle'!$F$2:$F$176,0)),"")</f>
        <v/>
      </c>
      <c r="C30" s="38">
        <f>_xlfn.IFNA(INDEX('RD2 Shepherds'!$I$2:$I$172,MATCH(Men_5[[#This Row],[Rider]],'RD2 Shepherds'!$F$2:$F$172,0)),"")</f>
        <v>400</v>
      </c>
      <c r="D30" s="38">
        <f>_xlfn.IFNA(INDEX('RD3 OHalTW'!$I$2:$I$200,MATCH(Men_5[[#This Row],[Rider]],'RD3 OHalTW'!$F$2:$F$200,0)),"")</f>
        <v>330</v>
      </c>
      <c r="E30" s="38" t="str">
        <f>_xlfn.IFNA(INDEX('RD4 Ohalloran'!$I$2:$I$200,MATCH(Men_5[[#This Row],[Rider]],'RD4 Ohalloran'!$F$2:$F$200,0)),"")</f>
        <v/>
      </c>
      <c r="F30" s="38" t="str">
        <f>_xlfn.IFNA(INDEX('RD5 XCM Craigburn'!$I$2:$I$200,MATCH(Men_5[[#This Row],[Rider]],'RD5 XCM Craigburn'!$F$2:$F$200,0)),"")</f>
        <v/>
      </c>
      <c r="G30" s="38" t="str">
        <f>_xlfn.IFNA(INDEX('RD6 XCM Fox Creek'!$I$2:$I$200,MATCH(Men_5[[#This Row],[Rider]],'RD6 XCM Fox Creek'!$F$2:$F$200,0)),"")</f>
        <v/>
      </c>
      <c r="H30" s="38" t="str">
        <f>_xlfn.IFNA(INDEX('RD9 XCM Melrose W'!$I$2:$I$200,MATCH(Men_5[[#This Row],[Rider]],'RD9 XCM Melrose W'!$F$2:$F$200,0)),"")</f>
        <v/>
      </c>
      <c r="I30" s="38" t="str">
        <f>_xlfn.IFNA(INDEX('RD7 XCO  Shepherds'!$I$2:$I$200,MATCH(Men_5[[#This Row],[Rider]],'RD7 XCO  Shepherds'!$F$2:$F$200,0)),"")</f>
        <v/>
      </c>
      <c r="J30" s="38" t="str">
        <f>_xlfn.IFNA(INDEX('RD8 XCO Melrose T'!$I$2:$I$200,MATCH(Men_5[[#This Row],[Rider]],'RD8 XCO Melrose T'!$F$2:$F$200,0)),"")</f>
        <v/>
      </c>
      <c r="K30" s="38">
        <f>9-COUNTBLANK(Men_5[[#This Row],[RD1 XCC Eagle]:[RD8 XCO Melrose T]])</f>
        <v>2</v>
      </c>
      <c r="L30" s="61">
        <f>3-COUNTBLANK(Men_5[[#This Row],[RD1 XCC Eagle]:[RD3 XCM OHalTW]])</f>
        <v>2</v>
      </c>
      <c r="M30" s="61">
        <f>4-COUNTBLANK(Men_5[[#This Row],[RD4 ]:[RD7]])</f>
        <v>0</v>
      </c>
      <c r="N30" s="61">
        <f>2-COUNTBLANK(Men_5[[#This Row],[RD8]:[RD8 XCO Melrose T]])</f>
        <v>0</v>
      </c>
      <c r="O30" s="61" cm="1">
        <f t="array" ref="O30">IF(Men_5[[#This Row],[Number of Rounds]]&lt;=6,SUM(IF(ISNA(B30:J30),0,B30:J30)),SUM(LARGE(B30:J30,{1,2,3,4,5,6})))</f>
        <v>730</v>
      </c>
      <c r="P30" s="61" cm="1">
        <f t="array" ref="P30">IF(Men_5[[#This Row],[Number of Rounds XCM]]&lt;=3,SUM(IF(ISNA(E30:H30),0,E30:H30)),SUM(LARGE(E30:H30,{1,2,3})))</f>
        <v>0</v>
      </c>
      <c r="Q30" s="61">
        <f>SUM(Men_5[[#This Row],[RD8]:[RD8 XCO Melrose T]])</f>
        <v>0</v>
      </c>
      <c r="R30" s="61">
        <f>Men_5[[#This Row],[Best 6 of 8 Overall]]+Men_5[[#This Row],[Best 3 of 4 XCM]]+Men_5[[#This Row],[Total of 2 XCO]]</f>
        <v>730</v>
      </c>
      <c r="S30" s="37" cm="1">
        <f t="array" ref="S30">85-SUM(IF(R30&gt;$R$18:$R$210,1/COUNTIF($R$18:$R$210,$R$18:$R$210)))</f>
        <v>10.999999999999744</v>
      </c>
      <c r="T30" s="18"/>
      <c r="U30" s="110" t="s">
        <v>414</v>
      </c>
      <c r="V30" s="80" t="str">
        <f>_xlfn.IFNA(INDEX('RD1 Eagle'!$I$2:$I$176,MATCH(Women6[[#This Row],[Rider]],'RD1 Eagle'!$F$2:$F$176,0)),"")</f>
        <v/>
      </c>
      <c r="W30" s="38">
        <f>_xlfn.IFNA(INDEX('RD2 Shepherds'!$I$2:$I$172,MATCH(Women6[[#This Row],[Rider]],'RD2 Shepherds'!$F$2:$F$172,0)),"")</f>
        <v>390</v>
      </c>
      <c r="X30" s="38" t="str">
        <f>_xlfn.IFNA(INDEX('RD3 OHalTW'!$I$2:$I$200,MATCH(Women6[[#This Row],[Rider]],'RD3 OHalTW'!$F$2:$F$200,0)),"")</f>
        <v/>
      </c>
      <c r="Y30" s="34" t="str">
        <f>_xlfn.IFNA(INDEX('RD4 Ohalloran'!$I$2:$I$200,MATCH(Women6[[#This Row],[Rider]],'RD4 Ohalloran'!$F$2:$F$200,0)),"")</f>
        <v/>
      </c>
      <c r="Z30" s="34" t="str">
        <f>_xlfn.IFNA(INDEX('RD5 XCM Craigburn'!$I$2:$I$200,MATCH(Women6[[#This Row],[Rider]],'RD5 XCM Craigburn'!$F$2:$F$200,0)),"")</f>
        <v/>
      </c>
      <c r="AA30" s="34" t="str">
        <f>_xlfn.IFNA(INDEX('RD6 XCM Fox Creek'!$I$2:$I$200,MATCH(Women6[[#This Row],[Rider]],'RD6 XCM Fox Creek'!$F$2:$F$200,0)),"")</f>
        <v/>
      </c>
      <c r="AB30" s="34" t="str">
        <f>_xlfn.IFNA(INDEX('RD9 XCM Melrose W'!$I$2:$I$200,MATCH(Women6[[#This Row],[Rider]],'RD9 XCM Melrose W'!$F$2:$F$200,0)),"")</f>
        <v/>
      </c>
      <c r="AC30" s="34" t="str">
        <f>_xlfn.IFNA(INDEX('RD7 XCO  Shepherds'!$I$2:$I$200,MATCH(Women6[[#This Row],[Rider]],'RD7 XCO  Shepherds'!$F$2:$F$200,0)),"")</f>
        <v/>
      </c>
      <c r="AD30" s="34" t="str">
        <f>_xlfn.IFNA(INDEX('RD8 XCO Melrose T'!$I$2:$I$200,MATCH(Women6[[#This Row],[Rider]],'RD8 XCO Melrose T'!$F$2:$F$200,0)),"")</f>
        <v/>
      </c>
      <c r="AE30" s="34">
        <f>9-COUNTBLANK(Women6[[#This Row],[RD1 XCC Eagle]:[RD8 XCO Melrose T]])</f>
        <v>1</v>
      </c>
      <c r="AF30" s="59">
        <f>3-COUNTBLANK(Women6[[#This Row],[RD1 XCC Eagle]:[RD3 XCM OHalTW]])</f>
        <v>1</v>
      </c>
      <c r="AG30" s="59">
        <f>4-COUNTBLANK(Women6[[#This Row],[RD4 ]:[RD7]])</f>
        <v>0</v>
      </c>
      <c r="AH30" s="59">
        <f>2-COUNTBLANK(Women6[[#This Row],[RD8]:[RD8 XCO Melrose T]])</f>
        <v>0</v>
      </c>
      <c r="AI30" s="59" cm="1">
        <f t="array" ref="AI30">IF(Men_5[[#This Row],[Number of Rounds]]&lt;=6,SUM(IF(ISNA(V30:AD30),0,V30:AD30)),SUM(LARGE(V30:AD30,{1,2,3,4,5,6})))</f>
        <v>390</v>
      </c>
      <c r="AJ30" s="59" cm="1">
        <f t="array" ref="AJ30">IF(Women6[[#This Row],[Number of XCM Rounds]]&lt;=3,SUM(IF(ISNA(Y30:AB30),0,Y30:AB30)),SUM(LARGE(Y30:AB30,{1,2,3})))</f>
        <v>0</v>
      </c>
      <c r="AK30" s="59">
        <f>SUM(Women6[[#This Row],[RD8]:[RD8 XCO Melrose T]])</f>
        <v>0</v>
      </c>
      <c r="AL30" s="59">
        <f>Women6[[#This Row],[Best 3 of 4 XCM]]+Women6[[#This Row],[Best 6 of 8 Overall]]+Women6[[#This Row],[Total of 2 XCO]]</f>
        <v>390</v>
      </c>
      <c r="AM30" s="37" cm="1">
        <f t="array" ref="AM30">18-SUM(IF(AL30&gt;$AL$18:$AL$52,1/COUNTIF($AL$18:$AL$52,$AL$18:$AL$52)))</f>
        <v>10.000000000000004</v>
      </c>
      <c r="AN30" s="18"/>
      <c r="AO30" s="110" t="s">
        <v>447</v>
      </c>
      <c r="AP30" s="72" t="str">
        <f>_xlfn.IFNA(INDEX('RD1 Eagle'!$I$2:$I$176,MATCH(Junior7[[#This Row],[Rider]],'RD1 Eagle'!$F$2:$F$176,0)),"")</f>
        <v/>
      </c>
      <c r="AQ30" s="72">
        <f>_xlfn.IFNA(INDEX('RD2 Shepherds'!$I$2:$I$172,MATCH(Junior7[[#This Row],[Rider]],'RD2 Shepherds'!$F$2:$F$172,0)),"")</f>
        <v>450</v>
      </c>
      <c r="AR30" s="34" t="str">
        <f>_xlfn.IFNA(INDEX('RD3 OHalTW'!$I$2:$I$200,MATCH(Junior7[[#This Row],[Rider]],'RD3 OHalTW'!$F$2:$F$200,0)),"")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XCM Craigburn'!$I$2:$I$200,MATCH(Junior7[[#This Row],[Rider]],'RD5 XCM Craigburn'!$F$2:$F$200,0)),"")</f>
        <v/>
      </c>
      <c r="AU30" s="59" t="str">
        <f>_xlfn.IFNA(INDEX('RD6 XCM Fox Creek'!$I$2:$I$200,MATCH(Junior7[[#This Row],[Rider]],'RD6 XCM Fox Creek'!$F$2:$F$200,0)),"")</f>
        <v/>
      </c>
      <c r="AV30" s="59" t="str">
        <f>_xlfn.IFNA(INDEX('RD9 XCM Melrose W'!$I$2:$I$200,MATCH(Junior7[[#This Row],[Rider]],'RD9 XCM Melrose W'!$F$2:$F$200,0)),"")</f>
        <v/>
      </c>
      <c r="AW30" s="59" t="str">
        <f>_xlfn.IFNA(INDEX('RD7 XCO  Shepherds'!$I$2:$I$200,MATCH(Junior7[[#This Row],[Rider]],'RD7 XCO  Shepherds'!$F$2:$F$200,0)),"")</f>
        <v/>
      </c>
      <c r="AX30" s="59" t="str">
        <f>_xlfn.IFNA(INDEX('RD8 XCO Melrose T'!$I$2:$I$200,MATCH(Junior7[[#This Row],[Rider]],'RD8 XCO Melrose T'!$F$2:$F$200,0)),"")</f>
        <v/>
      </c>
      <c r="AY30" s="24">
        <f>9-COUNTBLANK(Junior7[[#This Row],[RD1 XCC Eagle]:[RD8 XCO Melrose T]])</f>
        <v>1</v>
      </c>
      <c r="AZ30" s="24">
        <f>3-COUNTBLANK(Junior7[[#This Row],[RD1 XCC Eagle]:[RD3 XCM OHalTW]])</f>
        <v>1</v>
      </c>
      <c r="BA30" s="24">
        <f>4-COUNTBLANK(Junior7[[#This Row],[RD4 ]:[RD7]])</f>
        <v>0</v>
      </c>
      <c r="BB30" s="24">
        <f>2-COUNTBLANK(Junior7[[#This Row],[RD8]:[RD8 XCO Melrose T]])</f>
        <v>0</v>
      </c>
      <c r="BC30" s="59" cm="1">
        <f t="array" ref="BC30">IF(Men_5[[#This Row],[Number of Rounds]]&lt;=6,SUM(IF(ISNA(AP30:AX30),0,AP30:AX30)),SUM(LARGE(AP30:AX30,{1,2,3,4,5,6})))</f>
        <v>450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Row],[RD8]:[RD8 XCO Melrose T]])</f>
        <v>0</v>
      </c>
      <c r="BF30" s="23">
        <f>Junior7[[#This Row],[Best 3 of 4 XCM]]+Junior7[[#This Row],[Best 6 of 8 Overall]]+Junior7[[#This Row],[Total of 2 XCO]]</f>
        <v>450</v>
      </c>
      <c r="BG30" s="91" cm="1">
        <f t="array" ref="BG30">14-SUM(IF(BF30&gt;$BF$18:$BF$71,1/COUNTIF($BF$18:$BF$71,$BF$18:$BF$71)))</f>
        <v>7.0000000000000036</v>
      </c>
      <c r="BH30" s="18"/>
    </row>
    <row r="31" spans="1:79" ht="16" x14ac:dyDescent="0.2">
      <c r="A31" s="110" t="s">
        <v>145</v>
      </c>
      <c r="B31" s="38">
        <f>_xlfn.IFNA(INDEX('RD1 Eagle'!$I$2:$I$176,MATCH(Men_5[[#This Row],[Rider]],'RD1 Eagle'!$F$2:$F$176,0)),"")</f>
        <v>266</v>
      </c>
      <c r="C31" s="38">
        <f>_xlfn.IFNA(INDEX('RD2 Shepherds'!$I$2:$I$172,MATCH(Men_5[[#This Row],[Rider]],'RD2 Shepherds'!$F$2:$F$172,0)),"")</f>
        <v>210</v>
      </c>
      <c r="D31" s="38">
        <f>_xlfn.IFNA(INDEX('RD3 OHalTW'!$I$2:$I$200,MATCH(Men_5[[#This Row],[Rider]],'RD3 OHalTW'!$F$2:$F$200,0)),"")</f>
        <v>230.99999999999997</v>
      </c>
      <c r="E31" s="38" t="str">
        <f>_xlfn.IFNA(INDEX('RD4 Ohalloran'!$I$2:$I$200,MATCH(Men_5[[#This Row],[Rider]],'RD4 Ohalloran'!$F$2:$F$200,0)),"")</f>
        <v/>
      </c>
      <c r="F31" s="38" t="str">
        <f>_xlfn.IFNA(INDEX('RD5 XCM Craigburn'!$I$2:$I$200,MATCH(Men_5[[#This Row],[Rider]],'RD5 XCM Craigburn'!$F$2:$F$200,0)),"")</f>
        <v/>
      </c>
      <c r="G31" s="38" t="str">
        <f>_xlfn.IFNA(INDEX('RD6 XCM Fox Creek'!$I$2:$I$200,MATCH(Men_5[[#This Row],[Rider]],'RD6 XCM Fox Creek'!$F$2:$F$200,0)),"")</f>
        <v/>
      </c>
      <c r="H31" s="38" t="str">
        <f>_xlfn.IFNA(INDEX('RD9 XCM Melrose W'!$I$2:$I$200,MATCH(Men_5[[#This Row],[Rider]],'RD9 XCM Melrose W'!$F$2:$F$200,0)),"")</f>
        <v/>
      </c>
      <c r="I31" s="38" t="str">
        <f>_xlfn.IFNA(INDEX('RD7 XCO  Shepherds'!$I$2:$I$200,MATCH(Men_5[[#This Row],[Rider]],'RD7 XCO  Shepherds'!$F$2:$F$200,0)),"")</f>
        <v/>
      </c>
      <c r="J31" s="38" t="str">
        <f>_xlfn.IFNA(INDEX('RD8 XCO Melrose T'!$I$2:$I$200,MATCH(Men_5[[#This Row],[Rider]],'RD8 XCO Melrose T'!$F$2:$F$200,0)),"")</f>
        <v/>
      </c>
      <c r="K31" s="38">
        <f>9-COUNTBLANK(Men_5[[#This Row],[RD1 XCC Eagle]:[RD8 XCO Melrose T]])</f>
        <v>3</v>
      </c>
      <c r="L31" s="61">
        <f>3-COUNTBLANK(Men_5[[#This Row],[RD1 XCC Eagle]:[RD3 XCM OHalTW]])</f>
        <v>3</v>
      </c>
      <c r="M31" s="61">
        <f>4-COUNTBLANK(Men_5[[#This Row],[RD4 ]:[RD7]])</f>
        <v>0</v>
      </c>
      <c r="N31" s="61">
        <f>2-COUNTBLANK(Men_5[[#This Row],[RD8]:[RD8 XCO Melrose T]])</f>
        <v>0</v>
      </c>
      <c r="O31" s="61" cm="1">
        <f t="array" ref="O31">IF(Men_5[[#This Row],[Number of Rounds]]&lt;=6,SUM(IF(ISNA(B31:J31),0,B31:J31)),SUM(LARGE(B31:J31,{1,2,3,4,5,6})))</f>
        <v>707</v>
      </c>
      <c r="P31" s="61" cm="1">
        <f t="array" ref="P31">IF(Men_5[[#This Row],[Number of Rounds XCM]]&lt;=3,SUM(IF(ISNA(E31:H31),0,E31:H31)),SUM(LARGE(E31:H31,{1,2,3})))</f>
        <v>0</v>
      </c>
      <c r="Q31" s="61">
        <f>SUM(Men_5[[#This Row],[RD8]:[RD8 XCO Melrose T]])</f>
        <v>0</v>
      </c>
      <c r="R31" s="61">
        <f>Men_5[[#This Row],[Best 6 of 8 Overall]]+Men_5[[#This Row],[Best 3 of 4 XCM]]+Men_5[[#This Row],[Total of 2 XCO]]</f>
        <v>707</v>
      </c>
      <c r="S31" s="37" cm="1">
        <f t="array" ref="S31">85-SUM(IF(R31&gt;$R$18:$R$210,1/COUNTIF($R$18:$R$210,$R$18:$R$210)))</f>
        <v>11.999999999999744</v>
      </c>
      <c r="T31" s="18"/>
      <c r="U31" s="110" t="s">
        <v>94</v>
      </c>
      <c r="V31" s="80">
        <f>_xlfn.IFNA(INDEX('RD1 Eagle'!$I$2:$I$176,MATCH(Women6[[#This Row],[Rider]],'RD1 Eagle'!$F$2:$F$176,0)),"")</f>
        <v>360</v>
      </c>
      <c r="W31" s="38" t="str">
        <f>_xlfn.IFNA(INDEX('RD2 Shepherds'!$I$2:$I$172,MATCH(Women6[[#This Row],[Rider]],'RD2 Shepherds'!$F$2:$F$172,0)),"")</f>
        <v/>
      </c>
      <c r="X31" s="34" t="str">
        <f>_xlfn.IFNA(INDEX('RD3 OHalTW'!$I$2:$I$200,MATCH(Women6[[#This Row],[Rider]],'RD3 OHalTW'!$F$2:$F$200,0)),"")</f>
        <v/>
      </c>
      <c r="Y31" s="34" t="str">
        <f>_xlfn.IFNA(INDEX('RD4 Ohalloran'!$I$2:$I$200,MATCH(Women6[[#This Row],[Rider]],'RD4 Ohalloran'!$F$2:$F$200,0)),"")</f>
        <v/>
      </c>
      <c r="Z31" s="34" t="str">
        <f>_xlfn.IFNA(INDEX('RD5 XCM Craigburn'!$I$2:$I$200,MATCH(Women6[[#This Row],[Rider]],'RD5 XCM Craigburn'!$F$2:$F$200,0)),"")</f>
        <v/>
      </c>
      <c r="AA31" s="34" t="str">
        <f>_xlfn.IFNA(INDEX('RD6 XCM Fox Creek'!$I$2:$I$200,MATCH(Women6[[#This Row],[Rider]],'RD6 XCM Fox Creek'!$F$2:$F$200,0)),"")</f>
        <v/>
      </c>
      <c r="AB31" s="34" t="str">
        <f>_xlfn.IFNA(INDEX('RD9 XCM Melrose W'!$I$2:$I$200,MATCH(Women6[[#This Row],[Rider]],'RD9 XCM Melrose W'!$F$2:$F$200,0)),"")</f>
        <v/>
      </c>
      <c r="AC31" s="34" t="str">
        <f>_xlfn.IFNA(INDEX('RD7 XCO  Shepherds'!$I$2:$I$200,MATCH(Women6[[#This Row],[Rider]],'RD7 XCO  Shepherds'!$F$2:$F$200,0)),"")</f>
        <v/>
      </c>
      <c r="AD31" s="34" t="str">
        <f>_xlfn.IFNA(INDEX('RD8 XCO Melrose T'!$I$2:$I$200,MATCH(Women6[[#This Row],[Rider]],'RD8 XCO Melrose T'!$F$2:$F$200,0)),"")</f>
        <v/>
      </c>
      <c r="AE31" s="34">
        <f>9-COUNTBLANK(Women6[[#This Row],[RD1 XCC Eagle]:[RD8 XCO Melrose T]])</f>
        <v>1</v>
      </c>
      <c r="AF31" s="59">
        <f>3-COUNTBLANK(Women6[[#This Row],[RD1 XCC Eagle]:[RD3 XCM OHalTW]])</f>
        <v>1</v>
      </c>
      <c r="AG31" s="59">
        <f>4-COUNTBLANK(Women6[[#This Row],[RD4 ]:[RD7]])</f>
        <v>0</v>
      </c>
      <c r="AH31" s="59">
        <f>2-COUNTBLANK(Women6[[#This Row],[RD8]:[RD8 XCO Melrose T]])</f>
        <v>0</v>
      </c>
      <c r="AI31" s="59" cm="1">
        <f t="array" ref="AI31">IF(Men_5[[#This Row],[Number of Rounds]]&lt;=6,SUM(IF(ISNA(V31:AD31),0,V31:AD31)),SUM(LARGE(V31:AD31,{1,2,3,4,5,6})))</f>
        <v>360</v>
      </c>
      <c r="AJ31" s="59" cm="1">
        <f t="array" ref="AJ31">IF(Women6[[#This Row],[Number of XCM Rounds]]&lt;=3,SUM(IF(ISNA(Y31:AB31),0,Y31:AB31)),SUM(LARGE(Y31:AB31,{1,2,3})))</f>
        <v>0</v>
      </c>
      <c r="AK31" s="59">
        <f>SUM(Women6[[#This Row],[RD8]:[RD8 XCO Melrose T]])</f>
        <v>0</v>
      </c>
      <c r="AL31" s="59">
        <f>Women6[[#This Row],[Best 3 of 4 XCM]]+Women6[[#This Row],[Best 6 of 8 Overall]]+Women6[[#This Row],[Total of 2 XCO]]</f>
        <v>360</v>
      </c>
      <c r="AM31" s="37" cm="1">
        <f t="array" ref="AM31">18-SUM(IF(AL31&gt;$AL$18:$AL$52,1/COUNTIF($AL$18:$AL$52,$AL$18:$AL$52)))</f>
        <v>11.000000000000004</v>
      </c>
      <c r="AN31" s="18"/>
      <c r="AO31" s="110" t="s">
        <v>124</v>
      </c>
      <c r="AP31" s="72" t="str">
        <f>_xlfn.IFNA(INDEX('RD1 Eagle'!$I$2:$I$176,MATCH(Junior7[[#This Row],[Rider]],'RD1 Eagle'!$F$2:$F$176,0)),"")</f>
        <v/>
      </c>
      <c r="AQ31" s="72">
        <f>_xlfn.IFNA(INDEX('RD2 Shepherds'!$I$2:$I$172,MATCH(Junior7[[#This Row],[Rider]],'RD2 Shepherds'!$F$2:$F$172,0)),"")</f>
        <v>450</v>
      </c>
      <c r="AR31" s="34" t="str">
        <f>_xlfn.IFNA(INDEX('RD3 OHalTW'!$I$2:$I$200,MATCH(Junior7[[#This Row],[Rider]],'RD3 OHalTW'!$F$2:$F$200,0)),"")</f>
        <v/>
      </c>
      <c r="AS31" s="34" t="str">
        <f>_xlfn.IFNA(INDEX('RD4 Ohalloran'!$I$2:$I$200,MATCH(Junior7[[#This Row],[Rider]],'RD4 Ohalloran'!$F$2:$F$200,0)),"")</f>
        <v/>
      </c>
      <c r="AT31" s="34" t="str">
        <f>_xlfn.IFNA(INDEX('RD5 XCM Craigburn'!$I$2:$I$200,MATCH(Junior7[[#This Row],[Rider]],'RD5 XCM Craigburn'!$F$2:$F$200,0)),"")</f>
        <v/>
      </c>
      <c r="AU31" s="59" t="str">
        <f>_xlfn.IFNA(INDEX('RD6 XCM Fox Creek'!$I$2:$I$200,MATCH(Junior7[[#This Row],[Rider]],'RD6 XCM Fox Creek'!$F$2:$F$200,0)),"")</f>
        <v/>
      </c>
      <c r="AV31" s="59" t="str">
        <f>_xlfn.IFNA(INDEX('RD9 XCM Melrose W'!$I$2:$I$200,MATCH(Junior7[[#This Row],[Rider]],'RD9 XCM Melrose W'!$F$2:$F$200,0)),"")</f>
        <v/>
      </c>
      <c r="AW31" s="59" t="str">
        <f>_xlfn.IFNA(INDEX('RD7 XCO  Shepherds'!$I$2:$I$200,MATCH(Junior7[[#This Row],[Rider]],'RD7 XCO  Shepherds'!$F$2:$F$200,0)),"")</f>
        <v/>
      </c>
      <c r="AX31" s="59" t="str">
        <f>_xlfn.IFNA(INDEX('RD8 XCO Melrose T'!$I$2:$I$200,MATCH(Junior7[[#This Row],[Rider]],'RD8 XCO Melrose T'!$F$2:$F$200,0)),"")</f>
        <v/>
      </c>
      <c r="AY31" s="24">
        <f>9-COUNTBLANK(Junior7[[#This Row],[RD1 XCC Eagle]:[RD8 XCO Melrose T]])</f>
        <v>1</v>
      </c>
      <c r="AZ31" s="24">
        <f>3-COUNTBLANK(Junior7[[#This Row],[RD1 XCC Eagle]:[RD3 XCM OHalTW]])</f>
        <v>1</v>
      </c>
      <c r="BA31" s="24">
        <f>4-COUNTBLANK(Junior7[[#This Row],[RD4 ]:[RD7]])</f>
        <v>0</v>
      </c>
      <c r="BB31" s="24">
        <f>2-COUNTBLANK(Junior7[[#This Row],[RD8]:[RD8 XCO Melrose T]])</f>
        <v>0</v>
      </c>
      <c r="BC31" s="59" cm="1">
        <f t="array" ref="BC31">IF(Men_5[[#This Row],[Number of Rounds]]&lt;=6,SUM(IF(ISNA(AP31:AX31),0,AP31:AX31)),SUM(LARGE(AP31:AX31,{1,2,3,4,5,6})))</f>
        <v>450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Row],[RD8]:[RD8 XCO Melrose T]])</f>
        <v>0</v>
      </c>
      <c r="BF31" s="23">
        <f>Junior7[[#This Row],[Best 3 of 4 XCM]]+Junior7[[#This Row],[Best 6 of 8 Overall]]+Junior7[[#This Row],[Total of 2 XCO]]</f>
        <v>450</v>
      </c>
      <c r="BG31" s="91" cm="1">
        <f t="array" ref="BG31">14-SUM(IF(BF31&gt;$BF$18:$BF$71,1/COUNTIF($BF$18:$BF$71,$BF$18:$BF$71)))</f>
        <v>7.0000000000000036</v>
      </c>
      <c r="BH31" s="18"/>
    </row>
    <row r="32" spans="1:79" ht="16" x14ac:dyDescent="0.2">
      <c r="A32" s="110" t="s">
        <v>104</v>
      </c>
      <c r="B32" s="38">
        <f>_xlfn.IFNA(INDEX('RD1 Eagle'!$I$2:$I$176,MATCH(Men_5[[#This Row],[Rider]],'RD1 Eagle'!$F$2:$F$176,0)),"")</f>
        <v>296</v>
      </c>
      <c r="C32" s="38">
        <f>_xlfn.IFNA(INDEX('RD2 Shepherds'!$I$2:$I$172,MATCH(Men_5[[#This Row],[Rider]],'RD2 Shepherds'!$F$2:$F$172,0)),"")</f>
        <v>189</v>
      </c>
      <c r="D32" s="38">
        <f>_xlfn.IFNA(INDEX('RD3 OHalTW'!$I$2:$I$200,MATCH(Men_5[[#This Row],[Rider]],'RD3 OHalTW'!$F$2:$F$200,0)),"")</f>
        <v>196</v>
      </c>
      <c r="E32" s="38" t="str">
        <f>_xlfn.IFNA(INDEX('RD4 Ohalloran'!$I$2:$I$200,MATCH(Men_5[[#This Row],[Rider]],'RD4 Ohalloran'!$F$2:$F$200,0)),"")</f>
        <v/>
      </c>
      <c r="F32" s="38" t="str">
        <f>_xlfn.IFNA(INDEX('RD5 XCM Craigburn'!$I$2:$I$200,MATCH(Men_5[[#This Row],[Rider]],'RD5 XCM Craigburn'!$F$2:$F$200,0)),"")</f>
        <v/>
      </c>
      <c r="G32" s="38" t="str">
        <f>_xlfn.IFNA(INDEX('RD6 XCM Fox Creek'!$I$2:$I$200,MATCH(Men_5[[#This Row],[Rider]],'RD6 XCM Fox Creek'!$F$2:$F$200,0)),"")</f>
        <v/>
      </c>
      <c r="H32" s="38" t="str">
        <f>_xlfn.IFNA(INDEX('RD9 XCM Melrose W'!$I$2:$I$200,MATCH(Men_5[[#This Row],[Rider]],'RD9 XCM Melrose W'!$F$2:$F$200,0)),"")</f>
        <v/>
      </c>
      <c r="I32" s="38" t="str">
        <f>_xlfn.IFNA(INDEX('RD7 XCO  Shepherds'!$I$2:$I$200,MATCH(Men_5[[#This Row],[Rider]],'RD7 XCO  Shepherds'!$F$2:$F$200,0)),"")</f>
        <v/>
      </c>
      <c r="J32" s="38" t="str">
        <f>_xlfn.IFNA(INDEX('RD8 XCO Melrose T'!$I$2:$I$200,MATCH(Men_5[[#This Row],[Rider]],'RD8 XCO Melrose T'!$F$2:$F$200,0)),"")</f>
        <v/>
      </c>
      <c r="K32" s="38">
        <f>9-COUNTBLANK(Men_5[[#This Row],[RD1 XCC Eagle]:[RD8 XCO Melrose T]])</f>
        <v>3</v>
      </c>
      <c r="L32" s="61">
        <f>3-COUNTBLANK(Men_5[[#This Row],[RD1 XCC Eagle]:[RD3 XCM OHalTW]])</f>
        <v>3</v>
      </c>
      <c r="M32" s="61">
        <f>4-COUNTBLANK(Men_5[[#This Row],[RD4 ]:[RD7]])</f>
        <v>0</v>
      </c>
      <c r="N32" s="61">
        <f>2-COUNTBLANK(Men_5[[#This Row],[RD8]:[RD8 XCO Melrose T]])</f>
        <v>0</v>
      </c>
      <c r="O32" s="61" cm="1">
        <f t="array" ref="O32">IF(Men_5[[#This Row],[Number of Rounds]]&lt;=6,SUM(IF(ISNA(B32:J32),0,B32:J32)),SUM(LARGE(B32:J32,{1,2,3,4,5,6})))</f>
        <v>681</v>
      </c>
      <c r="P32" s="61" cm="1">
        <f t="array" ref="P32">IF(Men_5[[#This Row],[Number of Rounds XCM]]&lt;=3,SUM(IF(ISNA(E32:H32),0,E32:H32)),SUM(LARGE(E32:H32,{1,2,3})))</f>
        <v>0</v>
      </c>
      <c r="Q32" s="61">
        <f>SUM(Men_5[[#This Row],[RD8]:[RD8 XCO Melrose T]])</f>
        <v>0</v>
      </c>
      <c r="R32" s="61">
        <f>Men_5[[#This Row],[Best 6 of 8 Overall]]+Men_5[[#This Row],[Best 3 of 4 XCM]]+Men_5[[#This Row],[Total of 2 XCO]]</f>
        <v>681</v>
      </c>
      <c r="S32" s="37" cm="1">
        <f t="array" ref="S32">85-SUM(IF(R32&gt;$R$18:$R$210,1/COUNTIF($R$18:$R$210,$R$18:$R$210)))</f>
        <v>12.999999999999744</v>
      </c>
      <c r="T32" s="18"/>
      <c r="U32" s="110" t="s">
        <v>484</v>
      </c>
      <c r="V32" s="80" t="str">
        <f>_xlfn.IFNA(INDEX('RD1 Eagle'!$I$2:$I$176,MATCH(Women6[[#This Row],[Rider]],'RD1 Eagle'!$F$2:$F$176,0)),"")</f>
        <v/>
      </c>
      <c r="W32" s="38" t="str">
        <f>_xlfn.IFNA(INDEX('RD2 Shepherds'!$I$2:$I$172,MATCH(Women6[[#This Row],[Rider]],'RD2 Shepherds'!$F$2:$F$172,0)),"")</f>
        <v/>
      </c>
      <c r="X32" s="34">
        <f>_xlfn.IFNA(INDEX('RD3 OHalTW'!$I$2:$I$200,MATCH(Women6[[#This Row],[Rider]],'RD3 OHalTW'!$F$2:$F$200,0)),"")</f>
        <v>350</v>
      </c>
      <c r="Y32" s="34" t="str">
        <f>_xlfn.IFNA(INDEX('RD4 Ohalloran'!$I$2:$I$200,MATCH(Women6[[#This Row],[Rider]],'RD4 Ohalloran'!$F$2:$F$200,0)),"")</f>
        <v/>
      </c>
      <c r="Z32" s="34" t="str">
        <f>_xlfn.IFNA(INDEX('RD5 XCM Craigburn'!$I$2:$I$200,MATCH(Women6[[#This Row],[Rider]],'RD5 XCM Craigburn'!$F$2:$F$200,0)),"")</f>
        <v/>
      </c>
      <c r="AA32" s="34" t="str">
        <f>_xlfn.IFNA(INDEX('RD6 XCM Fox Creek'!$I$2:$I$200,MATCH(Women6[[#This Row],[Rider]],'RD6 XCM Fox Creek'!$F$2:$F$200,0)),"")</f>
        <v/>
      </c>
      <c r="AB32" s="34" t="str">
        <f>_xlfn.IFNA(INDEX('RD9 XCM Melrose W'!$I$2:$I$200,MATCH(Women6[[#This Row],[Rider]],'RD9 XCM Melrose W'!$F$2:$F$200,0)),"")</f>
        <v/>
      </c>
      <c r="AC32" s="34" t="str">
        <f>_xlfn.IFNA(INDEX('RD7 XCO  Shepherds'!$I$2:$I$200,MATCH(Women6[[#This Row],[Rider]],'RD7 XCO  Shepherds'!$F$2:$F$200,0)),"")</f>
        <v/>
      </c>
      <c r="AD32" s="34" t="str">
        <f>_xlfn.IFNA(INDEX('RD8 XCO Melrose T'!$I$2:$I$200,MATCH(Women6[[#This Row],[Rider]],'RD8 XCO Melrose T'!$F$2:$F$200,0)),"")</f>
        <v/>
      </c>
      <c r="AE32" s="34">
        <f>9-COUNTBLANK(Women6[[#This Row],[RD1 XCC Eagle]:[RD8 XCO Melrose T]])</f>
        <v>1</v>
      </c>
      <c r="AF32" s="59">
        <f>3-COUNTBLANK(Women6[[#This Row],[RD1 XCC Eagle]:[RD3 XCM OHalTW]])</f>
        <v>1</v>
      </c>
      <c r="AG32" s="59">
        <f>4-COUNTBLANK(Women6[[#This Row],[RD4 ]:[RD7]])</f>
        <v>0</v>
      </c>
      <c r="AH32" s="59">
        <f>2-COUNTBLANK(Women6[[#This Row],[RD8]:[RD8 XCO Melrose T]])</f>
        <v>0</v>
      </c>
      <c r="AI32" s="59" cm="1">
        <f t="array" ref="AI32">IF(Men_5[[#This Row],[Number of Rounds]]&lt;=6,SUM(IF(ISNA(V32:AD32),0,V32:AD32)),SUM(LARGE(V32:AD32,{1,2,3,4,5,6})))</f>
        <v>350</v>
      </c>
      <c r="AJ32" s="59" cm="1">
        <f t="array" ref="AJ32">IF(Women6[[#This Row],[Number of XCM Rounds]]&lt;=3,SUM(IF(ISNA(Y32:AB32),0,Y32:AB32)),SUM(LARGE(Y32:AB32,{1,2,3})))</f>
        <v>0</v>
      </c>
      <c r="AK32" s="59">
        <f>SUM(Women6[[#This Row],[RD8]:[RD8 XCO Melrose T]])</f>
        <v>0</v>
      </c>
      <c r="AL32" s="59">
        <f>Women6[[#This Row],[Best 3 of 4 XCM]]+Women6[[#This Row],[Best 6 of 8 Overall]]+Women6[[#This Row],[Total of 2 XCO]]</f>
        <v>350</v>
      </c>
      <c r="AM32" s="37" cm="1">
        <f t="array" ref="AM32">18-SUM(IF(AL32&gt;$AL$18:$AL$52,1/COUNTIF($AL$18:$AL$52,$AL$18:$AL$52)))</f>
        <v>12.000000000000004</v>
      </c>
      <c r="AN32" s="18"/>
      <c r="AO32" s="110" t="s">
        <v>342</v>
      </c>
      <c r="AP32" s="72">
        <f>_xlfn.IFNA(INDEX('RD1 Eagle'!$I$2:$I$176,MATCH(Junior7[[#This Row],[Rider]],'RD1 Eagle'!$F$2:$F$176,0)),"")</f>
        <v>450</v>
      </c>
      <c r="AQ32" s="72" t="str">
        <f>_xlfn.IFNA(INDEX('RD2 Shepherds'!$I$2:$I$172,MATCH(Junior7[[#This Row],[Rider]],'RD2 Shepherds'!$F$2:$F$172,0)),"")</f>
        <v/>
      </c>
      <c r="AR32" s="34" t="str">
        <f>_xlfn.IFNA(INDEX('RD3 OHalTW'!$I$2:$I$200,MATCH(Junior7[[#This Row],[Rider]],'RD3 OHalTW'!$F$2:$F$200,0)),"")</f>
        <v/>
      </c>
      <c r="AS32" s="34" t="str">
        <f>_xlfn.IFNA(INDEX('RD4 Ohalloran'!$I$2:$I$200,MATCH(Junior7[[#This Row],[Rider]],'RD4 Ohalloran'!$F$2:$F$200,0)),"")</f>
        <v/>
      </c>
      <c r="AT32" s="34" t="str">
        <f>_xlfn.IFNA(INDEX('RD5 XCM Craigburn'!$I$2:$I$200,MATCH(Junior7[[#This Row],[Rider]],'RD5 XCM Craigburn'!$F$2:$F$200,0)),"")</f>
        <v/>
      </c>
      <c r="AU32" s="59" t="str">
        <f>_xlfn.IFNA(INDEX('RD6 XCM Fox Creek'!$I$2:$I$200,MATCH(Junior7[[#This Row],[Rider]],'RD6 XCM Fox Creek'!$F$2:$F$200,0)),"")</f>
        <v/>
      </c>
      <c r="AV32" s="59" t="str">
        <f>_xlfn.IFNA(INDEX('RD9 XCM Melrose W'!$I$2:$I$200,MATCH(Junior7[[#This Row],[Rider]],'RD9 XCM Melrose W'!$F$2:$F$200,0)),"")</f>
        <v/>
      </c>
      <c r="AW32" s="59" t="str">
        <f>_xlfn.IFNA(INDEX('RD7 XCO  Shepherds'!$I$2:$I$200,MATCH(Junior7[[#This Row],[Rider]],'RD7 XCO  Shepherds'!$F$2:$F$200,0)),"")</f>
        <v/>
      </c>
      <c r="AX32" s="59" t="str">
        <f>_xlfn.IFNA(INDEX('RD8 XCO Melrose T'!$I$2:$I$200,MATCH(Junior7[[#This Row],[Rider]],'RD8 XCO Melrose T'!$F$2:$F$200,0)),"")</f>
        <v/>
      </c>
      <c r="AY32" s="24">
        <f>9-COUNTBLANK(Junior7[[#This Row],[RD1 XCC Eagle]:[RD8 XCO Melrose T]])</f>
        <v>1</v>
      </c>
      <c r="AZ32" s="24">
        <f>3-COUNTBLANK(Junior7[[#This Row],[RD1 XCC Eagle]:[RD3 XCM OHalTW]])</f>
        <v>1</v>
      </c>
      <c r="BA32" s="24">
        <f>4-COUNTBLANK(Junior7[[#This Row],[RD4 ]:[RD7]])</f>
        <v>0</v>
      </c>
      <c r="BB32" s="24">
        <f>2-COUNTBLANK(Junior7[[#This Row],[RD8]:[RD8 XCO Melrose T]])</f>
        <v>0</v>
      </c>
      <c r="BC32" s="59" cm="1">
        <f t="array" ref="BC32">IF(Men_5[[#This Row],[Number of Rounds]]&lt;=6,SUM(IF(ISNA(AP32:AX32),0,AP32:AX32)),SUM(LARGE(AP32:AX32,{1,2,3,4,5,6})))</f>
        <v>450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Row],[RD8]:[RD8 XCO Melrose T]])</f>
        <v>0</v>
      </c>
      <c r="BF32" s="23">
        <f>Junior7[[#This Row],[Best 3 of 4 XCM]]+Junior7[[#This Row],[Best 6 of 8 Overall]]+Junior7[[#This Row],[Total of 2 XCO]]</f>
        <v>450</v>
      </c>
      <c r="BG32" s="91" cm="1">
        <f t="array" ref="BG32">14-SUM(IF(BF32&gt;$BF$18:$BF$71,1/COUNTIF($BF$18:$BF$71,$BF$18:$BF$71)))</f>
        <v>7.0000000000000036</v>
      </c>
      <c r="BH32" s="18"/>
    </row>
    <row r="33" spans="1:60" ht="16" x14ac:dyDescent="0.2">
      <c r="A33" s="110" t="s">
        <v>121</v>
      </c>
      <c r="B33" s="38">
        <f>_xlfn.IFNA(INDEX('RD1 Eagle'!$I$2:$I$176,MATCH(Men_5[[#This Row],[Rider]],'RD1 Eagle'!$F$2:$F$176,0)),"")</f>
        <v>228</v>
      </c>
      <c r="C33" s="38">
        <f>_xlfn.IFNA(INDEX('RD2 Shepherds'!$I$2:$I$172,MATCH(Men_5[[#This Row],[Rider]],'RD2 Shepherds'!$F$2:$F$172,0)),"")</f>
        <v>204</v>
      </c>
      <c r="D33" s="38">
        <f>_xlfn.IFNA(INDEX('RD3 OHalTW'!$I$2:$I$200,MATCH(Men_5[[#This Row],[Rider]],'RD3 OHalTW'!$F$2:$F$200,0)),"")</f>
        <v>240</v>
      </c>
      <c r="E33" s="38" t="str">
        <f>_xlfn.IFNA(INDEX('RD4 Ohalloran'!$I$2:$I$200,MATCH(Men_5[[#This Row],[Rider]],'RD4 Ohalloran'!$F$2:$F$200,0)),"")</f>
        <v/>
      </c>
      <c r="F33" s="38" t="str">
        <f>_xlfn.IFNA(INDEX('RD5 XCM Craigburn'!$I$2:$I$200,MATCH(Men_5[[#This Row],[Rider]],'RD5 XCM Craigburn'!$F$2:$F$200,0)),"")</f>
        <v/>
      </c>
      <c r="G33" s="38" t="str">
        <f>_xlfn.IFNA(INDEX('RD6 XCM Fox Creek'!$I$2:$I$200,MATCH(Men_5[[#This Row],[Rider]],'RD6 XCM Fox Creek'!$F$2:$F$200,0)),"")</f>
        <v/>
      </c>
      <c r="H33" s="38" t="str">
        <f>_xlfn.IFNA(INDEX('RD9 XCM Melrose W'!$I$2:$I$200,MATCH(Men_5[[#This Row],[Rider]],'RD9 XCM Melrose W'!$F$2:$F$200,0)),"")</f>
        <v/>
      </c>
      <c r="I33" s="38" t="str">
        <f>_xlfn.IFNA(INDEX('RD7 XCO  Shepherds'!$I$2:$I$200,MATCH(Men_5[[#This Row],[Rider]],'RD7 XCO  Shepherds'!$F$2:$F$200,0)),"")</f>
        <v/>
      </c>
      <c r="J33" s="38" t="str">
        <f>_xlfn.IFNA(INDEX('RD8 XCO Melrose T'!$I$2:$I$200,MATCH(Men_5[[#This Row],[Rider]],'RD8 XCO Melrose T'!$F$2:$F$200,0)),"")</f>
        <v/>
      </c>
      <c r="K33" s="38">
        <f>9-COUNTBLANK(Men_5[[#This Row],[RD1 XCC Eagle]:[RD8 XCO Melrose T]])</f>
        <v>3</v>
      </c>
      <c r="L33" s="61">
        <f>3-COUNTBLANK(Men_5[[#This Row],[RD1 XCC Eagle]:[RD3 XCM OHalTW]])</f>
        <v>3</v>
      </c>
      <c r="M33" s="61">
        <f>4-COUNTBLANK(Men_5[[#This Row],[RD4 ]:[RD7]])</f>
        <v>0</v>
      </c>
      <c r="N33" s="61">
        <f>2-COUNTBLANK(Men_5[[#This Row],[RD8]:[RD8 XCO Melrose T]])</f>
        <v>0</v>
      </c>
      <c r="O33" s="61" cm="1">
        <f t="array" ref="O33">IF(Men_5[[#This Row],[Number of Rounds]]&lt;=6,SUM(IF(ISNA(B33:J33),0,B33:J33)),SUM(LARGE(B33:J33,{1,2,3,4,5,6})))</f>
        <v>672</v>
      </c>
      <c r="P33" s="61" cm="1">
        <f t="array" ref="P33">IF(Men_5[[#This Row],[Number of Rounds XCM]]&lt;=3,SUM(IF(ISNA(E33:H33),0,E33:H33)),SUM(LARGE(E33:H33,{1,2,3})))</f>
        <v>0</v>
      </c>
      <c r="Q33" s="61">
        <f>SUM(Men_5[[#This Row],[RD8]:[RD8 XCO Melrose T]])</f>
        <v>0</v>
      </c>
      <c r="R33" s="61">
        <f>Men_5[[#This Row],[Best 6 of 8 Overall]]+Men_5[[#This Row],[Best 3 of 4 XCM]]+Men_5[[#This Row],[Total of 2 XCO]]</f>
        <v>672</v>
      </c>
      <c r="S33" s="37" cm="1">
        <f t="array" ref="S33">85-SUM(IF(R33&gt;$R$18:$R$210,1/COUNTIF($R$18:$R$210,$R$18:$R$210)))</f>
        <v>13.999999999999744</v>
      </c>
      <c r="T33" s="18"/>
      <c r="U33" s="110" t="s">
        <v>319</v>
      </c>
      <c r="V33" s="116">
        <f>_xlfn.IFNA(INDEX('RD1 Eagle'!$I$2:$I$176,MATCH(Women6[[#This Row],[Rider]],'RD1 Eagle'!$F$2:$F$176,0)),"")</f>
        <v>350</v>
      </c>
      <c r="W33" s="111" t="str">
        <f>_xlfn.IFNA(INDEX('RD2 Shepherds'!$I$2:$I$172,MATCH(Women6[[#This Row],[Rider]],'RD2 Shepherds'!$F$2:$F$172,0)),"")</f>
        <v/>
      </c>
      <c r="X33" s="112" t="str">
        <f>_xlfn.IFNA(INDEX('RD3 OHalTW'!$I$2:$I$200,MATCH(Women6[[#This Row],[Rider]],'RD3 OHalTW'!$F$2:$F$200,0)),"")</f>
        <v/>
      </c>
      <c r="Y33" s="112" t="str">
        <f>_xlfn.IFNA(INDEX('RD4 Ohalloran'!$I$2:$I$200,MATCH(Women6[[#This Row],[Rider]],'RD4 Ohalloran'!$F$2:$F$200,0)),"")</f>
        <v/>
      </c>
      <c r="Z33" s="112" t="str">
        <f>_xlfn.IFNA(INDEX('RD5 XCM Craigburn'!$I$2:$I$200,MATCH(Women6[[#This Row],[Rider]],'RD5 XCM Craigburn'!$F$2:$F$200,0)),"")</f>
        <v/>
      </c>
      <c r="AA33" s="112" t="str">
        <f>_xlfn.IFNA(INDEX('RD6 XCM Fox Creek'!$I$2:$I$200,MATCH(Women6[[#This Row],[Rider]],'RD6 XCM Fox Creek'!$F$2:$F$200,0)),"")</f>
        <v/>
      </c>
      <c r="AB33" s="112" t="str">
        <f>_xlfn.IFNA(INDEX('RD9 XCM Melrose W'!$I$2:$I$200,MATCH(Women6[[#This Row],[Rider]],'RD9 XCM Melrose W'!$F$2:$F$200,0)),"")</f>
        <v/>
      </c>
      <c r="AC33" s="112" t="str">
        <f>_xlfn.IFNA(INDEX('RD7 XCO  Shepherds'!$I$2:$I$200,MATCH(Women6[[#This Row],[Rider]],'RD7 XCO  Shepherds'!$F$2:$F$200,0)),"")</f>
        <v/>
      </c>
      <c r="AD33" s="112" t="str">
        <f>_xlfn.IFNA(INDEX('RD8 XCO Melrose T'!$I$2:$I$200,MATCH(Women6[[#This Row],[Rider]],'RD8 XCO Melrose T'!$F$2:$F$200,0)),"")</f>
        <v/>
      </c>
      <c r="AE33" s="112">
        <f>9-COUNTBLANK(Women6[[#This Row],[RD1 XCC Eagle]:[RD8 XCO Melrose T]])</f>
        <v>1</v>
      </c>
      <c r="AF33" s="117">
        <f>3-COUNTBLANK(Women6[[#This Row],[RD1 XCC Eagle]:[RD3 XCM OHalTW]])</f>
        <v>1</v>
      </c>
      <c r="AG33" s="117">
        <f>4-COUNTBLANK(Women6[[#This Row],[RD4 ]:[RD7]])</f>
        <v>0</v>
      </c>
      <c r="AH33" s="117">
        <f>2-COUNTBLANK(Women6[[#This Row],[RD8]:[RD8 XCO Melrose T]])</f>
        <v>0</v>
      </c>
      <c r="AI33" s="117" cm="1">
        <f t="array" ref="AI33">IF(Men_5[[#This Row],[Number of Rounds]]&lt;=6,SUM(IF(ISNA(V33:AD33),0,V33:AD33)),SUM(LARGE(V33:AD33,{1,2,3,4,5,6})))</f>
        <v>350</v>
      </c>
      <c r="AJ33" s="117" cm="1">
        <f t="array" ref="AJ33">IF(Women6[[#This Row],[Number of XCM Rounds]]&lt;=3,SUM(IF(ISNA(Y33:AB33),0,Y33:AB33)),SUM(LARGE(Y33:AB33,{1,2,3})))</f>
        <v>0</v>
      </c>
      <c r="AK33" s="117">
        <f>SUM(Women6[[#This Row],[RD8]:[RD8 XCO Melrose T]])</f>
        <v>0</v>
      </c>
      <c r="AL33" s="117">
        <f>Women6[[#This Row],[Best 3 of 4 XCM]]+Women6[[#This Row],[Best 6 of 8 Overall]]+Women6[[#This Row],[Total of 2 XCO]]</f>
        <v>350</v>
      </c>
      <c r="AM33" s="37" cm="1">
        <f t="array" ref="AM33">18-SUM(IF(AL33&gt;$AL$18:$AL$52,1/COUNTIF($AL$18:$AL$52,$AL$18:$AL$52)))</f>
        <v>12.000000000000004</v>
      </c>
      <c r="AN33" s="18"/>
      <c r="AO33" s="110" t="s">
        <v>449</v>
      </c>
      <c r="AP33" s="72" t="str">
        <f>_xlfn.IFNA(INDEX('RD1 Eagle'!$I$2:$I$176,MATCH(Junior7[[#This Row],[Rider]],'RD1 Eagle'!$F$2:$F$176,0)),"")</f>
        <v/>
      </c>
      <c r="AQ33" s="72">
        <f>_xlfn.IFNA(INDEX('RD2 Shepherds'!$I$2:$I$172,MATCH(Junior7[[#This Row],[Rider]],'RD2 Shepherds'!$F$2:$F$172,0)),"")</f>
        <v>420</v>
      </c>
      <c r="AR33" s="34" t="str">
        <f>_xlfn.IFNA(INDEX('RD3 OHalTW'!$I$2:$I$200,MATCH(Junior7[[#This Row],[Rider]],'RD3 OHalTW'!$F$2:$F$200,0)),"")</f>
        <v/>
      </c>
      <c r="AS33" s="34" t="str">
        <f>_xlfn.IFNA(INDEX('RD4 Ohalloran'!$I$2:$I$200,MATCH(Junior7[[#This Row],[Rider]],'RD4 Ohalloran'!$F$2:$F$200,0)),"")</f>
        <v/>
      </c>
      <c r="AT33" s="34" t="str">
        <f>_xlfn.IFNA(INDEX('RD5 XCM Craigburn'!$I$2:$I$200,MATCH(Junior7[[#This Row],[Rider]],'RD5 XCM Craigburn'!$F$2:$F$200,0)),"")</f>
        <v/>
      </c>
      <c r="AU33" s="59" t="str">
        <f>_xlfn.IFNA(INDEX('RD6 XCM Fox Creek'!$I$2:$I$200,MATCH(Junior7[[#This Row],[Rider]],'RD6 XCM Fox Creek'!$F$2:$F$200,0)),"")</f>
        <v/>
      </c>
      <c r="AV33" s="59" t="str">
        <f>_xlfn.IFNA(INDEX('RD9 XCM Melrose W'!$I$2:$I$200,MATCH(Junior7[[#This Row],[Rider]],'RD9 XCM Melrose W'!$F$2:$F$200,0)),"")</f>
        <v/>
      </c>
      <c r="AW33" s="59" t="str">
        <f>_xlfn.IFNA(INDEX('RD7 XCO  Shepherds'!$I$2:$I$200,MATCH(Junior7[[#This Row],[Rider]],'RD7 XCO  Shepherds'!$F$2:$F$200,0)),"")</f>
        <v/>
      </c>
      <c r="AX33" s="59" t="str">
        <f>_xlfn.IFNA(INDEX('RD8 XCO Melrose T'!$I$2:$I$200,MATCH(Junior7[[#This Row],[Rider]],'RD8 XCO Melrose T'!$F$2:$F$200,0)),"")</f>
        <v/>
      </c>
      <c r="AY33" s="24">
        <f>9-COUNTBLANK(Junior7[[#This Row],[RD1 XCC Eagle]:[RD8 XCO Melrose T]])</f>
        <v>1</v>
      </c>
      <c r="AZ33" s="24">
        <f>3-COUNTBLANK(Junior7[[#This Row],[RD1 XCC Eagle]:[RD3 XCM OHalTW]])</f>
        <v>1</v>
      </c>
      <c r="BA33" s="24">
        <f>4-COUNTBLANK(Junior7[[#This Row],[RD4 ]:[RD7]])</f>
        <v>0</v>
      </c>
      <c r="BB33" s="24">
        <f>2-COUNTBLANK(Junior7[[#This Row],[RD8]:[RD8 XCO Melrose T]])</f>
        <v>0</v>
      </c>
      <c r="BC33" s="61" cm="1">
        <f t="array" ref="BC33">IF(Men_5[[#This Row],[Number of Rounds]]&lt;=6,SUM(IF(ISNA(AP33:AX33),0,AP33:AX33)),SUM(LARGE(AP33:AX33,{1,2,3,4,5,6})))</f>
        <v>420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Row],[RD8]:[RD8 XCO Melrose T]])</f>
        <v>0</v>
      </c>
      <c r="BF33" s="23">
        <f>Junior7[[#This Row],[Best 3 of 4 XCM]]+Junior7[[#This Row],[Best 6 of 8 Overall]]+Junior7[[#This Row],[Total of 2 XCO]]</f>
        <v>420</v>
      </c>
      <c r="BG33" s="91" cm="1">
        <f t="array" ref="BG33">14-SUM(IF(BF33&gt;$BF$18:$BF$71,1/COUNTIF($BF$18:$BF$71,$BF$18:$BF$71)))</f>
        <v>8.0000000000000036</v>
      </c>
      <c r="BH33" s="18"/>
    </row>
    <row r="34" spans="1:60" ht="16" x14ac:dyDescent="0.2">
      <c r="A34" s="110" t="s">
        <v>120</v>
      </c>
      <c r="B34" s="38">
        <f>_xlfn.IFNA(INDEX('RD1 Eagle'!$I$2:$I$176,MATCH(Men_5[[#This Row],[Rider]],'RD1 Eagle'!$F$2:$F$176,0)),"")</f>
        <v>216</v>
      </c>
      <c r="C34" s="38">
        <f>_xlfn.IFNA(INDEX('RD2 Shepherds'!$I$2:$I$172,MATCH(Men_5[[#This Row],[Rider]],'RD2 Shepherds'!$F$2:$F$172,0)),"")</f>
        <v>222</v>
      </c>
      <c r="D34" s="38">
        <f>_xlfn.IFNA(INDEX('RD3 OHalTW'!$I$2:$I$200,MATCH(Men_5[[#This Row],[Rider]],'RD3 OHalTW'!$F$2:$F$200,0)),"")</f>
        <v>234</v>
      </c>
      <c r="E34" s="38" t="str">
        <f>_xlfn.IFNA(INDEX('RD4 Ohalloran'!$I$2:$I$200,MATCH(Men_5[[#This Row],[Rider]],'RD4 Ohalloran'!$F$2:$F$200,0)),"")</f>
        <v/>
      </c>
      <c r="F34" s="38" t="str">
        <f>_xlfn.IFNA(INDEX('RD5 XCM Craigburn'!$I$2:$I$200,MATCH(Men_5[[#This Row],[Rider]],'RD5 XCM Craigburn'!$F$2:$F$200,0)),"")</f>
        <v/>
      </c>
      <c r="G34" s="38" t="str">
        <f>_xlfn.IFNA(INDEX('RD6 XCM Fox Creek'!$I$2:$I$200,MATCH(Men_5[[#This Row],[Rider]],'RD6 XCM Fox Creek'!$F$2:$F$200,0)),"")</f>
        <v/>
      </c>
      <c r="H34" s="38" t="str">
        <f>_xlfn.IFNA(INDEX('RD9 XCM Melrose W'!$I$2:$I$200,MATCH(Men_5[[#This Row],[Rider]],'RD9 XCM Melrose W'!$F$2:$F$200,0)),"")</f>
        <v/>
      </c>
      <c r="I34" s="38" t="str">
        <f>_xlfn.IFNA(INDEX('RD7 XCO  Shepherds'!$I$2:$I$200,MATCH(Men_5[[#This Row],[Rider]],'RD7 XCO  Shepherds'!$F$2:$F$200,0)),"")</f>
        <v/>
      </c>
      <c r="J34" s="38" t="str">
        <f>_xlfn.IFNA(INDEX('RD8 XCO Melrose T'!$I$2:$I$200,MATCH(Men_5[[#This Row],[Rider]],'RD8 XCO Melrose T'!$F$2:$F$200,0)),"")</f>
        <v/>
      </c>
      <c r="K34" s="38">
        <f>9-COUNTBLANK(Men_5[[#This Row],[RD1 XCC Eagle]:[RD8 XCO Melrose T]])</f>
        <v>3</v>
      </c>
      <c r="L34" s="61">
        <f>3-COUNTBLANK(Men_5[[#This Row],[RD1 XCC Eagle]:[RD3 XCM OHalTW]])</f>
        <v>3</v>
      </c>
      <c r="M34" s="61">
        <f>4-COUNTBLANK(Men_5[[#This Row],[RD4 ]:[RD7]])</f>
        <v>0</v>
      </c>
      <c r="N34" s="61">
        <f>2-COUNTBLANK(Men_5[[#This Row],[RD8]:[RD8 XCO Melrose T]])</f>
        <v>0</v>
      </c>
      <c r="O34" s="61" cm="1">
        <f t="array" ref="O34">IF(Men_5[[#This Row],[Number of Rounds]]&lt;=6,SUM(IF(ISNA(B34:J34),0,B34:J34)),SUM(LARGE(B34:J34,{1,2,3,4,5,6})))</f>
        <v>672</v>
      </c>
      <c r="P34" s="61" cm="1">
        <f t="array" ref="P34">IF(Men_5[[#This Row],[Number of Rounds XCM]]&lt;=3,SUM(IF(ISNA(E34:H34),0,E34:H34)),SUM(LARGE(E34:H34,{1,2,3})))</f>
        <v>0</v>
      </c>
      <c r="Q34" s="61">
        <f>SUM(Men_5[[#This Row],[RD8]:[RD8 XCO Melrose T]])</f>
        <v>0</v>
      </c>
      <c r="R34" s="61">
        <f>Men_5[[#This Row],[Best 6 of 8 Overall]]+Men_5[[#This Row],[Best 3 of 4 XCM]]+Men_5[[#This Row],[Total of 2 XCO]]</f>
        <v>672</v>
      </c>
      <c r="S34" s="37" cm="1">
        <f t="array" ref="S34">85-SUM(IF(R34&gt;$R$18:$R$210,1/COUNTIF($R$18:$R$210,$R$18:$R$210)))</f>
        <v>13.999999999999744</v>
      </c>
      <c r="T34" s="18"/>
      <c r="U34" s="110" t="s">
        <v>419</v>
      </c>
      <c r="V34" s="80" t="str">
        <f>_xlfn.IFNA(INDEX('RD1 Eagle'!$I$2:$I$176,MATCH(Women6[[#This Row],[Rider]],'RD1 Eagle'!$F$2:$F$176,0)),"")</f>
        <v/>
      </c>
      <c r="W34" s="38">
        <f>_xlfn.IFNA(INDEX('RD2 Shepherds'!$I$2:$I$172,MATCH(Women6[[#This Row],[Rider]],'RD2 Shepherds'!$F$2:$F$172,0)),"")</f>
        <v>350</v>
      </c>
      <c r="X34" s="34" t="str">
        <f>_xlfn.IFNA(INDEX('RD3 OHalTW'!$I$2:$I$200,MATCH(Women6[[#This Row],[Rider]],'RD3 OHalTW'!$F$2:$F$200,0)),"")</f>
        <v/>
      </c>
      <c r="Y34" s="34" t="str">
        <f>_xlfn.IFNA(INDEX('RD4 Ohalloran'!$I$2:$I$200,MATCH(Women6[[#This Row],[Rider]],'RD4 Ohalloran'!$F$2:$F$200,0)),"")</f>
        <v/>
      </c>
      <c r="Z34" s="34" t="str">
        <f>_xlfn.IFNA(INDEX('RD5 XCM Craigburn'!$I$2:$I$200,MATCH(Women6[[#This Row],[Rider]],'RD5 XCM Craigburn'!$F$2:$F$200,0)),"")</f>
        <v/>
      </c>
      <c r="AA34" s="34" t="str">
        <f>_xlfn.IFNA(INDEX('RD6 XCM Fox Creek'!$I$2:$I$200,MATCH(Women6[[#This Row],[Rider]],'RD6 XCM Fox Creek'!$F$2:$F$200,0)),"")</f>
        <v/>
      </c>
      <c r="AB34" s="34" t="str">
        <f>_xlfn.IFNA(INDEX('RD9 XCM Melrose W'!$I$2:$I$200,MATCH(Women6[[#This Row],[Rider]],'RD9 XCM Melrose W'!$F$2:$F$200,0)),"")</f>
        <v/>
      </c>
      <c r="AC34" s="34" t="str">
        <f>_xlfn.IFNA(INDEX('RD7 XCO  Shepherds'!$I$2:$I$200,MATCH(Women6[[#This Row],[Rider]],'RD7 XCO  Shepherds'!$F$2:$F$200,0)),"")</f>
        <v/>
      </c>
      <c r="AD34" s="34" t="str">
        <f>_xlfn.IFNA(INDEX('RD8 XCO Melrose T'!$I$2:$I$200,MATCH(Women6[[#This Row],[Rider]],'RD8 XCO Melrose T'!$F$2:$F$200,0)),"")</f>
        <v/>
      </c>
      <c r="AE34" s="34">
        <f>9-COUNTBLANK(Women6[[#This Row],[RD1 XCC Eagle]:[RD8 XCO Melrose T]])</f>
        <v>1</v>
      </c>
      <c r="AF34" s="59">
        <f>3-COUNTBLANK(Women6[[#This Row],[RD1 XCC Eagle]:[RD3 XCM OHalTW]])</f>
        <v>1</v>
      </c>
      <c r="AG34" s="59">
        <f>4-COUNTBLANK(Women6[[#This Row],[RD4 ]:[RD7]])</f>
        <v>0</v>
      </c>
      <c r="AH34" s="59">
        <f>2-COUNTBLANK(Women6[[#This Row],[RD8]:[RD8 XCO Melrose T]])</f>
        <v>0</v>
      </c>
      <c r="AI34" s="59" cm="1">
        <f t="array" ref="AI34">IF(Men_5[[#This Row],[Number of Rounds]]&lt;=6,SUM(IF(ISNA(V34:AD34),0,V34:AD34)),SUM(LARGE(V34:AD34,{1,2,3,4,5,6})))</f>
        <v>350</v>
      </c>
      <c r="AJ34" s="59" cm="1">
        <f t="array" ref="AJ34">IF(Women6[[#This Row],[Number of XCM Rounds]]&lt;=3,SUM(IF(ISNA(Y34:AB34),0,Y34:AB34)),SUM(LARGE(Y34:AB34,{1,2,3})))</f>
        <v>0</v>
      </c>
      <c r="AK34" s="59">
        <f>SUM(Women6[[#This Row],[RD8]:[RD8 XCO Melrose T]])</f>
        <v>0</v>
      </c>
      <c r="AL34" s="59">
        <f>Women6[[#This Row],[Best 3 of 4 XCM]]+Women6[[#This Row],[Best 6 of 8 Overall]]+Women6[[#This Row],[Total of 2 XCO]]</f>
        <v>350</v>
      </c>
      <c r="AM34" s="37" cm="1">
        <f t="array" ref="AM34">18-SUM(IF(AL34&gt;$AL$18:$AL$52,1/COUNTIF($AL$18:$AL$52,$AL$18:$AL$52)))</f>
        <v>12.000000000000004</v>
      </c>
      <c r="AN34" s="18"/>
      <c r="AO34" s="110" t="s">
        <v>123</v>
      </c>
      <c r="AP34" s="72">
        <f>_xlfn.IFNA(INDEX('RD1 Eagle'!$I$2:$I$176,MATCH(Junior7[[#This Row],[Rider]],'RD1 Eagle'!$F$2:$F$176,0)),"")</f>
        <v>420</v>
      </c>
      <c r="AQ34" s="72" t="str">
        <f>_xlfn.IFNA(INDEX('RD2 Shepherds'!$I$2:$I$172,MATCH(Junior7[[#This Row],[Rider]],'RD2 Shepherds'!$F$2:$F$172,0)),"")</f>
        <v/>
      </c>
      <c r="AR34" s="34" t="str">
        <f>_xlfn.IFNA(INDEX('RD3 OHalTW'!$I$2:$I$200,MATCH(Junior7[[#This Row],[Rider]],'RD3 OHalTW'!$F$2:$F$200,0)),"")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XCM Craigburn'!$I$2:$I$200,MATCH(Junior7[[#This Row],[Rider]],'RD5 XCM Craigburn'!$F$2:$F$200,0)),"")</f>
        <v/>
      </c>
      <c r="AU34" s="59" t="str">
        <f>_xlfn.IFNA(INDEX('RD6 XCM Fox Creek'!$I$2:$I$200,MATCH(Junior7[[#This Row],[Rider]],'RD6 XCM Fox Creek'!$F$2:$F$200,0)),"")</f>
        <v/>
      </c>
      <c r="AV34" s="59" t="str">
        <f>_xlfn.IFNA(INDEX('RD9 XCM Melrose W'!$I$2:$I$200,MATCH(Junior7[[#This Row],[Rider]],'RD9 XCM Melrose W'!$F$2:$F$200,0)),"")</f>
        <v/>
      </c>
      <c r="AW34" s="59" t="str">
        <f>_xlfn.IFNA(INDEX('RD7 XCO  Shepherds'!$I$2:$I$200,MATCH(Junior7[[#This Row],[Rider]],'RD7 XCO  Shepherds'!$F$2:$F$200,0)),"")</f>
        <v/>
      </c>
      <c r="AX34" s="59" t="str">
        <f>_xlfn.IFNA(INDEX('RD8 XCO Melrose T'!$I$2:$I$200,MATCH(Junior7[[#This Row],[Rider]],'RD8 XCO Melrose T'!$F$2:$F$200,0)),"")</f>
        <v/>
      </c>
      <c r="AY34" s="24">
        <f>9-COUNTBLANK(Junior7[[#This Row],[RD1 XCC Eagle]:[RD8 XCO Melrose T]])</f>
        <v>1</v>
      </c>
      <c r="AZ34" s="24">
        <f>3-COUNTBLANK(Junior7[[#This Row],[RD1 XCC Eagle]:[RD3 XCM OHalTW]])</f>
        <v>1</v>
      </c>
      <c r="BA34" s="24">
        <f>4-COUNTBLANK(Junior7[[#This Row],[RD4 ]:[RD7]])</f>
        <v>0</v>
      </c>
      <c r="BB34" s="24">
        <f>2-COUNTBLANK(Junior7[[#This Row],[RD8]:[RD8 XCO Melrose T]])</f>
        <v>0</v>
      </c>
      <c r="BC34" s="59" cm="1">
        <f t="array" ref="BC34">IF(Men_5[[#This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Row],[RD8]:[RD8 XCO Melrose T]])</f>
        <v>0</v>
      </c>
      <c r="BF34" s="23">
        <f>Junior7[[#This Row],[Best 3 of 4 XCM]]+Junior7[[#This Row],[Best 6 of 8 Overall]]+Junior7[[#This Row],[Total of 2 XCO]]</f>
        <v>420</v>
      </c>
      <c r="BG34" s="91" cm="1">
        <f t="array" ref="BG34">14-SUM(IF(BF34&gt;$BF$18:$BF$71,1/COUNTIF($BF$18:$BF$71,$BF$18:$BF$71)))</f>
        <v>8.0000000000000036</v>
      </c>
      <c r="BH34" s="18"/>
    </row>
    <row r="35" spans="1:60" ht="16" x14ac:dyDescent="0.2">
      <c r="A35" s="110" t="s">
        <v>117</v>
      </c>
      <c r="B35" s="38">
        <f>_xlfn.IFNA(INDEX('RD1 Eagle'!$I$2:$I$176,MATCH(Men_5[[#This Row],[Rider]],'RD1 Eagle'!$F$2:$F$176,0)),"")</f>
        <v>230.99999999999997</v>
      </c>
      <c r="C35" s="38">
        <f>_xlfn.IFNA(INDEX('RD2 Shepherds'!$I$2:$I$172,MATCH(Men_5[[#This Row],[Rider]],'RD2 Shepherds'!$F$2:$F$172,0)),"")</f>
        <v>182</v>
      </c>
      <c r="D35" s="38">
        <f>_xlfn.IFNA(INDEX('RD3 OHalTW'!$I$2:$I$200,MATCH(Men_5[[#This Row],[Rider]],'RD3 OHalTW'!$F$2:$F$200,0)),"")</f>
        <v>251.99999999999997</v>
      </c>
      <c r="E35" s="38" t="str">
        <f>_xlfn.IFNA(INDEX('RD4 Ohalloran'!$I$2:$I$200,MATCH(Men_5[[#This Row],[Rider]],'RD4 Ohalloran'!$F$2:$F$200,0)),"")</f>
        <v/>
      </c>
      <c r="F35" s="38" t="str">
        <f>_xlfn.IFNA(INDEX('RD5 XCM Craigburn'!$I$2:$I$200,MATCH(Men_5[[#This Row],[Rider]],'RD5 XCM Craigburn'!$F$2:$F$200,0)),"")</f>
        <v/>
      </c>
      <c r="G35" s="38" t="str">
        <f>_xlfn.IFNA(INDEX('RD6 XCM Fox Creek'!$I$2:$I$200,MATCH(Men_5[[#This Row],[Rider]],'RD6 XCM Fox Creek'!$F$2:$F$200,0)),"")</f>
        <v/>
      </c>
      <c r="H35" s="38" t="str">
        <f>_xlfn.IFNA(INDEX('RD9 XCM Melrose W'!$I$2:$I$200,MATCH(Men_5[[#This Row],[Rider]],'RD9 XCM Melrose W'!$F$2:$F$200,0)),"")</f>
        <v/>
      </c>
      <c r="I35" s="38" t="str">
        <f>_xlfn.IFNA(INDEX('RD7 XCO  Shepherds'!$I$2:$I$200,MATCH(Men_5[[#This Row],[Rider]],'RD7 XCO  Shepherds'!$F$2:$F$200,0)),"")</f>
        <v/>
      </c>
      <c r="J35" s="38" t="str">
        <f>_xlfn.IFNA(INDEX('RD8 XCO Melrose T'!$I$2:$I$200,MATCH(Men_5[[#This Row],[Rider]],'RD8 XCO Melrose T'!$F$2:$F$200,0)),"")</f>
        <v/>
      </c>
      <c r="K35" s="38">
        <f>9-COUNTBLANK(Men_5[[#This Row],[RD1 XCC Eagle]:[RD8 XCO Melrose T]])</f>
        <v>3</v>
      </c>
      <c r="L35" s="61">
        <f>3-COUNTBLANK(Men_5[[#This Row],[RD1 XCC Eagle]:[RD3 XCM OHalTW]])</f>
        <v>3</v>
      </c>
      <c r="M35" s="61">
        <f>4-COUNTBLANK(Men_5[[#This Row],[RD4 ]:[RD7]])</f>
        <v>0</v>
      </c>
      <c r="N35" s="61">
        <f>2-COUNTBLANK(Men_5[[#This Row],[RD8]:[RD8 XCO Melrose T]])</f>
        <v>0</v>
      </c>
      <c r="O35" s="61" cm="1">
        <f t="array" ref="O35">IF(Men_5[[#This Row],[Number of Rounds]]&lt;=6,SUM(IF(ISNA(B35:J35),0,B35:J35)),SUM(LARGE(B35:J35,{1,2,3,4,5,6})))</f>
        <v>665</v>
      </c>
      <c r="P35" s="61" cm="1">
        <f t="array" ref="P35">IF(Men_5[[#This Row],[Number of Rounds XCM]]&lt;=3,SUM(IF(ISNA(E35:H35),0,E35:H35)),SUM(LARGE(E35:H35,{1,2,3})))</f>
        <v>0</v>
      </c>
      <c r="Q35" s="61">
        <f>SUM(Men_5[[#This Row],[RD8]:[RD8 XCO Melrose T]])</f>
        <v>0</v>
      </c>
      <c r="R35" s="61">
        <f>Men_5[[#This Row],[Best 6 of 8 Overall]]+Men_5[[#This Row],[Best 3 of 4 XCM]]+Men_5[[#This Row],[Total of 2 XCO]]</f>
        <v>665</v>
      </c>
      <c r="S35" s="37" cm="1">
        <f t="array" ref="S35">85-SUM(IF(R35&gt;$R$18:$R$210,1/COUNTIF($R$18:$R$210,$R$18:$R$210)))</f>
        <v>14.999999999999744</v>
      </c>
      <c r="T35" s="18"/>
      <c r="U35" s="110" t="s">
        <v>95</v>
      </c>
      <c r="V35" s="80" t="str">
        <f>_xlfn.IFNA(INDEX('RD1 Eagle'!$I$2:$I$176,MATCH(Women6[[#This Row],[Rider]],'RD1 Eagle'!$F$2:$F$176,0)),"")</f>
        <v/>
      </c>
      <c r="W35" s="38">
        <f>_xlfn.IFNA(INDEX('RD2 Shepherds'!$I$2:$I$172,MATCH(Women6[[#This Row],[Rider]],'RD2 Shepherds'!$F$2:$F$172,0)),"")</f>
        <v>336</v>
      </c>
      <c r="X35" s="34" t="str">
        <f>_xlfn.IFNA(INDEX('RD3 OHalTW'!$I$2:$I$200,MATCH(Women6[[#This Row],[Rider]],'RD3 OHalTW'!$F$2:$F$200,0)),"")</f>
        <v/>
      </c>
      <c r="Y35" s="34" t="str">
        <f>_xlfn.IFNA(INDEX('RD4 Ohalloran'!$I$2:$I$200,MATCH(Women6[[#This Row],[Rider]],'RD4 Ohalloran'!$F$2:$F$200,0)),"")</f>
        <v/>
      </c>
      <c r="Z35" s="34" t="str">
        <f>_xlfn.IFNA(INDEX('RD5 XCM Craigburn'!$I$2:$I$200,MATCH(Women6[[#This Row],[Rider]],'RD5 XCM Craigburn'!$F$2:$F$200,0)),"")</f>
        <v/>
      </c>
      <c r="AA35" s="34" t="str">
        <f>_xlfn.IFNA(INDEX('RD6 XCM Fox Creek'!$I$2:$I$200,MATCH(Women6[[#This Row],[Rider]],'RD6 XCM Fox Creek'!$F$2:$F$200,0)),"")</f>
        <v/>
      </c>
      <c r="AB35" s="34" t="str">
        <f>_xlfn.IFNA(INDEX('RD9 XCM Melrose W'!$I$2:$I$200,MATCH(Women6[[#This Row],[Rider]],'RD9 XCM Melrose W'!$F$2:$F$200,0)),"")</f>
        <v/>
      </c>
      <c r="AC35" s="34" t="str">
        <f>_xlfn.IFNA(INDEX('RD7 XCO  Shepherds'!$I$2:$I$200,MATCH(Women6[[#This Row],[Rider]],'RD7 XCO  Shepherds'!$F$2:$F$200,0)),"")</f>
        <v/>
      </c>
      <c r="AD35" s="34" t="str">
        <f>_xlfn.IFNA(INDEX('RD8 XCO Melrose T'!$I$2:$I$200,MATCH(Women6[[#This Row],[Rider]],'RD8 XCO Melrose T'!$F$2:$F$200,0)),"")</f>
        <v/>
      </c>
      <c r="AE35" s="34">
        <f>9-COUNTBLANK(Women6[[#This Row],[RD1 XCC Eagle]:[RD8 XCO Melrose T]])</f>
        <v>1</v>
      </c>
      <c r="AF35" s="59">
        <f>3-COUNTBLANK(Women6[[#This Row],[RD1 XCC Eagle]:[RD3 XCM OHalTW]])</f>
        <v>1</v>
      </c>
      <c r="AG35" s="59">
        <f>4-COUNTBLANK(Women6[[#This Row],[RD4 ]:[RD7]])</f>
        <v>0</v>
      </c>
      <c r="AH35" s="59">
        <f>2-COUNTBLANK(Women6[[#This Row],[RD8]:[RD8 XCO Melrose T]])</f>
        <v>0</v>
      </c>
      <c r="AI35" s="59" cm="1">
        <f t="array" ref="AI35">IF(Men_5[[#This Row],[Number of Rounds]]&lt;=6,SUM(IF(ISNA(V35:AD35),0,V35:AD35)),SUM(LARGE(V35:AD35,{1,2,3,4,5,6})))</f>
        <v>336</v>
      </c>
      <c r="AJ35" s="59" cm="1">
        <f t="array" ref="AJ35">IF(Women6[[#This Row],[Number of XCM Rounds]]&lt;=3,SUM(IF(ISNA(Y35:AB35),0,Y35:AB35)),SUM(LARGE(Y35:AB35,{1,2,3})))</f>
        <v>0</v>
      </c>
      <c r="AK35" s="59">
        <f>SUM(Women6[[#This Row],[RD8]:[RD8 XCO Melrose T]])</f>
        <v>0</v>
      </c>
      <c r="AL35" s="59">
        <f>Women6[[#This Row],[Best 3 of 4 XCM]]+Women6[[#This Row],[Best 6 of 8 Overall]]+Women6[[#This Row],[Total of 2 XCO]]</f>
        <v>336</v>
      </c>
      <c r="AM35" s="37" cm="1">
        <f t="array" ref="AM35">18-SUM(IF(AL35&gt;$AL$18:$AL$52,1/COUNTIF($AL$18:$AL$52,$AL$18:$AL$52)))</f>
        <v>13.000000000000004</v>
      </c>
      <c r="AN35" s="18"/>
      <c r="AO35" s="110" t="s">
        <v>330</v>
      </c>
      <c r="AP35" s="72">
        <f>_xlfn.IFNA(INDEX('RD1 Eagle'!$I$2:$I$176,MATCH(Junior7[[#This Row],[Rider]],'RD1 Eagle'!$F$2:$F$176,0)),"")</f>
        <v>420</v>
      </c>
      <c r="AQ35" s="72" t="str">
        <f>_xlfn.IFNA(INDEX('RD2 Shepherds'!$I$2:$I$172,MATCH(Junior7[[#This Row],[Rider]],'RD2 Shepherds'!$F$2:$F$172,0)),"")</f>
        <v/>
      </c>
      <c r="AR35" s="34" t="str">
        <f>_xlfn.IFNA(INDEX('RD3 OHalTW'!$I$2:$I$200,MATCH(Junior7[[#This Row],[Rider]],'RD3 OHalTW'!$F$2:$F$200,0)),"")</f>
        <v/>
      </c>
      <c r="AS35" s="34" t="str">
        <f>_xlfn.IFNA(INDEX('RD4 Ohalloran'!$I$2:$I$200,MATCH(Junior7[[#This Row],[Rider]],'RD4 Ohalloran'!$F$2:$F$200,0)),"")</f>
        <v/>
      </c>
      <c r="AT35" s="34" t="str">
        <f>_xlfn.IFNA(INDEX('RD5 XCM Craigburn'!$I$2:$I$200,MATCH(Junior7[[#This Row],[Rider]],'RD5 XCM Craigburn'!$F$2:$F$200,0)),"")</f>
        <v/>
      </c>
      <c r="AU35" s="59" t="str">
        <f>_xlfn.IFNA(INDEX('RD6 XCM Fox Creek'!$I$2:$I$200,MATCH(Junior7[[#This Row],[Rider]],'RD6 XCM Fox Creek'!$F$2:$F$200,0)),"")</f>
        <v/>
      </c>
      <c r="AV35" s="59" t="str">
        <f>_xlfn.IFNA(INDEX('RD9 XCM Melrose W'!$I$2:$I$200,MATCH(Junior7[[#This Row],[Rider]],'RD9 XCM Melrose W'!$F$2:$F$200,0)),"")</f>
        <v/>
      </c>
      <c r="AW35" s="59" t="str">
        <f>_xlfn.IFNA(INDEX('RD7 XCO  Shepherds'!$I$2:$I$200,MATCH(Junior7[[#This Row],[Rider]],'RD7 XCO  Shepherds'!$F$2:$F$200,0)),"")</f>
        <v/>
      </c>
      <c r="AX35" s="59" t="str">
        <f>_xlfn.IFNA(INDEX('RD8 XCO Melrose T'!$I$2:$I$200,MATCH(Junior7[[#This Row],[Rider]],'RD8 XCO Melrose T'!$F$2:$F$200,0)),"")</f>
        <v/>
      </c>
      <c r="AY35" s="24">
        <f>9-COUNTBLANK(Junior7[[#This Row],[RD1 XCC Eagle]:[RD8 XCO Melrose T]])</f>
        <v>1</v>
      </c>
      <c r="AZ35" s="24">
        <f>3-COUNTBLANK(Junior7[[#This Row],[RD1 XCC Eagle]:[RD3 XCM OHalTW]])</f>
        <v>1</v>
      </c>
      <c r="BA35" s="24">
        <f>4-COUNTBLANK(Junior7[[#This Row],[RD4 ]:[RD7]])</f>
        <v>0</v>
      </c>
      <c r="BB35" s="24">
        <f>2-COUNTBLANK(Junior7[[#This Row],[RD8]:[RD8 XCO Melrose T]])</f>
        <v>0</v>
      </c>
      <c r="BC35" s="59" cm="1">
        <f t="array" ref="BC35">IF(Men_5[[#This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Row],[RD8]:[RD8 XCO Melrose T]])</f>
        <v>0</v>
      </c>
      <c r="BF35" s="23">
        <f>Junior7[[#This Row],[Best 3 of 4 XCM]]+Junior7[[#This Row],[Best 6 of 8 Overall]]+Junior7[[#This Row],[Total of 2 XCO]]</f>
        <v>420</v>
      </c>
      <c r="BG35" s="91" cm="1">
        <f t="array" ref="BG35">14-SUM(IF(BF35&gt;$BF$18:$BF$71,1/COUNTIF($BF$18:$BF$71,$BF$18:$BF$71)))</f>
        <v>8.0000000000000036</v>
      </c>
      <c r="BH35" s="18"/>
    </row>
    <row r="36" spans="1:60" ht="16" x14ac:dyDescent="0.2">
      <c r="A36" s="110" t="s">
        <v>117</v>
      </c>
      <c r="B36" s="38">
        <f>_xlfn.IFNA(INDEX('RD1 Eagle'!$I$2:$I$176,MATCH(Men_5[[#This Row],[Rider]],'RD1 Eagle'!$F$2:$F$176,0)),"")</f>
        <v>230.99999999999997</v>
      </c>
      <c r="C36" s="38">
        <f>_xlfn.IFNA(INDEX('RD2 Shepherds'!$I$2:$I$172,MATCH(Men_5[[#This Row],[Rider]],'RD2 Shepherds'!$F$2:$F$172,0)),"")</f>
        <v>182</v>
      </c>
      <c r="D36" s="38">
        <f>_xlfn.IFNA(INDEX('RD3 OHalTW'!$I$2:$I$200,MATCH(Men_5[[#This Row],[Rider]],'RD3 OHalTW'!$F$2:$F$200,0)),"")</f>
        <v>251.99999999999997</v>
      </c>
      <c r="E36" s="38" t="str">
        <f>_xlfn.IFNA(INDEX('RD4 Ohalloran'!$I$2:$I$200,MATCH(Men_5[[#This Row],[Rider]],'RD4 Ohalloran'!$F$2:$F$200,0)),"")</f>
        <v/>
      </c>
      <c r="F36" s="38" t="str">
        <f>_xlfn.IFNA(INDEX('RD5 XCM Craigburn'!$I$2:$I$200,MATCH(Men_5[[#This Row],[Rider]],'RD5 XCM Craigburn'!$F$2:$F$200,0)),"")</f>
        <v/>
      </c>
      <c r="G36" s="38" t="str">
        <f>_xlfn.IFNA(INDEX('RD6 XCM Fox Creek'!$I$2:$I$200,MATCH(Men_5[[#This Row],[Rider]],'RD6 XCM Fox Creek'!$F$2:$F$200,0)),"")</f>
        <v/>
      </c>
      <c r="H36" s="38" t="str">
        <f>_xlfn.IFNA(INDEX('RD9 XCM Melrose W'!$I$2:$I$200,MATCH(Men_5[[#This Row],[Rider]],'RD9 XCM Melrose W'!$F$2:$F$200,0)),"")</f>
        <v/>
      </c>
      <c r="I36" s="38" t="str">
        <f>_xlfn.IFNA(INDEX('RD7 XCO  Shepherds'!$I$2:$I$200,MATCH(Men_5[[#This Row],[Rider]],'RD7 XCO  Shepherds'!$F$2:$F$200,0)),"")</f>
        <v/>
      </c>
      <c r="J36" s="38" t="str">
        <f>_xlfn.IFNA(INDEX('RD8 XCO Melrose T'!$I$2:$I$200,MATCH(Men_5[[#This Row],[Rider]],'RD8 XCO Melrose T'!$F$2:$F$200,0)),"")</f>
        <v/>
      </c>
      <c r="K36" s="38">
        <f>9-COUNTBLANK(Men_5[[#This Row],[RD1 XCC Eagle]:[RD8 XCO Melrose T]])</f>
        <v>3</v>
      </c>
      <c r="L36" s="61">
        <f>3-COUNTBLANK(Men_5[[#This Row],[RD1 XCC Eagle]:[RD3 XCM OHalTW]])</f>
        <v>3</v>
      </c>
      <c r="M36" s="61">
        <f>4-COUNTBLANK(Men_5[[#This Row],[RD4 ]:[RD7]])</f>
        <v>0</v>
      </c>
      <c r="N36" s="61">
        <f>2-COUNTBLANK(Men_5[[#This Row],[RD8]:[RD8 XCO Melrose T]])</f>
        <v>0</v>
      </c>
      <c r="O36" s="61" cm="1">
        <f t="array" ref="O36">IF(Men_5[[#This Row],[Number of Rounds]]&lt;=6,SUM(IF(ISNA(B36:J36),0,B36:J36)),SUM(LARGE(B36:J36,{1,2,3,4,5,6})))</f>
        <v>665</v>
      </c>
      <c r="P36" s="61" cm="1">
        <f t="array" ref="P36">IF(Men_5[[#This Row],[Number of Rounds XCM]]&lt;=3,SUM(IF(ISNA(E36:H36),0,E36:H36)),SUM(LARGE(E36:H36,{1,2,3})))</f>
        <v>0</v>
      </c>
      <c r="Q36" s="61">
        <f>SUM(Men_5[[#This Row],[RD8]:[RD8 XCO Melrose T]])</f>
        <v>0</v>
      </c>
      <c r="R36" s="61">
        <f>Men_5[[#This Row],[Best 6 of 8 Overall]]+Men_5[[#This Row],[Best 3 of 4 XCM]]+Men_5[[#This Row],[Total of 2 XCO]]</f>
        <v>665</v>
      </c>
      <c r="S36" s="37" cm="1">
        <f t="array" ref="S36">85-SUM(IF(R36&gt;$R$18:$R$210,1/COUNTIF($R$18:$R$210,$R$18:$R$210)))</f>
        <v>14.999999999999744</v>
      </c>
      <c r="T36" s="18"/>
      <c r="U36" s="110" t="s">
        <v>110</v>
      </c>
      <c r="V36" s="80">
        <f>_xlfn.IFNA(INDEX('RD1 Eagle'!$I$2:$I$176,MATCH(Women6[[#This Row],[Rider]],'RD1 Eagle'!$F$2:$F$176,0)),"")</f>
        <v>294</v>
      </c>
      <c r="W36" s="38" t="str">
        <f>_xlfn.IFNA(INDEX('RD2 Shepherds'!$I$2:$I$172,MATCH(Women6[[#This Row],[Rider]],'RD2 Shepherds'!$F$2:$F$172,0)),"")</f>
        <v/>
      </c>
      <c r="X36" s="34" t="str">
        <f>_xlfn.IFNA(INDEX('RD3 OHalTW'!$I$2:$I$200,MATCH(Women6[[#This Row],[Rider]],'RD3 OHalTW'!$F$2:$F$200,0)),"")</f>
        <v/>
      </c>
      <c r="Y36" s="34" t="str">
        <f>_xlfn.IFNA(INDEX('RD4 Ohalloran'!$I$2:$I$200,MATCH(Women6[[#This Row],[Rider]],'RD4 Ohalloran'!$F$2:$F$200,0)),"")</f>
        <v/>
      </c>
      <c r="Z36" s="34" t="str">
        <f>_xlfn.IFNA(INDEX('RD5 XCM Craigburn'!$I$2:$I$200,MATCH(Women6[[#This Row],[Rider]],'RD5 XCM Craigburn'!$F$2:$F$200,0)),"")</f>
        <v/>
      </c>
      <c r="AA36" s="34" t="str">
        <f>_xlfn.IFNA(INDEX('RD6 XCM Fox Creek'!$I$2:$I$200,MATCH(Women6[[#This Row],[Rider]],'RD6 XCM Fox Creek'!$F$2:$F$200,0)),"")</f>
        <v/>
      </c>
      <c r="AB36" s="34" t="str">
        <f>_xlfn.IFNA(INDEX('RD9 XCM Melrose W'!$I$2:$I$200,MATCH(Women6[[#This Row],[Rider]],'RD9 XCM Melrose W'!$F$2:$F$200,0)),"")</f>
        <v/>
      </c>
      <c r="AC36" s="34" t="str">
        <f>_xlfn.IFNA(INDEX('RD7 XCO  Shepherds'!$I$2:$I$200,MATCH(Women6[[#This Row],[Rider]],'RD7 XCO  Shepherds'!$F$2:$F$200,0)),"")</f>
        <v/>
      </c>
      <c r="AD36" s="34" t="str">
        <f>_xlfn.IFNA(INDEX('RD8 XCO Melrose T'!$I$2:$I$200,MATCH(Women6[[#This Row],[Rider]],'RD8 XCO Melrose T'!$F$2:$F$200,0)),"")</f>
        <v/>
      </c>
      <c r="AE36" s="34">
        <f>9-COUNTBLANK(Women6[[#This Row],[RD1 XCC Eagle]:[RD8 XCO Melrose T]])</f>
        <v>1</v>
      </c>
      <c r="AF36" s="59">
        <f>3-COUNTBLANK(Women6[[#This Row],[RD1 XCC Eagle]:[RD3 XCM OHalTW]])</f>
        <v>1</v>
      </c>
      <c r="AG36" s="59">
        <f>4-COUNTBLANK(Women6[[#This Row],[RD4 ]:[RD7]])</f>
        <v>0</v>
      </c>
      <c r="AH36" s="59">
        <f>2-COUNTBLANK(Women6[[#This Row],[RD8]:[RD8 XCO Melrose T]])</f>
        <v>0</v>
      </c>
      <c r="AI36" s="59" cm="1">
        <f t="array" ref="AI36">IF(Men_5[[#This Row],[Number of Rounds]]&lt;=6,SUM(IF(ISNA(V36:AD36),0,V36:AD36)),SUM(LARGE(V36:AD36,{1,2,3,4,5,6})))</f>
        <v>294</v>
      </c>
      <c r="AJ36" s="59" cm="1">
        <f t="array" ref="AJ36">IF(Women6[[#This Row],[Number of XCM Rounds]]&lt;=3,SUM(IF(ISNA(Y36:AB36),0,Y36:AB36)),SUM(LARGE(Y36:AB36,{1,2,3})))</f>
        <v>0</v>
      </c>
      <c r="AK36" s="59">
        <f>SUM(Women6[[#This Row],[RD8]:[RD8 XCO Melrose T]])</f>
        <v>0</v>
      </c>
      <c r="AL36" s="59">
        <f>Women6[[#This Row],[Best 3 of 4 XCM]]+Women6[[#This Row],[Best 6 of 8 Overall]]+Women6[[#This Row],[Total of 2 XCO]]</f>
        <v>294</v>
      </c>
      <c r="AM36" s="37" cm="1">
        <f t="array" ref="AM36">18-SUM(IF(AL36&gt;$AL$18:$AL$52,1/COUNTIF($AL$18:$AL$52,$AL$18:$AL$52)))</f>
        <v>13.999999999999998</v>
      </c>
      <c r="AN36" s="18"/>
      <c r="AO36" s="110" t="s">
        <v>134</v>
      </c>
      <c r="AP36" s="72" t="str">
        <f>_xlfn.IFNA(INDEX('RD1 Eagle'!$I$2:$I$176,MATCH(Junior7[[#This Row],[Rider]],'RD1 Eagle'!$F$2:$F$176,0)),"")</f>
        <v/>
      </c>
      <c r="AQ36" s="72">
        <f>_xlfn.IFNA(INDEX('RD2 Shepherds'!$I$2:$I$172,MATCH(Junior7[[#This Row],[Rider]],'RD2 Shepherds'!$F$2:$F$172,0)),"")</f>
        <v>420</v>
      </c>
      <c r="AR36" s="34" t="str">
        <f>_xlfn.IFNA(INDEX('RD3 OHalTW'!$I$2:$I$200,MATCH(Junior7[[#This Row],[Rider]],'RD3 OHalTW'!$F$2:$F$200,0)),"")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XCM Craigburn'!$I$2:$I$200,MATCH(Junior7[[#This Row],[Rider]],'RD5 XCM Craigburn'!$F$2:$F$200,0)),"")</f>
        <v/>
      </c>
      <c r="AU36" s="59" t="str">
        <f>_xlfn.IFNA(INDEX('RD6 XCM Fox Creek'!$I$2:$I$200,MATCH(Junior7[[#This Row],[Rider]],'RD6 XCM Fox Creek'!$F$2:$F$200,0)),"")</f>
        <v/>
      </c>
      <c r="AV36" s="59" t="str">
        <f>_xlfn.IFNA(INDEX('RD9 XCM Melrose W'!$I$2:$I$200,MATCH(Junior7[[#This Row],[Rider]],'RD9 XCM Melrose W'!$F$2:$F$200,0)),"")</f>
        <v/>
      </c>
      <c r="AW36" s="59" t="str">
        <f>_xlfn.IFNA(INDEX('RD7 XCO  Shepherds'!$I$2:$I$200,MATCH(Junior7[[#This Row],[Rider]],'RD7 XCO  Shepherds'!$F$2:$F$200,0)),"")</f>
        <v/>
      </c>
      <c r="AX36" s="59" t="str">
        <f>_xlfn.IFNA(INDEX('RD8 XCO Melrose T'!$I$2:$I$200,MATCH(Junior7[[#This Row],[Rider]],'RD8 XCO Melrose T'!$F$2:$F$200,0)),"")</f>
        <v/>
      </c>
      <c r="AY36" s="24">
        <f>9-COUNTBLANK(Junior7[[#This Row],[RD1 XCC Eagle]:[RD8 XCO Melrose T]])</f>
        <v>1</v>
      </c>
      <c r="AZ36" s="24">
        <f>3-COUNTBLANK(Junior7[[#This Row],[RD1 XCC Eagle]:[RD3 XCM OHalTW]])</f>
        <v>1</v>
      </c>
      <c r="BA36" s="24">
        <f>4-COUNTBLANK(Junior7[[#This Row],[RD4 ]:[RD7]])</f>
        <v>0</v>
      </c>
      <c r="BB36" s="24">
        <f>2-COUNTBLANK(Junior7[[#This Row],[RD8]:[RD8 XCO Melrose T]])</f>
        <v>0</v>
      </c>
      <c r="BC36" s="59" cm="1">
        <f t="array" ref="BC36">IF(Men_5[[#This Row],[Number of Rounds]]&lt;=6,SUM(IF(ISNA(AP36:AX36),0,AP36:AX36)),SUM(LARGE(AP36:AX36,{1,2,3,4,5,6})))</f>
        <v>420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Row],[RD8]:[RD8 XCO Melrose T]])</f>
        <v>0</v>
      </c>
      <c r="BF36" s="23">
        <f>Junior7[[#This Row],[Best 3 of 4 XCM]]+Junior7[[#This Row],[Best 6 of 8 Overall]]+Junior7[[#This Row],[Total of 2 XCO]]</f>
        <v>420</v>
      </c>
      <c r="BG36" s="91" cm="1">
        <f t="array" ref="BG36">14-SUM(IF(BF36&gt;$BF$18:$BF$71,1/COUNTIF($BF$18:$BF$71,$BF$18:$BF$71)))</f>
        <v>8.0000000000000036</v>
      </c>
      <c r="BH36" s="18"/>
    </row>
    <row r="37" spans="1:60" ht="16" x14ac:dyDescent="0.2">
      <c r="A37" s="110" t="s">
        <v>87</v>
      </c>
      <c r="B37" s="38">
        <f>_xlfn.IFNA(INDEX('RD1 Eagle'!$I$2:$I$176,MATCH(Men_5[[#This Row],[Rider]],'RD1 Eagle'!$F$2:$F$176,0)),"")</f>
        <v>320</v>
      </c>
      <c r="C37" s="38">
        <f>_xlfn.IFNA(INDEX('RD2 Shepherds'!$I$2:$I$172,MATCH(Men_5[[#This Row],[Rider]],'RD2 Shepherds'!$F$2:$F$172,0)),"")</f>
        <v>336</v>
      </c>
      <c r="D37" s="38" t="str">
        <f>_xlfn.IFNA(INDEX('RD3 OHalTW'!$I$2:$I$200,MATCH(Men_5[[#This Row],[Rider]],'RD3 OHalTW'!$F$2:$F$200,0)),"")</f>
        <v/>
      </c>
      <c r="E37" s="38" t="str">
        <f>_xlfn.IFNA(INDEX('RD4 Ohalloran'!$I$2:$I$200,MATCH(Men_5[[#This Row],[Rider]],'RD4 Ohalloran'!$F$2:$F$200,0)),"")</f>
        <v/>
      </c>
      <c r="F37" s="38" t="str">
        <f>_xlfn.IFNA(INDEX('RD5 XCM Craigburn'!$I$2:$I$200,MATCH(Men_5[[#This Row],[Rider]],'RD5 XCM Craigburn'!$F$2:$F$200,0)),"")</f>
        <v/>
      </c>
      <c r="G37" s="38" t="str">
        <f>_xlfn.IFNA(INDEX('RD6 XCM Fox Creek'!$I$2:$I$200,MATCH(Men_5[[#This Row],[Rider]],'RD6 XCM Fox Creek'!$F$2:$F$200,0)),"")</f>
        <v/>
      </c>
      <c r="H37" s="38" t="str">
        <f>_xlfn.IFNA(INDEX('RD9 XCM Melrose W'!$I$2:$I$200,MATCH(Men_5[[#This Row],[Rider]],'RD9 XCM Melrose W'!$F$2:$F$200,0)),"")</f>
        <v/>
      </c>
      <c r="I37" s="38" t="str">
        <f>_xlfn.IFNA(INDEX('RD7 XCO  Shepherds'!$I$2:$I$200,MATCH(Men_5[[#This Row],[Rider]],'RD7 XCO  Shepherds'!$F$2:$F$200,0)),"")</f>
        <v/>
      </c>
      <c r="J37" s="38" t="str">
        <f>_xlfn.IFNA(INDEX('RD8 XCO Melrose T'!$I$2:$I$200,MATCH(Men_5[[#This Row],[Rider]],'RD8 XCO Melrose T'!$F$2:$F$200,0)),"")</f>
        <v/>
      </c>
      <c r="K37" s="38">
        <f>9-COUNTBLANK(Men_5[[#This Row],[RD1 XCC Eagle]:[RD8 XCO Melrose T]])</f>
        <v>2</v>
      </c>
      <c r="L37" s="61">
        <f>3-COUNTBLANK(Men_5[[#This Row],[RD1 XCC Eagle]:[RD3 XCM OHalTW]])</f>
        <v>2</v>
      </c>
      <c r="M37" s="61">
        <f>4-COUNTBLANK(Men_5[[#This Row],[RD4 ]:[RD7]])</f>
        <v>0</v>
      </c>
      <c r="N37" s="61">
        <f>2-COUNTBLANK(Men_5[[#This Row],[RD8]:[RD8 XCO Melrose T]])</f>
        <v>0</v>
      </c>
      <c r="O37" s="61" cm="1">
        <f t="array" ref="O37">IF(Men_5[[#This Row],[Number of Rounds]]&lt;=6,SUM(IF(ISNA(B37:J37),0,B37:J37)),SUM(LARGE(B37:J37,{1,2,3,4,5,6})))</f>
        <v>656</v>
      </c>
      <c r="P37" s="61" cm="1">
        <f t="array" ref="P37">IF(Men_5[[#This Row],[Number of Rounds XCM]]&lt;=3,SUM(IF(ISNA(E37:H37),0,E37:H37)),SUM(LARGE(E37:H37,{1,2,3})))</f>
        <v>0</v>
      </c>
      <c r="Q37" s="61">
        <f>SUM(Men_5[[#This Row],[RD8]:[RD8 XCO Melrose T]])</f>
        <v>0</v>
      </c>
      <c r="R37" s="61">
        <f>Men_5[[#This Row],[Best 6 of 8 Overall]]+Men_5[[#This Row],[Best 3 of 4 XCM]]+Men_5[[#This Row],[Total of 2 XCO]]</f>
        <v>656</v>
      </c>
      <c r="S37" s="37" cm="1">
        <f t="array" ref="S37">85-SUM(IF(R37&gt;$R$18:$R$210,1/COUNTIF($R$18:$R$210,$R$18:$R$210)))</f>
        <v>15.999999999999744</v>
      </c>
      <c r="T37" s="18"/>
      <c r="U37" s="110" t="s">
        <v>422</v>
      </c>
      <c r="V37" s="80" t="str">
        <f>_xlfn.IFNA(INDEX('RD1 Eagle'!$I$2:$I$176,MATCH(Women6[[#This Row],[Rider]],'RD1 Eagle'!$F$2:$F$176,0)),"")</f>
        <v/>
      </c>
      <c r="W37" s="38">
        <f>_xlfn.IFNA(INDEX('RD2 Shepherds'!$I$2:$I$172,MATCH(Women6[[#This Row],[Rider]],'RD2 Shepherds'!$F$2:$F$172,0)),"")</f>
        <v>273</v>
      </c>
      <c r="X37" s="34" t="str">
        <f>_xlfn.IFNA(INDEX('RD3 OHalTW'!$I$2:$I$200,MATCH(Women6[[#This Row],[Rider]],'RD3 OHalTW'!$F$2:$F$200,0)),"")</f>
        <v/>
      </c>
      <c r="Y37" s="34" t="str">
        <f>_xlfn.IFNA(INDEX('RD4 Ohalloran'!$I$2:$I$200,MATCH(Women6[[#This Row],[Rider]],'RD4 Ohalloran'!$F$2:$F$200,0)),"")</f>
        <v/>
      </c>
      <c r="Z37" s="34" t="str">
        <f>_xlfn.IFNA(INDEX('RD5 XCM Craigburn'!$I$2:$I$200,MATCH(Women6[[#This Row],[Rider]],'RD5 XCM Craigburn'!$F$2:$F$200,0)),"")</f>
        <v/>
      </c>
      <c r="AA37" s="34" t="str">
        <f>_xlfn.IFNA(INDEX('RD6 XCM Fox Creek'!$I$2:$I$200,MATCH(Women6[[#This Row],[Rider]],'RD6 XCM Fox Creek'!$F$2:$F$200,0)),"")</f>
        <v/>
      </c>
      <c r="AB37" s="34" t="str">
        <f>_xlfn.IFNA(INDEX('RD9 XCM Melrose W'!$I$2:$I$200,MATCH(Women6[[#This Row],[Rider]],'RD9 XCM Melrose W'!$F$2:$F$200,0)),"")</f>
        <v/>
      </c>
      <c r="AC37" s="34" t="str">
        <f>_xlfn.IFNA(INDEX('RD7 XCO  Shepherds'!$I$2:$I$200,MATCH(Women6[[#This Row],[Rider]],'RD7 XCO  Shepherds'!$F$2:$F$200,0)),"")</f>
        <v/>
      </c>
      <c r="AD37" s="34" t="str">
        <f>_xlfn.IFNA(INDEX('RD8 XCO Melrose T'!$I$2:$I$200,MATCH(Women6[[#This Row],[Rider]],'RD8 XCO Melrose T'!$F$2:$F$200,0)),"")</f>
        <v/>
      </c>
      <c r="AE37" s="34">
        <f>9-COUNTBLANK(Women6[[#This Row],[RD1 XCC Eagle]:[RD8 XCO Melrose T]])</f>
        <v>1</v>
      </c>
      <c r="AF37" s="59">
        <f>3-COUNTBLANK(Women6[[#This Row],[RD1 XCC Eagle]:[RD3 XCM OHalTW]])</f>
        <v>1</v>
      </c>
      <c r="AG37" s="59">
        <f>4-COUNTBLANK(Women6[[#This Row],[RD4 ]:[RD7]])</f>
        <v>0</v>
      </c>
      <c r="AH37" s="59">
        <f>2-COUNTBLANK(Women6[[#This Row],[RD8]:[RD8 XCO Melrose T]])</f>
        <v>0</v>
      </c>
      <c r="AI37" s="59" cm="1">
        <f t="array" ref="AI37">IF(Men_5[[#This Row],[Number of Rounds]]&lt;=6,SUM(IF(ISNA(V37:AD37),0,V37:AD37)),SUM(LARGE(V37:AD37,{1,2,3,4,5,6})))</f>
        <v>273</v>
      </c>
      <c r="AJ37" s="59" cm="1">
        <f t="array" ref="AJ37">IF(Women6[[#This Row],[Number of XCM Rounds]]&lt;=3,SUM(IF(ISNA(Y37:AB37),0,Y37:AB37)),SUM(LARGE(Y37:AB37,{1,2,3})))</f>
        <v>0</v>
      </c>
      <c r="AK37" s="59">
        <f>SUM(Women6[[#This Row],[RD8]:[RD8 XCO Melrose T]])</f>
        <v>0</v>
      </c>
      <c r="AL37" s="59">
        <f>Women6[[#This Row],[Best 3 of 4 XCM]]+Women6[[#This Row],[Best 6 of 8 Overall]]+Women6[[#This Row],[Total of 2 XCO]]</f>
        <v>273</v>
      </c>
      <c r="AM37" s="37" cm="1">
        <f t="array" ref="AM37">18-SUM(IF(AL37&gt;$AL$18:$AL$52,1/COUNTIF($AL$18:$AL$52,$AL$18:$AL$52)))</f>
        <v>14.999999999999998</v>
      </c>
      <c r="AN37" s="18"/>
      <c r="AO37" s="110" t="s">
        <v>487</v>
      </c>
      <c r="AP37" s="72" t="str">
        <f>_xlfn.IFNA(INDEX('RD1 Eagle'!$I$2:$I$176,MATCH(Junior7[[#This Row],[Rider]],'RD1 Eagle'!$F$2:$F$176,0)),"")</f>
        <v/>
      </c>
      <c r="AQ37" s="72" t="str">
        <f>_xlfn.IFNA(INDEX('RD2 Shepherds'!$I$2:$I$172,MATCH(Junior7[[#This Row],[Rider]],'RD2 Shepherds'!$F$2:$F$172,0)),"")</f>
        <v/>
      </c>
      <c r="AR37" s="34">
        <f>_xlfn.IFNA(INDEX('RD3 OHalTW'!$I$2:$I$200,MATCH(Junior7[[#This Row],[Rider]],'RD3 OHalTW'!$F$2:$F$200,0)),"")</f>
        <v>400</v>
      </c>
      <c r="AS37" s="34" t="str">
        <f>_xlfn.IFNA(INDEX('RD4 Ohalloran'!$I$2:$I$200,MATCH(Junior7[[#This Row],[Rider]],'RD4 Ohalloran'!$F$2:$F$200,0)),"")</f>
        <v/>
      </c>
      <c r="AT37" s="34" t="str">
        <f>_xlfn.IFNA(INDEX('RD5 XCM Craigburn'!$I$2:$I$200,MATCH(Junior7[[#This Row],[Rider]],'RD5 XCM Craigburn'!$F$2:$F$200,0)),"")</f>
        <v/>
      </c>
      <c r="AU37" s="59" t="str">
        <f>_xlfn.IFNA(INDEX('RD6 XCM Fox Creek'!$I$2:$I$200,MATCH(Junior7[[#This Row],[Rider]],'RD6 XCM Fox Creek'!$F$2:$F$200,0)),"")</f>
        <v/>
      </c>
      <c r="AV37" s="59" t="str">
        <f>_xlfn.IFNA(INDEX('RD9 XCM Melrose W'!$I$2:$I$200,MATCH(Junior7[[#This Row],[Rider]],'RD9 XCM Melrose W'!$F$2:$F$200,0)),"")</f>
        <v/>
      </c>
      <c r="AW37" s="59" t="str">
        <f>_xlfn.IFNA(INDEX('RD7 XCO  Shepherds'!$I$2:$I$200,MATCH(Junior7[[#This Row],[Rider]],'RD7 XCO  Shepherds'!$F$2:$F$200,0)),"")</f>
        <v/>
      </c>
      <c r="AX37" s="59" t="str">
        <f>_xlfn.IFNA(INDEX('RD8 XCO Melrose T'!$I$2:$I$200,MATCH(Junior7[[#This Row],[Rider]],'RD8 XCO Melrose T'!$F$2:$F$200,0)),"")</f>
        <v/>
      </c>
      <c r="AY37" s="24">
        <f>9-COUNTBLANK(Junior7[[#This Row],[RD1 XCC Eagle]:[RD8 XCO Melrose T]])</f>
        <v>1</v>
      </c>
      <c r="AZ37" s="24">
        <f>3-COUNTBLANK(Junior7[[#This Row],[RD1 XCC Eagle]:[RD3 XCM OHalTW]])</f>
        <v>1</v>
      </c>
      <c r="BA37" s="24">
        <f>4-COUNTBLANK(Junior7[[#This Row],[RD4 ]:[RD7]])</f>
        <v>0</v>
      </c>
      <c r="BB37" s="24">
        <f>2-COUNTBLANK(Junior7[[#This Row],[RD8]:[RD8 XCO Melrose T]])</f>
        <v>0</v>
      </c>
      <c r="BC37" s="59" cm="1">
        <f t="array" ref="BC37">IF(Men_5[[#This Row],[Number of Rounds]]&lt;=6,SUM(IF(ISNA(AP37:AX37),0,AP37:AX37)),SUM(LARGE(AP37:AX37,{1,2,3,4,5,6})))</f>
        <v>400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Row],[RD8]:[RD8 XCO Melrose T]])</f>
        <v>0</v>
      </c>
      <c r="BF37" s="23">
        <f>Junior7[[#This Row],[Best 3 of 4 XCM]]+Junior7[[#This Row],[Best 6 of 8 Overall]]+Junior7[[#This Row],[Total of 2 XCO]]</f>
        <v>400</v>
      </c>
      <c r="BG37" s="91" cm="1">
        <f t="array" ref="BG37">14-SUM(IF(BF37&gt;$BF$18:$BF$71,1/COUNTIF($BF$18:$BF$71,$BF$18:$BF$71)))</f>
        <v>9.0000000000000036</v>
      </c>
      <c r="BH37" s="18"/>
    </row>
    <row r="38" spans="1:60" ht="16" x14ac:dyDescent="0.2">
      <c r="A38" s="110" t="s">
        <v>274</v>
      </c>
      <c r="B38" s="38">
        <f>_xlfn.IFNA(INDEX('RD1 Eagle'!$I$2:$I$176,MATCH(Men_5[[#This Row],[Rider]],'RD1 Eagle'!$F$2:$F$176,0)),"")</f>
        <v>336</v>
      </c>
      <c r="C38" s="38" t="str">
        <f>_xlfn.IFNA(INDEX('RD2 Shepherds'!$I$2:$I$172,MATCH(Men_5[[#This Row],[Rider]],'RD2 Shepherds'!$F$2:$F$172,0)),"")</f>
        <v/>
      </c>
      <c r="D38" s="38">
        <f>_xlfn.IFNA(INDEX('RD3 OHalTW'!$I$2:$I$200,MATCH(Men_5[[#This Row],[Rider]],'RD3 OHalTW'!$F$2:$F$200,0)),"")</f>
        <v>312</v>
      </c>
      <c r="E38" s="38" t="str">
        <f>_xlfn.IFNA(INDEX('RD4 Ohalloran'!$I$2:$I$200,MATCH(Men_5[[#This Row],[Rider]],'RD4 Ohalloran'!$F$2:$F$200,0)),"")</f>
        <v/>
      </c>
      <c r="F38" s="38" t="str">
        <f>_xlfn.IFNA(INDEX('RD5 XCM Craigburn'!$I$2:$I$200,MATCH(Men_5[[#This Row],[Rider]],'RD5 XCM Craigburn'!$F$2:$F$200,0)),"")</f>
        <v/>
      </c>
      <c r="G38" s="38" t="str">
        <f>_xlfn.IFNA(INDEX('RD6 XCM Fox Creek'!$I$2:$I$200,MATCH(Men_5[[#This Row],[Rider]],'RD6 XCM Fox Creek'!$F$2:$F$200,0)),"")</f>
        <v/>
      </c>
      <c r="H38" s="38" t="str">
        <f>_xlfn.IFNA(INDEX('RD9 XCM Melrose W'!$I$2:$I$200,MATCH(Men_5[[#This Row],[Rider]],'RD9 XCM Melrose W'!$F$2:$F$200,0)),"")</f>
        <v/>
      </c>
      <c r="I38" s="38" t="str">
        <f>_xlfn.IFNA(INDEX('RD7 XCO  Shepherds'!$I$2:$I$200,MATCH(Men_5[[#This Row],[Rider]],'RD7 XCO  Shepherds'!$F$2:$F$200,0)),"")</f>
        <v/>
      </c>
      <c r="J38" s="38" t="str">
        <f>_xlfn.IFNA(INDEX('RD8 XCO Melrose T'!$I$2:$I$200,MATCH(Men_5[[#This Row],[Rider]],'RD8 XCO Melrose T'!$F$2:$F$200,0)),"")</f>
        <v/>
      </c>
      <c r="K38" s="38">
        <f>9-COUNTBLANK(Men_5[[#This Row],[RD1 XCC Eagle]:[RD8 XCO Melrose T]])</f>
        <v>2</v>
      </c>
      <c r="L38" s="61">
        <f>3-COUNTBLANK(Men_5[[#This Row],[RD1 XCC Eagle]:[RD3 XCM OHalTW]])</f>
        <v>2</v>
      </c>
      <c r="M38" s="61">
        <f>4-COUNTBLANK(Men_5[[#This Row],[RD4 ]:[RD7]])</f>
        <v>0</v>
      </c>
      <c r="N38" s="61">
        <f>2-COUNTBLANK(Men_5[[#This Row],[RD8]:[RD8 XCO Melrose T]])</f>
        <v>0</v>
      </c>
      <c r="O38" s="61" cm="1">
        <f t="array" ref="O38">IF(Men_5[[#This Row],[Number of Rounds]]&lt;=6,SUM(IF(ISNA(B38:J38),0,B38:J38)),SUM(LARGE(B38:J38,{1,2,3,4,5,6})))</f>
        <v>648</v>
      </c>
      <c r="P38" s="61" cm="1">
        <f t="array" ref="P38">IF(Men_5[[#This Row],[Number of Rounds XCM]]&lt;=3,SUM(IF(ISNA(E38:H38),0,E38:H38)),SUM(LARGE(E38:H38,{1,2,3})))</f>
        <v>0</v>
      </c>
      <c r="Q38" s="61">
        <f>SUM(Men_5[[#This Row],[RD8]:[RD8 XCO Melrose T]])</f>
        <v>0</v>
      </c>
      <c r="R38" s="61">
        <f>Men_5[[#This Row],[Best 6 of 8 Overall]]+Men_5[[#This Row],[Best 3 of 4 XCM]]+Men_5[[#This Row],[Total of 2 XCO]]</f>
        <v>648</v>
      </c>
      <c r="S38" s="37" cm="1">
        <f t="array" ref="S38">85-SUM(IF(R38&gt;$R$18:$R$210,1/COUNTIF($R$18:$R$210,$R$18:$R$210)))</f>
        <v>16.999999999999744</v>
      </c>
      <c r="T38" s="18"/>
      <c r="U38" s="110" t="s">
        <v>424</v>
      </c>
      <c r="V38" s="72" t="str">
        <f>_xlfn.IFNA(INDEX('RD1 Eagle'!$I$2:$I$176,MATCH(Women6[[#This Row],[Rider]],'RD1 Eagle'!$F$2:$F$176,0)),"")</f>
        <v/>
      </c>
      <c r="W38" s="34">
        <f>_xlfn.IFNA(INDEX('RD2 Shepherds'!$I$2:$I$172,MATCH(Women6[[#This Row],[Rider]],'RD2 Shepherds'!$F$2:$F$172,0)),"")</f>
        <v>266</v>
      </c>
      <c r="X38" s="34" t="str">
        <f>_xlfn.IFNA(INDEX('RD3 OHalTW'!$I$2:$I$200,MATCH(Women6[[#This Row],[Rider]],'RD3 OHalTW'!$F$2:$F$200,0)),"")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XCM Craigburn'!$I$2:$I$200,MATCH(Women6[[#This Row],[Rider]],'RD5 XCM Craigburn'!$F$2:$F$200,0)),"")</f>
        <v/>
      </c>
      <c r="AA38" s="34" t="str">
        <f>_xlfn.IFNA(INDEX('RD6 XCM Fox Creek'!$I$2:$I$200,MATCH(Women6[[#This Row],[Rider]],'RD6 XCM Fox Creek'!$F$2:$F$200,0)),"")</f>
        <v/>
      </c>
      <c r="AB38" s="34" t="str">
        <f>_xlfn.IFNA(INDEX('RD9 XCM Melrose W'!$I$2:$I$200,MATCH(Women6[[#This Row],[Rider]],'RD9 XCM Melrose W'!$F$2:$F$200,0)),"")</f>
        <v/>
      </c>
      <c r="AC38" s="34" t="str">
        <f>_xlfn.IFNA(INDEX('RD7 XCO  Shepherds'!$I$2:$I$200,MATCH(Women6[[#This Row],[Rider]],'RD7 XCO  Shepherds'!$F$2:$F$200,0)),"")</f>
        <v/>
      </c>
      <c r="AD38" s="34" t="str">
        <f>_xlfn.IFNA(INDEX('RD8 XCO Melrose T'!$I$2:$I$200,MATCH(Women6[[#This Row],[Rider]],'RD8 XCO Melrose T'!$F$2:$F$200,0)),"")</f>
        <v/>
      </c>
      <c r="AE38" s="34">
        <f>9-COUNTBLANK(Women6[[#This Row],[RD1 XCC Eagle]:[RD8 XCO Melrose T]])</f>
        <v>1</v>
      </c>
      <c r="AF38" s="59">
        <f>3-COUNTBLANK(Women6[[#This Row],[RD1 XCC Eagle]:[RD3 XCM OHalTW]])</f>
        <v>1</v>
      </c>
      <c r="AG38" s="59">
        <f>4-COUNTBLANK(Women6[[#This Row],[RD4 ]:[RD7]])</f>
        <v>0</v>
      </c>
      <c r="AH38" s="59">
        <f>2-COUNTBLANK(Women6[[#This Row],[RD8]:[RD8 XCO Melrose T]])</f>
        <v>0</v>
      </c>
      <c r="AI38" s="59" cm="1">
        <f t="array" ref="AI38">IF(Men_5[[#This Row],[Number of Rounds]]&lt;=6,SUM(IF(ISNA(V38:AD38),0,V38:AD38)),SUM(LARGE(V38:AD38,{1,2,3,4,5,6})))</f>
        <v>266</v>
      </c>
      <c r="AJ38" s="59" cm="1">
        <f t="array" ref="AJ38">IF(Women6[[#This Row],[Number of XCM Rounds]]&lt;=3,SUM(IF(ISNA(Y38:AB38),0,Y38:AB38)),SUM(LARGE(Y38:AB38,{1,2,3})))</f>
        <v>0</v>
      </c>
      <c r="AK38" s="59">
        <f>SUM(Women6[[#This Row],[RD8]:[RD8 XCO Melrose T]])</f>
        <v>0</v>
      </c>
      <c r="AL38" s="59">
        <f>Women6[[#This Row],[Best 3 of 4 XCM]]+Women6[[#This Row],[Best 6 of 8 Overall]]+Women6[[#This Row],[Total of 2 XCO]]</f>
        <v>266</v>
      </c>
      <c r="AM38" s="37" cm="1">
        <f t="array" ref="AM38">18-SUM(IF(AL38&gt;$AL$18:$AL$52,1/COUNTIF($AL$18:$AL$52,$AL$18:$AL$52)))</f>
        <v>16</v>
      </c>
      <c r="AN38" s="18"/>
      <c r="AO38" s="110" t="s">
        <v>131</v>
      </c>
      <c r="AP38" s="72" t="str">
        <f>_xlfn.IFNA(INDEX('RD1 Eagle'!$I$2:$I$176,MATCH(Junior7[[#This Row],[Rider]],'RD1 Eagle'!$F$2:$F$176,0)),"")</f>
        <v/>
      </c>
      <c r="AQ38" s="72">
        <f>_xlfn.IFNA(INDEX('RD2 Shepherds'!$I$2:$I$172,MATCH(Junior7[[#This Row],[Rider]],'RD2 Shepherds'!$F$2:$F$172,0)),"")</f>
        <v>400</v>
      </c>
      <c r="AR38" s="34" t="str">
        <f>_xlfn.IFNA(INDEX('RD3 OHalTW'!$I$2:$I$200,MATCH(Junior7[[#This Row],[Rider]],'RD3 OHalTW'!$F$2:$F$200,0)),"")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XCM Craigburn'!$I$2:$I$200,MATCH(Junior7[[#This Row],[Rider]],'RD5 XCM Craigburn'!$F$2:$F$200,0)),"")</f>
        <v/>
      </c>
      <c r="AU38" s="59" t="str">
        <f>_xlfn.IFNA(INDEX('RD6 XCM Fox Creek'!$I$2:$I$200,MATCH(Junior7[[#This Row],[Rider]],'RD6 XCM Fox Creek'!$F$2:$F$200,0)),"")</f>
        <v/>
      </c>
      <c r="AV38" s="59" t="str">
        <f>_xlfn.IFNA(INDEX('RD9 XCM Melrose W'!$I$2:$I$200,MATCH(Junior7[[#This Row],[Rider]],'RD9 XCM Melrose W'!$F$2:$F$200,0)),"")</f>
        <v/>
      </c>
      <c r="AW38" s="59" t="str">
        <f>_xlfn.IFNA(INDEX('RD7 XCO  Shepherds'!$I$2:$I$200,MATCH(Junior7[[#This Row],[Rider]],'RD7 XCO  Shepherds'!$F$2:$F$200,0)),"")</f>
        <v/>
      </c>
      <c r="AX38" s="59" t="str">
        <f>_xlfn.IFNA(INDEX('RD8 XCO Melrose T'!$I$2:$I$200,MATCH(Junior7[[#This Row],[Rider]],'RD8 XCO Melrose T'!$F$2:$F$200,0)),"")</f>
        <v/>
      </c>
      <c r="AY38" s="24">
        <f>9-COUNTBLANK(Junior7[[#This Row],[RD1 XCC Eagle]:[RD8 XCO Melrose T]])</f>
        <v>1</v>
      </c>
      <c r="AZ38" s="24">
        <f>3-COUNTBLANK(Junior7[[#This Row],[RD1 XCC Eagle]:[RD3 XCM OHalTW]])</f>
        <v>1</v>
      </c>
      <c r="BA38" s="24">
        <f>4-COUNTBLANK(Junior7[[#This Row],[RD4 ]:[RD7]])</f>
        <v>0</v>
      </c>
      <c r="BB38" s="24">
        <f>2-COUNTBLANK(Junior7[[#This Row],[RD8]:[RD8 XCO Melrose T]])</f>
        <v>0</v>
      </c>
      <c r="BC38" s="59" cm="1">
        <f t="array" ref="BC38">IF(Men_5[[#This Row],[Number of Rounds]]&lt;=6,SUM(IF(ISNA(AP38:AX38),0,AP38:AX38)),SUM(LARGE(AP38:AX38,{1,2,3,4,5,6})))</f>
        <v>400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Row],[RD8]:[RD8 XCO Melrose T]])</f>
        <v>0</v>
      </c>
      <c r="BF38" s="23">
        <f>Junior7[[#This Row],[Best 3 of 4 XCM]]+Junior7[[#This Row],[Best 6 of 8 Overall]]+Junior7[[#This Row],[Total of 2 XCO]]</f>
        <v>400</v>
      </c>
      <c r="BG38" s="91" cm="1">
        <f t="array" ref="BG38">14-SUM(IF(BF38&gt;$BF$18:$BF$71,1/COUNTIF($BF$18:$BF$71,$BF$18:$BF$71)))</f>
        <v>9.0000000000000036</v>
      </c>
      <c r="BH38" s="18"/>
    </row>
    <row r="39" spans="1:60" ht="16" x14ac:dyDescent="0.2">
      <c r="A39" s="110" t="s">
        <v>276</v>
      </c>
      <c r="B39" s="38">
        <f>_xlfn.IFNA(INDEX('RD1 Eagle'!$I$2:$I$176,MATCH(Men_5[[#This Row],[Rider]],'RD1 Eagle'!$F$2:$F$176,0)),"")</f>
        <v>320</v>
      </c>
      <c r="C39" s="38">
        <f>_xlfn.IFNA(INDEX('RD2 Shepherds'!$I$2:$I$172,MATCH(Men_5[[#This Row],[Rider]],'RD2 Shepherds'!$F$2:$F$172,0)),"")</f>
        <v>304</v>
      </c>
      <c r="D39" s="38" t="str">
        <f>_xlfn.IFNA(INDEX('RD3 OHalTW'!$I$2:$I$200,MATCH(Men_5[[#This Row],[Rider]],'RD3 OHalTW'!$F$2:$F$200,0)),"")</f>
        <v/>
      </c>
      <c r="E39" s="38" t="str">
        <f>_xlfn.IFNA(INDEX('RD4 Ohalloran'!$I$2:$I$200,MATCH(Men_5[[#This Row],[Rider]],'RD4 Ohalloran'!$F$2:$F$200,0)),"")</f>
        <v/>
      </c>
      <c r="F39" s="38" t="str">
        <f>_xlfn.IFNA(INDEX('RD5 XCM Craigburn'!$I$2:$I$200,MATCH(Men_5[[#This Row],[Rider]],'RD5 XCM Craigburn'!$F$2:$F$200,0)),"")</f>
        <v/>
      </c>
      <c r="G39" s="38" t="str">
        <f>_xlfn.IFNA(INDEX('RD6 XCM Fox Creek'!$I$2:$I$200,MATCH(Men_5[[#This Row],[Rider]],'RD6 XCM Fox Creek'!$F$2:$F$200,0)),"")</f>
        <v/>
      </c>
      <c r="H39" s="38" t="str">
        <f>_xlfn.IFNA(INDEX('RD9 XCM Melrose W'!$I$2:$I$200,MATCH(Men_5[[#This Row],[Rider]],'RD9 XCM Melrose W'!$F$2:$F$200,0)),"")</f>
        <v/>
      </c>
      <c r="I39" s="38" t="str">
        <f>_xlfn.IFNA(INDEX('RD7 XCO  Shepherds'!$I$2:$I$200,MATCH(Men_5[[#This Row],[Rider]],'RD7 XCO  Shepherds'!$F$2:$F$200,0)),"")</f>
        <v/>
      </c>
      <c r="J39" s="38" t="str">
        <f>_xlfn.IFNA(INDEX('RD8 XCO Melrose T'!$I$2:$I$200,MATCH(Men_5[[#This Row],[Rider]],'RD8 XCO Melrose T'!$F$2:$F$200,0)),"")</f>
        <v/>
      </c>
      <c r="K39" s="38">
        <f>9-COUNTBLANK(Men_5[[#This Row],[RD1 XCC Eagle]:[RD8 XCO Melrose T]])</f>
        <v>2</v>
      </c>
      <c r="L39" s="61">
        <f>3-COUNTBLANK(Men_5[[#This Row],[RD1 XCC Eagle]:[RD3 XCM OHalTW]])</f>
        <v>2</v>
      </c>
      <c r="M39" s="61">
        <f>4-COUNTBLANK(Men_5[[#This Row],[RD4 ]:[RD7]])</f>
        <v>0</v>
      </c>
      <c r="N39" s="61">
        <f>2-COUNTBLANK(Men_5[[#This Row],[RD8]:[RD8 XCO Melrose T]])</f>
        <v>0</v>
      </c>
      <c r="O39" s="61" cm="1">
        <f t="array" ref="O39">IF(Men_5[[#This Row],[Number of Rounds]]&lt;=6,SUM(IF(ISNA(B39:J39),0,B39:J39)),SUM(LARGE(B39:J39,{1,2,3,4,5,6})))</f>
        <v>624</v>
      </c>
      <c r="P39" s="61" cm="1">
        <f t="array" ref="P39">IF(Men_5[[#This Row],[Number of Rounds XCM]]&lt;=3,SUM(IF(ISNA(E39:H39),0,E39:H39)),SUM(LARGE(E39:H39,{1,2,3})))</f>
        <v>0</v>
      </c>
      <c r="Q39" s="61">
        <f>SUM(Men_5[[#This Row],[RD8]:[RD8 XCO Melrose T]])</f>
        <v>0</v>
      </c>
      <c r="R39" s="61">
        <f>Men_5[[#This Row],[Best 6 of 8 Overall]]+Men_5[[#This Row],[Best 3 of 4 XCM]]+Men_5[[#This Row],[Total of 2 XCO]]</f>
        <v>624</v>
      </c>
      <c r="S39" s="37" cm="1">
        <f t="array" ref="S39">85-SUM(IF(R39&gt;$R$18:$R$210,1/COUNTIF($R$18:$R$210,$R$18:$R$210)))</f>
        <v>17.999999999999744</v>
      </c>
      <c r="T39" s="18"/>
      <c r="U39" s="110" t="s">
        <v>426</v>
      </c>
      <c r="V39" s="80" t="str">
        <f>_xlfn.IFNA(INDEX('RD1 Eagle'!$I$2:$I$176,MATCH(Women6[[#This Row],[Rider]],'RD1 Eagle'!$F$2:$F$176,0)),"")</f>
        <v/>
      </c>
      <c r="W39" s="38">
        <f>_xlfn.IFNA(INDEX('RD2 Shepherds'!$I$2:$I$172,MATCH(Women6[[#This Row],[Rider]],'RD2 Shepherds'!$F$2:$F$172,0)),"")</f>
        <v>259</v>
      </c>
      <c r="X39" s="34" t="str">
        <f>_xlfn.IFNA(INDEX('RD3 OHalTW'!$I$2:$I$200,MATCH(Women6[[#This Row],[Rider]],'RD3 OHalTW'!$F$2:$F$200,0)),"")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XCM Craigburn'!$I$2:$I$200,MATCH(Women6[[#This Row],[Rider]],'RD5 XCM Craigburn'!$F$2:$F$200,0)),"")</f>
        <v/>
      </c>
      <c r="AA39" s="34" t="str">
        <f>_xlfn.IFNA(INDEX('RD6 XCM Fox Creek'!$I$2:$I$200,MATCH(Women6[[#This Row],[Rider]],'RD6 XCM Fox Creek'!$F$2:$F$200,0)),"")</f>
        <v/>
      </c>
      <c r="AB39" s="34" t="str">
        <f>_xlfn.IFNA(INDEX('RD9 XCM Melrose W'!$I$2:$I$200,MATCH(Women6[[#This Row],[Rider]],'RD9 XCM Melrose W'!$F$2:$F$200,0)),"")</f>
        <v/>
      </c>
      <c r="AC39" s="34" t="str">
        <f>_xlfn.IFNA(INDEX('RD7 XCO  Shepherds'!$I$2:$I$200,MATCH(Women6[[#This Row],[Rider]],'RD7 XCO  Shepherds'!$F$2:$F$200,0)),"")</f>
        <v/>
      </c>
      <c r="AD39" s="34" t="str">
        <f>_xlfn.IFNA(INDEX('RD8 XCO Melrose T'!$I$2:$I$200,MATCH(Women6[[#This Row],[Rider]],'RD8 XCO Melrose T'!$F$2:$F$200,0)),"")</f>
        <v/>
      </c>
      <c r="AE39" s="34">
        <f>9-COUNTBLANK(Women6[[#This Row],[RD1 XCC Eagle]:[RD8 XCO Melrose T]])</f>
        <v>1</v>
      </c>
      <c r="AF39" s="59">
        <f>3-COUNTBLANK(Women6[[#This Row],[RD1 XCC Eagle]:[RD3 XCM OHalTW]])</f>
        <v>1</v>
      </c>
      <c r="AG39" s="59">
        <f>4-COUNTBLANK(Women6[[#This Row],[RD4 ]:[RD7]])</f>
        <v>0</v>
      </c>
      <c r="AH39" s="59">
        <f>2-COUNTBLANK(Women6[[#This Row],[RD8]:[RD8 XCO Melrose T]])</f>
        <v>0</v>
      </c>
      <c r="AI39" s="59" cm="1">
        <f t="array" ref="AI39">IF(Men_5[[#This Row],[Number of Rounds]]&lt;=6,SUM(IF(ISNA(V39:AD39),0,V39:AD39)),SUM(LARGE(V39:AD39,{1,2,3,4,5,6})))</f>
        <v>259</v>
      </c>
      <c r="AJ39" s="59" cm="1">
        <f t="array" ref="AJ39">IF(Women6[[#This Row],[Number of XCM Rounds]]&lt;=3,SUM(IF(ISNA(Y39:AB39),0,Y39:AB39)),SUM(LARGE(Y39:AB39,{1,2,3})))</f>
        <v>0</v>
      </c>
      <c r="AK39" s="59">
        <f>SUM(Women6[[#This Row],[RD8]:[RD8 XCO Melrose T]])</f>
        <v>0</v>
      </c>
      <c r="AL39" s="59">
        <f>Women6[[#This Row],[Best 3 of 4 XCM]]+Women6[[#This Row],[Best 6 of 8 Overall]]+Women6[[#This Row],[Total of 2 XCO]]</f>
        <v>259</v>
      </c>
      <c r="AM39" s="37" cm="1">
        <f t="array" ref="AM39">18-SUM(IF(AL39&gt;$AL$18:$AL$52,1/COUNTIF($AL$18:$AL$52,$AL$18:$AL$52)))</f>
        <v>17</v>
      </c>
      <c r="AN39" s="18"/>
      <c r="AO39" s="110" t="s">
        <v>339</v>
      </c>
      <c r="AP39" s="72">
        <f>_xlfn.IFNA(INDEX('RD1 Eagle'!$I$2:$I$176,MATCH(Junior7[[#This Row],[Rider]],'RD1 Eagle'!$F$2:$F$176,0)),"")</f>
        <v>400</v>
      </c>
      <c r="AQ39" s="72" t="str">
        <f>_xlfn.IFNA(INDEX('RD2 Shepherds'!$I$2:$I$172,MATCH(Junior7[[#This Row],[Rider]],'RD2 Shepherds'!$F$2:$F$172,0)),"")</f>
        <v/>
      </c>
      <c r="AR39" s="34" t="str">
        <f>_xlfn.IFNA(INDEX('RD3 OHalTW'!$I$2:$I$200,MATCH(Junior7[[#This Row],[Rider]],'RD3 OHalTW'!$F$2:$F$200,0)),"")</f>
        <v/>
      </c>
      <c r="AS39" s="34" t="str">
        <f>_xlfn.IFNA(INDEX('RD4 Ohalloran'!$I$2:$I$200,MATCH(Junior7[[#This Row],[Rider]],'RD4 Ohalloran'!$F$2:$F$200,0)),"")</f>
        <v/>
      </c>
      <c r="AT39" s="34" t="str">
        <f>_xlfn.IFNA(INDEX('RD5 XCM Craigburn'!$I$2:$I$200,MATCH(Junior7[[#This Row],[Rider]],'RD5 XCM Craigburn'!$F$2:$F$200,0)),"")</f>
        <v/>
      </c>
      <c r="AU39" s="59" t="str">
        <f>_xlfn.IFNA(INDEX('RD6 XCM Fox Creek'!$I$2:$I$200,MATCH(Junior7[[#This Row],[Rider]],'RD6 XCM Fox Creek'!$F$2:$F$200,0)),"")</f>
        <v/>
      </c>
      <c r="AV39" s="59" t="str">
        <f>_xlfn.IFNA(INDEX('RD9 XCM Melrose W'!$I$2:$I$200,MATCH(Junior7[[#This Row],[Rider]],'RD9 XCM Melrose W'!$F$2:$F$200,0)),"")</f>
        <v/>
      </c>
      <c r="AW39" s="59" t="str">
        <f>_xlfn.IFNA(INDEX('RD7 XCO  Shepherds'!$I$2:$I$200,MATCH(Junior7[[#This Row],[Rider]],'RD7 XCO  Shepherds'!$F$2:$F$200,0)),"")</f>
        <v/>
      </c>
      <c r="AX39" s="59" t="str">
        <f>_xlfn.IFNA(INDEX('RD8 XCO Melrose T'!$I$2:$I$200,MATCH(Junior7[[#This Row],[Rider]],'RD8 XCO Melrose T'!$F$2:$F$200,0)),"")</f>
        <v/>
      </c>
      <c r="AY39" s="24">
        <f>9-COUNTBLANK(Junior7[[#This Row],[RD1 XCC Eagle]:[RD8 XCO Melrose T]])</f>
        <v>1</v>
      </c>
      <c r="AZ39" s="24">
        <f>3-COUNTBLANK(Junior7[[#This Row],[RD1 XCC Eagle]:[RD3 XCM OHalTW]])</f>
        <v>1</v>
      </c>
      <c r="BA39" s="24">
        <f>4-COUNTBLANK(Junior7[[#This Row],[RD4 ]:[RD7]])</f>
        <v>0</v>
      </c>
      <c r="BB39" s="24">
        <f>2-COUNTBLANK(Junior7[[#This Row],[RD8]:[RD8 XCO Melrose T]])</f>
        <v>0</v>
      </c>
      <c r="BC39" s="59" cm="1">
        <f t="array" ref="BC39">IF(Men_5[[#This Row],[Number of Rounds]]&lt;=6,SUM(IF(ISNA(AP39:AX39),0,AP39:AX39)),SUM(LARGE(AP39:AX39,{1,2,3,4,5,6})))</f>
        <v>400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Row],[RD8]:[RD8 XCO Melrose T]])</f>
        <v>0</v>
      </c>
      <c r="BF39" s="23">
        <f>Junior7[[#This Row],[Best 3 of 4 XCM]]+Junior7[[#This Row],[Best 6 of 8 Overall]]+Junior7[[#This Row],[Total of 2 XCO]]</f>
        <v>400</v>
      </c>
      <c r="BG39" s="91" cm="1">
        <f t="array" ref="BG39">14-SUM(IF(BF39&gt;$BF$18:$BF$71,1/COUNTIF($BF$18:$BF$71,$BF$18:$BF$71)))</f>
        <v>9.0000000000000036</v>
      </c>
      <c r="BH39" s="18"/>
    </row>
    <row r="40" spans="1:60" ht="16" x14ac:dyDescent="0.2">
      <c r="A40" s="110" t="s">
        <v>301</v>
      </c>
      <c r="B40" s="38">
        <f>_xlfn.IFNA(INDEX('RD1 Eagle'!$I$2:$I$176,MATCH(Men_5[[#This Row],[Rider]],'RD1 Eagle'!$F$2:$F$176,0)),"")</f>
        <v>210</v>
      </c>
      <c r="C40" s="38">
        <f>_xlfn.IFNA(INDEX('RD2 Shepherds'!$I$2:$I$172,MATCH(Men_5[[#This Row],[Rider]],'RD2 Shepherds'!$F$2:$F$172,0)),"")</f>
        <v>198</v>
      </c>
      <c r="D40" s="38">
        <f>_xlfn.IFNA(INDEX('RD3 OHalTW'!$I$2:$I$200,MATCH(Men_5[[#This Row],[Rider]],'RD3 OHalTW'!$F$2:$F$200,0)),"")</f>
        <v>216</v>
      </c>
      <c r="E40" s="38" t="str">
        <f>_xlfn.IFNA(INDEX('RD4 Ohalloran'!$I$2:$I$200,MATCH(Men_5[[#This Row],[Rider]],'RD4 Ohalloran'!$F$2:$F$200,0)),"")</f>
        <v/>
      </c>
      <c r="F40" s="38" t="str">
        <f>_xlfn.IFNA(INDEX('RD5 XCM Craigburn'!$I$2:$I$200,MATCH(Men_5[[#This Row],[Rider]],'RD5 XCM Craigburn'!$F$2:$F$200,0)),"")</f>
        <v/>
      </c>
      <c r="G40" s="38" t="str">
        <f>_xlfn.IFNA(INDEX('RD6 XCM Fox Creek'!$I$2:$I$200,MATCH(Men_5[[#This Row],[Rider]],'RD6 XCM Fox Creek'!$F$2:$F$200,0)),"")</f>
        <v/>
      </c>
      <c r="H40" s="38" t="str">
        <f>_xlfn.IFNA(INDEX('RD9 XCM Melrose W'!$I$2:$I$200,MATCH(Men_5[[#This Row],[Rider]],'RD9 XCM Melrose W'!$F$2:$F$200,0)),"")</f>
        <v/>
      </c>
      <c r="I40" s="38" t="str">
        <f>_xlfn.IFNA(INDEX('RD7 XCO  Shepherds'!$I$2:$I$200,MATCH(Men_5[[#This Row],[Rider]],'RD7 XCO  Shepherds'!$F$2:$F$200,0)),"")</f>
        <v/>
      </c>
      <c r="J40" s="38" t="str">
        <f>_xlfn.IFNA(INDEX('RD8 XCO Melrose T'!$I$2:$I$200,MATCH(Men_5[[#This Row],[Rider]],'RD8 XCO Melrose T'!$F$2:$F$200,0)),"")</f>
        <v/>
      </c>
      <c r="K40" s="38">
        <f>9-COUNTBLANK(Men_5[[#This Row],[RD1 XCC Eagle]:[RD8 XCO Melrose T]])</f>
        <v>3</v>
      </c>
      <c r="L40" s="61">
        <f>3-COUNTBLANK(Men_5[[#This Row],[RD1 XCC Eagle]:[RD3 XCM OHalTW]])</f>
        <v>3</v>
      </c>
      <c r="M40" s="61">
        <f>4-COUNTBLANK(Men_5[[#This Row],[RD4 ]:[RD7]])</f>
        <v>0</v>
      </c>
      <c r="N40" s="61">
        <f>2-COUNTBLANK(Men_5[[#This Row],[RD8]:[RD8 XCO Melrose T]])</f>
        <v>0</v>
      </c>
      <c r="O40" s="61" cm="1">
        <f t="array" ref="O40">IF(Men_5[[#This Row],[Number of Rounds]]&lt;=6,SUM(IF(ISNA(B40:J40),0,B40:J40)),SUM(LARGE(B40:J40,{1,2,3,4,5,6})))</f>
        <v>624</v>
      </c>
      <c r="P40" s="61" cm="1">
        <f t="array" ref="P40">IF(Men_5[[#This Row],[Number of Rounds XCM]]&lt;=3,SUM(IF(ISNA(E40:H40),0,E40:H40)),SUM(LARGE(E40:H40,{1,2,3})))</f>
        <v>0</v>
      </c>
      <c r="Q40" s="61">
        <f>SUM(Men_5[[#This Row],[RD8]:[RD8 XCO Melrose T]])</f>
        <v>0</v>
      </c>
      <c r="R40" s="61">
        <f>Men_5[[#This Row],[Best 6 of 8 Overall]]+Men_5[[#This Row],[Best 3 of 4 XCM]]+Men_5[[#This Row],[Total of 2 XCO]]</f>
        <v>624</v>
      </c>
      <c r="S40" s="37" cm="1">
        <f t="array" ref="S40">85-SUM(IF(R40&gt;$R$18:$R$210,1/COUNTIF($R$18:$R$210,$R$18:$R$210)))</f>
        <v>17.999999999999744</v>
      </c>
      <c r="T40" s="18"/>
      <c r="U40" s="110"/>
      <c r="V40" s="72" t="str">
        <f>_xlfn.IFNA(INDEX('RD1 Eagle'!$I$2:$I$176,MATCH(Women6[[#This Row],[Rider]],'RD1 Eagle'!$F$2:$F$176,0)),"")</f>
        <v/>
      </c>
      <c r="W40" s="34" t="str">
        <f>_xlfn.IFNA(INDEX('RD2 Shepherds'!$I$2:$I$172,MATCH(Women6[[#This Row],[Rider]],'RD2 Shepherds'!$F$2:$F$172,0)),"")</f>
        <v/>
      </c>
      <c r="X40" s="34" t="str">
        <f>_xlfn.IFNA(INDEX('RD3 OHalTW'!$I$2:$I$200,MATCH(Women6[[#This Row],[Rider]],'RD3 OHalTW'!$F$2:$F$200,0)),"")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XCM Craigburn'!$I$2:$I$200,MATCH(Women6[[#This Row],[Rider]],'RD5 XCM Craigburn'!$F$2:$F$200,0)),"")</f>
        <v/>
      </c>
      <c r="AA40" s="34" t="str">
        <f>_xlfn.IFNA(INDEX('RD6 XCM Fox Creek'!$I$2:$I$200,MATCH(Women6[[#This Row],[Rider]],'RD6 XCM Fox Creek'!$F$2:$F$200,0)),"")</f>
        <v/>
      </c>
      <c r="AB40" s="34" t="str">
        <f>_xlfn.IFNA(INDEX('RD9 XCM Melrose W'!$I$2:$I$200,MATCH(Women6[[#This Row],[Rider]],'RD9 XCM Melrose W'!$F$2:$F$200,0)),"")</f>
        <v/>
      </c>
      <c r="AC40" s="34" t="str">
        <f>_xlfn.IFNA(INDEX('RD7 XCO  Shepherds'!$I$2:$I$200,MATCH(Women6[[#This Row],[Rider]],'RD7 XCO  Shepherds'!$F$2:$F$200,0)),"")</f>
        <v/>
      </c>
      <c r="AD40" s="34" t="str">
        <f>_xlfn.IFNA(INDEX('RD8 XCO Melrose T'!$I$2:$I$200,MATCH(Women6[[#This Row],[Rider]],'RD8 XCO Melrose T'!$F$2:$F$200,0)),"")</f>
        <v/>
      </c>
      <c r="AE40" s="34">
        <f>9-COUNTBLANK(Women6[[#This Row],[RD1 XCC Eagle]:[RD8 XCO Melrose T]])</f>
        <v>0</v>
      </c>
      <c r="AF40" s="59">
        <f>3-COUNTBLANK(Women6[[#This Row],[RD1 XCC Eagle]:[RD3 XCM OHalTW]])</f>
        <v>0</v>
      </c>
      <c r="AG40" s="59">
        <f>4-COUNTBLANK(Women6[[#This Row],[RD4 ]:[RD7]])</f>
        <v>0</v>
      </c>
      <c r="AH40" s="59">
        <f>2-COUNTBLANK(Women6[[#This Row],[RD8]:[RD8 XCO Melrose T]])</f>
        <v>0</v>
      </c>
      <c r="AI40" s="59" cm="1">
        <f t="array" ref="AI40">IF(Men_5[[#This Row],[Number of Rounds]]&lt;=6,SUM(IF(ISNA(V40:AD40),0,V40:AD40)),SUM(LARGE(V40:AD40,{1,2,3,4,5,6})))</f>
        <v>0</v>
      </c>
      <c r="AJ40" s="59" cm="1">
        <f t="array" ref="AJ40">IF(Women6[[#This Row],[Number of XCM Rounds]]&lt;=3,SUM(IF(ISNA(Y40:AB40),0,Y40:AB40)),SUM(LARGE(Y40:AB40,{1,2,3})))</f>
        <v>0</v>
      </c>
      <c r="AK40" s="59">
        <f>SUM(Women6[[#This Row],[RD8]:[RD8 XCO Melrose T]])</f>
        <v>0</v>
      </c>
      <c r="AL40" s="59">
        <f>Women6[[#This Row],[Best 3 of 4 XCM]]+Women6[[#This Row],[Best 6 of 8 Overall]]+Women6[[#This Row],[Total of 2 XCO]]</f>
        <v>0</v>
      </c>
      <c r="AM40" s="37" cm="1">
        <f t="array" ref="AM40">18-SUM(IF(AL40&gt;$AL$18:$AL$52,1/COUNTIF($AL$18:$AL$52,$AL$18:$AL$52)))</f>
        <v>18</v>
      </c>
      <c r="AN40" s="18"/>
      <c r="AO40" s="110" t="s">
        <v>129</v>
      </c>
      <c r="AP40" s="72" t="str">
        <f>_xlfn.IFNA(INDEX('RD1 Eagle'!$I$2:$I$176,MATCH(Junior7[[#This Row],[Rider]],'RD1 Eagle'!$F$2:$F$176,0)),"")</f>
        <v/>
      </c>
      <c r="AQ40" s="72">
        <f>_xlfn.IFNA(INDEX('RD2 Shepherds'!$I$2:$I$172,MATCH(Junior7[[#This Row],[Rider]],'RD2 Shepherds'!$F$2:$F$172,0)),"")</f>
        <v>400</v>
      </c>
      <c r="AR40" s="34" t="str">
        <f>_xlfn.IFNA(INDEX('RD3 OHalTW'!$I$2:$I$200,MATCH(Junior7[[#This Row],[Rider]],'RD3 OHalTW'!$F$2:$F$200,0)),"")</f>
        <v/>
      </c>
      <c r="AS40" s="34" t="str">
        <f>_xlfn.IFNA(INDEX('RD4 Ohalloran'!$I$2:$I$200,MATCH(Junior7[[#This Row],[Rider]],'RD4 Ohalloran'!$F$2:$F$200,0)),"")</f>
        <v/>
      </c>
      <c r="AT40" s="34" t="str">
        <f>_xlfn.IFNA(INDEX('RD5 XCM Craigburn'!$I$2:$I$200,MATCH(Junior7[[#This Row],[Rider]],'RD5 XCM Craigburn'!$F$2:$F$200,0)),"")</f>
        <v/>
      </c>
      <c r="AU40" s="59" t="str">
        <f>_xlfn.IFNA(INDEX('RD6 XCM Fox Creek'!$I$2:$I$200,MATCH(Junior7[[#This Row],[Rider]],'RD6 XCM Fox Creek'!$F$2:$F$200,0)),"")</f>
        <v/>
      </c>
      <c r="AV40" s="59" t="str">
        <f>_xlfn.IFNA(INDEX('RD9 XCM Melrose W'!$I$2:$I$200,MATCH(Junior7[[#This Row],[Rider]],'RD9 XCM Melrose W'!$F$2:$F$200,0)),"")</f>
        <v/>
      </c>
      <c r="AW40" s="59" t="str">
        <f>_xlfn.IFNA(INDEX('RD7 XCO  Shepherds'!$I$2:$I$200,MATCH(Junior7[[#This Row],[Rider]],'RD7 XCO  Shepherds'!$F$2:$F$200,0)),"")</f>
        <v/>
      </c>
      <c r="AX40" s="59" t="str">
        <f>_xlfn.IFNA(INDEX('RD8 XCO Melrose T'!$I$2:$I$200,MATCH(Junior7[[#This Row],[Rider]],'RD8 XCO Melrose T'!$F$2:$F$200,0)),"")</f>
        <v/>
      </c>
      <c r="AY40" s="24">
        <f>9-COUNTBLANK(Junior7[[#This Row],[RD1 XCC Eagle]:[RD8 XCO Melrose T]])</f>
        <v>1</v>
      </c>
      <c r="AZ40" s="99">
        <f>3-COUNTBLANK(Junior7[[#This Row],[RD1 XCC Eagle]:[RD3 XCM OHalTW]])</f>
        <v>1</v>
      </c>
      <c r="BA40" s="99">
        <f>4-COUNTBLANK(Junior7[[#This Row],[RD4 ]:[RD7]])</f>
        <v>0</v>
      </c>
      <c r="BB40" s="99">
        <f>2-COUNTBLANK(Junior7[[#This Row],[RD8]:[RD8 XCO Melrose T]])</f>
        <v>0</v>
      </c>
      <c r="BC40" s="155" cm="1">
        <f t="array" ref="BC40">IF(Men_5[[#This Row],[Number of Rounds]]&lt;=6,SUM(IF(ISNA(AP40:AX40),0,AP40:AX40)),SUM(LARGE(AP40:AX40,{1,2,3,4,5,6})))</f>
        <v>400</v>
      </c>
      <c r="BD40" s="99" cm="1">
        <f t="array" ref="BD40">IF(Junior7[[#This Row],[Number of XCM Rounds]]&lt;=3,SUM(IF(ISNA(AS40:AV40),0,AS40:AV40)),SUM(LARGE(AS40:AV40,{1,2,3})))</f>
        <v>0</v>
      </c>
      <c r="BE40" s="99">
        <f>SUM(Junior7[[#This Row],[RD8]:[RD8 XCO Melrose T]])</f>
        <v>0</v>
      </c>
      <c r="BF40" s="92">
        <f>Junior7[[#This Row],[Best 3 of 4 XCM]]+Junior7[[#This Row],[Best 6 of 8 Overall]]+Junior7[[#This Row],[Total of 2 XCO]]</f>
        <v>400</v>
      </c>
      <c r="BG40" s="91" cm="1">
        <f t="array" ref="BG40">14-SUM(IF(BF40&gt;$BF$18:$BF$71,1/COUNTIF($BF$18:$BF$71,$BF$18:$BF$71)))</f>
        <v>9.0000000000000036</v>
      </c>
      <c r="BH40" s="18"/>
    </row>
    <row r="41" spans="1:60" ht="16" x14ac:dyDescent="0.2">
      <c r="A41" s="110" t="s">
        <v>100</v>
      </c>
      <c r="B41" s="38">
        <f>_xlfn.IFNA(INDEX('RD1 Eagle'!$I$2:$I$176,MATCH(Men_5[[#This Row],[Rider]],'RD1 Eagle'!$F$2:$F$176,0)),"")</f>
        <v>312</v>
      </c>
      <c r="C41" s="38">
        <f>_xlfn.IFNA(INDEX('RD2 Shepherds'!$I$2:$I$172,MATCH(Men_5[[#This Row],[Rider]],'RD2 Shepherds'!$F$2:$F$172,0)),"")</f>
        <v>296</v>
      </c>
      <c r="D41" s="38" t="str">
        <f>_xlfn.IFNA(INDEX('RD3 OHalTW'!$I$2:$I$200,MATCH(Men_5[[#This Row],[Rider]],'RD3 OHalTW'!$F$2:$F$200,0)),"")</f>
        <v/>
      </c>
      <c r="E41" s="38" t="str">
        <f>_xlfn.IFNA(INDEX('RD4 Ohalloran'!$I$2:$I$200,MATCH(Men_5[[#This Row],[Rider]],'RD4 Ohalloran'!$F$2:$F$200,0)),"")</f>
        <v/>
      </c>
      <c r="F41" s="38" t="str">
        <f>_xlfn.IFNA(INDEX('RD5 XCM Craigburn'!$I$2:$I$200,MATCH(Men_5[[#This Row],[Rider]],'RD5 XCM Craigburn'!$F$2:$F$200,0)),"")</f>
        <v/>
      </c>
      <c r="G41" s="38" t="str">
        <f>_xlfn.IFNA(INDEX('RD6 XCM Fox Creek'!$I$2:$I$200,MATCH(Men_5[[#This Row],[Rider]],'RD6 XCM Fox Creek'!$F$2:$F$200,0)),"")</f>
        <v/>
      </c>
      <c r="H41" s="38" t="str">
        <f>_xlfn.IFNA(INDEX('RD9 XCM Melrose W'!$I$2:$I$200,MATCH(Men_5[[#This Row],[Rider]],'RD9 XCM Melrose W'!$F$2:$F$200,0)),"")</f>
        <v/>
      </c>
      <c r="I41" s="38" t="str">
        <f>_xlfn.IFNA(INDEX('RD7 XCO  Shepherds'!$I$2:$I$200,MATCH(Men_5[[#This Row],[Rider]],'RD7 XCO  Shepherds'!$F$2:$F$200,0)),"")</f>
        <v/>
      </c>
      <c r="J41" s="38" t="str">
        <f>_xlfn.IFNA(INDEX('RD8 XCO Melrose T'!$I$2:$I$200,MATCH(Men_5[[#This Row],[Rider]],'RD8 XCO Melrose T'!$F$2:$F$200,0)),"")</f>
        <v/>
      </c>
      <c r="K41" s="38">
        <f>9-COUNTBLANK(Men_5[[#This Row],[RD1 XCC Eagle]:[RD8 XCO Melrose T]])</f>
        <v>2</v>
      </c>
      <c r="L41" s="61">
        <f>3-COUNTBLANK(Men_5[[#This Row],[RD1 XCC Eagle]:[RD3 XCM OHalTW]])</f>
        <v>2</v>
      </c>
      <c r="M41" s="61">
        <f>4-COUNTBLANK(Men_5[[#This Row],[RD4 ]:[RD7]])</f>
        <v>0</v>
      </c>
      <c r="N41" s="61">
        <f>2-COUNTBLANK(Men_5[[#This Row],[RD8]:[RD8 XCO Melrose T]])</f>
        <v>0</v>
      </c>
      <c r="O41" s="61" cm="1">
        <f t="array" ref="O41">IF(Men_5[[#This Row],[Number of Rounds]]&lt;=6,SUM(IF(ISNA(B41:J41),0,B41:J41)),SUM(LARGE(B41:J41,{1,2,3,4,5,6})))</f>
        <v>608</v>
      </c>
      <c r="P41" s="61" cm="1">
        <f t="array" ref="P41">IF(Men_5[[#This Row],[Number of Rounds XCM]]&lt;=3,SUM(IF(ISNA(E41:H41),0,E41:H41)),SUM(LARGE(E41:H41,{1,2,3})))</f>
        <v>0</v>
      </c>
      <c r="Q41" s="61">
        <f>SUM(Men_5[[#This Row],[RD8]:[RD8 XCO Melrose T]])</f>
        <v>0</v>
      </c>
      <c r="R41" s="61">
        <f>Men_5[[#This Row],[Best 6 of 8 Overall]]+Men_5[[#This Row],[Best 3 of 4 XCM]]+Men_5[[#This Row],[Total of 2 XCO]]</f>
        <v>608</v>
      </c>
      <c r="S41" s="37" cm="1">
        <f t="array" ref="S41">85-SUM(IF(R41&gt;$R$18:$R$210,1/COUNTIF($R$18:$R$210,$R$18:$R$210)))</f>
        <v>18.999999999999744</v>
      </c>
      <c r="T41" s="18"/>
      <c r="U41" s="110"/>
      <c r="V41" s="80" t="str">
        <f>_xlfn.IFNA(INDEX('RD1 Eagle'!$I$2:$I$176,MATCH(Women6[[#This Row],[Rider]],'RD1 Eagle'!$F$2:$F$176,0)),"")</f>
        <v/>
      </c>
      <c r="W41" s="38" t="str">
        <f>_xlfn.IFNA(INDEX('RD2 Shepherds'!$I$2:$I$172,MATCH(Women6[[#This Row],[Rider]],'RD2 Shepherds'!$F$2:$F$172,0)),"")</f>
        <v/>
      </c>
      <c r="X41" s="34" t="str">
        <f>_xlfn.IFNA(INDEX('RD3 OHalTW'!$I$2:$I$200,MATCH(Women6[[#This Row],[Rider]],'RD3 OHalTW'!$F$2:$F$200,0)),"")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XCM Craigburn'!$I$2:$I$200,MATCH(Women6[[#This Row],[Rider]],'RD5 XCM Craigburn'!$F$2:$F$200,0)),"")</f>
        <v/>
      </c>
      <c r="AA41" s="34" t="str">
        <f>_xlfn.IFNA(INDEX('RD6 XCM Fox Creek'!$I$2:$I$200,MATCH(Women6[[#This Row],[Rider]],'RD6 XCM Fox Creek'!$F$2:$F$200,0)),"")</f>
        <v/>
      </c>
      <c r="AB41" s="34" t="str">
        <f>_xlfn.IFNA(INDEX('RD9 XCM Melrose W'!$I$2:$I$200,MATCH(Women6[[#This Row],[Rider]],'RD9 XCM Melrose W'!$F$2:$F$200,0)),"")</f>
        <v/>
      </c>
      <c r="AC41" s="34" t="str">
        <f>_xlfn.IFNA(INDEX('RD7 XCO  Shepherds'!$I$2:$I$200,MATCH(Women6[[#This Row],[Rider]],'RD7 XCO  Shepherds'!$F$2:$F$200,0)),"")</f>
        <v/>
      </c>
      <c r="AD41" s="34" t="str">
        <f>_xlfn.IFNA(INDEX('RD8 XCO Melrose T'!$I$2:$I$200,MATCH(Women6[[#This Row],[Rider]],'RD8 XCO Melrose T'!$F$2:$F$200,0)),"")</f>
        <v/>
      </c>
      <c r="AE41" s="34">
        <f>9-COUNTBLANK(Women6[[#This Row],[RD1 XCC Eagle]:[RD8 XCO Melrose T]])</f>
        <v>0</v>
      </c>
      <c r="AF41" s="59">
        <f>3-COUNTBLANK(Women6[[#This Row],[RD1 XCC Eagle]:[RD3 XCM OHalTW]])</f>
        <v>0</v>
      </c>
      <c r="AG41" s="59">
        <f>4-COUNTBLANK(Women6[[#This Row],[RD4 ]:[RD7]])</f>
        <v>0</v>
      </c>
      <c r="AH41" s="59">
        <f>2-COUNTBLANK(Women6[[#This Row],[RD8]:[RD8 XCO Melrose T]])</f>
        <v>0</v>
      </c>
      <c r="AI41" s="59" cm="1">
        <f t="array" ref="AI41">IF(Men_5[[#This Row],[Number of Rounds]]&lt;=6,SUM(IF(ISNA(V41:AD41),0,V41:AD41)),SUM(LARGE(V41:AD41,{1,2,3,4,5,6})))</f>
        <v>0</v>
      </c>
      <c r="AJ41" s="59" cm="1">
        <f t="array" ref="AJ41">IF(Women6[[#This Row],[Number of XCM Rounds]]&lt;=3,SUM(IF(ISNA(Y41:AB41),0,Y41:AB41)),SUM(LARGE(Y41:AB41,{1,2,3})))</f>
        <v>0</v>
      </c>
      <c r="AK41" s="59">
        <f>SUM(Women6[[#This Row],[RD8]:[RD8 XCO Melrose T]])</f>
        <v>0</v>
      </c>
      <c r="AL41" s="59">
        <f>Women6[[#This Row],[Best 3 of 4 XCM]]+Women6[[#This Row],[Best 6 of 8 Overall]]+Women6[[#This Row],[Total of 2 XCO]]</f>
        <v>0</v>
      </c>
      <c r="AM41" s="37" cm="1">
        <f t="array" ref="AM41">18-SUM(IF(AL41&gt;$AL$18:$AL$52,1/COUNTIF($AL$18:$AL$52,$AL$18:$AL$52)))</f>
        <v>18</v>
      </c>
      <c r="AN41" s="18"/>
      <c r="AO41" s="110" t="s">
        <v>128</v>
      </c>
      <c r="AP41" s="72">
        <f>_xlfn.IFNA(INDEX('RD1 Eagle'!$I$2:$I$176,MATCH(Junior7[[#This Row],[Rider]],'RD1 Eagle'!$F$2:$F$176,0)),"")</f>
        <v>400</v>
      </c>
      <c r="AQ41" s="72" t="str">
        <f>_xlfn.IFNA(INDEX('RD2 Shepherds'!$I$2:$I$172,MATCH(Junior7[[#This Row],[Rider]],'RD2 Shepherds'!$F$2:$F$172,0)),"")</f>
        <v/>
      </c>
      <c r="AR41" s="34" t="str">
        <f>_xlfn.IFNA(INDEX('RD3 OHalTW'!$I$2:$I$200,MATCH(Junior7[[#This Row],[Rider]],'RD3 OHalTW'!$F$2:$F$200,0)),"")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XCM Craigburn'!$I$2:$I$200,MATCH(Junior7[[#This Row],[Rider]],'RD5 XCM Craigburn'!$F$2:$F$200,0)),"")</f>
        <v/>
      </c>
      <c r="AU41" s="59" t="str">
        <f>_xlfn.IFNA(INDEX('RD6 XCM Fox Creek'!$I$2:$I$200,MATCH(Junior7[[#This Row],[Rider]],'RD6 XCM Fox Creek'!$F$2:$F$200,0)),"")</f>
        <v/>
      </c>
      <c r="AV41" s="59" t="str">
        <f>_xlfn.IFNA(INDEX('RD9 XCM Melrose W'!$I$2:$I$200,MATCH(Junior7[[#This Row],[Rider]],'RD9 XCM Melrose W'!$F$2:$F$200,0)),"")</f>
        <v/>
      </c>
      <c r="AW41" s="59" t="str">
        <f>_xlfn.IFNA(INDEX('RD7 XCO  Shepherds'!$I$2:$I$200,MATCH(Junior7[[#This Row],[Rider]],'RD7 XCO  Shepherds'!$F$2:$F$200,0)),"")</f>
        <v/>
      </c>
      <c r="AX41" s="59" t="str">
        <f>_xlfn.IFNA(INDEX('RD8 XCO Melrose T'!$I$2:$I$200,MATCH(Junior7[[#This Row],[Rider]],'RD8 XCO Melrose T'!$F$2:$F$200,0)),"")</f>
        <v/>
      </c>
      <c r="AY41" s="24">
        <f>9-COUNTBLANK(Junior7[[#This Row],[RD1 XCC Eagle]:[RD8 XCO Melrose T]])</f>
        <v>1</v>
      </c>
      <c r="AZ41" s="99">
        <f>3-COUNTBLANK(Junior7[[#This Row],[RD1 XCC Eagle]:[RD3 XCM OHalTW]])</f>
        <v>1</v>
      </c>
      <c r="BA41" s="99">
        <f>4-COUNTBLANK(Junior7[[#This Row],[RD4 ]:[RD7]])</f>
        <v>0</v>
      </c>
      <c r="BB41" s="99">
        <f>2-COUNTBLANK(Junior7[[#This Row],[RD8]:[RD8 XCO Melrose T]])</f>
        <v>0</v>
      </c>
      <c r="BC41" s="155" cm="1">
        <f t="array" ref="BC41">IF(Men_5[[#This Row],[Number of Rounds]]&lt;=6,SUM(IF(ISNA(AP41:AX41),0,AP41:AX41)),SUM(LARGE(AP41:AX41,{1,2,3,4,5,6})))</f>
        <v>400</v>
      </c>
      <c r="BD41" s="99" cm="1">
        <f t="array" ref="BD41">IF(Junior7[[#This Row],[Number of XCM Rounds]]&lt;=3,SUM(IF(ISNA(AS41:AV41),0,AS41:AV41)),SUM(LARGE(AS41:AV41,{1,2,3})))</f>
        <v>0</v>
      </c>
      <c r="BE41" s="99">
        <f>SUM(Junior7[[#This Row],[RD8]:[RD8 XCO Melrose T]])</f>
        <v>0</v>
      </c>
      <c r="BF41" s="92">
        <f>Junior7[[#This Row],[Best 3 of 4 XCM]]+Junior7[[#This Row],[Best 6 of 8 Overall]]+Junior7[[#This Row],[Total of 2 XCO]]</f>
        <v>400</v>
      </c>
      <c r="BG41" s="91" cm="1">
        <f t="array" ref="BG41">14-SUM(IF(BF41&gt;$BF$18:$BF$71,1/COUNTIF($BF$18:$BF$71,$BF$18:$BF$71)))</f>
        <v>9.0000000000000036</v>
      </c>
      <c r="BH41" s="18"/>
    </row>
    <row r="42" spans="1:60" ht="16" x14ac:dyDescent="0.2">
      <c r="A42" s="110" t="s">
        <v>89</v>
      </c>
      <c r="B42" s="38" t="str">
        <f>_xlfn.IFNA(INDEX('RD1 Eagle'!$I$2:$I$176,MATCH(Men_5[[#This Row],[Rider]],'RD1 Eagle'!$F$2:$F$176,0)),"")</f>
        <v/>
      </c>
      <c r="C42" s="38">
        <f>_xlfn.IFNA(INDEX('RD2 Shepherds'!$I$2:$I$172,MATCH(Men_5[[#This Row],[Rider]],'RD2 Shepherds'!$F$2:$F$172,0)),"")</f>
        <v>312</v>
      </c>
      <c r="D42" s="38">
        <f>_xlfn.IFNA(INDEX('RD3 OHalTW'!$I$2:$I$200,MATCH(Men_5[[#This Row],[Rider]],'RD3 OHalTW'!$F$2:$F$200,0)),"")</f>
        <v>288</v>
      </c>
      <c r="E42" s="38" t="str">
        <f>_xlfn.IFNA(INDEX('RD4 Ohalloran'!$I$2:$I$200,MATCH(Men_5[[#This Row],[Rider]],'RD4 Ohalloran'!$F$2:$F$200,0)),"")</f>
        <v/>
      </c>
      <c r="F42" s="38" t="str">
        <f>_xlfn.IFNA(INDEX('RD5 XCM Craigburn'!$I$2:$I$200,MATCH(Men_5[[#This Row],[Rider]],'RD5 XCM Craigburn'!$F$2:$F$200,0)),"")</f>
        <v/>
      </c>
      <c r="G42" s="38" t="str">
        <f>_xlfn.IFNA(INDEX('RD6 XCM Fox Creek'!$I$2:$I$200,MATCH(Men_5[[#This Row],[Rider]],'RD6 XCM Fox Creek'!$F$2:$F$200,0)),"")</f>
        <v/>
      </c>
      <c r="H42" s="38" t="str">
        <f>_xlfn.IFNA(INDEX('RD9 XCM Melrose W'!$I$2:$I$200,MATCH(Men_5[[#This Row],[Rider]],'RD9 XCM Melrose W'!$F$2:$F$200,0)),"")</f>
        <v/>
      </c>
      <c r="I42" s="38" t="str">
        <f>_xlfn.IFNA(INDEX('RD7 XCO  Shepherds'!$I$2:$I$200,MATCH(Men_5[[#This Row],[Rider]],'RD7 XCO  Shepherds'!$F$2:$F$200,0)),"")</f>
        <v/>
      </c>
      <c r="J42" s="38" t="str">
        <f>_xlfn.IFNA(INDEX('RD8 XCO Melrose T'!$I$2:$I$200,MATCH(Men_5[[#This Row],[Rider]],'RD8 XCO Melrose T'!$F$2:$F$200,0)),"")</f>
        <v/>
      </c>
      <c r="K42" s="38">
        <f>9-COUNTBLANK(Men_5[[#This Row],[RD1 XCC Eagle]:[RD8 XCO Melrose T]])</f>
        <v>2</v>
      </c>
      <c r="L42" s="61">
        <f>3-COUNTBLANK(Men_5[[#This Row],[RD1 XCC Eagle]:[RD3 XCM OHalTW]])</f>
        <v>2</v>
      </c>
      <c r="M42" s="61">
        <f>4-COUNTBLANK(Men_5[[#This Row],[RD4 ]:[RD7]])</f>
        <v>0</v>
      </c>
      <c r="N42" s="61">
        <f>2-COUNTBLANK(Men_5[[#This Row],[RD8]:[RD8 XCO Melrose T]])</f>
        <v>0</v>
      </c>
      <c r="O42" s="61" cm="1">
        <f t="array" ref="O42">IF(Men_5[[#This Row],[Number of Rounds]]&lt;=6,SUM(IF(ISNA(B42:J42),0,B42:J42)),SUM(LARGE(B42:J42,{1,2,3,4,5,6})))</f>
        <v>600</v>
      </c>
      <c r="P42" s="61" cm="1">
        <f t="array" ref="P42">IF(Men_5[[#This Row],[Number of Rounds XCM]]&lt;=3,SUM(IF(ISNA(E42:H42),0,E42:H42)),SUM(LARGE(E42:H42,{1,2,3})))</f>
        <v>0</v>
      </c>
      <c r="Q42" s="61">
        <f>SUM(Men_5[[#This Row],[RD8]:[RD8 XCO Melrose T]])</f>
        <v>0</v>
      </c>
      <c r="R42" s="61">
        <f>Men_5[[#This Row],[Best 6 of 8 Overall]]+Men_5[[#This Row],[Best 3 of 4 XCM]]+Men_5[[#This Row],[Total of 2 XCO]]</f>
        <v>600</v>
      </c>
      <c r="S42" s="37" cm="1">
        <f t="array" ref="S42">85-SUM(IF(R42&gt;$R$18:$R$210,1/COUNTIF($R$18:$R$210,$R$18:$R$210)))</f>
        <v>19.999999999999744</v>
      </c>
      <c r="T42" s="18"/>
      <c r="U42" s="110"/>
      <c r="V42" s="80" t="str">
        <f>_xlfn.IFNA(INDEX('RD1 Eagle'!$I$2:$I$176,MATCH(Women6[[#This Row],[Rider]],'RD1 Eagle'!$F$2:$F$176,0)),"")</f>
        <v/>
      </c>
      <c r="W42" s="38" t="str">
        <f>_xlfn.IFNA(INDEX('RD2 Shepherds'!$I$2:$I$172,MATCH(Women6[[#This Row],[Rider]],'RD2 Shepherds'!$F$2:$F$172,0)),"")</f>
        <v/>
      </c>
      <c r="X42" s="38" t="str">
        <f>_xlfn.IFNA(INDEX('RD3 OHalTW'!$I$2:$I$200,MATCH(Women6[[#This Row],[Rider]],'RD3 OHalTW'!$F$2:$F$200,0)),"")</f>
        <v/>
      </c>
      <c r="Y42" s="38" t="str">
        <f>_xlfn.IFNA(INDEX('RD4 Ohalloran'!$I$2:$I$200,MATCH(Women6[[#This Row],[Rider]],'RD4 Ohalloran'!$F$2:$F$200,0)),"")</f>
        <v/>
      </c>
      <c r="Z42" s="38" t="str">
        <f>_xlfn.IFNA(INDEX('RD5 XCM Craigburn'!$I$2:$I$200,MATCH(Women6[[#This Row],[Rider]],'RD5 XCM Craigburn'!$F$2:$F$200,0)),"")</f>
        <v/>
      </c>
      <c r="AA42" s="38" t="str">
        <f>_xlfn.IFNA(INDEX('RD6 XCM Fox Creek'!$I$2:$I$200,MATCH(Women6[[#This Row],[Rider]],'RD6 XCM Fox Creek'!$F$2:$F$200,0)),"")</f>
        <v/>
      </c>
      <c r="AB42" s="38" t="str">
        <f>_xlfn.IFNA(INDEX('RD9 XCM Melrose W'!$I$2:$I$200,MATCH(Women6[[#This Row],[Rider]],'RD9 XCM Melrose W'!$F$2:$F$200,0)),"")</f>
        <v/>
      </c>
      <c r="AC42" s="38" t="str">
        <f>_xlfn.IFNA(INDEX('RD7 XCO  Shepherds'!$I$2:$I$200,MATCH(Women6[[#This Row],[Rider]],'RD7 XCO  Shepherds'!$F$2:$F$200,0)),"")</f>
        <v/>
      </c>
      <c r="AD42" s="38" t="str">
        <f>_xlfn.IFNA(INDEX('RD8 XCO Melrose T'!$I$2:$I$200,MATCH(Women6[[#This Row],[Rider]],'RD8 XCO Melrose T'!$F$2:$F$200,0)),"")</f>
        <v/>
      </c>
      <c r="AE42" s="38">
        <f>9-COUNTBLANK(Women6[[#This Row],[RD1 XCC Eagle]:[RD8 XCO Melrose T]])</f>
        <v>0</v>
      </c>
      <c r="AF42" s="61">
        <f>3-COUNTBLANK(Women6[[#This Row],[RD1 XCC Eagle]:[RD3 XCM OHalTW]])</f>
        <v>0</v>
      </c>
      <c r="AG42" s="61">
        <f>4-COUNTBLANK(Women6[[#This Row],[RD4 ]:[RD7]])</f>
        <v>0</v>
      </c>
      <c r="AH42" s="61">
        <f>2-COUNTBLANK(Women6[[#This Row],[RD8]:[RD8 XCO Melrose T]])</f>
        <v>0</v>
      </c>
      <c r="AI42" s="61" cm="1">
        <f t="array" ref="AI42">IF(Men_5[[#This Row],[Number of Rounds]]&lt;=6,SUM(IF(ISNA(V42:AD42),0,V42:AD42)),SUM(LARGE(V42:AD42,{1,2,3,4,5,6})))</f>
        <v>0</v>
      </c>
      <c r="AJ42" s="61" cm="1">
        <f t="array" ref="AJ42">IF(Women6[[#This Row],[Number of XCM Rounds]]&lt;=3,SUM(IF(ISNA(Y42:AB42),0,Y42:AB42)),SUM(LARGE(Y42:AB42,{1,2,3})))</f>
        <v>0</v>
      </c>
      <c r="AK42" s="61">
        <f>SUM(Women6[[#This Row],[RD8]:[RD8 XCO Melrose T]])</f>
        <v>0</v>
      </c>
      <c r="AL42" s="61">
        <f>Women6[[#This Row],[Best 3 of 4 XCM]]+Women6[[#This Row],[Best 6 of 8 Overall]]+Women6[[#This Row],[Total of 2 XCO]]</f>
        <v>0</v>
      </c>
      <c r="AM42" s="37" cm="1">
        <f t="array" ref="AM42">18-SUM(IF(AL42&gt;$AL$18:$AL$52,1/COUNTIF($AL$18:$AL$52,$AL$18:$AL$52)))</f>
        <v>18</v>
      </c>
      <c r="AN42" s="18"/>
      <c r="AO42" s="110" t="s">
        <v>325</v>
      </c>
      <c r="AP42" s="73">
        <f>_xlfn.IFNA(INDEX('RD1 Eagle'!$I$2:$I$176,MATCH(Junior7[[#This Row],[Rider]],'RD1 Eagle'!$F$2:$F$176,0)),"")</f>
        <v>400</v>
      </c>
      <c r="AQ42" s="34" t="str">
        <f>_xlfn.IFNA(INDEX('RD2 Shepherds'!$I$2:$I$172,MATCH(Junior7[[#This Row],[Rider]],'RD2 Shepherds'!$F$2:$F$172,0)),"")</f>
        <v/>
      </c>
      <c r="AR42" s="34" t="str">
        <f>_xlfn.IFNA(INDEX('RD3 OHalTW'!$I$2:$I$200,MATCH(Junior7[[#This Row],[Rider]],'RD3 OHalTW'!$F$2:$F$200,0)),"")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XCM Craigburn'!$I$2:$I$200,MATCH(Junior7[[#This Row],[Rider]],'RD5 XCM Craigburn'!$F$2:$F$200,0)),"")</f>
        <v/>
      </c>
      <c r="AU42" s="59" t="str">
        <f>_xlfn.IFNA(INDEX('RD6 XCM Fox Creek'!$I$2:$I$200,MATCH(Junior7[[#This Row],[Rider]],'RD6 XCM Fox Creek'!$F$2:$F$200,0)),"")</f>
        <v/>
      </c>
      <c r="AV42" s="59" t="str">
        <f>_xlfn.IFNA(INDEX('RD9 XCM Melrose W'!$I$2:$I$200,MATCH(Junior7[[#This Row],[Rider]],'RD9 XCM Melrose W'!$F$2:$F$200,0)),"")</f>
        <v/>
      </c>
      <c r="AW42" s="59" t="str">
        <f>_xlfn.IFNA(INDEX('RD7 XCO  Shepherds'!$I$2:$I$200,MATCH(Junior7[[#This Row],[Rider]],'RD7 XCO  Shepherds'!$F$2:$F$200,0)),"")</f>
        <v/>
      </c>
      <c r="AX42" s="59" t="str">
        <f>_xlfn.IFNA(INDEX('RD8 XCO Melrose T'!$I$2:$I$200,MATCH(Junior7[[#This Row],[Rider]],'RD8 XCO Melrose T'!$F$2:$F$200,0)),"")</f>
        <v/>
      </c>
      <c r="AY42" s="24">
        <f>9-COUNTBLANK(Junior7[[#This Row],[RD1 XCC Eagle]:[RD8 XCO Melrose T]])</f>
        <v>1</v>
      </c>
      <c r="AZ42" s="99">
        <f>3-COUNTBLANK(Junior7[[#This Row],[RD1 XCC Eagle]:[RD3 XCM OHalTW]])</f>
        <v>1</v>
      </c>
      <c r="BA42" s="99">
        <f>4-COUNTBLANK(Junior7[[#This Row],[RD4 ]:[RD7]])</f>
        <v>0</v>
      </c>
      <c r="BB42" s="99">
        <f>2-COUNTBLANK(Junior7[[#This Row],[RD8]:[RD8 XCO Melrose T]])</f>
        <v>0</v>
      </c>
      <c r="BC42" s="155" cm="1">
        <f t="array" ref="BC42">IF(Men_5[[#This Row],[Number of Rounds]]&lt;=6,SUM(IF(ISNA(AP42:AX42),0,AP42:AX42)),SUM(LARGE(AP42:AX42,{1,2,3,4,5,6})))</f>
        <v>400</v>
      </c>
      <c r="BD42" s="99" cm="1">
        <f t="array" ref="BD42">IF(Junior7[[#This Row],[Number of XCM Rounds]]&lt;=3,SUM(IF(ISNA(AS42:AV42),0,AS42:AV42)),SUM(LARGE(AS42:AV42,{1,2,3})))</f>
        <v>0</v>
      </c>
      <c r="BE42" s="99">
        <f>SUM(Junior7[[#This Row],[RD8]:[RD8 XCO Melrose T]])</f>
        <v>0</v>
      </c>
      <c r="BF42" s="92">
        <f>Junior7[[#This Row],[Best 3 of 4 XCM]]+Junior7[[#This Row],[Best 6 of 8 Overall]]+Junior7[[#This Row],[Total of 2 XCO]]</f>
        <v>400</v>
      </c>
      <c r="BG42" s="91" cm="1">
        <f t="array" ref="BG42">14-SUM(IF(BF42&gt;$BF$18:$BF$71,1/COUNTIF($BF$18:$BF$71,$BF$18:$BF$71)))</f>
        <v>9.0000000000000036</v>
      </c>
      <c r="BH42" s="18"/>
    </row>
    <row r="43" spans="1:60" ht="16" x14ac:dyDescent="0.2">
      <c r="A43" s="110" t="s">
        <v>362</v>
      </c>
      <c r="B43" s="38" t="str">
        <f>_xlfn.IFNA(INDEX('RD1 Eagle'!$I$2:$I$176,MATCH(Men_5[[#This Row],[Rider]],'RD1 Eagle'!$F$2:$F$176,0)),"")</f>
        <v/>
      </c>
      <c r="C43" s="38">
        <f>_xlfn.IFNA(INDEX('RD2 Shepherds'!$I$2:$I$172,MATCH(Men_5[[#This Row],[Rider]],'RD2 Shepherds'!$F$2:$F$172,0)),"")</f>
        <v>280</v>
      </c>
      <c r="D43" s="38">
        <f>_xlfn.IFNA(INDEX('RD3 OHalTW'!$I$2:$I$200,MATCH(Men_5[[#This Row],[Rider]],'RD3 OHalTW'!$F$2:$F$200,0)),"")</f>
        <v>315</v>
      </c>
      <c r="E43" s="38" t="str">
        <f>_xlfn.IFNA(INDEX('RD4 Ohalloran'!$I$2:$I$200,MATCH(Men_5[[#This Row],[Rider]],'RD4 Ohalloran'!$F$2:$F$200,0)),"")</f>
        <v/>
      </c>
      <c r="F43" s="38" t="str">
        <f>_xlfn.IFNA(INDEX('RD5 XCM Craigburn'!$I$2:$I$200,MATCH(Men_5[[#This Row],[Rider]],'RD5 XCM Craigburn'!$F$2:$F$200,0)),"")</f>
        <v/>
      </c>
      <c r="G43" s="38" t="str">
        <f>_xlfn.IFNA(INDEX('RD6 XCM Fox Creek'!$I$2:$I$200,MATCH(Men_5[[#This Row],[Rider]],'RD6 XCM Fox Creek'!$F$2:$F$200,0)),"")</f>
        <v/>
      </c>
      <c r="H43" s="38" t="str">
        <f>_xlfn.IFNA(INDEX('RD9 XCM Melrose W'!$I$2:$I$200,MATCH(Men_5[[#This Row],[Rider]],'RD9 XCM Melrose W'!$F$2:$F$200,0)),"")</f>
        <v/>
      </c>
      <c r="I43" s="38" t="str">
        <f>_xlfn.IFNA(INDEX('RD7 XCO  Shepherds'!$I$2:$I$200,MATCH(Men_5[[#This Row],[Rider]],'RD7 XCO  Shepherds'!$F$2:$F$200,0)),"")</f>
        <v/>
      </c>
      <c r="J43" s="38" t="str">
        <f>_xlfn.IFNA(INDEX('RD8 XCO Melrose T'!$I$2:$I$200,MATCH(Men_5[[#This Row],[Rider]],'RD8 XCO Melrose T'!$F$2:$F$200,0)),"")</f>
        <v/>
      </c>
      <c r="K43" s="38">
        <f>9-COUNTBLANK(Men_5[[#This Row],[RD1 XCC Eagle]:[RD8 XCO Melrose T]])</f>
        <v>2</v>
      </c>
      <c r="L43" s="61">
        <f>3-COUNTBLANK(Men_5[[#This Row],[RD1 XCC Eagle]:[RD3 XCM OHalTW]])</f>
        <v>2</v>
      </c>
      <c r="M43" s="61">
        <f>4-COUNTBLANK(Men_5[[#This Row],[RD4 ]:[RD7]])</f>
        <v>0</v>
      </c>
      <c r="N43" s="61">
        <f>2-COUNTBLANK(Men_5[[#This Row],[RD8]:[RD8 XCO Melrose T]])</f>
        <v>0</v>
      </c>
      <c r="O43" s="61" cm="1">
        <f t="array" ref="O43">IF(Men_5[[#This Row],[Number of Rounds]]&lt;=6,SUM(IF(ISNA(B43:J43),0,B43:J43)),SUM(LARGE(B43:J43,{1,2,3,4,5,6})))</f>
        <v>595</v>
      </c>
      <c r="P43" s="61" cm="1">
        <f t="array" ref="P43">IF(Men_5[[#This Row],[Number of Rounds XCM]]&lt;=3,SUM(IF(ISNA(E43:H43),0,E43:H43)),SUM(LARGE(E43:H43,{1,2,3})))</f>
        <v>0</v>
      </c>
      <c r="Q43" s="61">
        <f>SUM(Men_5[[#This Row],[RD8]:[RD8 XCO Melrose T]])</f>
        <v>0</v>
      </c>
      <c r="R43" s="61">
        <f>Men_5[[#This Row],[Best 6 of 8 Overall]]+Men_5[[#This Row],[Best 3 of 4 XCM]]+Men_5[[#This Row],[Total of 2 XCO]]</f>
        <v>595</v>
      </c>
      <c r="S43" s="37" cm="1">
        <f t="array" ref="S43">85-SUM(IF(R43&gt;$R$18:$R$210,1/COUNTIF($R$18:$R$210,$R$18:$R$210)))</f>
        <v>20.999999999999758</v>
      </c>
      <c r="T43" s="18"/>
      <c r="U43" s="110"/>
      <c r="V43" s="80" t="str">
        <f>_xlfn.IFNA(INDEX('RD1 Eagle'!$I$2:$I$176,MATCH(Women6[[#This Row],[Rider]],'RD1 Eagle'!$F$2:$F$176,0)),"")</f>
        <v/>
      </c>
      <c r="W43" s="38" t="str">
        <f>_xlfn.IFNA(INDEX('RD2 Shepherds'!$I$2:$I$172,MATCH(Women6[[#This Row],[Rider]],'RD2 Shepherds'!$F$2:$F$172,0)),"")</f>
        <v/>
      </c>
      <c r="X43" s="34" t="str">
        <f>_xlfn.IFNA(INDEX('RD3 OHalTW'!$I$2:$I$200,MATCH(Women6[[#This Row],[Rider]],'RD3 OHalTW'!$F$2:$F$200,0)),"")</f>
        <v/>
      </c>
      <c r="Y43" s="34" t="str">
        <f>_xlfn.IFNA(INDEX('RD4 Ohalloran'!$I$2:$I$200,MATCH(Women6[[#This Row],[Rider]],'RD4 Ohalloran'!$F$2:$F$200,0)),"")</f>
        <v/>
      </c>
      <c r="Z43" s="34" t="str">
        <f>_xlfn.IFNA(INDEX('RD5 XCM Craigburn'!$I$2:$I$200,MATCH(Women6[[#This Row],[Rider]],'RD5 XCM Craigburn'!$F$2:$F$200,0)),"")</f>
        <v/>
      </c>
      <c r="AA43" s="34" t="str">
        <f>_xlfn.IFNA(INDEX('RD6 XCM Fox Creek'!$I$2:$I$200,MATCH(Women6[[#This Row],[Rider]],'RD6 XCM Fox Creek'!$F$2:$F$200,0)),"")</f>
        <v/>
      </c>
      <c r="AB43" s="34" t="str">
        <f>_xlfn.IFNA(INDEX('RD9 XCM Melrose W'!$I$2:$I$200,MATCH(Women6[[#This Row],[Rider]],'RD9 XCM Melrose W'!$F$2:$F$200,0)),"")</f>
        <v/>
      </c>
      <c r="AC43" s="34" t="str">
        <f>_xlfn.IFNA(INDEX('RD7 XCO  Shepherds'!$I$2:$I$200,MATCH(Women6[[#This Row],[Rider]],'RD7 XCO  Shepherds'!$F$2:$F$200,0)),"")</f>
        <v/>
      </c>
      <c r="AD43" s="34" t="str">
        <f>_xlfn.IFNA(INDEX('RD8 XCO Melrose T'!$I$2:$I$200,MATCH(Women6[[#This Row],[Rider]],'RD8 XCO Melrose T'!$F$2:$F$200,0)),"")</f>
        <v/>
      </c>
      <c r="AE43" s="34">
        <f>9-COUNTBLANK(Women6[[#This Row],[RD1 XCC Eagle]:[RD8 XCO Melrose T]])</f>
        <v>0</v>
      </c>
      <c r="AF43" s="59">
        <f>3-COUNTBLANK(Women6[[#This Row],[RD1 XCC Eagle]:[RD3 XCM OHalTW]])</f>
        <v>0</v>
      </c>
      <c r="AG43" s="59">
        <f>4-COUNTBLANK(Women6[[#This Row],[RD4 ]:[RD7]])</f>
        <v>0</v>
      </c>
      <c r="AH43" s="59">
        <f>2-COUNTBLANK(Women6[[#This Row],[RD8]:[RD8 XCO Melrose T]])</f>
        <v>0</v>
      </c>
      <c r="AI43" s="59" cm="1">
        <f t="array" ref="AI43">IF(Men_5[[#This Row],[Number of Rounds]]&lt;=6,SUM(IF(ISNA(V43:AD43),0,V43:AD43)),SUM(LARGE(V43:AD43,{1,2,3,4,5,6})))</f>
        <v>0</v>
      </c>
      <c r="AJ43" s="59" cm="1">
        <f t="array" ref="AJ43">IF(Women6[[#This Row],[Number of XCM Rounds]]&lt;=3,SUM(IF(ISNA(Y43:AB43),0,Y43:AB43)),SUM(LARGE(Y43:AB43,{1,2,3})))</f>
        <v>0</v>
      </c>
      <c r="AK43" s="59">
        <f>SUM(Women6[[#This Row],[RD8]:[RD8 XCO Melrose T]])</f>
        <v>0</v>
      </c>
      <c r="AL43" s="59">
        <f>Women6[[#This Row],[Best 3 of 4 XCM]]+Women6[[#This Row],[Best 6 of 8 Overall]]+Women6[[#This Row],[Total of 2 XCO]]</f>
        <v>0</v>
      </c>
      <c r="AM43" s="37" cm="1">
        <f t="array" ref="AM43">18-SUM(IF(AL43&gt;$AL$18:$AL$52,1/COUNTIF($AL$18:$AL$52,$AL$18:$AL$52)))</f>
        <v>18</v>
      </c>
      <c r="AN43" s="18"/>
      <c r="AO43" s="110" t="s">
        <v>451</v>
      </c>
      <c r="AP43" s="73" t="str">
        <f>_xlfn.IFNA(INDEX('RD1 Eagle'!$I$2:$I$176,MATCH(Junior7[[#This Row],[Rider]],'RD1 Eagle'!$F$2:$F$176,0)),"")</f>
        <v/>
      </c>
      <c r="AQ43" s="34">
        <f>_xlfn.IFNA(INDEX('RD2 Shepherds'!$I$2:$I$172,MATCH(Junior7[[#This Row],[Rider]],'RD2 Shepherds'!$F$2:$F$172,0)),"")</f>
        <v>400</v>
      </c>
      <c r="AR43" s="34" t="str">
        <f>_xlfn.IFNA(INDEX('RD3 OHalTW'!$I$2:$I$200,MATCH(Junior7[[#This Row],[Rider]],'RD3 OHalTW'!$F$2:$F$200,0)),"")</f>
        <v/>
      </c>
      <c r="AS43" s="34" t="str">
        <f>_xlfn.IFNA(INDEX('RD4 Ohalloran'!$I$2:$I$200,MATCH(Junior7[[#This Row],[Rider]],'RD4 Ohalloran'!$F$2:$F$200,0)),"")</f>
        <v/>
      </c>
      <c r="AT43" s="34" t="str">
        <f>_xlfn.IFNA(INDEX('RD5 XCM Craigburn'!$I$2:$I$200,MATCH(Junior7[[#This Row],[Rider]],'RD5 XCM Craigburn'!$F$2:$F$200,0)),"")</f>
        <v/>
      </c>
      <c r="AU43" s="59" t="str">
        <f>_xlfn.IFNA(INDEX('RD6 XCM Fox Creek'!$I$2:$I$200,MATCH(Junior7[[#This Row],[Rider]],'RD6 XCM Fox Creek'!$F$2:$F$200,0)),"")</f>
        <v/>
      </c>
      <c r="AV43" s="59" t="str">
        <f>_xlfn.IFNA(INDEX('RD9 XCM Melrose W'!$I$2:$I$200,MATCH(Junior7[[#This Row],[Rider]],'RD9 XCM Melrose W'!$F$2:$F$200,0)),"")</f>
        <v/>
      </c>
      <c r="AW43" s="59" t="str">
        <f>_xlfn.IFNA(INDEX('RD7 XCO  Shepherds'!$I$2:$I$200,MATCH(Junior7[[#This Row],[Rider]],'RD7 XCO  Shepherds'!$F$2:$F$200,0)),"")</f>
        <v/>
      </c>
      <c r="AX43" s="59" t="str">
        <f>_xlfn.IFNA(INDEX('RD8 XCO Melrose T'!$I$2:$I$200,MATCH(Junior7[[#This Row],[Rider]],'RD8 XCO Melrose T'!$F$2:$F$200,0)),"")</f>
        <v/>
      </c>
      <c r="AY43" s="24">
        <f>9-COUNTBLANK(Junior7[[#This Row],[RD1 XCC Eagle]:[RD8 XCO Melrose T]])</f>
        <v>1</v>
      </c>
      <c r="AZ43" s="99">
        <f>3-COUNTBLANK(Junior7[[#This Row],[RD1 XCC Eagle]:[RD3 XCM OHalTW]])</f>
        <v>1</v>
      </c>
      <c r="BA43" s="99">
        <f>4-COUNTBLANK(Junior7[[#This Row],[RD4 ]:[RD7]])</f>
        <v>0</v>
      </c>
      <c r="BB43" s="99">
        <f>2-COUNTBLANK(Junior7[[#This Row],[RD8]:[RD8 XCO Melrose T]])</f>
        <v>0</v>
      </c>
      <c r="BC43" s="155" cm="1">
        <f t="array" ref="BC43">IF(Men_5[[#This Row],[Number of Rounds]]&lt;=6,SUM(IF(ISNA(AP43:AX43),0,AP43:AX43)),SUM(LARGE(AP43:AX43,{1,2,3,4,5,6})))</f>
        <v>400</v>
      </c>
      <c r="BD43" s="99" cm="1">
        <f t="array" ref="BD43">IF(Junior7[[#This Row],[Number of XCM Rounds]]&lt;=3,SUM(IF(ISNA(AS43:AV43),0,AS43:AV43)),SUM(LARGE(AS43:AV43,{1,2,3})))</f>
        <v>0</v>
      </c>
      <c r="BE43" s="99">
        <f>SUM(Junior7[[#This Row],[RD8]:[RD8 XCO Melrose T]])</f>
        <v>0</v>
      </c>
      <c r="BF43" s="92">
        <f>Junior7[[#This Row],[Best 3 of 4 XCM]]+Junior7[[#This Row],[Best 6 of 8 Overall]]+Junior7[[#This Row],[Total of 2 XCO]]</f>
        <v>400</v>
      </c>
      <c r="BG43" s="91" cm="1">
        <f t="array" ref="BG43">14-SUM(IF(BF43&gt;$BF$18:$BF$71,1/COUNTIF($BF$18:$BF$71,$BF$18:$BF$71)))</f>
        <v>9.0000000000000036</v>
      </c>
      <c r="BH43" s="18"/>
    </row>
    <row r="44" spans="1:60" ht="16" x14ac:dyDescent="0.2">
      <c r="A44" s="110" t="s">
        <v>305</v>
      </c>
      <c r="B44" s="38">
        <f>_xlfn.IFNA(INDEX('RD1 Eagle'!$I$2:$I$176,MATCH(Men_5[[#This Row],[Rider]],'RD1 Eagle'!$F$2:$F$176,0)),"")</f>
        <v>198</v>
      </c>
      <c r="C44" s="38">
        <f>_xlfn.IFNA(INDEX('RD2 Shepherds'!$I$2:$I$172,MATCH(Men_5[[#This Row],[Rider]],'RD2 Shepherds'!$F$2:$F$172,0)),"")</f>
        <v>168</v>
      </c>
      <c r="D44" s="38">
        <f>_xlfn.IFNA(INDEX('RD3 OHalTW'!$I$2:$I$200,MATCH(Men_5[[#This Row],[Rider]],'RD3 OHalTW'!$F$2:$F$200,0)),"")</f>
        <v>210</v>
      </c>
      <c r="E44" s="38" t="str">
        <f>_xlfn.IFNA(INDEX('RD4 Ohalloran'!$I$2:$I$200,MATCH(Men_5[[#This Row],[Rider]],'RD4 Ohalloran'!$F$2:$F$200,0)),"")</f>
        <v/>
      </c>
      <c r="F44" s="38" t="str">
        <f>_xlfn.IFNA(INDEX('RD5 XCM Craigburn'!$I$2:$I$200,MATCH(Men_5[[#This Row],[Rider]],'RD5 XCM Craigburn'!$F$2:$F$200,0)),"")</f>
        <v/>
      </c>
      <c r="G44" s="38" t="str">
        <f>_xlfn.IFNA(INDEX('RD6 XCM Fox Creek'!$I$2:$I$200,MATCH(Men_5[[#This Row],[Rider]],'RD6 XCM Fox Creek'!$F$2:$F$200,0)),"")</f>
        <v/>
      </c>
      <c r="H44" s="38" t="str">
        <f>_xlfn.IFNA(INDEX('RD9 XCM Melrose W'!$I$2:$I$200,MATCH(Men_5[[#This Row],[Rider]],'RD9 XCM Melrose W'!$F$2:$F$200,0)),"")</f>
        <v/>
      </c>
      <c r="I44" s="38" t="str">
        <f>_xlfn.IFNA(INDEX('RD7 XCO  Shepherds'!$I$2:$I$200,MATCH(Men_5[[#This Row],[Rider]],'RD7 XCO  Shepherds'!$F$2:$F$200,0)),"")</f>
        <v/>
      </c>
      <c r="J44" s="38" t="str">
        <f>_xlfn.IFNA(INDEX('RD8 XCO Melrose T'!$I$2:$I$200,MATCH(Men_5[[#This Row],[Rider]],'RD8 XCO Melrose T'!$F$2:$F$200,0)),"")</f>
        <v/>
      </c>
      <c r="K44" s="38">
        <f>9-COUNTBLANK(Men_5[[#This Row],[RD1 XCC Eagle]:[RD8 XCO Melrose T]])</f>
        <v>3</v>
      </c>
      <c r="L44" s="61">
        <f>3-COUNTBLANK(Men_5[[#This Row],[RD1 XCC Eagle]:[RD3 XCM OHalTW]])</f>
        <v>3</v>
      </c>
      <c r="M44" s="61">
        <f>4-COUNTBLANK(Men_5[[#This Row],[RD4 ]:[RD7]])</f>
        <v>0</v>
      </c>
      <c r="N44" s="61">
        <f>2-COUNTBLANK(Men_5[[#This Row],[RD8]:[RD8 XCO Melrose T]])</f>
        <v>0</v>
      </c>
      <c r="O44" s="61" cm="1">
        <f t="array" ref="O44">IF(Men_5[[#This Row],[Number of Rounds]]&lt;=6,SUM(IF(ISNA(B44:J44),0,B44:J44)),SUM(LARGE(B44:J44,{1,2,3,4,5,6})))</f>
        <v>576</v>
      </c>
      <c r="P44" s="61" cm="1">
        <f t="array" ref="P44">IF(Men_5[[#This Row],[Number of Rounds XCM]]&lt;=3,SUM(IF(ISNA(E44:H44),0,E44:H44)),SUM(LARGE(E44:H44,{1,2,3})))</f>
        <v>0</v>
      </c>
      <c r="Q44" s="61">
        <f>SUM(Men_5[[#This Row],[RD8]:[RD8 XCO Melrose T]])</f>
        <v>0</v>
      </c>
      <c r="R44" s="61">
        <f>Men_5[[#This Row],[Best 6 of 8 Overall]]+Men_5[[#This Row],[Best 3 of 4 XCM]]+Men_5[[#This Row],[Total of 2 XCO]]</f>
        <v>576</v>
      </c>
      <c r="S44" s="37" cm="1">
        <f t="array" ref="S44">85-SUM(IF(R44&gt;$R$18:$R$210,1/COUNTIF($R$18:$R$210,$R$18:$R$210)))</f>
        <v>21.999999999999758</v>
      </c>
      <c r="T44" s="18"/>
      <c r="U44" s="110"/>
      <c r="V44" s="80" t="str">
        <f>_xlfn.IFNA(INDEX('RD1 Eagle'!$I$2:$I$176,MATCH(Women6[[#This Row],[Rider]],'RD1 Eagle'!$F$2:$F$176,0)),"")</f>
        <v/>
      </c>
      <c r="W44" s="38" t="str">
        <f>_xlfn.IFNA(INDEX('RD2 Shepherds'!$I$2:$I$172,MATCH(Women6[[#This Row],[Rider]],'RD2 Shepherds'!$F$2:$F$172,0)),"")</f>
        <v/>
      </c>
      <c r="X44" s="34" t="str">
        <f>_xlfn.IFNA(INDEX('RD3 OHalTW'!$I$2:$I$200,MATCH(Women6[[#This Row],[Rider]],'RD3 OHalTW'!$F$2:$F$200,0)),"")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XCM Craigburn'!$I$2:$I$200,MATCH(Women6[[#This Row],[Rider]],'RD5 XCM Craigburn'!$F$2:$F$200,0)),"")</f>
        <v/>
      </c>
      <c r="AA44" s="34" t="str">
        <f>_xlfn.IFNA(INDEX('RD6 XCM Fox Creek'!$I$2:$I$200,MATCH(Women6[[#This Row],[Rider]],'RD6 XCM Fox Creek'!$F$2:$F$200,0)),"")</f>
        <v/>
      </c>
      <c r="AB44" s="34" t="str">
        <f>_xlfn.IFNA(INDEX('RD9 XCM Melrose W'!$I$2:$I$200,MATCH(Women6[[#This Row],[Rider]],'RD9 XCM Melrose W'!$F$2:$F$200,0)),"")</f>
        <v/>
      </c>
      <c r="AC44" s="34" t="str">
        <f>_xlfn.IFNA(INDEX('RD7 XCO  Shepherds'!$I$2:$I$200,MATCH(Women6[[#This Row],[Rider]],'RD7 XCO  Shepherds'!$F$2:$F$200,0)),"")</f>
        <v/>
      </c>
      <c r="AD44" s="34" t="str">
        <f>_xlfn.IFNA(INDEX('RD8 XCO Melrose T'!$I$2:$I$200,MATCH(Women6[[#This Row],[Rider]],'RD8 XCO Melrose T'!$F$2:$F$200,0)),"")</f>
        <v/>
      </c>
      <c r="AE44" s="34">
        <f>9-COUNTBLANK(Women6[[#This Row],[RD1 XCC Eagle]:[RD8 XCO Melrose T]])</f>
        <v>0</v>
      </c>
      <c r="AF44" s="59">
        <f>3-COUNTBLANK(Women6[[#This Row],[RD1 XCC Eagle]:[RD3 XCM OHalTW]])</f>
        <v>0</v>
      </c>
      <c r="AG44" s="59">
        <f>4-COUNTBLANK(Women6[[#This Row],[RD4 ]:[RD7]])</f>
        <v>0</v>
      </c>
      <c r="AH44" s="59">
        <f>2-COUNTBLANK(Women6[[#This Row],[RD8]:[RD8 XCO Melrose T]])</f>
        <v>0</v>
      </c>
      <c r="AI44" s="59" cm="1">
        <f t="array" ref="AI44">IF(Men_5[[#This Row],[Number of Rounds]]&lt;=6,SUM(IF(ISNA(V44:AD44),0,V44:AD44)),SUM(LARGE(V44:AD44,{1,2,3,4,5,6})))</f>
        <v>0</v>
      </c>
      <c r="AJ44" s="59" cm="1">
        <f t="array" ref="AJ44">IF(Women6[[#This Row],[Number of XCM Rounds]]&lt;=3,SUM(IF(ISNA(Y44:AB44),0,Y44:AB44)),SUM(LARGE(Y44:AB44,{1,2,3})))</f>
        <v>0</v>
      </c>
      <c r="AK44" s="59">
        <f>SUM(Women6[[#This Row],[RD8]:[RD8 XCO Melrose T]])</f>
        <v>0</v>
      </c>
      <c r="AL44" s="59">
        <f>Women6[[#This Row],[Best 3 of 4 XCM]]+Women6[[#This Row],[Best 6 of 8 Overall]]+Women6[[#This Row],[Total of 2 XCO]]</f>
        <v>0</v>
      </c>
      <c r="AM44" s="37" cm="1">
        <f t="array" ref="AM44">18-SUM(IF(AL44&gt;$AL$18:$AL$52,1/COUNTIF($AL$18:$AL$52,$AL$18:$AL$52)))</f>
        <v>18</v>
      </c>
      <c r="AN44" s="18"/>
      <c r="AO44" s="110" t="s">
        <v>332</v>
      </c>
      <c r="AP44" s="73">
        <f>_xlfn.IFNA(INDEX('RD1 Eagle'!$I$2:$I$176,MATCH(Junior7[[#This Row],[Rider]],'RD1 Eagle'!$F$2:$F$176,0)),"")</f>
        <v>390</v>
      </c>
      <c r="AQ44" s="34" t="str">
        <f>_xlfn.IFNA(INDEX('RD2 Shepherds'!$I$2:$I$172,MATCH(Junior7[[#This Row],[Rider]],'RD2 Shepherds'!$F$2:$F$172,0)),"")</f>
        <v/>
      </c>
      <c r="AR44" s="34" t="str">
        <f>_xlfn.IFNA(INDEX('RD3 OHalTW'!$I$2:$I$200,MATCH(Junior7[[#This Row],[Rider]],'RD3 OHalTW'!$F$2:$F$200,0)),"")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XCM Craigburn'!$I$2:$I$200,MATCH(Junior7[[#This Row],[Rider]],'RD5 XCM Craigburn'!$F$2:$F$200,0)),"")</f>
        <v/>
      </c>
      <c r="AU44" s="59" t="str">
        <f>_xlfn.IFNA(INDEX('RD6 XCM Fox Creek'!$I$2:$I$200,MATCH(Junior7[[#This Row],[Rider]],'RD6 XCM Fox Creek'!$F$2:$F$200,0)),"")</f>
        <v/>
      </c>
      <c r="AV44" s="59" t="str">
        <f>_xlfn.IFNA(INDEX('RD9 XCM Melrose W'!$I$2:$I$200,MATCH(Junior7[[#This Row],[Rider]],'RD9 XCM Melrose W'!$F$2:$F$200,0)),"")</f>
        <v/>
      </c>
      <c r="AW44" s="59" t="str">
        <f>_xlfn.IFNA(INDEX('RD7 XCO  Shepherds'!$I$2:$I$200,MATCH(Junior7[[#This Row],[Rider]],'RD7 XCO  Shepherds'!$F$2:$F$200,0)),"")</f>
        <v/>
      </c>
      <c r="AX44" s="59" t="str">
        <f>_xlfn.IFNA(INDEX('RD8 XCO Melrose T'!$I$2:$I$200,MATCH(Junior7[[#This Row],[Rider]],'RD8 XCO Melrose T'!$F$2:$F$200,0)),"")</f>
        <v/>
      </c>
      <c r="AY44" s="24">
        <f>9-COUNTBLANK(Junior7[[#This Row],[RD1 XCC Eagle]:[RD8 XCO Melrose T]])</f>
        <v>1</v>
      </c>
      <c r="AZ44" s="49">
        <f>3-COUNTBLANK(Junior7[[#This Row],[RD1 XCC Eagle]:[RD3 XCM OHalTW]])</f>
        <v>1</v>
      </c>
      <c r="BA44" s="49">
        <f>4-COUNTBLANK(Junior7[[#This Row],[RD4 ]:[RD7]])</f>
        <v>0</v>
      </c>
      <c r="BB44" s="49">
        <f>2-COUNTBLANK(Junior7[[#This Row],[RD8]:[RD8 XCO Melrose T]])</f>
        <v>0</v>
      </c>
      <c r="BC44" s="107" cm="1">
        <f t="array" ref="BC44">IF(Men_5[[#This Row],[Number of Rounds]]&lt;=6,SUM(IF(ISNA(AP44:AX44),0,AP44:AX44)),SUM(LARGE(AP44:AX44,{1,2,3,4,5,6})))</f>
        <v>390</v>
      </c>
      <c r="BD44" s="49" cm="1">
        <f t="array" ref="BD44">IF(Junior7[[#This Row],[Number of XCM Rounds]]&lt;=3,SUM(IF(ISNA(AS44:AV44),0,AS44:AV44)),SUM(LARGE(AS44:AV44,{1,2,3})))</f>
        <v>0</v>
      </c>
      <c r="BE44" s="49">
        <f>SUM(Junior7[[#This Row],[RD8]:[RD8 XCO Melrose T]])</f>
        <v>0</v>
      </c>
      <c r="BF44" s="49">
        <f>Junior7[[#This Row],[Best 3 of 4 XCM]]+Junior7[[#This Row],[Best 6 of 8 Overall]]+Junior7[[#This Row],[Total of 2 XCO]]</f>
        <v>390</v>
      </c>
      <c r="BG44" s="91" cm="1">
        <f t="array" ref="BG44">14-SUM(IF(BF44&gt;$BF$18:$BF$71,1/COUNTIF($BF$18:$BF$71,$BF$18:$BF$71)))</f>
        <v>10.000000000000004</v>
      </c>
      <c r="BH44" s="18"/>
    </row>
    <row r="45" spans="1:60" ht="16" x14ac:dyDescent="0.2">
      <c r="A45" s="110" t="s">
        <v>116</v>
      </c>
      <c r="B45" s="38">
        <f>_xlfn.IFNA(INDEX('RD1 Eagle'!$I$2:$I$176,MATCH(Men_5[[#This Row],[Rider]],'RD1 Eagle'!$F$2:$F$176,0)),"")</f>
        <v>300</v>
      </c>
      <c r="C45" s="38">
        <f>_xlfn.IFNA(INDEX('RD2 Shepherds'!$I$2:$I$172,MATCH(Men_5[[#This Row],[Rider]],'RD2 Shepherds'!$F$2:$F$172,0)),"")</f>
        <v>252</v>
      </c>
      <c r="D45" s="38" t="str">
        <f>_xlfn.IFNA(INDEX('RD3 OHalTW'!$I$2:$I$200,MATCH(Men_5[[#This Row],[Rider]],'RD3 OHalTW'!$F$2:$F$200,0)),"")</f>
        <v/>
      </c>
      <c r="E45" s="38" t="str">
        <f>_xlfn.IFNA(INDEX('RD4 Ohalloran'!$I$2:$I$200,MATCH(Men_5[[#This Row],[Rider]],'RD4 Ohalloran'!$F$2:$F$200,0)),"")</f>
        <v/>
      </c>
      <c r="F45" s="38" t="str">
        <f>_xlfn.IFNA(INDEX('RD5 XCM Craigburn'!$I$2:$I$200,MATCH(Men_5[[#This Row],[Rider]],'RD5 XCM Craigburn'!$F$2:$F$200,0)),"")</f>
        <v/>
      </c>
      <c r="G45" s="38" t="str">
        <f>_xlfn.IFNA(INDEX('RD6 XCM Fox Creek'!$I$2:$I$200,MATCH(Men_5[[#This Row],[Rider]],'RD6 XCM Fox Creek'!$F$2:$F$200,0)),"")</f>
        <v/>
      </c>
      <c r="H45" s="38" t="str">
        <f>_xlfn.IFNA(INDEX('RD9 XCM Melrose W'!$I$2:$I$200,MATCH(Men_5[[#This Row],[Rider]],'RD9 XCM Melrose W'!$F$2:$F$200,0)),"")</f>
        <v/>
      </c>
      <c r="I45" s="38" t="str">
        <f>_xlfn.IFNA(INDEX('RD7 XCO  Shepherds'!$I$2:$I$200,MATCH(Men_5[[#This Row],[Rider]],'RD7 XCO  Shepherds'!$F$2:$F$200,0)),"")</f>
        <v/>
      </c>
      <c r="J45" s="38" t="str">
        <f>_xlfn.IFNA(INDEX('RD8 XCO Melrose T'!$I$2:$I$200,MATCH(Men_5[[#This Row],[Rider]],'RD8 XCO Melrose T'!$F$2:$F$200,0)),"")</f>
        <v/>
      </c>
      <c r="K45" s="38">
        <f>9-COUNTBLANK(Men_5[[#This Row],[RD1 XCC Eagle]:[RD8 XCO Melrose T]])</f>
        <v>2</v>
      </c>
      <c r="L45" s="61">
        <f>3-COUNTBLANK(Men_5[[#This Row],[RD1 XCC Eagle]:[RD3 XCM OHalTW]])</f>
        <v>2</v>
      </c>
      <c r="M45" s="61">
        <f>4-COUNTBLANK(Men_5[[#This Row],[RD4 ]:[RD7]])</f>
        <v>0</v>
      </c>
      <c r="N45" s="61">
        <f>2-COUNTBLANK(Men_5[[#This Row],[RD8]:[RD8 XCO Melrose T]])</f>
        <v>0</v>
      </c>
      <c r="O45" s="61" cm="1">
        <f t="array" ref="O45">IF(Men_5[[#This Row],[Number of Rounds]]&lt;=6,SUM(IF(ISNA(B45:J45),0,B45:J45)),SUM(LARGE(B45:J45,{1,2,3,4,5,6})))</f>
        <v>552</v>
      </c>
      <c r="P45" s="61" cm="1">
        <f t="array" ref="P45">IF(Men_5[[#This Row],[Number of Rounds XCM]]&lt;=3,SUM(IF(ISNA(E45:H45),0,E45:H45)),SUM(LARGE(E45:H45,{1,2,3})))</f>
        <v>0</v>
      </c>
      <c r="Q45" s="61">
        <f>SUM(Men_5[[#This Row],[RD8]:[RD8 XCO Melrose T]])</f>
        <v>0</v>
      </c>
      <c r="R45" s="61">
        <f>Men_5[[#This Row],[Best 6 of 8 Overall]]+Men_5[[#This Row],[Best 3 of 4 XCM]]+Men_5[[#This Row],[Total of 2 XCO]]</f>
        <v>552</v>
      </c>
      <c r="S45" s="37" cm="1">
        <f t="array" ref="S45">85-SUM(IF(R45&gt;$R$18:$R$210,1/COUNTIF($R$18:$R$210,$R$18:$R$210)))</f>
        <v>22.999999999999758</v>
      </c>
      <c r="T45" s="18"/>
      <c r="U45" s="110"/>
      <c r="V45" s="80" t="str">
        <f>_xlfn.IFNA(INDEX('RD1 Eagle'!$I$2:$I$176,MATCH(Women6[[#This Row],[Rider]],'RD1 Eagle'!$F$2:$F$176,0)),"")</f>
        <v/>
      </c>
      <c r="W45" s="38" t="str">
        <f>_xlfn.IFNA(INDEX('RD2 Shepherds'!$I$2:$I$172,MATCH(Women6[[#This Row],[Rider]],'RD2 Shepherds'!$F$2:$F$172,0)),"")</f>
        <v/>
      </c>
      <c r="X45" s="34" t="str">
        <f>_xlfn.IFNA(INDEX('RD3 OHalTW'!$I$2:$I$200,MATCH(Women6[[#This Row],[Rider]],'RD3 OHalTW'!$F$2:$F$200,0)),"")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XCM Craigburn'!$I$2:$I$200,MATCH(Women6[[#This Row],[Rider]],'RD5 XCM Craigburn'!$F$2:$F$200,0)),"")</f>
        <v/>
      </c>
      <c r="AA45" s="34" t="str">
        <f>_xlfn.IFNA(INDEX('RD6 XCM Fox Creek'!$I$2:$I$200,MATCH(Women6[[#This Row],[Rider]],'RD6 XCM Fox Creek'!$F$2:$F$200,0)),"")</f>
        <v/>
      </c>
      <c r="AB45" s="34" t="str">
        <f>_xlfn.IFNA(INDEX('RD9 XCM Melrose W'!$I$2:$I$200,MATCH(Women6[[#This Row],[Rider]],'RD9 XCM Melrose W'!$F$2:$F$200,0)),"")</f>
        <v/>
      </c>
      <c r="AC45" s="34" t="str">
        <f>_xlfn.IFNA(INDEX('RD7 XCO  Shepherds'!$I$2:$I$200,MATCH(Women6[[#This Row],[Rider]],'RD7 XCO  Shepherds'!$F$2:$F$200,0)),"")</f>
        <v/>
      </c>
      <c r="AD45" s="34" t="str">
        <f>_xlfn.IFNA(INDEX('RD8 XCO Melrose T'!$I$2:$I$200,MATCH(Women6[[#This Row],[Rider]],'RD8 XCO Melrose T'!$F$2:$F$200,0)),"")</f>
        <v/>
      </c>
      <c r="AE45" s="34">
        <f>9-COUNTBLANK(Women6[[#This Row],[RD1 XCC Eagle]:[RD8 XCO Melrose T]])</f>
        <v>0</v>
      </c>
      <c r="AF45" s="59">
        <f>3-COUNTBLANK(Women6[[#This Row],[RD1 XCC Eagle]:[RD3 XCM OHalTW]])</f>
        <v>0</v>
      </c>
      <c r="AG45" s="59">
        <f>4-COUNTBLANK(Women6[[#This Row],[RD4 ]:[RD7]])</f>
        <v>0</v>
      </c>
      <c r="AH45" s="59">
        <f>2-COUNTBLANK(Women6[[#This Row],[RD8]:[RD8 XCO Melrose T]])</f>
        <v>0</v>
      </c>
      <c r="AI45" s="59" cm="1">
        <f t="array" ref="AI45">IF(Men_5[[#This Row],[Number of Rounds]]&lt;=6,SUM(IF(ISNA(V45:AD45),0,V45:AD45)),SUM(LARGE(V45:AD45,{1,2,3,4,5,6})))</f>
        <v>0</v>
      </c>
      <c r="AJ45" s="59" cm="1">
        <f t="array" ref="AJ45">IF(Women6[[#This Row],[Number of XCM Rounds]]&lt;=3,SUM(IF(ISNA(Y45:AB45),0,Y45:AB45)),SUM(LARGE(Y45:AB45,{1,2,3})))</f>
        <v>0</v>
      </c>
      <c r="AK45" s="59">
        <f>SUM(Women6[[#This Row],[RD8]:[RD8 XCO Melrose T]])</f>
        <v>0</v>
      </c>
      <c r="AL45" s="59">
        <f>Women6[[#This Row],[Best 3 of 4 XCM]]+Women6[[#This Row],[Best 6 of 8 Overall]]+Women6[[#This Row],[Total of 2 XCO]]</f>
        <v>0</v>
      </c>
      <c r="AM45" s="37" cm="1">
        <f t="array" ref="AM45">18-SUM(IF(AL45&gt;$AL$18:$AL$52,1/COUNTIF($AL$18:$AL$52,$AL$18:$AL$52)))</f>
        <v>18</v>
      </c>
      <c r="AN45" s="18"/>
      <c r="AO45" s="110" t="s">
        <v>431</v>
      </c>
      <c r="AP45" s="73" t="str">
        <f>_xlfn.IFNA(INDEX('RD1 Eagle'!$I$2:$I$176,MATCH(Junior7[[#This Row],[Rider]],'RD1 Eagle'!$F$2:$F$176,0)),"")</f>
        <v/>
      </c>
      <c r="AQ45" s="34">
        <f>_xlfn.IFNA(INDEX('RD2 Shepherds'!$I$2:$I$172,MATCH(Junior7[[#This Row],[Rider]],'RD2 Shepherds'!$F$2:$F$172,0)),"")</f>
        <v>390</v>
      </c>
      <c r="AR45" s="34" t="str">
        <f>_xlfn.IFNA(INDEX('RD3 OHalTW'!$I$2:$I$200,MATCH(Junior7[[#This Row],[Rider]],'RD3 OHalTW'!$F$2:$F$200,0)),"")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XCM Craigburn'!$I$2:$I$200,MATCH(Junior7[[#This Row],[Rider]],'RD5 XCM Craigburn'!$F$2:$F$200,0)),"")</f>
        <v/>
      </c>
      <c r="AU45" s="59" t="str">
        <f>_xlfn.IFNA(INDEX('RD6 XCM Fox Creek'!$I$2:$I$200,MATCH(Junior7[[#This Row],[Rider]],'RD6 XCM Fox Creek'!$F$2:$F$200,0)),"")</f>
        <v/>
      </c>
      <c r="AV45" s="59" t="str">
        <f>_xlfn.IFNA(INDEX('RD9 XCM Melrose W'!$I$2:$I$200,MATCH(Junior7[[#This Row],[Rider]],'RD9 XCM Melrose W'!$F$2:$F$200,0)),"")</f>
        <v/>
      </c>
      <c r="AW45" s="59" t="str">
        <f>_xlfn.IFNA(INDEX('RD7 XCO  Shepherds'!$I$2:$I$200,MATCH(Junior7[[#This Row],[Rider]],'RD7 XCO  Shepherds'!$F$2:$F$200,0)),"")</f>
        <v/>
      </c>
      <c r="AX45" s="59" t="str">
        <f>_xlfn.IFNA(INDEX('RD8 XCO Melrose T'!$I$2:$I$200,MATCH(Junior7[[#This Row],[Rider]],'RD8 XCO Melrose T'!$F$2:$F$200,0)),"")</f>
        <v/>
      </c>
      <c r="AY45" s="24">
        <f>9-COUNTBLANK(Junior7[[#This Row],[RD1 XCC Eagle]:[RD8 XCO Melrose T]])</f>
        <v>1</v>
      </c>
      <c r="AZ45" s="24">
        <f>3-COUNTBLANK(Junior7[[#This Row],[RD1 XCC Eagle]:[RD3 XCM OHalTW]])</f>
        <v>1</v>
      </c>
      <c r="BA45" s="24">
        <f>4-COUNTBLANK(Junior7[[#This Row],[RD4 ]:[RD7]])</f>
        <v>0</v>
      </c>
      <c r="BB45" s="24">
        <f>2-COUNTBLANK(Junior7[[#This Row],[RD8]:[RD8 XCO Melrose T]])</f>
        <v>0</v>
      </c>
      <c r="BC45" s="59" cm="1">
        <f t="array" ref="BC45">IF(Men_5[[#This Row],[Number of Rounds]]&lt;=6,SUM(IF(ISNA(AP45:AX45),0,AP45:AX45)),SUM(LARGE(AP45:AX45,{1,2,3,4,5,6})))</f>
        <v>390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Row],[RD8]:[RD8 XCO Melrose T]])</f>
        <v>0</v>
      </c>
      <c r="BF45" s="23">
        <f>Junior7[[#This Row],[Best 3 of 4 XCM]]+Junior7[[#This Row],[Best 6 of 8 Overall]]+Junior7[[#This Row],[Total of 2 XCO]]</f>
        <v>390</v>
      </c>
      <c r="BG45" s="91" cm="1">
        <f t="array" ref="BG45">14-SUM(IF(BF45&gt;$BF$18:$BF$71,1/COUNTIF($BF$18:$BF$71,$BF$18:$BF$71)))</f>
        <v>10.000000000000004</v>
      </c>
      <c r="BH45" s="18"/>
    </row>
    <row r="46" spans="1:60" ht="16" x14ac:dyDescent="0.2">
      <c r="A46" s="110" t="s">
        <v>99</v>
      </c>
      <c r="B46" s="38">
        <f>_xlfn.IFNA(INDEX('RD1 Eagle'!$I$2:$I$176,MATCH(Men_5[[#This Row],[Rider]],'RD1 Eagle'!$F$2:$F$176,0)),"")</f>
        <v>259</v>
      </c>
      <c r="C46" s="38">
        <f>_xlfn.IFNA(INDEX('RD2 Shepherds'!$I$2:$I$172,MATCH(Men_5[[#This Row],[Rider]],'RD2 Shepherds'!$F$2:$F$172,0)),"")</f>
        <v>259</v>
      </c>
      <c r="D46" s="38" t="str">
        <f>_xlfn.IFNA(INDEX('RD3 OHalTW'!$I$2:$I$200,MATCH(Men_5[[#This Row],[Rider]],'RD3 OHalTW'!$F$2:$F$200,0)),"")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XCM Craigburn'!$I$2:$I$200,MATCH(Men_5[[#This Row],[Rider]],'RD5 XCM Craigburn'!$F$2:$F$200,0)),"")</f>
        <v/>
      </c>
      <c r="G46" s="38" t="str">
        <f>_xlfn.IFNA(INDEX('RD6 XCM Fox Creek'!$I$2:$I$200,MATCH(Men_5[[#This Row],[Rider]],'RD6 XCM Fox Creek'!$F$2:$F$200,0)),"")</f>
        <v/>
      </c>
      <c r="H46" s="38" t="str">
        <f>_xlfn.IFNA(INDEX('RD9 XCM Melrose W'!$I$2:$I$200,MATCH(Men_5[[#This Row],[Rider]],'RD9 XCM Melrose W'!$F$2:$F$200,0)),"")</f>
        <v/>
      </c>
      <c r="I46" s="38" t="str">
        <f>_xlfn.IFNA(INDEX('RD7 XCO  Shepherds'!$I$2:$I$200,MATCH(Men_5[[#This Row],[Rider]],'RD7 XCO  Shepherds'!$F$2:$F$200,0)),"")</f>
        <v/>
      </c>
      <c r="J46" s="38" t="str">
        <f>_xlfn.IFNA(INDEX('RD8 XCO Melrose T'!$I$2:$I$200,MATCH(Men_5[[#This Row],[Rider]],'RD8 XCO Melrose T'!$F$2:$F$200,0)),"")</f>
        <v/>
      </c>
      <c r="K46" s="38">
        <f>9-COUNTBLANK(Men_5[[#This Row],[RD1 XCC Eagle]:[RD8 XCO Melrose T]])</f>
        <v>2</v>
      </c>
      <c r="L46" s="61">
        <f>3-COUNTBLANK(Men_5[[#This Row],[RD1 XCC Eagle]:[RD3 XCM OHalTW]])</f>
        <v>2</v>
      </c>
      <c r="M46" s="61">
        <f>4-COUNTBLANK(Men_5[[#This Row],[RD4 ]:[RD7]])</f>
        <v>0</v>
      </c>
      <c r="N46" s="61">
        <f>2-COUNTBLANK(Men_5[[#This Row],[RD8]:[RD8 XCO Melrose T]])</f>
        <v>0</v>
      </c>
      <c r="O46" s="61" cm="1">
        <f t="array" ref="O46">IF(Men_5[[#This Row],[Number of Rounds]]&lt;=6,SUM(IF(ISNA(B46:J46),0,B46:J46)),SUM(LARGE(B46:J46,{1,2,3,4,5,6})))</f>
        <v>518</v>
      </c>
      <c r="P46" s="61" cm="1">
        <f t="array" ref="P46">IF(Men_5[[#This Row],[Number of Rounds XCM]]&lt;=3,SUM(IF(ISNA(E46:H46),0,E46:H46)),SUM(LARGE(E46:H46,{1,2,3})))</f>
        <v>0</v>
      </c>
      <c r="Q46" s="61">
        <f>SUM(Men_5[[#This Row],[RD8]:[RD8 XCO Melrose T]])</f>
        <v>0</v>
      </c>
      <c r="R46" s="61">
        <f>Men_5[[#This Row],[Best 6 of 8 Overall]]+Men_5[[#This Row],[Best 3 of 4 XCM]]+Men_5[[#This Row],[Total of 2 XCO]]</f>
        <v>518</v>
      </c>
      <c r="S46" s="37" cm="1">
        <f t="array" ref="S46">85-SUM(IF(R46&gt;$R$18:$R$210,1/COUNTIF($R$18:$R$210,$R$18:$R$210)))</f>
        <v>23.999999999999773</v>
      </c>
      <c r="T46" s="18"/>
      <c r="U46" s="110"/>
      <c r="V46" s="80" t="str">
        <f>_xlfn.IFNA(INDEX('RD1 Eagle'!$I$2:$I$176,MATCH(Women6[[#This Row],[Rider]],'RD1 Eagle'!$F$2:$F$176,0)),"")</f>
        <v/>
      </c>
      <c r="W46" s="38" t="str">
        <f>_xlfn.IFNA(INDEX('RD2 Shepherds'!$I$2:$I$172,MATCH(Women6[[#This Row],[Rider]],'RD2 Shepherds'!$F$2:$F$172,0)),"")</f>
        <v/>
      </c>
      <c r="X46" s="34" t="str">
        <f>_xlfn.IFNA(INDEX('RD3 OHalTW'!$I$2:$I$200,MATCH(Women6[[#This Row],[Rider]],'RD3 OHalTW'!$F$2:$F$200,0)),"")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XCM Craigburn'!$I$2:$I$200,MATCH(Women6[[#This Row],[Rider]],'RD5 XCM Craigburn'!$F$2:$F$200,0)),"")</f>
        <v/>
      </c>
      <c r="AA46" s="34" t="str">
        <f>_xlfn.IFNA(INDEX('RD6 XCM Fox Creek'!$I$2:$I$200,MATCH(Women6[[#This Row],[Rider]],'RD6 XCM Fox Creek'!$F$2:$F$200,0)),"")</f>
        <v/>
      </c>
      <c r="AB46" s="34" t="str">
        <f>_xlfn.IFNA(INDEX('RD9 XCM Melrose W'!$I$2:$I$200,MATCH(Women6[[#This Row],[Rider]],'RD9 XCM Melrose W'!$F$2:$F$200,0)),"")</f>
        <v/>
      </c>
      <c r="AC46" s="34" t="str">
        <f>_xlfn.IFNA(INDEX('RD7 XCO  Shepherds'!$I$2:$I$200,MATCH(Women6[[#This Row],[Rider]],'RD7 XCO  Shepherds'!$F$2:$F$200,0)),"")</f>
        <v/>
      </c>
      <c r="AD46" s="34" t="str">
        <f>_xlfn.IFNA(INDEX('RD8 XCO Melrose T'!$I$2:$I$200,MATCH(Women6[[#This Row],[Rider]],'RD8 XCO Melrose T'!$F$2:$F$200,0)),"")</f>
        <v/>
      </c>
      <c r="AE46" s="34">
        <f>9-COUNTBLANK(Women6[[#This Row],[RD1 XCC Eagle]:[RD8 XCO Melrose T]])</f>
        <v>0</v>
      </c>
      <c r="AF46" s="59">
        <f>3-COUNTBLANK(Women6[[#This Row],[RD1 XCC Eagle]:[RD3 XCM OHalTW]])</f>
        <v>0</v>
      </c>
      <c r="AG46" s="59">
        <f>4-COUNTBLANK(Women6[[#This Row],[RD4 ]:[RD7]])</f>
        <v>0</v>
      </c>
      <c r="AH46" s="59">
        <f>2-COUNTBLANK(Women6[[#This Row],[RD8]:[RD8 XCO Melrose T]])</f>
        <v>0</v>
      </c>
      <c r="AI46" s="59" cm="1">
        <f t="array" ref="AI46">IF(Men_5[[#This Row],[Number of Rounds]]&lt;=6,SUM(IF(ISNA(V46:AD46),0,V46:AD46)),SUM(LARGE(V46:AD46,{1,2,3,4,5,6})))</f>
        <v>0</v>
      </c>
      <c r="AJ46" s="59" cm="1">
        <f t="array" ref="AJ46">IF(Women6[[#This Row],[Number of XCM Rounds]]&lt;=3,SUM(IF(ISNA(Y46:AB46),0,Y46:AB46)),SUM(LARGE(Y46:AB46,{1,2,3})))</f>
        <v>0</v>
      </c>
      <c r="AK46" s="59">
        <f>SUM(Women6[[#This Row],[RD8]:[RD8 XCO Melrose T]])</f>
        <v>0</v>
      </c>
      <c r="AL46" s="59">
        <f>Women6[[#This Row],[Best 3 of 4 XCM]]+Women6[[#This Row],[Best 6 of 8 Overall]]+Women6[[#This Row],[Total of 2 XCO]]</f>
        <v>0</v>
      </c>
      <c r="AM46" s="37" cm="1">
        <f t="array" ref="AM46">18-SUM(IF(AL46&gt;$AL$18:$AL$52,1/COUNTIF($AL$18:$AL$52,$AL$18:$AL$52)))</f>
        <v>18</v>
      </c>
      <c r="AO46" s="110" t="s">
        <v>126</v>
      </c>
      <c r="AP46" s="73">
        <f>_xlfn.IFNA(INDEX('RD1 Eagle'!$I$2:$I$176,MATCH(Junior7[[#This Row],[Rider]],'RD1 Eagle'!$F$2:$F$176,0)),"")</f>
        <v>390</v>
      </c>
      <c r="AQ46" s="79" t="str">
        <f>_xlfn.IFNA(INDEX('RD2 Shepherds'!$I$2:$I$172,MATCH(Junior7[[#This Row],[Rider]],'RD2 Shepherds'!$F$2:$F$172,0)),"")</f>
        <v/>
      </c>
      <c r="AR46" s="79" t="str">
        <f>_xlfn.IFNA(INDEX('RD3 OHalTW'!$I$2:$I$200,MATCH(Junior7[[#This Row],[Rider]],'RD3 OHalTW'!$F$2:$F$200,0)),"")</f>
        <v/>
      </c>
      <c r="AS46" s="79" t="str">
        <f>_xlfn.IFNA(INDEX('RD4 Ohalloran'!$I$2:$I$200,MATCH(Junior7[[#This Row],[Rider]],'RD4 Ohalloran'!$F$2:$F$200,0)),"")</f>
        <v/>
      </c>
      <c r="AT46" s="79" t="str">
        <f>_xlfn.IFNA(INDEX('RD5 XCM Craigburn'!$I$2:$I$200,MATCH(Junior7[[#This Row],[Rider]],'RD5 XCM Craigburn'!$F$2:$F$200,0)),"")</f>
        <v/>
      </c>
      <c r="AU46" s="107" t="str">
        <f>_xlfn.IFNA(INDEX('RD6 XCM Fox Creek'!$I$2:$I$200,MATCH(Junior7[[#This Row],[Rider]],'RD6 XCM Fox Creek'!$F$2:$F$200,0)),"")</f>
        <v/>
      </c>
      <c r="AV46" s="107" t="str">
        <f>_xlfn.IFNA(INDEX('RD9 XCM Melrose W'!$I$2:$I$200,MATCH(Junior7[[#This Row],[Rider]],'RD9 XCM Melrose W'!$F$2:$F$200,0)),"")</f>
        <v/>
      </c>
      <c r="AW46" s="107" t="str">
        <f>_xlfn.IFNA(INDEX('RD7 XCO  Shepherds'!$I$2:$I$200,MATCH(Junior7[[#This Row],[Rider]],'RD7 XCO  Shepherds'!$F$2:$F$200,0)),"")</f>
        <v/>
      </c>
      <c r="AX46" s="107" t="str">
        <f>_xlfn.IFNA(INDEX('RD8 XCO Melrose T'!$I$2:$I$200,MATCH(Junior7[[#This Row],[Rider]],'RD8 XCO Melrose T'!$F$2:$F$200,0)),"")</f>
        <v/>
      </c>
      <c r="AY46" s="90">
        <f>9-COUNTBLANK(Junior7[[#This Row],[RD1 XCC Eagle]:[RD8 XCO Melrose T]])</f>
        <v>1</v>
      </c>
      <c r="AZ46" s="49">
        <f>3-COUNTBLANK(Junior7[[#This Row],[RD1 XCC Eagle]:[RD3 XCM OHalTW]])</f>
        <v>1</v>
      </c>
      <c r="BA46" s="49">
        <f>4-COUNTBLANK(Junior7[[#This Row],[RD4 ]:[RD7]])</f>
        <v>0</v>
      </c>
      <c r="BB46" s="49">
        <f>2-COUNTBLANK(Junior7[[#This Row],[RD8]:[RD8 XCO Melrose T]])</f>
        <v>0</v>
      </c>
      <c r="BC46" s="107" cm="1">
        <f t="array" ref="BC46">IF(Men_5[[#This Row],[Number of Rounds]]&lt;=6,SUM(IF(ISNA(AP46:AX46),0,AP46:AX46)),SUM(LARGE(AP46:AX46,{1,2,3,4,5,6})))</f>
        <v>390</v>
      </c>
      <c r="BD46" s="49" cm="1">
        <f t="array" ref="BD46">IF(Junior7[[#This Row],[Number of XCM Rounds]]&lt;=3,SUM(IF(ISNA(AS46:AV46),0,AS46:AV46)),SUM(LARGE(AS46:AV46,{1,2,3})))</f>
        <v>0</v>
      </c>
      <c r="BE46" s="49">
        <f>SUM(Junior7[[#This Row],[RD8]:[RD8 XCO Melrose T]])</f>
        <v>0</v>
      </c>
      <c r="BF46" s="49">
        <f>Junior7[[#This Row],[Best 3 of 4 XCM]]+Junior7[[#This Row],[Best 6 of 8 Overall]]+Junior7[[#This Row],[Total of 2 XCO]]</f>
        <v>390</v>
      </c>
      <c r="BG46" s="91" cm="1">
        <f t="array" ref="BG46">14-SUM(IF(BF46&gt;$BF$18:$BF$71,1/COUNTIF($BF$18:$BF$71,$BF$18:$BF$71)))</f>
        <v>10.000000000000004</v>
      </c>
      <c r="BH46" s="18"/>
    </row>
    <row r="47" spans="1:60" ht="15" customHeight="1" x14ac:dyDescent="0.2">
      <c r="A47" s="110" t="s">
        <v>102</v>
      </c>
      <c r="B47" s="38">
        <f>_xlfn.IFNA(INDEX('RD1 Eagle'!$I$2:$I$176,MATCH(Men_5[[#This Row],[Rider]],'RD1 Eagle'!$F$2:$F$176,0)),"")</f>
        <v>237.99999999999997</v>
      </c>
      <c r="C47" s="38" t="str">
        <f>_xlfn.IFNA(INDEX('RD2 Shepherds'!$I$2:$I$172,MATCH(Men_5[[#This Row],[Rider]],'RD2 Shepherds'!$F$2:$F$172,0)),"")</f>
        <v/>
      </c>
      <c r="D47" s="38">
        <f>_xlfn.IFNA(INDEX('RD3 OHalTW'!$I$2:$I$200,MATCH(Men_5[[#This Row],[Rider]],'RD3 OHalTW'!$F$2:$F$200,0)),"")</f>
        <v>270</v>
      </c>
      <c r="E47" s="38" t="str">
        <f>_xlfn.IFNA(INDEX('RD4 Ohalloran'!$I$2:$I$200,MATCH(Men_5[[#This Row],[Rider]],'RD4 Ohalloran'!$F$2:$F$200,0)),"")</f>
        <v/>
      </c>
      <c r="F47" s="38" t="str">
        <f>_xlfn.IFNA(INDEX('RD5 XCM Craigburn'!$I$2:$I$200,MATCH(Men_5[[#This Row],[Rider]],'RD5 XCM Craigburn'!$F$2:$F$200,0)),"")</f>
        <v/>
      </c>
      <c r="G47" s="38" t="str">
        <f>_xlfn.IFNA(INDEX('RD6 XCM Fox Creek'!$I$2:$I$200,MATCH(Men_5[[#This Row],[Rider]],'RD6 XCM Fox Creek'!$F$2:$F$200,0)),"")</f>
        <v/>
      </c>
      <c r="H47" s="38" t="str">
        <f>_xlfn.IFNA(INDEX('RD9 XCM Melrose W'!$I$2:$I$200,MATCH(Men_5[[#This Row],[Rider]],'RD9 XCM Melrose W'!$F$2:$F$200,0)),"")</f>
        <v/>
      </c>
      <c r="I47" s="38" t="str">
        <f>_xlfn.IFNA(INDEX('RD7 XCO  Shepherds'!$I$2:$I$200,MATCH(Men_5[[#This Row],[Rider]],'RD7 XCO  Shepherds'!$F$2:$F$200,0)),"")</f>
        <v/>
      </c>
      <c r="J47" s="38" t="str">
        <f>_xlfn.IFNA(INDEX('RD8 XCO Melrose T'!$I$2:$I$200,MATCH(Men_5[[#This Row],[Rider]],'RD8 XCO Melrose T'!$F$2:$F$200,0)),"")</f>
        <v/>
      </c>
      <c r="K47" s="38">
        <f>9-COUNTBLANK(Men_5[[#This Row],[RD1 XCC Eagle]:[RD8 XCO Melrose T]])</f>
        <v>2</v>
      </c>
      <c r="L47" s="61">
        <f>3-COUNTBLANK(Men_5[[#This Row],[RD1 XCC Eagle]:[RD3 XCM OHalTW]])</f>
        <v>2</v>
      </c>
      <c r="M47" s="61">
        <f>4-COUNTBLANK(Men_5[[#This Row],[RD4 ]:[RD7]])</f>
        <v>0</v>
      </c>
      <c r="N47" s="61">
        <f>2-COUNTBLANK(Men_5[[#This Row],[RD8]:[RD8 XCO Melrose T]])</f>
        <v>0</v>
      </c>
      <c r="O47" s="61" cm="1">
        <f t="array" ref="O47">IF(Men_5[[#This Row],[Number of Rounds]]&lt;=6,SUM(IF(ISNA(B47:J47),0,B47:J47)),SUM(LARGE(B47:J47,{1,2,3,4,5,6})))</f>
        <v>508</v>
      </c>
      <c r="P47" s="61" cm="1">
        <f t="array" ref="P47">IF(Men_5[[#This Row],[Number of Rounds XCM]]&lt;=3,SUM(IF(ISNA(E47:H47),0,E47:H47)),SUM(LARGE(E47:H47,{1,2,3})))</f>
        <v>0</v>
      </c>
      <c r="Q47" s="61">
        <f>SUM(Men_5[[#This Row],[RD8]:[RD8 XCO Melrose T]])</f>
        <v>0</v>
      </c>
      <c r="R47" s="61">
        <f>Men_5[[#This Row],[Best 6 of 8 Overall]]+Men_5[[#This Row],[Best 3 of 4 XCM]]+Men_5[[#This Row],[Total of 2 XCO]]</f>
        <v>508</v>
      </c>
      <c r="S47" s="37" cm="1">
        <f t="array" ref="S47">85-SUM(IF(R47&gt;$R$18:$R$210,1/COUNTIF($R$18:$R$210,$R$18:$R$210)))</f>
        <v>24.999999999999773</v>
      </c>
      <c r="T47" s="18"/>
      <c r="U47" s="110"/>
      <c r="V47" s="80" t="str">
        <f>_xlfn.IFNA(INDEX('RD1 Eagle'!$I$2:$I$176,MATCH(Women6[[#This Row],[Rider]],'RD1 Eagle'!$F$2:$F$176,0)),"")</f>
        <v/>
      </c>
      <c r="W47" s="38" t="str">
        <f>_xlfn.IFNA(INDEX('RD2 Shepherds'!$I$2:$I$172,MATCH(Women6[[#This Row],[Rider]],'RD2 Shepherds'!$F$2:$F$172,0)),"")</f>
        <v/>
      </c>
      <c r="X47" s="38" t="str">
        <f>_xlfn.IFNA(INDEX('RD3 OHalTW'!$I$2:$I$200,MATCH(Women6[[#This Row],[Rider]],'RD3 OHalTW'!$F$2:$F$200,0)),"")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XCM Craigburn'!$I$2:$I$200,MATCH(Women6[[#This Row],[Rider]],'RD5 XCM Craigburn'!$F$2:$F$200,0)),"")</f>
        <v/>
      </c>
      <c r="AA47" s="38" t="str">
        <f>_xlfn.IFNA(INDEX('RD6 XCM Fox Creek'!$I$2:$I$200,MATCH(Women6[[#This Row],[Rider]],'RD6 XCM Fox Creek'!$F$2:$F$200,0)),"")</f>
        <v/>
      </c>
      <c r="AB47" s="38" t="str">
        <f>_xlfn.IFNA(INDEX('RD9 XCM Melrose W'!$I$2:$I$200,MATCH(Women6[[#This Row],[Rider]],'RD9 XCM Melrose W'!$F$2:$F$200,0)),"")</f>
        <v/>
      </c>
      <c r="AC47" s="38" t="str">
        <f>_xlfn.IFNA(INDEX('RD7 XCO  Shepherds'!$I$2:$I$200,MATCH(Women6[[#This Row],[Rider]],'RD7 XCO  Shepherds'!$F$2:$F$200,0)),"")</f>
        <v/>
      </c>
      <c r="AD47" s="38" t="str">
        <f>_xlfn.IFNA(INDEX('RD8 XCO Melrose T'!$I$2:$I$200,MATCH(Women6[[#This Row],[Rider]],'RD8 XCO Melrose T'!$F$2:$F$200,0)),"")</f>
        <v/>
      </c>
      <c r="AE47" s="38">
        <f>9-COUNTBLANK(Women6[[#This Row],[RD1 XCC Eagle]:[RD8 XCO Melrose T]])</f>
        <v>0</v>
      </c>
      <c r="AF47" s="61">
        <f>3-COUNTBLANK(Women6[[#This Row],[RD1 XCC Eagle]:[RD3 XCM OHalTW]])</f>
        <v>0</v>
      </c>
      <c r="AG47" s="61">
        <f>4-COUNTBLANK(Women6[[#This Row],[RD4 ]:[RD7]])</f>
        <v>0</v>
      </c>
      <c r="AH47" s="61">
        <f>2-COUNTBLANK(Women6[[#This Row],[RD8]:[RD8 XCO Melrose T]])</f>
        <v>0</v>
      </c>
      <c r="AI47" s="61" cm="1">
        <f t="array" ref="AI47">IF(Men_5[[#This Row],[Number of Rounds]]&lt;=6,SUM(IF(ISNA(V47:AD47),0,V47:AD47)),SUM(LARGE(V47:AD47,{1,2,3,4,5,6})))</f>
        <v>0</v>
      </c>
      <c r="AJ47" s="61" cm="1">
        <f t="array" ref="AJ47">IF(Women6[[#This Row],[Number of XCM Rounds]]&lt;=3,SUM(IF(ISNA(Y47:AB47),0,Y47:AB47)),SUM(LARGE(Y47:AB47,{1,2,3})))</f>
        <v>0</v>
      </c>
      <c r="AK47" s="61">
        <f>SUM(Women6[[#This Row],[RD8]:[RD8 XCO Melrose T]])</f>
        <v>0</v>
      </c>
      <c r="AL47" s="61">
        <f>Women6[[#This Row],[Best 3 of 4 XCM]]+Women6[[#This Row],[Best 6 of 8 Overall]]+Women6[[#This Row],[Total of 2 XCO]]</f>
        <v>0</v>
      </c>
      <c r="AM47" s="37" cm="1">
        <f t="array" ref="AM47">18-SUM(IF(AL47&gt;$AL$18:$AL$52,1/COUNTIF($AL$18:$AL$52,$AL$18:$AL$52)))</f>
        <v>18</v>
      </c>
      <c r="AN47" s="18"/>
      <c r="AO47" s="110" t="s">
        <v>250</v>
      </c>
      <c r="AP47" s="73">
        <f>_xlfn.IFNA(INDEX('RD1 Eagle'!$I$2:$I$176,MATCH(Junior7[[#This Row],[Rider]],'RD1 Eagle'!$F$2:$F$176,0)),"")</f>
        <v>390</v>
      </c>
      <c r="AQ47" s="34" t="str">
        <f>_xlfn.IFNA(INDEX('RD2 Shepherds'!$I$2:$I$172,MATCH(Junior7[[#This Row],[Rider]],'RD2 Shepherds'!$F$2:$F$172,0)),"")</f>
        <v/>
      </c>
      <c r="AR47" s="34" t="str">
        <f>_xlfn.IFNA(INDEX('RD3 OHalTW'!$I$2:$I$200,MATCH(Junior7[[#This Row],[Rider]],'RD3 OHalTW'!$F$2:$F$200,0)),"")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XCM Craigburn'!$I$2:$I$200,MATCH(Junior7[[#This Row],[Rider]],'RD5 XCM Craigburn'!$F$2:$F$200,0)),"")</f>
        <v/>
      </c>
      <c r="AU47" s="34" t="str">
        <f>_xlfn.IFNA(INDEX('RD6 XCM Fox Creek'!$I$2:$I$200,MATCH(Junior7[[#This Row],[Rider]],'RD6 XCM Fox Creek'!$F$2:$F$200,0)),"")</f>
        <v/>
      </c>
      <c r="AV47" s="34" t="str">
        <f>_xlfn.IFNA(INDEX('RD9 XCM Melrose W'!$I$2:$I$200,MATCH(Junior7[[#This Row],[Rider]],'RD9 XCM Melrose W'!$F$2:$F$200,0)),"")</f>
        <v/>
      </c>
      <c r="AW47" s="34" t="str">
        <f>_xlfn.IFNA(INDEX('RD7 XCO  Shepherds'!$I$2:$I$200,MATCH(Junior7[[#This Row],[Rider]],'RD7 XCO  Shepherds'!$F$2:$F$200,0)),"")</f>
        <v/>
      </c>
      <c r="AX47" s="34" t="str">
        <f>_xlfn.IFNA(INDEX('RD8 XCO Melrose T'!$I$2:$I$200,MATCH(Junior7[[#This Row],[Rider]],'RD8 XCO Melrose T'!$F$2:$F$200,0)),"")</f>
        <v/>
      </c>
      <c r="AY47" s="23">
        <f>9-COUNTBLANK(Junior7[[#This Row],[RD1 XCC Eagle]:[RD8 XCO Melrose T]])</f>
        <v>1</v>
      </c>
      <c r="AZ47" s="24">
        <f>3-COUNTBLANK(Junior7[[#This Row],[RD1 XCC Eagle]:[RD3 XCM OHalTW]])</f>
        <v>1</v>
      </c>
      <c r="BA47" s="24">
        <f>4-COUNTBLANK(Junior7[[#This Row],[RD4 ]:[RD7]])</f>
        <v>0</v>
      </c>
      <c r="BB47" s="24">
        <f>2-COUNTBLANK(Junior7[[#This Row],[RD8]:[RD8 XCO Melrose T]])</f>
        <v>0</v>
      </c>
      <c r="BC47" s="59" cm="1">
        <f t="array" ref="BC47">IF(Men_5[[#This Row],[Number of Rounds]]&lt;=6,SUM(IF(ISNA(AP47:AX47),0,AP47:AX47)),SUM(LARGE(AP47:AX47,{1,2,3,4,5,6})))</f>
        <v>390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Row],[RD8]:[RD8 XCO Melrose T]])</f>
        <v>0</v>
      </c>
      <c r="BF47" s="24">
        <f>Junior7[[#This Row],[Best 3 of 4 XCM]]+Junior7[[#This Row],[Best 6 of 8 Overall]]+Junior7[[#This Row],[Total of 2 XCO]]</f>
        <v>390</v>
      </c>
      <c r="BG47" s="91" cm="1">
        <f t="array" ref="BG47">14-SUM(IF(BF47&gt;$BF$18:$BF$71,1/COUNTIF($BF$18:$BF$71,$BF$18:$BF$71)))</f>
        <v>10.000000000000004</v>
      </c>
      <c r="BH47" s="18"/>
    </row>
    <row r="48" spans="1:60" ht="16" customHeight="1" x14ac:dyDescent="0.2">
      <c r="A48" s="110" t="s">
        <v>78</v>
      </c>
      <c r="B48" s="38">
        <f>_xlfn.IFNA(INDEX('RD1 Eagle'!$I$2:$I$176,MATCH(Men_5[[#This Row],[Rider]],'RD1 Eagle'!$F$2:$F$176,0)),"")</f>
        <v>500</v>
      </c>
      <c r="C48" s="38" t="str">
        <f>_xlfn.IFNA(INDEX('RD2 Shepherds'!$I$2:$I$172,MATCH(Men_5[[#This Row],[Rider]],'RD2 Shepherds'!$F$2:$F$172,0)),"")</f>
        <v/>
      </c>
      <c r="D48" s="38" t="str">
        <f>_xlfn.IFNA(INDEX('RD3 OHalTW'!$I$2:$I$200,MATCH(Men_5[[#This Row],[Rider]],'RD3 OHalTW'!$F$2:$F$200,0)),"")</f>
        <v/>
      </c>
      <c r="E48" s="38" t="str">
        <f>_xlfn.IFNA(INDEX('RD4 Ohalloran'!$I$2:$I$200,MATCH(Men_5[[#This Row],[Rider]],'RD4 Ohalloran'!$F$2:$F$200,0)),"")</f>
        <v/>
      </c>
      <c r="F48" s="38" t="str">
        <f>_xlfn.IFNA(INDEX('RD5 XCM Craigburn'!$I$2:$I$200,MATCH(Men_5[[#This Row],[Rider]],'RD5 XCM Craigburn'!$F$2:$F$200,0)),"")</f>
        <v/>
      </c>
      <c r="G48" s="38" t="str">
        <f>_xlfn.IFNA(INDEX('RD6 XCM Fox Creek'!$I$2:$I$200,MATCH(Men_5[[#This Row],[Rider]],'RD6 XCM Fox Creek'!$F$2:$F$200,0)),"")</f>
        <v/>
      </c>
      <c r="H48" s="38" t="str">
        <f>_xlfn.IFNA(INDEX('RD9 XCM Melrose W'!$I$2:$I$200,MATCH(Men_5[[#This Row],[Rider]],'RD9 XCM Melrose W'!$F$2:$F$200,0)),"")</f>
        <v/>
      </c>
      <c r="I48" s="38" t="str">
        <f>_xlfn.IFNA(INDEX('RD7 XCO  Shepherds'!$I$2:$I$200,MATCH(Men_5[[#This Row],[Rider]],'RD7 XCO  Shepherds'!$F$2:$F$200,0)),"")</f>
        <v/>
      </c>
      <c r="J48" s="38" t="str">
        <f>_xlfn.IFNA(INDEX('RD8 XCO Melrose T'!$I$2:$I$200,MATCH(Men_5[[#This Row],[Rider]],'RD8 XCO Melrose T'!$F$2:$F$200,0)),"")</f>
        <v/>
      </c>
      <c r="K48" s="38">
        <f>9-COUNTBLANK(Men_5[[#This Row],[RD1 XCC Eagle]:[RD8 XCO Melrose T]])</f>
        <v>1</v>
      </c>
      <c r="L48" s="61">
        <f>3-COUNTBLANK(Men_5[[#This Row],[RD1 XCC Eagle]:[RD3 XCM OHalTW]])</f>
        <v>1</v>
      </c>
      <c r="M48" s="61">
        <f>4-COUNTBLANK(Men_5[[#This Row],[RD4 ]:[RD7]])</f>
        <v>0</v>
      </c>
      <c r="N48" s="61">
        <f>2-COUNTBLANK(Men_5[[#This Row],[RD8]:[RD8 XCO Melrose T]])</f>
        <v>0</v>
      </c>
      <c r="O48" s="61" cm="1">
        <f t="array" ref="O48">IF(Men_5[[#This Row],[Number of Rounds]]&lt;=6,SUM(IF(ISNA(B48:J48),0,B48:J48)),SUM(LARGE(B48:J48,{1,2,3,4,5,6})))</f>
        <v>500</v>
      </c>
      <c r="P48" s="61" cm="1">
        <f t="array" ref="P48">IF(Men_5[[#This Row],[Number of Rounds XCM]]&lt;=3,SUM(IF(ISNA(E48:H48),0,E48:H48)),SUM(LARGE(E48:H48,{1,2,3})))</f>
        <v>0</v>
      </c>
      <c r="Q48" s="61">
        <f>SUM(Men_5[[#This Row],[RD8]:[RD8 XCO Melrose T]])</f>
        <v>0</v>
      </c>
      <c r="R48" s="61">
        <f>Men_5[[#This Row],[Best 6 of 8 Overall]]+Men_5[[#This Row],[Best 3 of 4 XCM]]+Men_5[[#This Row],[Total of 2 XCO]]</f>
        <v>500</v>
      </c>
      <c r="S48" s="37" cm="1">
        <f t="array" ref="S48">85-SUM(IF(R48&gt;$R$18:$R$210,1/COUNTIF($R$18:$R$210,$R$18:$R$210)))</f>
        <v>25.999999999999773</v>
      </c>
      <c r="T48" s="18"/>
      <c r="U48" s="110"/>
      <c r="V48" s="34" t="str">
        <f>_xlfn.IFNA(INDEX('RD1 Eagle'!$I$2:$I$176,MATCH(Women6[[#This Row],[Rider]],'RD1 Eagle'!$F$2:$F$176,0)),"")</f>
        <v/>
      </c>
      <c r="W48" s="34" t="str">
        <f>_xlfn.IFNA(INDEX('RD2 Shepherds'!$I$2:$I$172,MATCH(Women6[[#This Row],[Rider]],'RD2 Shepherds'!$F$2:$F$172,0)),"")</f>
        <v/>
      </c>
      <c r="X48" s="34" t="str">
        <f>_xlfn.IFNA(INDEX('RD3 OHalTW'!$I$2:$I$200,MATCH(Women6[[#This Row],[Rider]],'RD3 OHalTW'!$F$2:$F$200,0)),"")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XCM Craigburn'!$I$2:$I$200,MATCH(Women6[[#This Row],[Rider]],'RD5 XCM Craigburn'!$F$2:$F$200,0)),"")</f>
        <v/>
      </c>
      <c r="AA48" s="34" t="str">
        <f>_xlfn.IFNA(INDEX('RD6 XCM Fox Creek'!$I$2:$I$200,MATCH(Women6[[#This Row],[Rider]],'RD6 XCM Fox Creek'!$F$2:$F$200,0)),"")</f>
        <v/>
      </c>
      <c r="AB48" s="34" t="str">
        <f>_xlfn.IFNA(INDEX('RD9 XCM Melrose W'!$I$2:$I$200,MATCH(Women6[[#This Row],[Rider]],'RD9 XCM Melrose W'!$F$2:$F$200,0)),"")</f>
        <v/>
      </c>
      <c r="AC48" s="34" t="str">
        <f>_xlfn.IFNA(INDEX('RD7 XCO  Shepherds'!$I$2:$I$200,MATCH(Women6[[#This Row],[Rider]],'RD7 XCO  Shepherds'!$F$2:$F$200,0)),"")</f>
        <v/>
      </c>
      <c r="AD48" s="34" t="str">
        <f>_xlfn.IFNA(INDEX('RD8 XCO Melrose T'!$I$2:$I$200,MATCH(Women6[[#This Row],[Rider]],'RD8 XCO Melrose T'!$F$2:$F$200,0)),"")</f>
        <v/>
      </c>
      <c r="AE48" s="34">
        <f>9-COUNTBLANK(Women6[[#This Row],[RD1 XCC Eagle]:[RD8 XCO Melrose T]])</f>
        <v>0</v>
      </c>
      <c r="AF48" s="59">
        <f>3-COUNTBLANK(Women6[[#This Row],[RD1 XCC Eagle]:[RD3 XCM OHalTW]])</f>
        <v>0</v>
      </c>
      <c r="AG48" s="59">
        <f>4-COUNTBLANK(Women6[[#This Row],[RD4 ]:[RD7]])</f>
        <v>0</v>
      </c>
      <c r="AH48" s="59">
        <f>2-COUNTBLANK(Women6[[#This Row],[RD8]:[RD8 XCO Melrose T]])</f>
        <v>0</v>
      </c>
      <c r="AI48" s="59" cm="1">
        <f t="array" ref="AI48">IF(Men_5[[#This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9">
        <f>SUM(Women6[[#This Row],[RD8]:[RD8 XCO Melrose T]])</f>
        <v>0</v>
      </c>
      <c r="AL48" s="106">
        <f>Women6[[#This Row],[Best 3 of 4 XCM]]+Women6[[#This Row],[Best 6 of 8 Overall]]+Women6[[#This Row],[Total of 2 XCO]]</f>
        <v>0</v>
      </c>
      <c r="AM48" s="37" cm="1">
        <f t="array" ref="AM48">18-SUM(IF(AL48&gt;$AL$18:$AL$52,1/COUNTIF($AL$18:$AL$52,$AL$18:$AL$52)))</f>
        <v>18</v>
      </c>
      <c r="AN48" s="47"/>
      <c r="AO48" s="110" t="s">
        <v>433</v>
      </c>
      <c r="AP48" s="73" t="str">
        <f>_xlfn.IFNA(INDEX('RD1 Eagle'!$I$2:$I$176,MATCH(Junior7[[#This Row],[Rider]],'RD1 Eagle'!$F$2:$F$176,0)),"")</f>
        <v/>
      </c>
      <c r="AQ48" s="34">
        <f>_xlfn.IFNA(INDEX('RD2 Shepherds'!$I$2:$I$172,MATCH(Junior7[[#This Row],[Rider]],'RD2 Shepherds'!$F$2:$F$172,0)),"")</f>
        <v>380</v>
      </c>
      <c r="AR48" s="34" t="str">
        <f>_xlfn.IFNA(INDEX('RD3 OHalTW'!$I$2:$I$200,MATCH(Junior7[[#This Row],[Rider]],'RD3 OHalTW'!$F$2:$F$200,0)),"")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XCM Craigburn'!$I$2:$I$200,MATCH(Junior7[[#This Row],[Rider]],'RD5 XCM Craigburn'!$F$2:$F$200,0)),"")</f>
        <v/>
      </c>
      <c r="AU48" s="34" t="str">
        <f>_xlfn.IFNA(INDEX('RD6 XCM Fox Creek'!$I$2:$I$200,MATCH(Junior7[[#This Row],[Rider]],'RD6 XCM Fox Creek'!$F$2:$F$200,0)),"")</f>
        <v/>
      </c>
      <c r="AV48" s="34" t="str">
        <f>_xlfn.IFNA(INDEX('RD9 XCM Melrose W'!$I$2:$I$200,MATCH(Junior7[[#This Row],[Rider]],'RD9 XCM Melrose W'!$F$2:$F$200,0)),"")</f>
        <v/>
      </c>
      <c r="AW48" s="34" t="str">
        <f>_xlfn.IFNA(INDEX('RD7 XCO  Shepherds'!$I$2:$I$200,MATCH(Junior7[[#This Row],[Rider]],'RD7 XCO  Shepherds'!$F$2:$F$200,0)),"")</f>
        <v/>
      </c>
      <c r="AX48" s="34" t="str">
        <f>_xlfn.IFNA(INDEX('RD8 XCO Melrose T'!$I$2:$I$200,MATCH(Junior7[[#This Row],[Rider]],'RD8 XCO Melrose T'!$F$2:$F$200,0)),"")</f>
        <v/>
      </c>
      <c r="AY48" s="23">
        <f>9-COUNTBLANK(Junior7[[#This Row],[RD1 XCC Eagle]:[RD8 XCO Melrose T]])</f>
        <v>1</v>
      </c>
      <c r="AZ48" s="24">
        <f>3-COUNTBLANK(Junior7[[#This Row],[RD1 XCC Eagle]:[RD3 XCM OHalTW]])</f>
        <v>1</v>
      </c>
      <c r="BA48" s="24">
        <f>4-COUNTBLANK(Junior7[[#This Row],[RD4 ]:[RD7]])</f>
        <v>0</v>
      </c>
      <c r="BB48" s="24">
        <f>2-COUNTBLANK(Junior7[[#This Row],[RD8]:[RD8 XCO Melrose T]])</f>
        <v>0</v>
      </c>
      <c r="BC48" s="59" cm="1">
        <f t="array" ref="BC48">IF(Men_5[[#This Row],[Number of Rounds]]&lt;=6,SUM(IF(ISNA(AP48:AX48),0,AP48:AX48)),SUM(LARGE(AP48:AX48,{1,2,3,4,5,6})))</f>
        <v>380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Row],[RD8]:[RD8 XCO Melrose T]])</f>
        <v>0</v>
      </c>
      <c r="BF48" s="24">
        <f>Junior7[[#This Row],[Best 3 of 4 XCM]]+Junior7[[#This Row],[Best 6 of 8 Overall]]+Junior7[[#This Row],[Total of 2 XCO]]</f>
        <v>380</v>
      </c>
      <c r="BG48" s="91" cm="1">
        <f t="array" ref="BG48">14-SUM(IF(BF48&gt;$BF$18:$BF$71,1/COUNTIF($BF$18:$BF$71,$BF$18:$BF$71)))</f>
        <v>11.000000000000004</v>
      </c>
      <c r="BH48" s="18"/>
    </row>
    <row r="49" spans="1:60" ht="16" customHeight="1" thickBot="1" x14ac:dyDescent="0.25">
      <c r="A49" s="110" t="s">
        <v>106</v>
      </c>
      <c r="B49" s="38" t="str">
        <f>_xlfn.IFNA(INDEX('RD1 Eagle'!$I$2:$I$176,MATCH(Men_5[[#This Row],[Rider]],'RD1 Eagle'!$F$2:$F$176,0)),"")</f>
        <v/>
      </c>
      <c r="C49" s="38">
        <f>_xlfn.IFNA(INDEX('RD2 Shepherds'!$I$2:$I$172,MATCH(Men_5[[#This Row],[Rider]],'RD2 Shepherds'!$F$2:$F$172,0)),"")</f>
        <v>230.99999999999997</v>
      </c>
      <c r="D49" s="38">
        <f>_xlfn.IFNA(INDEX('RD3 OHalTW'!$I$2:$I$200,MATCH(Men_5[[#This Row],[Rider]],'RD3 OHalTW'!$F$2:$F$200,0)),"")</f>
        <v>266</v>
      </c>
      <c r="E49" s="38" t="str">
        <f>_xlfn.IFNA(INDEX('RD4 Ohalloran'!$I$2:$I$200,MATCH(Men_5[[#This Row],[Rider]],'RD4 Ohalloran'!$F$2:$F$200,0)),"")</f>
        <v/>
      </c>
      <c r="F49" s="38" t="str">
        <f>_xlfn.IFNA(INDEX('RD5 XCM Craigburn'!$I$2:$I$200,MATCH(Men_5[[#This Row],[Rider]],'RD5 XCM Craigburn'!$F$2:$F$200,0)),"")</f>
        <v/>
      </c>
      <c r="G49" s="38" t="str">
        <f>_xlfn.IFNA(INDEX('RD6 XCM Fox Creek'!$I$2:$I$200,MATCH(Men_5[[#This Row],[Rider]],'RD6 XCM Fox Creek'!$F$2:$F$200,0)),"")</f>
        <v/>
      </c>
      <c r="H49" s="38" t="str">
        <f>_xlfn.IFNA(INDEX('RD9 XCM Melrose W'!$I$2:$I$200,MATCH(Men_5[[#This Row],[Rider]],'RD9 XCM Melrose W'!$F$2:$F$200,0)),"")</f>
        <v/>
      </c>
      <c r="I49" s="38" t="str">
        <f>_xlfn.IFNA(INDEX('RD7 XCO  Shepherds'!$I$2:$I$200,MATCH(Men_5[[#This Row],[Rider]],'RD7 XCO  Shepherds'!$F$2:$F$200,0)),"")</f>
        <v/>
      </c>
      <c r="J49" s="38" t="str">
        <f>_xlfn.IFNA(INDEX('RD8 XCO Melrose T'!$I$2:$I$200,MATCH(Men_5[[#This Row],[Rider]],'RD8 XCO Melrose T'!$F$2:$F$200,0)),"")</f>
        <v/>
      </c>
      <c r="K49" s="38">
        <f>9-COUNTBLANK(Men_5[[#This Row],[RD1 XCC Eagle]:[RD8 XCO Melrose T]])</f>
        <v>2</v>
      </c>
      <c r="L49" s="61">
        <f>3-COUNTBLANK(Men_5[[#This Row],[RD1 XCC Eagle]:[RD3 XCM OHalTW]])</f>
        <v>2</v>
      </c>
      <c r="M49" s="61">
        <f>4-COUNTBLANK(Men_5[[#This Row],[RD4 ]:[RD7]])</f>
        <v>0</v>
      </c>
      <c r="N49" s="61">
        <f>2-COUNTBLANK(Men_5[[#This Row],[RD8]:[RD8 XCO Melrose T]])</f>
        <v>0</v>
      </c>
      <c r="O49" s="61" cm="1">
        <f t="array" ref="O49">IF(Men_5[[#This Row],[Number of Rounds]]&lt;=6,SUM(IF(ISNA(B49:J49),0,B49:J49)),SUM(LARGE(B49:J49,{1,2,3,4,5,6})))</f>
        <v>497</v>
      </c>
      <c r="P49" s="61" cm="1">
        <f t="array" ref="P49">IF(Men_5[[#This Row],[Number of Rounds XCM]]&lt;=3,SUM(IF(ISNA(E49:H49),0,E49:H49)),SUM(LARGE(E49:H49,{1,2,3})))</f>
        <v>0</v>
      </c>
      <c r="Q49" s="61">
        <f>SUM(Men_5[[#This Row],[RD8]:[RD8 XCO Melrose T]])</f>
        <v>0</v>
      </c>
      <c r="R49" s="61">
        <f>Men_5[[#This Row],[Best 6 of 8 Overall]]+Men_5[[#This Row],[Best 3 of 4 XCM]]+Men_5[[#This Row],[Total of 2 XCO]]</f>
        <v>497</v>
      </c>
      <c r="S49" s="37" cm="1">
        <f t="array" ref="S49">85-SUM(IF(R49&gt;$R$18:$R$210,1/COUNTIF($R$18:$R$210,$R$18:$R$210)))</f>
        <v>26.999999999999773</v>
      </c>
      <c r="T49" s="18"/>
      <c r="U49" s="110"/>
      <c r="V49" s="38" t="str">
        <f>_xlfn.IFNA(INDEX('RD1 Eagle'!$I$2:$I$176,MATCH(Women6[[#This Row],[Rider]],'RD1 Eagle'!$F$2:$F$176,0)),"")</f>
        <v/>
      </c>
      <c r="W49" s="38" t="str">
        <f>_xlfn.IFNA(INDEX('RD2 Shepherds'!$I$2:$I$172,MATCH(Women6[[#This Row],[Rider]],'RD2 Shepherds'!$F$2:$F$172,0)),"")</f>
        <v/>
      </c>
      <c r="X49" s="34" t="str">
        <f>_xlfn.IFNA(INDEX('RD3 OHalTW'!$I$2:$I$200,MATCH(Women6[[#This Row],[Rider]],'RD3 OHalTW'!$F$2:$F$200,0)),"")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XCM Craigburn'!$I$2:$I$200,MATCH(Women6[[#This Row],[Rider]],'RD5 XCM Craigburn'!$F$2:$F$200,0)),"")</f>
        <v/>
      </c>
      <c r="AA49" s="34" t="str">
        <f>_xlfn.IFNA(INDEX('RD6 XCM Fox Creek'!$I$2:$I$200,MATCH(Women6[[#This Row],[Rider]],'RD6 XCM Fox Creek'!$F$2:$F$200,0)),"")</f>
        <v/>
      </c>
      <c r="AB49" s="34" t="str">
        <f>_xlfn.IFNA(INDEX('RD9 XCM Melrose W'!$I$2:$I$200,MATCH(Women6[[#This Row],[Rider]],'RD9 XCM Melrose W'!$F$2:$F$200,0)),"")</f>
        <v/>
      </c>
      <c r="AC49" s="34" t="str">
        <f>_xlfn.IFNA(INDEX('RD7 XCO  Shepherds'!$I$2:$I$200,MATCH(Women6[[#This Row],[Rider]],'RD7 XCO  Shepherds'!$F$2:$F$200,0)),"")</f>
        <v/>
      </c>
      <c r="AD49" s="34" t="str">
        <f>_xlfn.IFNA(INDEX('RD8 XCO Melrose T'!$I$2:$I$200,MATCH(Women6[[#This Row],[Rider]],'RD8 XCO Melrose T'!$F$2:$F$200,0)),"")</f>
        <v/>
      </c>
      <c r="AE49" s="34">
        <f>9-COUNTBLANK(Women6[[#This Row],[RD1 XCC Eagle]:[RD8 XCO Melrose T]])</f>
        <v>0</v>
      </c>
      <c r="AF49" s="118">
        <f>3-COUNTBLANK(Women6[[#This Row],[RD1 XCC Eagle]:[RD3 XCM OHalTW]])</f>
        <v>0</v>
      </c>
      <c r="AG49" s="118">
        <f>4-COUNTBLANK(Women6[[#This Row],[RD4 ]:[RD7]])</f>
        <v>0</v>
      </c>
      <c r="AH49" s="118">
        <f>2-COUNTBLANK(Women6[[#This Row],[RD8]:[RD8 XCO Melrose T]])</f>
        <v>0</v>
      </c>
      <c r="AI49" s="107" cm="1">
        <f t="array" ref="AI49">IF(Men_5[[#This Row],[Number of Rounds]]&lt;=6,SUM(IF(ISNA(V49:AD49),0,V49:AD49)),SUM(LARGE(V49:AD49,{1,2,3,4,5,6})))</f>
        <v>0</v>
      </c>
      <c r="AJ49" s="107" cm="1">
        <f t="array" ref="AJ49">IF(Women6[[#This Row],[Number of XCM Rounds]]&lt;=3,SUM(IF(ISNA(Y49:AB49),0,Y49:AB49)),SUM(LARGE(Y49:AB49,{1,2,3})))</f>
        <v>0</v>
      </c>
      <c r="AK49" s="109">
        <f>SUM(Women6[[#This Row],[RD8]:[RD8 XCO Melrose T]])</f>
        <v>0</v>
      </c>
      <c r="AL49" s="106">
        <f>Women6[[#This Row],[Best 3 of 4 XCM]]+Women6[[#This Row],[Best 6 of 8 Overall]]+Women6[[#This Row],[Total of 2 XCO]]</f>
        <v>0</v>
      </c>
      <c r="AM49" s="37" cm="1">
        <f t="array" ref="AM49">18-SUM(IF(AL49&gt;$AL$18:$AL$52,1/COUNTIF($AL$18:$AL$52,$AL$18:$AL$52)))</f>
        <v>18</v>
      </c>
      <c r="AN49" s="47"/>
      <c r="AO49" s="110" t="s">
        <v>440</v>
      </c>
      <c r="AP49" s="73" t="str">
        <f>_xlfn.IFNA(INDEX('RD1 Eagle'!$I$2:$I$176,MATCH(Junior7[[#This Row],[Rider]],'RD1 Eagle'!$F$2:$F$176,0)),"")</f>
        <v/>
      </c>
      <c r="AQ49" s="34">
        <f>_xlfn.IFNA(INDEX('RD2 Shepherds'!$I$2:$I$172,MATCH(Junior7[[#This Row],[Rider]],'RD2 Shepherds'!$F$2:$F$172,0)),"")</f>
        <v>380</v>
      </c>
      <c r="AR49" s="34" t="str">
        <f>_xlfn.IFNA(INDEX('RD3 OHalTW'!$I$2:$I$200,MATCH(Junior7[[#This Row],[Rider]],'RD3 OHalTW'!$F$2:$F$200,0)),"")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XCM Craigburn'!$I$2:$I$200,MATCH(Junior7[[#This Row],[Rider]],'RD5 XCM Craigburn'!$F$2:$F$200,0)),"")</f>
        <v/>
      </c>
      <c r="AU49" s="34" t="str">
        <f>_xlfn.IFNA(INDEX('RD6 XCM Fox Creek'!$I$2:$I$200,MATCH(Junior7[[#This Row],[Rider]],'RD6 XCM Fox Creek'!$F$2:$F$200,0)),"")</f>
        <v/>
      </c>
      <c r="AV49" s="34" t="str">
        <f>_xlfn.IFNA(INDEX('RD9 XCM Melrose W'!$I$2:$I$200,MATCH(Junior7[[#This Row],[Rider]],'RD9 XCM Melrose W'!$F$2:$F$200,0)),"")</f>
        <v/>
      </c>
      <c r="AW49" s="34" t="str">
        <f>_xlfn.IFNA(INDEX('RD7 XCO  Shepherds'!$I$2:$I$200,MATCH(Junior7[[#This Row],[Rider]],'RD7 XCO  Shepherds'!$F$2:$F$200,0)),"")</f>
        <v/>
      </c>
      <c r="AX49" s="34" t="str">
        <f>_xlfn.IFNA(INDEX('RD8 XCO Melrose T'!$I$2:$I$200,MATCH(Junior7[[#This Row],[Rider]],'RD8 XCO Melrose T'!$F$2:$F$200,0)),"")</f>
        <v/>
      </c>
      <c r="AY49" s="23">
        <f>9-COUNTBLANK(Junior7[[#This Row],[RD1 XCC Eagle]:[RD8 XCO Melrose T]])</f>
        <v>1</v>
      </c>
      <c r="AZ49" s="24">
        <f>3-COUNTBLANK(Junior7[[#This Row],[RD1 XCC Eagle]:[RD3 XCM OHalTW]])</f>
        <v>1</v>
      </c>
      <c r="BA49" s="24">
        <f>4-COUNTBLANK(Junior7[[#This Row],[RD4 ]:[RD7]])</f>
        <v>0</v>
      </c>
      <c r="BB49" s="24">
        <f>2-COUNTBLANK(Junior7[[#This Row],[RD8]:[RD8 XCO Melrose T]])</f>
        <v>0</v>
      </c>
      <c r="BC49" s="59" cm="1">
        <f t="array" ref="BC49">IF(Men_5[[#This Row],[Number of Rounds]]&lt;=6,SUM(IF(ISNA(AP49:AX49),0,AP49:AX49)),SUM(LARGE(AP49:AX49,{1,2,3,4,5,6})))</f>
        <v>380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Row],[RD8]:[RD8 XCO Melrose T]])</f>
        <v>0</v>
      </c>
      <c r="BF49" s="24">
        <f>Junior7[[#This Row],[Best 3 of 4 XCM]]+Junior7[[#This Row],[Best 6 of 8 Overall]]+Junior7[[#This Row],[Total of 2 XCO]]</f>
        <v>380</v>
      </c>
      <c r="BG49" s="91" cm="1">
        <f t="array" ref="BG49">14-SUM(IF(BF49&gt;$BF$18:$BF$71,1/COUNTIF($BF$18:$BF$71,$BF$18:$BF$71)))</f>
        <v>11.000000000000004</v>
      </c>
      <c r="BH49" s="18"/>
    </row>
    <row r="50" spans="1:60" ht="17" thickBot="1" x14ac:dyDescent="0.25">
      <c r="A50" s="110" t="s">
        <v>106</v>
      </c>
      <c r="B50" s="38" t="str">
        <f>_xlfn.IFNA(INDEX('RD1 Eagle'!$I$2:$I$176,MATCH(Men_5[[#This Row],[Rider]],'RD1 Eagle'!$F$2:$F$176,0)),"")</f>
        <v/>
      </c>
      <c r="C50" s="38">
        <f>_xlfn.IFNA(INDEX('RD2 Shepherds'!$I$2:$I$172,MATCH(Men_5[[#This Row],[Rider]],'RD2 Shepherds'!$F$2:$F$172,0)),"")</f>
        <v>230.99999999999997</v>
      </c>
      <c r="D50" s="38">
        <f>_xlfn.IFNA(INDEX('RD3 OHalTW'!$I$2:$I$200,MATCH(Men_5[[#This Row],[Rider]],'RD3 OHalTW'!$F$2:$F$200,0)),"")</f>
        <v>266</v>
      </c>
      <c r="E50" s="38" t="str">
        <f>_xlfn.IFNA(INDEX('RD4 Ohalloran'!$I$2:$I$200,MATCH(Men_5[[#This Row],[Rider]],'RD4 Ohalloran'!$F$2:$F$200,0)),"")</f>
        <v/>
      </c>
      <c r="F50" s="38" t="str">
        <f>_xlfn.IFNA(INDEX('RD5 XCM Craigburn'!$I$2:$I$200,MATCH(Men_5[[#This Row],[Rider]],'RD5 XCM Craigburn'!$F$2:$F$200,0)),"")</f>
        <v/>
      </c>
      <c r="G50" s="38" t="str">
        <f>_xlfn.IFNA(INDEX('RD6 XCM Fox Creek'!$I$2:$I$200,MATCH(Men_5[[#This Row],[Rider]],'RD6 XCM Fox Creek'!$F$2:$F$200,0)),"")</f>
        <v/>
      </c>
      <c r="H50" s="38" t="str">
        <f>_xlfn.IFNA(INDEX('RD9 XCM Melrose W'!$I$2:$I$200,MATCH(Men_5[[#This Row],[Rider]],'RD9 XCM Melrose W'!$F$2:$F$200,0)),"")</f>
        <v/>
      </c>
      <c r="I50" s="38" t="str">
        <f>_xlfn.IFNA(INDEX('RD7 XCO  Shepherds'!$I$2:$I$200,MATCH(Men_5[[#This Row],[Rider]],'RD7 XCO  Shepherds'!$F$2:$F$200,0)),"")</f>
        <v/>
      </c>
      <c r="J50" s="38" t="str">
        <f>_xlfn.IFNA(INDEX('RD8 XCO Melrose T'!$I$2:$I$200,MATCH(Men_5[[#This Row],[Rider]],'RD8 XCO Melrose T'!$F$2:$F$200,0)),"")</f>
        <v/>
      </c>
      <c r="K50" s="38">
        <f>9-COUNTBLANK(Men_5[[#This Row],[RD1 XCC Eagle]:[RD8 XCO Melrose T]])</f>
        <v>2</v>
      </c>
      <c r="L50" s="61">
        <f>3-COUNTBLANK(Men_5[[#This Row],[RD1 XCC Eagle]:[RD3 XCM OHalTW]])</f>
        <v>2</v>
      </c>
      <c r="M50" s="61">
        <f>4-COUNTBLANK(Men_5[[#This Row],[RD4 ]:[RD7]])</f>
        <v>0</v>
      </c>
      <c r="N50" s="61">
        <f>2-COUNTBLANK(Men_5[[#This Row],[RD8]:[RD8 XCO Melrose T]])</f>
        <v>0</v>
      </c>
      <c r="O50" s="61" cm="1">
        <f t="array" ref="O50">IF(Men_5[[#This Row],[Number of Rounds]]&lt;=6,SUM(IF(ISNA(B50:J50),0,B50:J50)),SUM(LARGE(B50:J50,{1,2,3,4,5,6})))</f>
        <v>497</v>
      </c>
      <c r="P50" s="61" cm="1">
        <f t="array" ref="P50">IF(Men_5[[#This Row],[Number of Rounds XCM]]&lt;=3,SUM(IF(ISNA(E50:H50),0,E50:H50)),SUM(LARGE(E50:H50,{1,2,3})))</f>
        <v>0</v>
      </c>
      <c r="Q50" s="61">
        <f>SUM(Men_5[[#This Row],[RD8]:[RD8 XCO Melrose T]])</f>
        <v>0</v>
      </c>
      <c r="R50" s="61">
        <f>Men_5[[#This Row],[Best 6 of 8 Overall]]+Men_5[[#This Row],[Best 3 of 4 XCM]]+Men_5[[#This Row],[Total of 2 XCO]]</f>
        <v>497</v>
      </c>
      <c r="S50" s="37" cm="1">
        <f t="array" ref="S50">85-SUM(IF(R50&gt;$R$18:$R$210,1/COUNTIF($R$18:$R$210,$R$18:$R$210)))</f>
        <v>26.999999999999773</v>
      </c>
      <c r="T50" s="18"/>
      <c r="U50" s="110"/>
      <c r="V50" s="38" t="str">
        <f>_xlfn.IFNA(INDEX('RD1 Eagle'!$I$2:$I$176,MATCH(Women6[[#This Row],[Rider]],'RD1 Eagle'!$F$2:$F$176,0)),"")</f>
        <v/>
      </c>
      <c r="W50" s="38" t="str">
        <f>_xlfn.IFNA(INDEX('RD2 Shepherds'!$I$2:$I$172,MATCH(Women6[[#This Row],[Rider]],'RD2 Shepherds'!$F$2:$F$172,0)),"")</f>
        <v/>
      </c>
      <c r="X50" s="34" t="str">
        <f>_xlfn.IFNA(INDEX('RD3 OHalTW'!$I$2:$I$200,MATCH(Women6[[#This Row],[Rider]],'RD3 OHalTW'!$F$2:$F$200,0)),"")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XCM Craigburn'!$I$2:$I$200,MATCH(Women6[[#This Row],[Rider]],'RD5 XCM Craigburn'!$F$2:$F$200,0)),"")</f>
        <v/>
      </c>
      <c r="AA50" s="34" t="str">
        <f>_xlfn.IFNA(INDEX('RD6 XCM Fox Creek'!$I$2:$I$200,MATCH(Women6[[#This Row],[Rider]],'RD6 XCM Fox Creek'!$F$2:$F$200,0)),"")</f>
        <v/>
      </c>
      <c r="AB50" s="34" t="str">
        <f>_xlfn.IFNA(INDEX('RD9 XCM Melrose W'!$I$2:$I$200,MATCH(Women6[[#This Row],[Rider]],'RD9 XCM Melrose W'!$F$2:$F$200,0)),"")</f>
        <v/>
      </c>
      <c r="AC50" s="34" t="str">
        <f>_xlfn.IFNA(INDEX('RD7 XCO  Shepherds'!$I$2:$I$200,MATCH(Women6[[#This Row],[Rider]],'RD7 XCO  Shepherds'!$F$2:$F$200,0)),"")</f>
        <v/>
      </c>
      <c r="AD50" s="34" t="str">
        <f>_xlfn.IFNA(INDEX('RD8 XCO Melrose T'!$I$2:$I$200,MATCH(Women6[[#This Row],[Rider]],'RD8 XCO Melrose T'!$F$2:$F$200,0)),"")</f>
        <v/>
      </c>
      <c r="AE50" s="34">
        <f>9-COUNTBLANK(Women6[[#This Row],[RD1 XCC Eagle]:[RD8 XCO Melrose T]])</f>
        <v>0</v>
      </c>
      <c r="AF50" s="115">
        <f>3-COUNTBLANK(Women6[[#This Row],[RD1 XCC Eagle]:[RD3 XCM OHalTW]])</f>
        <v>0</v>
      </c>
      <c r="AG50" s="115">
        <f>4-COUNTBLANK(Women6[[#This Row],[RD4 ]:[RD7]])</f>
        <v>0</v>
      </c>
      <c r="AH50" s="115">
        <f>2-COUNTBLANK(Women6[[#This Row],[RD8]:[RD8 XCO Melrose T]])</f>
        <v>0</v>
      </c>
      <c r="AI50" s="59" cm="1">
        <f t="array" ref="AI50">IF(Men_5[[#This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9">
        <f>SUM(Women6[[#This Row],[RD8]:[RD8 XCO Melrose T]])</f>
        <v>0</v>
      </c>
      <c r="AL50" s="106">
        <f>Women6[[#This Row],[Best 3 of 4 XCM]]+Women6[[#This Row],[Best 6 of 8 Overall]]+Women6[[#This Row],[Total of 2 XCO]]</f>
        <v>0</v>
      </c>
      <c r="AM50" s="37" cm="1">
        <f t="array" ref="AM50">18-SUM(IF(AL50&gt;$AL$18:$AL$52,1/COUNTIF($AL$18:$AL$52,$AL$18:$AL$52)))</f>
        <v>18</v>
      </c>
      <c r="AN50" s="47"/>
      <c r="AO50" s="110" t="s">
        <v>442</v>
      </c>
      <c r="AP50" s="128" t="str">
        <f>_xlfn.IFNA(INDEX('RD1 Eagle'!$I$2:$I$176,MATCH(Junior7[[#This Row],[Rider]],'RD1 Eagle'!$F$2:$F$176,0)),"")</f>
        <v/>
      </c>
      <c r="AQ50" s="38">
        <f>_xlfn.IFNA(INDEX('RD2 Shepherds'!$I$2:$I$172,MATCH(Junior7[[#This Row],[Rider]],'RD2 Shepherds'!$F$2:$F$172,0)),"")</f>
        <v>370</v>
      </c>
      <c r="AR50" s="34" t="str">
        <f>_xlfn.IFNA(INDEX('RD3 OHalTW'!$I$2:$I$200,MATCH(Junior7[[#This Row],[Rider]],'RD3 OHalTW'!$F$2:$F$200,0)),"")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XCM Craigburn'!$I$2:$I$200,MATCH(Junior7[[#This Row],[Rider]],'RD5 XCM Craigburn'!$F$2:$F$200,0)),"")</f>
        <v/>
      </c>
      <c r="AU50" s="34" t="str">
        <f>_xlfn.IFNA(INDEX('RD6 XCM Fox Creek'!$I$2:$I$200,MATCH(Junior7[[#This Row],[Rider]],'RD6 XCM Fox Creek'!$F$2:$F$200,0)),"")</f>
        <v/>
      </c>
      <c r="AV50" s="34" t="str">
        <f>_xlfn.IFNA(INDEX('RD9 XCM Melrose W'!$I$2:$I$200,MATCH(Junior7[[#This Row],[Rider]],'RD9 XCM Melrose W'!$F$2:$F$200,0)),"")</f>
        <v/>
      </c>
      <c r="AW50" s="34" t="str">
        <f>_xlfn.IFNA(INDEX('RD7 XCO  Shepherds'!$I$2:$I$200,MATCH(Junior7[[#This Row],[Rider]],'RD7 XCO  Shepherds'!$F$2:$F$200,0)),"")</f>
        <v/>
      </c>
      <c r="AX50" s="34" t="str">
        <f>_xlfn.IFNA(INDEX('RD8 XCO Melrose T'!$I$2:$I$200,MATCH(Junior7[[#This Row],[Rider]],'RD8 XCO Melrose T'!$F$2:$F$200,0)),"")</f>
        <v/>
      </c>
      <c r="AY50" s="23">
        <f>9-COUNTBLANK(Junior7[[#This Row],[RD1 XCC Eagle]:[RD8 XCO Melrose T]])</f>
        <v>1</v>
      </c>
      <c r="AZ50" s="24">
        <f>3-COUNTBLANK(Junior7[[#This Row],[RD1 XCC Eagle]:[RD3 XCM OHalTW]])</f>
        <v>1</v>
      </c>
      <c r="BA50" s="24">
        <f>4-COUNTBLANK(Junior7[[#This Row],[RD4 ]:[RD7]])</f>
        <v>0</v>
      </c>
      <c r="BB50" s="24">
        <f>2-COUNTBLANK(Junior7[[#This Row],[RD8]:[RD8 XCO Melrose T]])</f>
        <v>0</v>
      </c>
      <c r="BC50" s="59" cm="1">
        <f t="array" ref="BC50">IF(Men_5[[#This Row],[Number of Rounds]]&lt;=6,SUM(IF(ISNA(AP50:AX50),0,AP50:AX50)),SUM(LARGE(AP50:AX50,{1,2,3,4,5,6})))</f>
        <v>370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Row],[RD8]:[RD8 XCO Melrose T]])</f>
        <v>0</v>
      </c>
      <c r="BF50" s="24">
        <f>Junior7[[#This Row],[Best 3 of 4 XCM]]+Junior7[[#This Row],[Best 6 of 8 Overall]]+Junior7[[#This Row],[Total of 2 XCO]]</f>
        <v>370</v>
      </c>
      <c r="BG50" s="91" cm="1">
        <f t="array" ref="BG50">14-SUM(IF(BF50&gt;$BF$18:$BF$71,1/COUNTIF($BF$18:$BF$71,$BF$18:$BF$71)))</f>
        <v>12</v>
      </c>
      <c r="BH50" s="18"/>
    </row>
    <row r="51" spans="1:60" ht="16.25" customHeight="1" thickBot="1" x14ac:dyDescent="0.25">
      <c r="A51" s="110" t="s">
        <v>373</v>
      </c>
      <c r="B51" s="38" t="str">
        <f>_xlfn.IFNA(INDEX('RD1 Eagle'!$I$2:$I$176,MATCH(Men_5[[#This Row],[Rider]],'RD1 Eagle'!$F$2:$F$176,0)),"")</f>
        <v/>
      </c>
      <c r="C51" s="38">
        <f>_xlfn.IFNA(INDEX('RD2 Shepherds'!$I$2:$I$172,MATCH(Men_5[[#This Row],[Rider]],'RD2 Shepherds'!$F$2:$F$172,0)),"")</f>
        <v>196</v>
      </c>
      <c r="D51" s="38">
        <f>_xlfn.IFNA(INDEX('RD3 OHalTW'!$I$2:$I$200,MATCH(Men_5[[#This Row],[Rider]],'RD3 OHalTW'!$F$2:$F$200,0)),"")</f>
        <v>280</v>
      </c>
      <c r="E51" s="38" t="str">
        <f>_xlfn.IFNA(INDEX('RD4 Ohalloran'!$I$2:$I$200,MATCH(Men_5[[#This Row],[Rider]],'RD4 Ohalloran'!$F$2:$F$200,0)),"")</f>
        <v/>
      </c>
      <c r="F51" s="38" t="str">
        <f>_xlfn.IFNA(INDEX('RD5 XCM Craigburn'!$I$2:$I$200,MATCH(Men_5[[#This Row],[Rider]],'RD5 XCM Craigburn'!$F$2:$F$200,0)),"")</f>
        <v/>
      </c>
      <c r="G51" s="38" t="str">
        <f>_xlfn.IFNA(INDEX('RD6 XCM Fox Creek'!$I$2:$I$200,MATCH(Men_5[[#This Row],[Rider]],'RD6 XCM Fox Creek'!$F$2:$F$200,0)),"")</f>
        <v/>
      </c>
      <c r="H51" s="38" t="str">
        <f>_xlfn.IFNA(INDEX('RD9 XCM Melrose W'!$I$2:$I$200,MATCH(Men_5[[#This Row],[Rider]],'RD9 XCM Melrose W'!$F$2:$F$200,0)),"")</f>
        <v/>
      </c>
      <c r="I51" s="38" t="str">
        <f>_xlfn.IFNA(INDEX('RD7 XCO  Shepherds'!$I$2:$I$200,MATCH(Men_5[[#This Row],[Rider]],'RD7 XCO  Shepherds'!$F$2:$F$200,0)),"")</f>
        <v/>
      </c>
      <c r="J51" s="38" t="str">
        <f>_xlfn.IFNA(INDEX('RD8 XCO Melrose T'!$I$2:$I$200,MATCH(Men_5[[#This Row],[Rider]],'RD8 XCO Melrose T'!$F$2:$F$200,0)),"")</f>
        <v/>
      </c>
      <c r="K51" s="38">
        <f>9-COUNTBLANK(Men_5[[#This Row],[RD1 XCC Eagle]:[RD8 XCO Melrose T]])</f>
        <v>2</v>
      </c>
      <c r="L51" s="61">
        <f>3-COUNTBLANK(Men_5[[#This Row],[RD1 XCC Eagle]:[RD3 XCM OHalTW]])</f>
        <v>2</v>
      </c>
      <c r="M51" s="61">
        <f>4-COUNTBLANK(Men_5[[#This Row],[RD4 ]:[RD7]])</f>
        <v>0</v>
      </c>
      <c r="N51" s="61">
        <f>2-COUNTBLANK(Men_5[[#This Row],[RD8]:[RD8 XCO Melrose T]])</f>
        <v>0</v>
      </c>
      <c r="O51" s="61" cm="1">
        <f t="array" ref="O51">IF(Men_5[[#This Row],[Number of Rounds]]&lt;=6,SUM(IF(ISNA(B51:J51),0,B51:J51)),SUM(LARGE(B51:J51,{1,2,3,4,5,6})))</f>
        <v>476</v>
      </c>
      <c r="P51" s="61" cm="1">
        <f t="array" ref="P51">IF(Men_5[[#This Row],[Number of Rounds XCM]]&lt;=3,SUM(IF(ISNA(E51:H51),0,E51:H51)),SUM(LARGE(E51:H51,{1,2,3})))</f>
        <v>0</v>
      </c>
      <c r="Q51" s="61">
        <f>SUM(Men_5[[#This Row],[RD8]:[RD8 XCO Melrose T]])</f>
        <v>0</v>
      </c>
      <c r="R51" s="61">
        <f>Men_5[[#This Row],[Best 6 of 8 Overall]]+Men_5[[#This Row],[Best 3 of 4 XCM]]+Men_5[[#This Row],[Total of 2 XCO]]</f>
        <v>476</v>
      </c>
      <c r="S51" s="37" cm="1">
        <f t="array" ref="S51">85-SUM(IF(R51&gt;$R$18:$R$210,1/COUNTIF($R$18:$R$210,$R$18:$R$210)))</f>
        <v>27.99999999999978</v>
      </c>
      <c r="T51" s="18"/>
      <c r="U51" s="110"/>
      <c r="V51" s="38" t="str">
        <f>_xlfn.IFNA(INDEX('RD1 Eagle'!$I$2:$I$176,MATCH(Women6[[#This Row],[Rider]],'RD1 Eagle'!$F$2:$F$176,0)),"")</f>
        <v/>
      </c>
      <c r="W51" s="38" t="str">
        <f>_xlfn.IFNA(INDEX('RD2 Shepherds'!$I$2:$I$172,MATCH(Women6[[#This Row],[Rider]],'RD2 Shepherds'!$F$2:$F$172,0)),"")</f>
        <v/>
      </c>
      <c r="X51" s="34" t="str">
        <f>_xlfn.IFNA(INDEX('RD3 OHalTW'!$I$2:$I$200,MATCH(Women6[[#This Row],[Rider]],'RD3 OHalTW'!$F$2:$F$200,0)),"")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XCM Craigburn'!$I$2:$I$200,MATCH(Women6[[#This Row],[Rider]],'RD5 XCM Craigburn'!$F$2:$F$200,0)),"")</f>
        <v/>
      </c>
      <c r="AA51" s="34" t="str">
        <f>_xlfn.IFNA(INDEX('RD6 XCM Fox Creek'!$I$2:$I$200,MATCH(Women6[[#This Row],[Rider]],'RD6 XCM Fox Creek'!$F$2:$F$200,0)),"")</f>
        <v/>
      </c>
      <c r="AB51" s="34" t="str">
        <f>_xlfn.IFNA(INDEX('RD9 XCM Melrose W'!$I$2:$I$200,MATCH(Women6[[#This Row],[Rider]],'RD9 XCM Melrose W'!$F$2:$F$200,0)),"")</f>
        <v/>
      </c>
      <c r="AC51" s="34" t="str">
        <f>_xlfn.IFNA(INDEX('RD7 XCO  Shepherds'!$I$2:$I$200,MATCH(Women6[[#This Row],[Rider]],'RD7 XCO  Shepherds'!$F$2:$F$200,0)),"")</f>
        <v/>
      </c>
      <c r="AD51" s="34" t="str">
        <f>_xlfn.IFNA(INDEX('RD8 XCO Melrose T'!$I$2:$I$200,MATCH(Women6[[#This Row],[Rider]],'RD8 XCO Melrose T'!$F$2:$F$200,0)),"")</f>
        <v/>
      </c>
      <c r="AE51" s="34">
        <f>9-COUNTBLANK(Women6[[#This Row],[RD1 XCC Eagle]:[RD8 XCO Melrose T]])</f>
        <v>0</v>
      </c>
      <c r="AF51" s="115">
        <f>3-COUNTBLANK(Women6[[#This Row],[RD1 XCC Eagle]:[RD3 XCM OHalTW]])</f>
        <v>0</v>
      </c>
      <c r="AG51" s="115">
        <f>4-COUNTBLANK(Women6[[#This Row],[RD4 ]:[RD7]])</f>
        <v>0</v>
      </c>
      <c r="AH51" s="115">
        <f>2-COUNTBLANK(Women6[[#This Row],[RD8]:[RD8 XCO Melrose T]])</f>
        <v>0</v>
      </c>
      <c r="AI51" s="107" cm="1">
        <f t="array" ref="AI51">IF(Men_5[[#This Row],[Number of Rounds]]&lt;=6,SUM(IF(ISNA(V51:AD51),0,V51:AD51)),SUM(LARGE(V51:AD51,{1,2,3,4,5,6})))</f>
        <v>0</v>
      </c>
      <c r="AJ51" s="107" cm="1">
        <f t="array" ref="AJ51">IF(Women6[[#This Row],[Number of XCM Rounds]]&lt;=3,SUM(IF(ISNA(Y51:AB51),0,Y51:AB51)),SUM(LARGE(Y51:AB51,{1,2,3})))</f>
        <v>0</v>
      </c>
      <c r="AK51" s="109">
        <f>SUM(Women6[[#This Row],[RD8]:[RD8 XCO Melrose T]])</f>
        <v>0</v>
      </c>
      <c r="AL51" s="106">
        <f>Women6[[#This Row],[Best 3 of 4 XCM]]+Women6[[#This Row],[Best 6 of 8 Overall]]+Women6[[#This Row],[Total of 2 XCO]]</f>
        <v>0</v>
      </c>
      <c r="AM51" s="37" cm="1">
        <f t="array" ref="AM51">18-SUM(IF(AL51&gt;$AL$18:$AL$52,1/COUNTIF($AL$18:$AL$52,$AL$18:$AL$52)))</f>
        <v>18</v>
      </c>
      <c r="AN51" s="47"/>
      <c r="AO51" s="110" t="s">
        <v>444</v>
      </c>
      <c r="AP51" s="73" t="str">
        <f>_xlfn.IFNA(INDEX('RD1 Eagle'!$I$2:$I$176,MATCH(Junior7[[#This Row],[Rider]],'RD1 Eagle'!$F$2:$F$176,0)),"")</f>
        <v/>
      </c>
      <c r="AQ51" s="34">
        <f>_xlfn.IFNA(INDEX('RD2 Shepherds'!$I$2:$I$172,MATCH(Junior7[[#This Row],[Rider]],'RD2 Shepherds'!$F$2:$F$172,0)),"")</f>
        <v>360</v>
      </c>
      <c r="AR51" s="34" t="str">
        <f>_xlfn.IFNA(INDEX('RD3 OHalTW'!$I$2:$I$200,MATCH(Junior7[[#This Row],[Rider]],'RD3 OHalTW'!$F$2:$F$200,0)),"")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XCM Craigburn'!$I$2:$I$200,MATCH(Junior7[[#This Row],[Rider]],'RD5 XCM Craigburn'!$F$2:$F$200,0)),"")</f>
        <v/>
      </c>
      <c r="AU51" s="34" t="str">
        <f>_xlfn.IFNA(INDEX('RD6 XCM Fox Creek'!$I$2:$I$200,MATCH(Junior7[[#This Row],[Rider]],'RD6 XCM Fox Creek'!$F$2:$F$200,0)),"")</f>
        <v/>
      </c>
      <c r="AV51" s="34" t="str">
        <f>_xlfn.IFNA(INDEX('RD9 XCM Melrose W'!$I$2:$I$200,MATCH(Junior7[[#This Row],[Rider]],'RD9 XCM Melrose W'!$F$2:$F$200,0)),"")</f>
        <v/>
      </c>
      <c r="AW51" s="34" t="str">
        <f>_xlfn.IFNA(INDEX('RD7 XCO  Shepherds'!$I$2:$I$200,MATCH(Junior7[[#This Row],[Rider]],'RD7 XCO  Shepherds'!$F$2:$F$200,0)),"")</f>
        <v/>
      </c>
      <c r="AX51" s="34" t="str">
        <f>_xlfn.IFNA(INDEX('RD8 XCO Melrose T'!$I$2:$I$200,MATCH(Junior7[[#This Row],[Rider]],'RD8 XCO Melrose T'!$F$2:$F$200,0)),"")</f>
        <v/>
      </c>
      <c r="AY51" s="23">
        <f>9-COUNTBLANK(Junior7[[#This Row],[RD1 XCC Eagle]:[RD8 XCO Melrose T]])</f>
        <v>1</v>
      </c>
      <c r="AZ51" s="24">
        <f>3-COUNTBLANK(Junior7[[#This Row],[RD1 XCC Eagle]:[RD3 XCM OHalTW]])</f>
        <v>1</v>
      </c>
      <c r="BA51" s="24">
        <f>4-COUNTBLANK(Junior7[[#This Row],[RD4 ]:[RD7]])</f>
        <v>0</v>
      </c>
      <c r="BB51" s="24">
        <f>2-COUNTBLANK(Junior7[[#This Row],[RD8]:[RD8 XCO Melrose T]])</f>
        <v>0</v>
      </c>
      <c r="BC51" s="59" cm="1">
        <f t="array" ref="BC51">IF(Men_5[[#This Row],[Number of Rounds]]&lt;=6,SUM(IF(ISNA(AP51:AX51),0,AP51:AX51)),SUM(LARGE(AP51:AX51,{1,2,3,4,5,6})))</f>
        <v>360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Row],[RD8]:[RD8 XCO Melrose T]])</f>
        <v>0</v>
      </c>
      <c r="BF51" s="24">
        <f>Junior7[[#This Row],[Best 3 of 4 XCM]]+Junior7[[#This Row],[Best 6 of 8 Overall]]+Junior7[[#This Row],[Total of 2 XCO]]</f>
        <v>360</v>
      </c>
      <c r="BG51" s="91" cm="1">
        <f t="array" ref="BG51">14-SUM(IF(BF51&gt;$BF$18:$BF$71,1/COUNTIF($BF$18:$BF$71,$BF$18:$BF$71)))</f>
        <v>13</v>
      </c>
      <c r="BH51" s="18"/>
    </row>
    <row r="52" spans="1:60" ht="16.25" customHeight="1" thickBot="1" x14ac:dyDescent="0.25">
      <c r="A52" s="110" t="s">
        <v>295</v>
      </c>
      <c r="B52" s="38">
        <f>_xlfn.IFNA(INDEX('RD1 Eagle'!$I$2:$I$176,MATCH(Men_5[[#This Row],[Rider]],'RD1 Eagle'!$F$2:$F$176,0)),"")</f>
        <v>240</v>
      </c>
      <c r="C52" s="38" t="str">
        <f>_xlfn.IFNA(INDEX('RD2 Shepherds'!$I$2:$I$172,MATCH(Men_5[[#This Row],[Rider]],'RD2 Shepherds'!$F$2:$F$172,0)),"")</f>
        <v/>
      </c>
      <c r="D52" s="38">
        <f>_xlfn.IFNA(INDEX('RD3 OHalTW'!$I$2:$I$200,MATCH(Men_5[[#This Row],[Rider]],'RD3 OHalTW'!$F$2:$F$200,0)),"")</f>
        <v>228</v>
      </c>
      <c r="E52" s="38" t="str">
        <f>_xlfn.IFNA(INDEX('RD4 Ohalloran'!$I$2:$I$200,MATCH(Men_5[[#This Row],[Rider]],'RD4 Ohalloran'!$F$2:$F$200,0)),"")</f>
        <v/>
      </c>
      <c r="F52" s="38" t="str">
        <f>_xlfn.IFNA(INDEX('RD5 XCM Craigburn'!$I$2:$I$200,MATCH(Men_5[[#This Row],[Rider]],'RD5 XCM Craigburn'!$F$2:$F$200,0)),"")</f>
        <v/>
      </c>
      <c r="G52" s="38" t="str">
        <f>_xlfn.IFNA(INDEX('RD6 XCM Fox Creek'!$I$2:$I$200,MATCH(Men_5[[#This Row],[Rider]],'RD6 XCM Fox Creek'!$F$2:$F$200,0)),"")</f>
        <v/>
      </c>
      <c r="H52" s="38" t="str">
        <f>_xlfn.IFNA(INDEX('RD9 XCM Melrose W'!$I$2:$I$200,MATCH(Men_5[[#This Row],[Rider]],'RD9 XCM Melrose W'!$F$2:$F$200,0)),"")</f>
        <v/>
      </c>
      <c r="I52" s="38" t="str">
        <f>_xlfn.IFNA(INDEX('RD7 XCO  Shepherds'!$I$2:$I$200,MATCH(Men_5[[#This Row],[Rider]],'RD7 XCO  Shepherds'!$F$2:$F$200,0)),"")</f>
        <v/>
      </c>
      <c r="J52" s="38" t="str">
        <f>_xlfn.IFNA(INDEX('RD8 XCO Melrose T'!$I$2:$I$200,MATCH(Men_5[[#This Row],[Rider]],'RD8 XCO Melrose T'!$F$2:$F$200,0)),"")</f>
        <v/>
      </c>
      <c r="K52" s="38">
        <f>9-COUNTBLANK(Men_5[[#This Row],[RD1 XCC Eagle]:[RD8 XCO Melrose T]])</f>
        <v>2</v>
      </c>
      <c r="L52" s="61">
        <f>3-COUNTBLANK(Men_5[[#This Row],[RD1 XCC Eagle]:[RD3 XCM OHalTW]])</f>
        <v>2</v>
      </c>
      <c r="M52" s="61">
        <f>4-COUNTBLANK(Men_5[[#This Row],[RD4 ]:[RD7]])</f>
        <v>0</v>
      </c>
      <c r="N52" s="61">
        <f>2-COUNTBLANK(Men_5[[#This Row],[RD8]:[RD8 XCO Melrose T]])</f>
        <v>0</v>
      </c>
      <c r="O52" s="61" cm="1">
        <f t="array" ref="O52">IF(Men_5[[#This Row],[Number of Rounds]]&lt;=6,SUM(IF(ISNA(B52:J52),0,B52:J52)),SUM(LARGE(B52:J52,{1,2,3,4,5,6})))</f>
        <v>468</v>
      </c>
      <c r="P52" s="61" cm="1">
        <f t="array" ref="P52">IF(Men_5[[#This Row],[Number of Rounds XCM]]&lt;=3,SUM(IF(ISNA(E52:H52),0,E52:H52)),SUM(LARGE(E52:H52,{1,2,3})))</f>
        <v>0</v>
      </c>
      <c r="Q52" s="61">
        <f>SUM(Men_5[[#This Row],[RD8]:[RD8 XCO Melrose T]])</f>
        <v>0</v>
      </c>
      <c r="R52" s="61">
        <f>Men_5[[#This Row],[Best 6 of 8 Overall]]+Men_5[[#This Row],[Best 3 of 4 XCM]]+Men_5[[#This Row],[Total of 2 XCO]]</f>
        <v>468</v>
      </c>
      <c r="S52" s="37" cm="1">
        <f t="array" ref="S52">85-SUM(IF(R52&gt;$R$18:$R$210,1/COUNTIF($R$18:$R$210,$R$18:$R$210)))</f>
        <v>28.999999999999787</v>
      </c>
      <c r="T52" s="18"/>
      <c r="U52" s="110"/>
      <c r="V52" s="34" t="str">
        <f>_xlfn.IFNA(INDEX('RD1 Eagle'!$I$2:$I$176,MATCH(Women6[[#This Row],[Rider]],'RD1 Eagle'!$F$2:$F$176,0)),"")</f>
        <v/>
      </c>
      <c r="W52" s="34" t="str">
        <f>_xlfn.IFNA(INDEX('RD2 Shepherds'!$I$2:$I$172,MATCH(Women6[[#This Row],[Rider]],'RD2 Shepherds'!$F$2:$F$172,0)),"")</f>
        <v/>
      </c>
      <c r="X52" s="34" t="str">
        <f>_xlfn.IFNA(INDEX('RD3 OHalTW'!$I$2:$I$200,MATCH(Women6[[#This Row],[Rider]],'RD3 OHalTW'!$F$2:$F$200,0)),"")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XCM Craigburn'!$I$2:$I$200,MATCH(Women6[[#This Row],[Rider]],'RD5 XCM Craigburn'!$F$2:$F$200,0)),"")</f>
        <v/>
      </c>
      <c r="AA52" s="34" t="str">
        <f>_xlfn.IFNA(INDEX('RD6 XCM Fox Creek'!$I$2:$I$200,MATCH(Women6[[#This Row],[Rider]],'RD6 XCM Fox Creek'!$F$2:$F$200,0)),"")</f>
        <v/>
      </c>
      <c r="AB52" s="34" t="str">
        <f>_xlfn.IFNA(INDEX('RD9 XCM Melrose W'!$I$2:$I$200,MATCH(Women6[[#This Row],[Rider]],'RD9 XCM Melrose W'!$F$2:$F$200,0)),"")</f>
        <v/>
      </c>
      <c r="AC52" s="34" t="str">
        <f>_xlfn.IFNA(INDEX('RD7 XCO  Shepherds'!$I$2:$I$200,MATCH(Women6[[#This Row],[Rider]],'RD7 XCO  Shepherds'!$F$2:$F$200,0)),"")</f>
        <v/>
      </c>
      <c r="AD52" s="34" t="str">
        <f>_xlfn.IFNA(INDEX('RD8 XCO Melrose T'!$I$2:$I$200,MATCH(Women6[[#This Row],[Rider]],'RD8 XCO Melrose T'!$F$2:$F$200,0)),"")</f>
        <v/>
      </c>
      <c r="AE52" s="34">
        <f>9-COUNTBLANK(Women6[[#This Row],[RD1 XCC Eagle]:[RD8 XCO Melrose T]])</f>
        <v>0</v>
      </c>
      <c r="AF52" s="115">
        <f>3-COUNTBLANK(Women6[[#This Row],[RD1 XCC Eagle]:[RD3 XCM OHalTW]])</f>
        <v>0</v>
      </c>
      <c r="AG52" s="115">
        <f>4-COUNTBLANK(Women6[[#This Row],[RD4 ]:[RD7]])</f>
        <v>0</v>
      </c>
      <c r="AH52" s="115">
        <f>2-COUNTBLANK(Women6[[#This Row],[RD8]:[RD8 XCO Melrose T]])</f>
        <v>0</v>
      </c>
      <c r="AI52" s="59" cm="1">
        <f t="array" ref="AI52">IF(Men_5[[#This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9">
        <f>SUM(Women6[[#This Row],[RD8]:[RD8 XCO Melrose T]])</f>
        <v>0</v>
      </c>
      <c r="AL52" s="106">
        <f>Women6[[#This Row],[Best 3 of 4 XCM]]+Women6[[#This Row],[Best 6 of 8 Overall]]+Women6[[#This Row],[Total of 2 XCO]]</f>
        <v>0</v>
      </c>
      <c r="AM52" s="37" cm="1">
        <f t="array" ref="AM52">18-SUM(IF(AL52&gt;$AL$18:$AL$52,1/COUNTIF($AL$18:$AL$52,$AL$18:$AL$52)))</f>
        <v>18</v>
      </c>
      <c r="AN52" s="47"/>
      <c r="AO52" s="110"/>
      <c r="AP52" s="73" t="str">
        <f>_xlfn.IFNA(INDEX('RD1 Eagle'!$I$2:$I$176,MATCH(Junior7[[#This Row],[Rider]],'RD1 Eagle'!$F$2:$F$176,0)),"")</f>
        <v/>
      </c>
      <c r="AQ52" s="34" t="str">
        <f>_xlfn.IFNA(INDEX('RD2 Shepherds'!$I$2:$I$172,MATCH(Junior7[[#This Row],[Rider]],'RD2 Shepherds'!$F$2:$F$172,0)),"")</f>
        <v/>
      </c>
      <c r="AR52" s="34" t="str">
        <f>_xlfn.IFNA(INDEX('RD3 OHalTW'!$I$2:$I$200,MATCH(Junior7[[#This Row],[Rider]],'RD3 OHalTW'!$F$2:$F$200,0)),"")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XCM Craigburn'!$I$2:$I$200,MATCH(Junior7[[#This Row],[Rider]],'RD5 XCM Craigburn'!$F$2:$F$200,0)),"")</f>
        <v/>
      </c>
      <c r="AU52" s="34" t="str">
        <f>_xlfn.IFNA(INDEX('RD6 XCM Fox Creek'!$I$2:$I$200,MATCH(Junior7[[#This Row],[Rider]],'RD6 XCM Fox Creek'!$F$2:$F$200,0)),"")</f>
        <v/>
      </c>
      <c r="AV52" s="34" t="str">
        <f>_xlfn.IFNA(INDEX('RD9 XCM Melrose W'!$I$2:$I$200,MATCH(Junior7[[#This Row],[Rider]],'RD9 XCM Melrose W'!$F$2:$F$200,0)),"")</f>
        <v/>
      </c>
      <c r="AW52" s="34" t="str">
        <f>_xlfn.IFNA(INDEX('RD7 XCO  Shepherds'!$I$2:$I$200,MATCH(Junior7[[#This Row],[Rider]],'RD7 XCO  Shepherds'!$F$2:$F$200,0)),"")</f>
        <v/>
      </c>
      <c r="AX52" s="34" t="str">
        <f>_xlfn.IFNA(INDEX('RD8 XCO Melrose T'!$I$2:$I$200,MATCH(Junior7[[#This Row],[Rider]],'RD8 XCO Melrose T'!$F$2:$F$200,0)),"")</f>
        <v/>
      </c>
      <c r="AY52" s="23">
        <f>9-COUNTBLANK(Junior7[[#This Row],[RD1 XCC Eagle]:[RD8 XCO Melrose T]])</f>
        <v>0</v>
      </c>
      <c r="AZ52" s="24">
        <f>3-COUNTBLANK(Junior7[[#This Row],[RD1 XCC Eagle]:[RD3 XCM OHalTW]])</f>
        <v>0</v>
      </c>
      <c r="BA52" s="24">
        <f>4-COUNTBLANK(Junior7[[#This Row],[RD4 ]:[RD7]])</f>
        <v>0</v>
      </c>
      <c r="BB52" s="24">
        <f>2-COUNTBLANK(Junior7[[#This Row],[RD8]:[RD8 XCO Melrose T]])</f>
        <v>0</v>
      </c>
      <c r="BC52" s="59" cm="1">
        <f t="array" ref="BC52">IF(Men_5[[#This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Row],[RD8]:[RD8 XCO Melrose T]])</f>
        <v>0</v>
      </c>
      <c r="BF52" s="24">
        <f>Junior7[[#This Row],[Best 3 of 4 XCM]]+Junior7[[#This Row],[Best 6 of 8 Overall]]+Junior7[[#This Row],[Total of 2 XCO]]</f>
        <v>0</v>
      </c>
      <c r="BG52" s="91" cm="1">
        <f t="array" ref="BG52">14-SUM(IF(BF52&gt;$BF$18:$BF$71,1/COUNTIF($BF$18:$BF$71,$BF$18:$BF$71)))</f>
        <v>14</v>
      </c>
      <c r="BH52" s="18"/>
    </row>
    <row r="53" spans="1:60" ht="16" x14ac:dyDescent="0.2">
      <c r="A53" s="110" t="s">
        <v>156</v>
      </c>
      <c r="B53" s="38">
        <f>_xlfn.IFNA(INDEX('RD1 Eagle'!$I$2:$I$176,MATCH(Men_5[[#This Row],[Rider]],'RD1 Eagle'!$F$2:$F$176,0)),"")</f>
        <v>251.99999999999997</v>
      </c>
      <c r="C53" s="38" t="str">
        <f>_xlfn.IFNA(INDEX('RD2 Shepherds'!$I$2:$I$172,MATCH(Men_5[[#This Row],[Rider]],'RD2 Shepherds'!$F$2:$F$172,0)),"")</f>
        <v/>
      </c>
      <c r="D53" s="38">
        <f>_xlfn.IFNA(INDEX('RD3 OHalTW'!$I$2:$I$200,MATCH(Men_5[[#This Row],[Rider]],'RD3 OHalTW'!$F$2:$F$200,0)),"")</f>
        <v>210</v>
      </c>
      <c r="E53" s="38" t="str">
        <f>_xlfn.IFNA(INDEX('RD4 Ohalloran'!$I$2:$I$200,MATCH(Men_5[[#This Row],[Rider]],'RD4 Ohalloran'!$F$2:$F$200,0)),"")</f>
        <v/>
      </c>
      <c r="F53" s="38" t="str">
        <f>_xlfn.IFNA(INDEX('RD5 XCM Craigburn'!$I$2:$I$200,MATCH(Men_5[[#This Row],[Rider]],'RD5 XCM Craigburn'!$F$2:$F$200,0)),"")</f>
        <v/>
      </c>
      <c r="G53" s="38" t="str">
        <f>_xlfn.IFNA(INDEX('RD6 XCM Fox Creek'!$I$2:$I$200,MATCH(Men_5[[#This Row],[Rider]],'RD6 XCM Fox Creek'!$F$2:$F$200,0)),"")</f>
        <v/>
      </c>
      <c r="H53" s="38" t="str">
        <f>_xlfn.IFNA(INDEX('RD9 XCM Melrose W'!$I$2:$I$200,MATCH(Men_5[[#This Row],[Rider]],'RD9 XCM Melrose W'!$F$2:$F$200,0)),"")</f>
        <v/>
      </c>
      <c r="I53" s="38" t="str">
        <f>_xlfn.IFNA(INDEX('RD7 XCO  Shepherds'!$I$2:$I$200,MATCH(Men_5[[#This Row],[Rider]],'RD7 XCO  Shepherds'!$F$2:$F$200,0)),"")</f>
        <v/>
      </c>
      <c r="J53" s="38" t="str">
        <f>_xlfn.IFNA(INDEX('RD8 XCO Melrose T'!$I$2:$I$200,MATCH(Men_5[[#This Row],[Rider]],'RD8 XCO Melrose T'!$F$2:$F$200,0)),"")</f>
        <v/>
      </c>
      <c r="K53" s="38">
        <f>9-COUNTBLANK(Men_5[[#This Row],[RD1 XCC Eagle]:[RD8 XCO Melrose T]])</f>
        <v>2</v>
      </c>
      <c r="L53" s="61">
        <f>3-COUNTBLANK(Men_5[[#This Row],[RD1 XCC Eagle]:[RD3 XCM OHalTW]])</f>
        <v>2</v>
      </c>
      <c r="M53" s="61">
        <f>4-COUNTBLANK(Men_5[[#This Row],[RD4 ]:[RD7]])</f>
        <v>0</v>
      </c>
      <c r="N53" s="61">
        <f>2-COUNTBLANK(Men_5[[#This Row],[RD8]:[RD8 XCO Melrose T]])</f>
        <v>0</v>
      </c>
      <c r="O53" s="61" cm="1">
        <f t="array" ref="O53">IF(Men_5[[#This Row],[Number of Rounds]]&lt;=6,SUM(IF(ISNA(B53:J53),0,B53:J53)),SUM(LARGE(B53:J53,{1,2,3,4,5,6})))</f>
        <v>462</v>
      </c>
      <c r="P53" s="61" cm="1">
        <f t="array" ref="P53">IF(Men_5[[#This Row],[Number of Rounds XCM]]&lt;=3,SUM(IF(ISNA(E53:H53),0,E53:H53)),SUM(LARGE(E53:H53,{1,2,3})))</f>
        <v>0</v>
      </c>
      <c r="Q53" s="61">
        <f>SUM(Men_5[[#This Row],[RD8]:[RD8 XCO Melrose T]])</f>
        <v>0</v>
      </c>
      <c r="R53" s="61">
        <f>Men_5[[#This Row],[Best 6 of 8 Overall]]+Men_5[[#This Row],[Best 3 of 4 XCM]]+Men_5[[#This Row],[Total of 2 XCO]]</f>
        <v>462</v>
      </c>
      <c r="S53" s="37" cm="1">
        <f t="array" ref="S53">85-SUM(IF(R53&gt;$R$18:$R$210,1/COUNTIF($R$18:$R$210,$R$18:$R$210)))</f>
        <v>29.999999999999787</v>
      </c>
      <c r="T53" s="18"/>
      <c r="U53" s="45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7"/>
      <c r="AN53" s="47"/>
      <c r="AO53" s="110"/>
      <c r="AP53" s="72" t="str">
        <f>_xlfn.IFNA(INDEX('RD1 Eagle'!$I$2:$I$176,MATCH(Junior7[[#This Row],[Rider]],'RD1 Eagle'!$F$2:$F$176,0)),"")</f>
        <v/>
      </c>
      <c r="AQ53" s="34" t="str">
        <f>_xlfn.IFNA(INDEX('RD2 Shepherds'!$I$2:$I$172,MATCH(Junior7[[#This Row],[Rider]],'RD2 Shepherds'!$F$2:$F$172,0)),"")</f>
        <v/>
      </c>
      <c r="AR53" s="34" t="str">
        <f>_xlfn.IFNA(INDEX('RD3 OHalTW'!$I$2:$I$200,MATCH(Junior7[[#This Row],[Rider]],'RD3 OHalTW'!$F$2:$F$200,0)),"")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XCM Craigburn'!$I$2:$I$200,MATCH(Junior7[[#This Row],[Rider]],'RD5 XCM Craigburn'!$F$2:$F$200,0)),"")</f>
        <v/>
      </c>
      <c r="AU53" s="34" t="str">
        <f>_xlfn.IFNA(INDEX('RD6 XCM Fox Creek'!$I$2:$I$200,MATCH(Junior7[[#This Row],[Rider]],'RD6 XCM Fox Creek'!$F$2:$F$200,0)),"")</f>
        <v/>
      </c>
      <c r="AV53" s="34" t="str">
        <f>_xlfn.IFNA(INDEX('RD9 XCM Melrose W'!$I$2:$I$200,MATCH(Junior7[[#This Row],[Rider]],'RD9 XCM Melrose W'!$F$2:$F$200,0)),"")</f>
        <v/>
      </c>
      <c r="AW53" s="34" t="str">
        <f>_xlfn.IFNA(INDEX('RD7 XCO  Shepherds'!$I$2:$I$200,MATCH(Junior7[[#This Row],[Rider]],'RD7 XCO  Shepherds'!$F$2:$F$200,0)),"")</f>
        <v/>
      </c>
      <c r="AX53" s="34" t="str">
        <f>_xlfn.IFNA(INDEX('RD8 XCO Melrose T'!$I$2:$I$200,MATCH(Junior7[[#This Row],[Rider]],'RD8 XCO Melrose T'!$F$2:$F$200,0)),"")</f>
        <v/>
      </c>
      <c r="AY53" s="23">
        <f>9-COUNTBLANK(Junior7[[#This Row],[RD1 XCC Eagle]:[RD8 XCO Melrose T]])</f>
        <v>0</v>
      </c>
      <c r="AZ53" s="24">
        <f>3-COUNTBLANK(Junior7[[#This Row],[RD1 XCC Eagle]:[RD3 XCM OHalTW]])</f>
        <v>0</v>
      </c>
      <c r="BA53" s="24">
        <f>4-COUNTBLANK(Junior7[[#This Row],[RD4 ]:[RD7]])</f>
        <v>0</v>
      </c>
      <c r="BB53" s="24">
        <f>2-COUNTBLANK(Junior7[[#This Row],[RD8]:[RD8 XCO Melrose T]])</f>
        <v>0</v>
      </c>
      <c r="BC53" s="59" cm="1">
        <f t="array" ref="BC53">IF(Men_5[[#This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Row],[RD8]:[RD8 XCO Melrose T]])</f>
        <v>0</v>
      </c>
      <c r="BF53" s="24">
        <f>Junior7[[#This Row],[Best 3 of 4 XCM]]+Junior7[[#This Row],[Best 6 of 8 Overall]]+Junior7[[#This Row],[Total of 2 XCO]]</f>
        <v>0</v>
      </c>
      <c r="BG53" s="91" cm="1">
        <f t="array" ref="BG53">14-SUM(IF(BF53&gt;$BF$18:$BF$71,1/COUNTIF($BF$18:$BF$71,$BF$18:$BF$71)))</f>
        <v>14</v>
      </c>
      <c r="BH53" s="18"/>
    </row>
    <row r="54" spans="1:60" ht="16" x14ac:dyDescent="0.2">
      <c r="A54" s="110" t="s">
        <v>458</v>
      </c>
      <c r="B54" s="38" t="str">
        <f>_xlfn.IFNA(INDEX('RD1 Eagle'!$I$2:$I$176,MATCH(Men_5[[#This Row],[Rider]],'RD1 Eagle'!$F$2:$F$176,0)),"")</f>
        <v/>
      </c>
      <c r="C54" s="38" t="str">
        <f>_xlfn.IFNA(INDEX('RD2 Shepherds'!$I$2:$I$172,MATCH(Men_5[[#This Row],[Rider]],'RD2 Shepherds'!$F$2:$F$172,0)),"")</f>
        <v/>
      </c>
      <c r="D54" s="38">
        <f>_xlfn.IFNA(INDEX('RD3 OHalTW'!$I$2:$I$200,MATCH(Men_5[[#This Row],[Rider]],'RD3 OHalTW'!$F$2:$F$200,0)),"")</f>
        <v>450</v>
      </c>
      <c r="E54" s="38" t="str">
        <f>_xlfn.IFNA(INDEX('RD4 Ohalloran'!$I$2:$I$200,MATCH(Men_5[[#This Row],[Rider]],'RD4 Ohalloran'!$F$2:$F$200,0)),"")</f>
        <v/>
      </c>
      <c r="F54" s="38" t="str">
        <f>_xlfn.IFNA(INDEX('RD5 XCM Craigburn'!$I$2:$I$200,MATCH(Men_5[[#This Row],[Rider]],'RD5 XCM Craigburn'!$F$2:$F$200,0)),"")</f>
        <v/>
      </c>
      <c r="G54" s="38" t="str">
        <f>_xlfn.IFNA(INDEX('RD6 XCM Fox Creek'!$I$2:$I$200,MATCH(Men_5[[#This Row],[Rider]],'RD6 XCM Fox Creek'!$F$2:$F$200,0)),"")</f>
        <v/>
      </c>
      <c r="H54" s="38" t="str">
        <f>_xlfn.IFNA(INDEX('RD9 XCM Melrose W'!$I$2:$I$200,MATCH(Men_5[[#This Row],[Rider]],'RD9 XCM Melrose W'!$F$2:$F$200,0)),"")</f>
        <v/>
      </c>
      <c r="I54" s="38" t="str">
        <f>_xlfn.IFNA(INDEX('RD7 XCO  Shepherds'!$I$2:$I$200,MATCH(Men_5[[#This Row],[Rider]],'RD7 XCO  Shepherds'!$F$2:$F$200,0)),"")</f>
        <v/>
      </c>
      <c r="J54" s="38" t="str">
        <f>_xlfn.IFNA(INDEX('RD8 XCO Melrose T'!$I$2:$I$200,MATCH(Men_5[[#This Row],[Rider]],'RD8 XCO Melrose T'!$F$2:$F$200,0)),"")</f>
        <v/>
      </c>
      <c r="K54" s="38">
        <f>9-COUNTBLANK(Men_5[[#This Row],[RD1 XCC Eagle]:[RD8 XCO Melrose T]])</f>
        <v>1</v>
      </c>
      <c r="L54" s="61">
        <f>3-COUNTBLANK(Men_5[[#This Row],[RD1 XCC Eagle]:[RD3 XCM OHalTW]])</f>
        <v>1</v>
      </c>
      <c r="M54" s="61">
        <f>4-COUNTBLANK(Men_5[[#This Row],[RD4 ]:[RD7]])</f>
        <v>0</v>
      </c>
      <c r="N54" s="61">
        <f>2-COUNTBLANK(Men_5[[#This Row],[RD8]:[RD8 XCO Melrose T]])</f>
        <v>0</v>
      </c>
      <c r="O54" s="61" cm="1">
        <f t="array" ref="O54">IF(Men_5[[#This Row],[Number of Rounds]]&lt;=6,SUM(IF(ISNA(B54:J54),0,B54:J54)),SUM(LARGE(B54:J54,{1,2,3,4,5,6})))</f>
        <v>450</v>
      </c>
      <c r="P54" s="61" cm="1">
        <f t="array" ref="P54">IF(Men_5[[#This Row],[Number of Rounds XCM]]&lt;=3,SUM(IF(ISNA(E54:H54),0,E54:H54)),SUM(LARGE(E54:H54,{1,2,3})))</f>
        <v>0</v>
      </c>
      <c r="Q54" s="61">
        <f>SUM(Men_5[[#This Row],[RD8]:[RD8 XCO Melrose T]])</f>
        <v>0</v>
      </c>
      <c r="R54" s="61">
        <f>Men_5[[#This Row],[Best 6 of 8 Overall]]+Men_5[[#This Row],[Best 3 of 4 XCM]]+Men_5[[#This Row],[Total of 2 XCO]]</f>
        <v>450</v>
      </c>
      <c r="S54" s="37" cm="1">
        <f t="array" ref="S54">85-SUM(IF(R54&gt;$R$18:$R$210,1/COUNTIF($R$18:$R$210,$R$18:$R$210)))</f>
        <v>30.999999999999787</v>
      </c>
      <c r="T54" s="18"/>
      <c r="U54" s="45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7"/>
      <c r="AN54" s="47"/>
      <c r="AO54" s="110"/>
      <c r="AP54" s="72" t="str">
        <f>_xlfn.IFNA(INDEX('RD1 Eagle'!$I$2:$I$176,MATCH(Junior7[[#This Row],[Rider]],'RD1 Eagle'!$F$2:$F$176,0)),"")</f>
        <v/>
      </c>
      <c r="AQ54" s="34" t="str">
        <f>_xlfn.IFNA(INDEX('RD2 Shepherds'!$I$2:$I$172,MATCH(Junior7[[#This Row],[Rider]],'RD2 Shepherds'!$F$2:$F$172,0)),"")</f>
        <v/>
      </c>
      <c r="AR54" s="34" t="str">
        <f>_xlfn.IFNA(INDEX('RD3 OHalTW'!$I$2:$I$200,MATCH(Junior7[[#This Row],[Rider]],'RD3 OHalTW'!$F$2:$F$200,0)),"")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XCM Craigburn'!$I$2:$I$200,MATCH(Junior7[[#This Row],[Rider]],'RD5 XCM Craigburn'!$F$2:$F$200,0)),"")</f>
        <v/>
      </c>
      <c r="AU54" s="34" t="str">
        <f>_xlfn.IFNA(INDEX('RD6 XCM Fox Creek'!$I$2:$I$200,MATCH(Junior7[[#This Row],[Rider]],'RD6 XCM Fox Creek'!$F$2:$F$200,0)),"")</f>
        <v/>
      </c>
      <c r="AV54" s="34" t="str">
        <f>_xlfn.IFNA(INDEX('RD9 XCM Melrose W'!$I$2:$I$200,MATCH(Junior7[[#This Row],[Rider]],'RD9 XCM Melrose W'!$F$2:$F$200,0)),"")</f>
        <v/>
      </c>
      <c r="AW54" s="34" t="str">
        <f>_xlfn.IFNA(INDEX('RD7 XCO  Shepherds'!$I$2:$I$200,MATCH(Junior7[[#This Row],[Rider]],'RD7 XCO  Shepherds'!$F$2:$F$200,0)),"")</f>
        <v/>
      </c>
      <c r="AX54" s="34" t="str">
        <f>_xlfn.IFNA(INDEX('RD8 XCO Melrose T'!$I$2:$I$200,MATCH(Junior7[[#This Row],[Rider]],'RD8 XCO Melrose T'!$F$2:$F$200,0)),"")</f>
        <v/>
      </c>
      <c r="AY54" s="23">
        <f>9-COUNTBLANK(Junior7[[#This Row],[RD1 XCC Eagle]:[RD8 XCO Melrose T]])</f>
        <v>0</v>
      </c>
      <c r="AZ54" s="24">
        <f>3-COUNTBLANK(Junior7[[#This Row],[RD1 XCC Eagle]:[RD3 XCM OHalTW]])</f>
        <v>0</v>
      </c>
      <c r="BA54" s="24">
        <f>4-COUNTBLANK(Junior7[[#This Row],[RD4 ]:[RD7]])</f>
        <v>0</v>
      </c>
      <c r="BB54" s="24">
        <f>2-COUNTBLANK(Junior7[[#This Row],[RD8]:[RD8 XCO Melrose T]])</f>
        <v>0</v>
      </c>
      <c r="BC54" s="59" cm="1">
        <f t="array" ref="BC54">IF(Men_5[[#This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Row],[RD8]:[RD8 XCO Melrose T]])</f>
        <v>0</v>
      </c>
      <c r="BF54" s="24">
        <f>Junior7[[#This Row],[Best 3 of 4 XCM]]+Junior7[[#This Row],[Best 6 of 8 Overall]]+Junior7[[#This Row],[Total of 2 XCO]]</f>
        <v>0</v>
      </c>
      <c r="BG54" s="91" cm="1">
        <f t="array" ref="BG54">14-SUM(IF(BF54&gt;$BF$18:$BF$71,1/COUNTIF($BF$18:$BF$71,$BF$18:$BF$71)))</f>
        <v>14</v>
      </c>
      <c r="BH54" s="18"/>
    </row>
    <row r="55" spans="1:60" ht="16" x14ac:dyDescent="0.2">
      <c r="A55" s="110" t="s">
        <v>113</v>
      </c>
      <c r="B55" s="38" t="str">
        <f>_xlfn.IFNA(INDEX('RD1 Eagle'!$I$2:$I$176,MATCH(Men_5[[#This Row],[Rider]],'RD1 Eagle'!$F$2:$F$176,0)),"")</f>
        <v/>
      </c>
      <c r="C55" s="38">
        <f>_xlfn.IFNA(INDEX('RD2 Shepherds'!$I$2:$I$172,MATCH(Men_5[[#This Row],[Rider]],'RD2 Shepherds'!$F$2:$F$172,0)),"")</f>
        <v>175</v>
      </c>
      <c r="D55" s="43">
        <f>_xlfn.IFNA(INDEX('RD3 OHalTW'!$I$2:$I$200,MATCH(Men_5[[#This Row],[Rider]],'RD3 OHalTW'!$F$2:$F$200,0)),"")</f>
        <v>273</v>
      </c>
      <c r="E55" s="43" t="str">
        <f>_xlfn.IFNA(INDEX('RD4 Ohalloran'!$I$2:$I$200,MATCH(Men_5[[#This Row],[Rider]],'RD4 Ohalloran'!$F$2:$F$200,0)),"")</f>
        <v/>
      </c>
      <c r="F55" s="38" t="str">
        <f>_xlfn.IFNA(INDEX('RD5 XCM Craigburn'!$I$2:$I$200,MATCH(Men_5[[#This Row],[Rider]],'RD5 XCM Craigburn'!$F$2:$F$200,0)),"")</f>
        <v/>
      </c>
      <c r="G55" s="43" t="str">
        <f>_xlfn.IFNA(INDEX('RD6 XCM Fox Creek'!$I$2:$I$200,MATCH(Men_5[[#This Row],[Rider]],'RD6 XCM Fox Creek'!$F$2:$F$200,0)),"")</f>
        <v/>
      </c>
      <c r="H55" s="43" t="str">
        <f>_xlfn.IFNA(INDEX('RD9 XCM Melrose W'!$I$2:$I$200,MATCH(Men_5[[#This Row],[Rider]],'RD9 XCM Melrose W'!$F$2:$F$200,0)),"")</f>
        <v/>
      </c>
      <c r="I55" s="43" t="str">
        <f>_xlfn.IFNA(INDEX('RD7 XCO  Shepherds'!$I$2:$I$200,MATCH(Men_5[[#This Row],[Rider]],'RD7 XCO  Shepherds'!$F$2:$F$200,0)),"")</f>
        <v/>
      </c>
      <c r="J55" s="43" t="str">
        <f>_xlfn.IFNA(INDEX('RD8 XCO Melrose T'!$I$2:$I$200,MATCH(Men_5[[#This Row],[Rider]],'RD8 XCO Melrose T'!$F$2:$F$200,0)),"")</f>
        <v/>
      </c>
      <c r="K55" s="38">
        <f>9-COUNTBLANK(Men_5[[#This Row],[RD1 XCC Eagle]:[RD8 XCO Melrose T]])</f>
        <v>2</v>
      </c>
      <c r="L55" s="61">
        <f>3-COUNTBLANK(Men_5[[#This Row],[RD1 XCC Eagle]:[RD3 XCM OHalTW]])</f>
        <v>2</v>
      </c>
      <c r="M55" s="61">
        <f>4-COUNTBLANK(Men_5[[#This Row],[RD4 ]:[RD7]])</f>
        <v>0</v>
      </c>
      <c r="N55" s="61">
        <f>2-COUNTBLANK(Men_5[[#This Row],[RD8]:[RD8 XCO Melrose T]])</f>
        <v>0</v>
      </c>
      <c r="O55" s="61" cm="1">
        <f t="array" ref="O55">IF(Men_5[[#This Row],[Number of Rounds]]&lt;=6,SUM(IF(ISNA(B55:J55),0,B55:J55)),SUM(LARGE(B55:J55,{1,2,3,4,5,6})))</f>
        <v>448</v>
      </c>
      <c r="P55" s="61" cm="1">
        <f t="array" ref="P55">IF(Men_5[[#This Row],[Number of Rounds XCM]]&lt;=3,SUM(IF(ISNA(E55:H55),0,E55:H55)),SUM(LARGE(E55:H55,{1,2,3})))</f>
        <v>0</v>
      </c>
      <c r="Q55" s="61">
        <f>SUM(Men_5[[#This Row],[RD8]:[RD8 XCO Melrose T]])</f>
        <v>0</v>
      </c>
      <c r="R55" s="61">
        <f>Men_5[[#This Row],[Best 6 of 8 Overall]]+Men_5[[#This Row],[Best 3 of 4 XCM]]+Men_5[[#This Row],[Total of 2 XCO]]</f>
        <v>448</v>
      </c>
      <c r="S55" s="37" cm="1">
        <f t="array" ref="S55">85-SUM(IF(R55&gt;$R$18:$R$210,1/COUNTIF($R$18:$R$210,$R$18:$R$210)))</f>
        <v>31.999999999999787</v>
      </c>
      <c r="T55" s="18"/>
      <c r="U55" s="45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7"/>
      <c r="AN55" s="47"/>
      <c r="AO55" s="110"/>
      <c r="AP55" s="34" t="str">
        <f>_xlfn.IFNA(INDEX('RD1 Eagle'!$I$2:$I$176,MATCH(Junior7[[#This Row],[Rider]],'RD1 Eagle'!$F$2:$F$176,0)),"")</f>
        <v/>
      </c>
      <c r="AQ55" s="34" t="str">
        <f>_xlfn.IFNA(INDEX('RD2 Shepherds'!$I$2:$I$172,MATCH(Junior7[[#This Row],[Rider]],'RD2 Shepherds'!$F$2:$F$172,0)),"")</f>
        <v/>
      </c>
      <c r="AR55" s="34" t="str">
        <f>_xlfn.IFNA(INDEX('RD3 OHalTW'!$I$2:$I$200,MATCH(Junior7[[#This Row],[Rider]],'RD3 OHalTW'!$F$2:$F$200,0)),"")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XCM Craigburn'!$I$2:$I$200,MATCH(Junior7[[#This Row],[Rider]],'RD5 XCM Craigburn'!$F$2:$F$200,0)),"")</f>
        <v/>
      </c>
      <c r="AU55" s="34" t="str">
        <f>_xlfn.IFNA(INDEX('RD6 XCM Fox Creek'!$I$2:$I$200,MATCH(Junior7[[#This Row],[Rider]],'RD6 XCM Fox Creek'!$F$2:$F$200,0)),"")</f>
        <v/>
      </c>
      <c r="AV55" s="34" t="str">
        <f>_xlfn.IFNA(INDEX('RD9 XCM Melrose W'!$I$2:$I$200,MATCH(Junior7[[#This Row],[Rider]],'RD9 XCM Melrose W'!$F$2:$F$200,0)),"")</f>
        <v/>
      </c>
      <c r="AW55" s="34" t="str">
        <f>_xlfn.IFNA(INDEX('RD7 XCO  Shepherds'!$I$2:$I$200,MATCH(Junior7[[#This Row],[Rider]],'RD7 XCO  Shepherds'!$F$2:$F$200,0)),"")</f>
        <v/>
      </c>
      <c r="AX55" s="34" t="str">
        <f>_xlfn.IFNA(INDEX('RD8 XCO Melrose T'!$I$2:$I$200,MATCH(Junior7[[#This Row],[Rider]],'RD8 XCO Melrose T'!$F$2:$F$200,0)),"")</f>
        <v/>
      </c>
      <c r="AY55" s="23">
        <f>9-COUNTBLANK(Junior7[[#This Row],[RD1 XCC Eagle]:[RD8 XCO Melrose T]])</f>
        <v>0</v>
      </c>
      <c r="AZ55" s="24">
        <f>3-COUNTBLANK(Junior7[[#This Row],[RD1 XCC Eagle]:[RD3 XCM OHalTW]])</f>
        <v>0</v>
      </c>
      <c r="BA55" s="24">
        <f>4-COUNTBLANK(Junior7[[#This Row],[RD4 ]:[RD7]])</f>
        <v>0</v>
      </c>
      <c r="BB55" s="24">
        <f>2-COUNTBLANK(Junior7[[#This Row],[RD8]:[RD8 XCO Melrose T]])</f>
        <v>0</v>
      </c>
      <c r="BC55" s="59" cm="1">
        <f t="array" ref="BC55">IF(Men_5[[#This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Row],[RD8]:[RD8 XCO Melrose T]])</f>
        <v>0</v>
      </c>
      <c r="BF55" s="24">
        <f>Junior7[[#This Row],[Best 3 of 4 XCM]]+Junior7[[#This Row],[Best 6 of 8 Overall]]+Junior7[[#This Row],[Total of 2 XCO]]</f>
        <v>0</v>
      </c>
      <c r="BG55" s="91" cm="1">
        <f t="array" ref="BG55">14-SUM(IF(BF55&gt;$BF$18:$BF$71,1/COUNTIF($BF$18:$BF$71,$BF$18:$BF$71)))</f>
        <v>14</v>
      </c>
      <c r="BH55" s="18"/>
    </row>
    <row r="56" spans="1:60" ht="16" x14ac:dyDescent="0.2">
      <c r="A56" s="110" t="s">
        <v>393</v>
      </c>
      <c r="B56" s="38" t="str">
        <f>_xlfn.IFNA(INDEX('RD1 Eagle'!$I$2:$I$176,MATCH(Men_5[[#This Row],[Rider]],'RD1 Eagle'!$F$2:$F$176,0)),"")</f>
        <v/>
      </c>
      <c r="C56" s="38">
        <f>_xlfn.IFNA(INDEX('RD2 Shepherds'!$I$2:$I$172,MATCH(Men_5[[#This Row],[Rider]],'RD2 Shepherds'!$F$2:$F$172,0)),"")</f>
        <v>210</v>
      </c>
      <c r="D56" s="38">
        <f>_xlfn.IFNA(INDEX('RD3 OHalTW'!$I$2:$I$200,MATCH(Men_5[[#This Row],[Rider]],'RD3 OHalTW'!$F$2:$F$200,0)),"")</f>
        <v>222</v>
      </c>
      <c r="E56" s="38" t="str">
        <f>_xlfn.IFNA(INDEX('RD4 Ohalloran'!$I$2:$I$200,MATCH(Men_5[[#This Row],[Rider]],'RD4 Ohalloran'!$F$2:$F$200,0)),"")</f>
        <v/>
      </c>
      <c r="F56" s="38" t="str">
        <f>_xlfn.IFNA(INDEX('RD5 XCM Craigburn'!$I$2:$I$200,MATCH(Men_5[[#This Row],[Rider]],'RD5 XCM Craigburn'!$F$2:$F$200,0)),"")</f>
        <v/>
      </c>
      <c r="G56" s="38" t="str">
        <f>_xlfn.IFNA(INDEX('RD6 XCM Fox Creek'!$I$2:$I$200,MATCH(Men_5[[#This Row],[Rider]],'RD6 XCM Fox Creek'!$F$2:$F$200,0)),"")</f>
        <v/>
      </c>
      <c r="H56" s="38" t="str">
        <f>_xlfn.IFNA(INDEX('RD9 XCM Melrose W'!$I$2:$I$200,MATCH(Men_5[[#This Row],[Rider]],'RD9 XCM Melrose W'!$F$2:$F$200,0)),"")</f>
        <v/>
      </c>
      <c r="I56" s="38" t="str">
        <f>_xlfn.IFNA(INDEX('RD7 XCO  Shepherds'!$I$2:$I$200,MATCH(Men_5[[#This Row],[Rider]],'RD7 XCO  Shepherds'!$F$2:$F$200,0)),"")</f>
        <v/>
      </c>
      <c r="J56" s="38" t="str">
        <f>_xlfn.IFNA(INDEX('RD8 XCO Melrose T'!$I$2:$I$200,MATCH(Men_5[[#This Row],[Rider]],'RD8 XCO Melrose T'!$F$2:$F$200,0)),"")</f>
        <v/>
      </c>
      <c r="K56" s="38">
        <f>9-COUNTBLANK(Men_5[[#This Row],[RD1 XCC Eagle]:[RD8 XCO Melrose T]])</f>
        <v>2</v>
      </c>
      <c r="L56" s="61">
        <f>3-COUNTBLANK(Men_5[[#This Row],[RD1 XCC Eagle]:[RD3 XCM OHalTW]])</f>
        <v>2</v>
      </c>
      <c r="M56" s="61">
        <f>4-COUNTBLANK(Men_5[[#This Row],[RD4 ]:[RD7]])</f>
        <v>0</v>
      </c>
      <c r="N56" s="61">
        <f>2-COUNTBLANK(Men_5[[#This Row],[RD8]:[RD8 XCO Melrose T]])</f>
        <v>0</v>
      </c>
      <c r="O56" s="61" cm="1">
        <f t="array" ref="O56">IF(Men_5[[#This Row],[Number of Rounds]]&lt;=6,SUM(IF(ISNA(B56:J56),0,B56:J56)),SUM(LARGE(B56:J56,{1,2,3,4,5,6})))</f>
        <v>432</v>
      </c>
      <c r="P56" s="61" cm="1">
        <f t="array" ref="P56">IF(Men_5[[#This Row],[Number of Rounds XCM]]&lt;=3,SUM(IF(ISNA(E56:H56),0,E56:H56)),SUM(LARGE(E56:H56,{1,2,3})))</f>
        <v>0</v>
      </c>
      <c r="Q56" s="61">
        <f>SUM(Men_5[[#This Row],[RD8]:[RD8 XCO Melrose T]])</f>
        <v>0</v>
      </c>
      <c r="R56" s="61">
        <f>Men_5[[#This Row],[Best 6 of 8 Overall]]+Men_5[[#This Row],[Best 3 of 4 XCM]]+Men_5[[#This Row],[Total of 2 XCO]]</f>
        <v>432</v>
      </c>
      <c r="S56" s="37" cm="1">
        <f t="array" ref="S56">85-SUM(IF(R56&gt;$R$18:$R$210,1/COUNTIF($R$18:$R$210,$R$18:$R$210)))</f>
        <v>32.999999999999787</v>
      </c>
      <c r="AN56" s="47"/>
      <c r="AO56" s="110"/>
      <c r="AP56" s="34" t="str">
        <f>_xlfn.IFNA(INDEX('RD1 Eagle'!$I$2:$I$176,MATCH(Junior7[[#This Row],[Rider]],'RD1 Eagle'!$F$2:$F$176,0)),"")</f>
        <v/>
      </c>
      <c r="AQ56" s="34" t="str">
        <f>_xlfn.IFNA(INDEX('RD2 Shepherds'!$I$2:$I$172,MATCH(Junior7[[#This Row],[Rider]],'RD2 Shepherds'!$F$2:$F$172,0)),"")</f>
        <v/>
      </c>
      <c r="AR56" s="34" t="str">
        <f>_xlfn.IFNA(INDEX('RD3 OHalTW'!$I$2:$I$200,MATCH(Junior7[[#This Row],[Rider]],'RD3 OHalTW'!$F$2:$F$200,0)),"")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XCM Craigburn'!$I$2:$I$200,MATCH(Junior7[[#This Row],[Rider]],'RD5 XCM Craigburn'!$F$2:$F$200,0)),"")</f>
        <v/>
      </c>
      <c r="AU56" s="34" t="str">
        <f>_xlfn.IFNA(INDEX('RD6 XCM Fox Creek'!$I$2:$I$200,MATCH(Junior7[[#This Row],[Rider]],'RD6 XCM Fox Creek'!$F$2:$F$200,0)),"")</f>
        <v/>
      </c>
      <c r="AV56" s="34" t="str">
        <f>_xlfn.IFNA(INDEX('RD9 XCM Melrose W'!$I$2:$I$200,MATCH(Junior7[[#This Row],[Rider]],'RD9 XCM Melrose W'!$F$2:$F$200,0)),"")</f>
        <v/>
      </c>
      <c r="AW56" s="34" t="str">
        <f>_xlfn.IFNA(INDEX('RD7 XCO  Shepherds'!$I$2:$I$200,MATCH(Junior7[[#This Row],[Rider]],'RD7 XCO  Shepherds'!$F$2:$F$200,0)),"")</f>
        <v/>
      </c>
      <c r="AX56" s="34" t="str">
        <f>_xlfn.IFNA(INDEX('RD8 XCO Melrose T'!$I$2:$I$200,MATCH(Junior7[[#This Row],[Rider]],'RD8 XCO Melrose T'!$F$2:$F$200,0)),"")</f>
        <v/>
      </c>
      <c r="AY56" s="23">
        <f>9-COUNTBLANK(Junior7[[#This Row],[RD1 XCC Eagle]:[RD8 XCO Melrose T]])</f>
        <v>0</v>
      </c>
      <c r="AZ56" s="24">
        <f>3-COUNTBLANK(Junior7[[#This Row],[RD1 XCC Eagle]:[RD3 XCM OHalTW]])</f>
        <v>0</v>
      </c>
      <c r="BA56" s="24">
        <f>4-COUNTBLANK(Junior7[[#This Row],[RD4 ]:[RD7]])</f>
        <v>0</v>
      </c>
      <c r="BB56" s="24">
        <f>2-COUNTBLANK(Junior7[[#This Row],[RD8]:[RD8 XCO Melrose T]])</f>
        <v>0</v>
      </c>
      <c r="BC56" s="59" cm="1">
        <f t="array" ref="BC56">IF(Men_5[[#This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Row],[RD8]:[RD8 XCO Melrose T]])</f>
        <v>0</v>
      </c>
      <c r="BF56" s="24">
        <f>Junior7[[#This Row],[Best 3 of 4 XCM]]+Junior7[[#This Row],[Best 6 of 8 Overall]]+Junior7[[#This Row],[Total of 2 XCO]]</f>
        <v>0</v>
      </c>
      <c r="BG56" s="91" cm="1">
        <f t="array" ref="BG56">14-SUM(IF(BF56&gt;$BF$18:$BF$71,1/COUNTIF($BF$18:$BF$71,$BF$18:$BF$71)))</f>
        <v>14</v>
      </c>
    </row>
    <row r="57" spans="1:60" ht="16" x14ac:dyDescent="0.2">
      <c r="A57" s="110" t="s">
        <v>258</v>
      </c>
      <c r="B57" s="38">
        <f>_xlfn.IFNA(INDEX('RD1 Eagle'!$I$2:$I$176,MATCH(Men_5[[#This Row],[Rider]],'RD1 Eagle'!$F$2:$F$176,0)),"")</f>
        <v>420</v>
      </c>
      <c r="C57" s="38" t="str">
        <f>_xlfn.IFNA(INDEX('RD2 Shepherds'!$I$2:$I$172,MATCH(Men_5[[#This Row],[Rider]],'RD2 Shepherds'!$F$2:$F$172,0)),"")</f>
        <v/>
      </c>
      <c r="D57" s="38" t="str">
        <f>_xlfn.IFNA(INDEX('RD3 OHalTW'!$I$2:$I$200,MATCH(Men_5[[#This Row],[Rider]],'RD3 OHalTW'!$F$2:$F$200,0)),"")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XCM Craigburn'!$I$2:$I$200,MATCH(Men_5[[#This Row],[Rider]],'RD5 XCM Craigburn'!$F$2:$F$200,0)),"")</f>
        <v/>
      </c>
      <c r="G57" s="38" t="str">
        <f>_xlfn.IFNA(INDEX('RD6 XCM Fox Creek'!$I$2:$I$200,MATCH(Men_5[[#This Row],[Rider]],'RD6 XCM Fox Creek'!$F$2:$F$200,0)),"")</f>
        <v/>
      </c>
      <c r="H57" s="38" t="str">
        <f>_xlfn.IFNA(INDEX('RD9 XCM Melrose W'!$I$2:$I$200,MATCH(Men_5[[#This Row],[Rider]],'RD9 XCM Melrose W'!$F$2:$F$200,0)),"")</f>
        <v/>
      </c>
      <c r="I57" s="38" t="str">
        <f>_xlfn.IFNA(INDEX('RD7 XCO  Shepherds'!$I$2:$I$200,MATCH(Men_5[[#This Row],[Rider]],'RD7 XCO  Shepherds'!$F$2:$F$200,0)),"")</f>
        <v/>
      </c>
      <c r="J57" s="38" t="str">
        <f>_xlfn.IFNA(INDEX('RD8 XCO Melrose T'!$I$2:$I$200,MATCH(Men_5[[#This Row],[Rider]],'RD8 XCO Melrose T'!$F$2:$F$200,0)),"")</f>
        <v/>
      </c>
      <c r="K57" s="38">
        <f>9-COUNTBLANK(Men_5[[#This Row],[RD1 XCC Eagle]:[RD8 XCO Melrose T]])</f>
        <v>1</v>
      </c>
      <c r="L57" s="61">
        <f>3-COUNTBLANK(Men_5[[#This Row],[RD1 XCC Eagle]:[RD3 XCM OHalTW]])</f>
        <v>1</v>
      </c>
      <c r="M57" s="61">
        <f>4-COUNTBLANK(Men_5[[#This Row],[RD4 ]:[RD7]])</f>
        <v>0</v>
      </c>
      <c r="N57" s="61">
        <f>2-COUNTBLANK(Men_5[[#This Row],[RD8]:[RD8 XCO Melrose T]])</f>
        <v>0</v>
      </c>
      <c r="O57" s="61" cm="1">
        <f t="array" ref="O57">IF(Men_5[[#This Row],[Number of Rounds]]&lt;=6,SUM(IF(ISNA(B57:J57),0,B57:J57)),SUM(LARGE(B57:J57,{1,2,3,4,5,6})))</f>
        <v>420</v>
      </c>
      <c r="P57" s="61" cm="1">
        <f t="array" ref="P57">IF(Men_5[[#This Row],[Number of Rounds XCM]]&lt;=3,SUM(IF(ISNA(E57:H57),0,E57:H57)),SUM(LARGE(E57:H57,{1,2,3})))</f>
        <v>0</v>
      </c>
      <c r="Q57" s="61">
        <f>SUM(Men_5[[#This Row],[RD8]:[RD8 XCO Melrose T]])</f>
        <v>0</v>
      </c>
      <c r="R57" s="61">
        <f>Men_5[[#This Row],[Best 6 of 8 Overall]]+Men_5[[#This Row],[Best 3 of 4 XCM]]+Men_5[[#This Row],[Total of 2 XCO]]</f>
        <v>420</v>
      </c>
      <c r="S57" s="37" cm="1">
        <f t="array" ref="S57">85-SUM(IF(R57&gt;$R$18:$R$210,1/COUNTIF($R$18:$R$210,$R$18:$R$210)))</f>
        <v>33.999999999999787</v>
      </c>
      <c r="AN57" s="47"/>
      <c r="AO57" s="110"/>
      <c r="AP57" s="34" t="str">
        <f>_xlfn.IFNA(INDEX('RD1 Eagle'!$I$2:$I$176,MATCH(Junior7[[#This Row],[Rider]],'RD1 Eagle'!$F$2:$F$176,0)),"")</f>
        <v/>
      </c>
      <c r="AQ57" s="34" t="str">
        <f>_xlfn.IFNA(INDEX('RD2 Shepherds'!$I$2:$I$172,MATCH(Junior7[[#This Row],[Rider]],'RD2 Shepherds'!$F$2:$F$172,0)),"")</f>
        <v/>
      </c>
      <c r="AR57" s="34" t="str">
        <f>_xlfn.IFNA(INDEX('RD3 OHalTW'!$I$2:$I$200,MATCH(Junior7[[#This Row],[Rider]],'RD3 OHalTW'!$F$2:$F$200,0)),"")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XCM Craigburn'!$I$2:$I$200,MATCH(Junior7[[#This Row],[Rider]],'RD5 XCM Craigburn'!$F$2:$F$200,0)),"")</f>
        <v/>
      </c>
      <c r="AU57" s="34" t="str">
        <f>_xlfn.IFNA(INDEX('RD6 XCM Fox Creek'!$I$2:$I$200,MATCH(Junior7[[#This Row],[Rider]],'RD6 XCM Fox Creek'!$F$2:$F$200,0)),"")</f>
        <v/>
      </c>
      <c r="AV57" s="34" t="str">
        <f>_xlfn.IFNA(INDEX('RD9 XCM Melrose W'!$I$2:$I$200,MATCH(Junior7[[#This Row],[Rider]],'RD9 XCM Melrose W'!$F$2:$F$200,0)),"")</f>
        <v/>
      </c>
      <c r="AW57" s="34" t="str">
        <f>_xlfn.IFNA(INDEX('RD7 XCO  Shepherds'!$I$2:$I$200,MATCH(Junior7[[#This Row],[Rider]],'RD7 XCO  Shepherds'!$F$2:$F$200,0)),"")</f>
        <v/>
      </c>
      <c r="AX57" s="34" t="str">
        <f>_xlfn.IFNA(INDEX('RD8 XCO Melrose T'!$I$2:$I$200,MATCH(Junior7[[#This Row],[Rider]],'RD8 XCO Melrose T'!$F$2:$F$200,0)),"")</f>
        <v/>
      </c>
      <c r="AY57" s="23">
        <f>9-COUNTBLANK(Junior7[[#This Row],[RD1 XCC Eagle]:[RD8 XCO Melrose T]])</f>
        <v>0</v>
      </c>
      <c r="AZ57" s="24">
        <f>3-COUNTBLANK(Junior7[[#This Row],[RD1 XCC Eagle]:[RD3 XCM OHalTW]])</f>
        <v>0</v>
      </c>
      <c r="BA57" s="24">
        <f>4-COUNTBLANK(Junior7[[#This Row],[RD4 ]:[RD7]])</f>
        <v>0</v>
      </c>
      <c r="BB57" s="24">
        <f>2-COUNTBLANK(Junior7[[#This Row],[RD8]:[RD8 XCO Melrose T]])</f>
        <v>0</v>
      </c>
      <c r="BC57" s="59" cm="1">
        <f t="array" ref="BC57">IF(Men_5[[#This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Row],[RD8]:[RD8 XCO Melrose T]])</f>
        <v>0</v>
      </c>
      <c r="BF57" s="24">
        <f>Junior7[[#This Row],[Best 3 of 4 XCM]]+Junior7[[#This Row],[Best 6 of 8 Overall]]+Junior7[[#This Row],[Total of 2 XCO]]</f>
        <v>0</v>
      </c>
      <c r="BG57" s="91" cm="1">
        <f t="array" ref="BG57">14-SUM(IF(BF57&gt;$BF$18:$BF$71,1/COUNTIF($BF$18:$BF$71,$BF$18:$BF$71)))</f>
        <v>14</v>
      </c>
    </row>
    <row r="58" spans="1:60" ht="16" x14ac:dyDescent="0.2">
      <c r="A58" s="110" t="s">
        <v>119</v>
      </c>
      <c r="B58" s="38">
        <f>_xlfn.IFNA(INDEX('RD1 Eagle'!$I$2:$I$176,MATCH(Men_5[[#This Row],[Rider]],'RD1 Eagle'!$F$2:$F$176,0)),"")</f>
        <v>234</v>
      </c>
      <c r="C58" s="38">
        <f>_xlfn.IFNA(INDEX('RD2 Shepherds'!$I$2:$I$172,MATCH(Men_5[[#This Row],[Rider]],'RD2 Shepherds'!$F$2:$F$172,0)),"")</f>
        <v>174</v>
      </c>
      <c r="D58" s="38" t="str">
        <f>_xlfn.IFNA(INDEX('RD3 OHalTW'!$I$2:$I$200,MATCH(Men_5[[#This Row],[Rider]],'RD3 OHalTW'!$F$2:$F$200,0)),"")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XCM Craigburn'!$I$2:$I$200,MATCH(Men_5[[#This Row],[Rider]],'RD5 XCM Craigburn'!$F$2:$F$200,0)),"")</f>
        <v/>
      </c>
      <c r="G58" s="38" t="str">
        <f>_xlfn.IFNA(INDEX('RD6 XCM Fox Creek'!$I$2:$I$200,MATCH(Men_5[[#This Row],[Rider]],'RD6 XCM Fox Creek'!$F$2:$F$200,0)),"")</f>
        <v/>
      </c>
      <c r="H58" s="38" t="str">
        <f>_xlfn.IFNA(INDEX('RD9 XCM Melrose W'!$I$2:$I$200,MATCH(Men_5[[#This Row],[Rider]],'RD9 XCM Melrose W'!$F$2:$F$200,0)),"")</f>
        <v/>
      </c>
      <c r="I58" s="38" t="str">
        <f>_xlfn.IFNA(INDEX('RD7 XCO  Shepherds'!$I$2:$I$200,MATCH(Men_5[[#This Row],[Rider]],'RD7 XCO  Shepherds'!$F$2:$F$200,0)),"")</f>
        <v/>
      </c>
      <c r="J58" s="38" t="str">
        <f>_xlfn.IFNA(INDEX('RD8 XCO Melrose T'!$I$2:$I$200,MATCH(Men_5[[#This Row],[Rider]],'RD8 XCO Melrose T'!$F$2:$F$200,0)),"")</f>
        <v/>
      </c>
      <c r="K58" s="38">
        <f>9-COUNTBLANK(Men_5[[#This Row],[RD1 XCC Eagle]:[RD8 XCO Melrose T]])</f>
        <v>2</v>
      </c>
      <c r="L58" s="61">
        <f>3-COUNTBLANK(Men_5[[#This Row],[RD1 XCC Eagle]:[RD3 XCM OHalTW]])</f>
        <v>2</v>
      </c>
      <c r="M58" s="61">
        <f>4-COUNTBLANK(Men_5[[#This Row],[RD4 ]:[RD7]])</f>
        <v>0</v>
      </c>
      <c r="N58" s="61">
        <f>2-COUNTBLANK(Men_5[[#This Row],[RD8]:[RD8 XCO Melrose T]])</f>
        <v>0</v>
      </c>
      <c r="O58" s="61" cm="1">
        <f t="array" ref="O58">IF(Men_5[[#This Row],[Number of Rounds]]&lt;=6,SUM(IF(ISNA(B58:J58),0,B58:J58)),SUM(LARGE(B58:J58,{1,2,3,4,5,6})))</f>
        <v>408</v>
      </c>
      <c r="P58" s="61" cm="1">
        <f t="array" ref="P58">IF(Men_5[[#This Row],[Number of Rounds XCM]]&lt;=3,SUM(IF(ISNA(E58:H58),0,E58:H58)),SUM(LARGE(E58:H58,{1,2,3})))</f>
        <v>0</v>
      </c>
      <c r="Q58" s="61">
        <f>SUM(Men_5[[#This Row],[RD8]:[RD8 XCO Melrose T]])</f>
        <v>0</v>
      </c>
      <c r="R58" s="61">
        <f>Men_5[[#This Row],[Best 6 of 8 Overall]]+Men_5[[#This Row],[Best 3 of 4 XCM]]+Men_5[[#This Row],[Total of 2 XCO]]</f>
        <v>408</v>
      </c>
      <c r="S58" s="37" cm="1">
        <f t="array" ref="S58">85-SUM(IF(R58&gt;$R$18:$R$210,1/COUNTIF($R$18:$R$210,$R$18:$R$210)))</f>
        <v>34.999999999999787</v>
      </c>
      <c r="AN58" s="47"/>
      <c r="AO58" s="110"/>
      <c r="AP58" s="34" t="str">
        <f>_xlfn.IFNA(INDEX('RD1 Eagle'!$I$2:$I$176,MATCH(Junior7[[#This Row],[Rider]],'RD1 Eagle'!$F$2:$F$176,0)),"")</f>
        <v/>
      </c>
      <c r="AQ58" s="34" t="str">
        <f>_xlfn.IFNA(INDEX('RD2 Shepherds'!$I$2:$I$172,MATCH(Junior7[[#This Row],[Rider]],'RD2 Shepherds'!$F$2:$F$172,0)),"")</f>
        <v/>
      </c>
      <c r="AR58" s="34" t="str">
        <f>_xlfn.IFNA(INDEX('RD3 OHalTW'!$I$2:$I$200,MATCH(Junior7[[#This Row],[Rider]],'RD3 OHalTW'!$F$2:$F$200,0)),"")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XCM Craigburn'!$I$2:$I$200,MATCH(Junior7[[#This Row],[Rider]],'RD5 XCM Craigburn'!$F$2:$F$200,0)),"")</f>
        <v/>
      </c>
      <c r="AU58" s="34" t="str">
        <f>_xlfn.IFNA(INDEX('RD6 XCM Fox Creek'!$I$2:$I$200,MATCH(Junior7[[#This Row],[Rider]],'RD6 XCM Fox Creek'!$F$2:$F$200,0)),"")</f>
        <v/>
      </c>
      <c r="AV58" s="34" t="str">
        <f>_xlfn.IFNA(INDEX('RD9 XCM Melrose W'!$I$2:$I$200,MATCH(Junior7[[#This Row],[Rider]],'RD9 XCM Melrose W'!$F$2:$F$200,0)),"")</f>
        <v/>
      </c>
      <c r="AW58" s="34" t="str">
        <f>_xlfn.IFNA(INDEX('RD7 XCO  Shepherds'!$I$2:$I$200,MATCH(Junior7[[#This Row],[Rider]],'RD7 XCO  Shepherds'!$F$2:$F$200,0)),"")</f>
        <v/>
      </c>
      <c r="AX58" s="34" t="str">
        <f>_xlfn.IFNA(INDEX('RD8 XCO Melrose T'!$I$2:$I$200,MATCH(Junior7[[#This Row],[Rider]],'RD8 XCO Melrose T'!$F$2:$F$200,0)),"")</f>
        <v/>
      </c>
      <c r="AY58" s="23">
        <f>9-COUNTBLANK(Junior7[[#This Row],[RD1 XCC Eagle]:[RD8 XCO Melrose T]])</f>
        <v>0</v>
      </c>
      <c r="AZ58" s="24">
        <f>3-COUNTBLANK(Junior7[[#This Row],[RD1 XCC Eagle]:[RD3 XCM OHalTW]])</f>
        <v>0</v>
      </c>
      <c r="BA58" s="24">
        <f>4-COUNTBLANK(Junior7[[#This Row],[RD4 ]:[RD7]])</f>
        <v>0</v>
      </c>
      <c r="BB58" s="24">
        <f>2-COUNTBLANK(Junior7[[#This Row],[RD8]:[RD8 XCO Melrose T]])</f>
        <v>0</v>
      </c>
      <c r="BC58" s="59" cm="1">
        <f t="array" ref="BC58">IF(Men_5[[#This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Row],[RD8]:[RD8 XCO Melrose T]])</f>
        <v>0</v>
      </c>
      <c r="BF58" s="24">
        <f>Junior7[[#This Row],[Best 3 of 4 XCM]]+Junior7[[#This Row],[Best 6 of 8 Overall]]+Junior7[[#This Row],[Total of 2 XCO]]</f>
        <v>0</v>
      </c>
      <c r="BG58" s="91" cm="1">
        <f t="array" ref="BG58">14-SUM(IF(BF58&gt;$BF$18:$BF$71,1/COUNTIF($BF$18:$BF$71,$BF$18:$BF$71)))</f>
        <v>14</v>
      </c>
    </row>
    <row r="59" spans="1:60" ht="16" x14ac:dyDescent="0.2">
      <c r="A59" s="110" t="s">
        <v>137</v>
      </c>
      <c r="B59" s="38">
        <f>_xlfn.IFNA(INDEX('RD1 Eagle'!$I$2:$I$176,MATCH(Men_5[[#This Row],[Rider]],'RD1 Eagle'!$F$2:$F$176,0)),"")</f>
        <v>400</v>
      </c>
      <c r="C59" s="38" t="str">
        <f>_xlfn.IFNA(INDEX('RD2 Shepherds'!$I$2:$I$172,MATCH(Men_5[[#This Row],[Rider]],'RD2 Shepherds'!$F$2:$F$172,0)),"")</f>
        <v/>
      </c>
      <c r="D59" s="38" t="str">
        <f>_xlfn.IFNA(INDEX('RD3 OHalTW'!$I$2:$I$200,MATCH(Men_5[[#This Row],[Rider]],'RD3 OHalTW'!$F$2:$F$200,0)),"")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XCM Craigburn'!$I$2:$I$200,MATCH(Men_5[[#This Row],[Rider]],'RD5 XCM Craigburn'!$F$2:$F$200,0)),"")</f>
        <v/>
      </c>
      <c r="G59" s="38" t="str">
        <f>_xlfn.IFNA(INDEX('RD6 XCM Fox Creek'!$I$2:$I$200,MATCH(Men_5[[#This Row],[Rider]],'RD6 XCM Fox Creek'!$F$2:$F$200,0)),"")</f>
        <v/>
      </c>
      <c r="H59" s="38" t="str">
        <f>_xlfn.IFNA(INDEX('RD9 XCM Melrose W'!$I$2:$I$200,MATCH(Men_5[[#This Row],[Rider]],'RD9 XCM Melrose W'!$F$2:$F$200,0)),"")</f>
        <v/>
      </c>
      <c r="I59" s="38" t="str">
        <f>_xlfn.IFNA(INDEX('RD7 XCO  Shepherds'!$I$2:$I$200,MATCH(Men_5[[#This Row],[Rider]],'RD7 XCO  Shepherds'!$F$2:$F$200,0)),"")</f>
        <v/>
      </c>
      <c r="J59" s="38" t="str">
        <f>_xlfn.IFNA(INDEX('RD8 XCO Melrose T'!$I$2:$I$200,MATCH(Men_5[[#This Row],[Rider]],'RD8 XCO Melrose T'!$F$2:$F$200,0)),"")</f>
        <v/>
      </c>
      <c r="K59" s="38">
        <f>9-COUNTBLANK(Men_5[[#This Row],[RD1 XCC Eagle]:[RD8 XCO Melrose T]])</f>
        <v>1</v>
      </c>
      <c r="L59" s="61">
        <f>3-COUNTBLANK(Men_5[[#This Row],[RD1 XCC Eagle]:[RD3 XCM OHalTW]])</f>
        <v>1</v>
      </c>
      <c r="M59" s="61">
        <f>4-COUNTBLANK(Men_5[[#This Row],[RD4 ]:[RD7]])</f>
        <v>0</v>
      </c>
      <c r="N59" s="61">
        <f>2-COUNTBLANK(Men_5[[#This Row],[RD8]:[RD8 XCO Melrose T]])</f>
        <v>0</v>
      </c>
      <c r="O59" s="61" cm="1">
        <f t="array" ref="O59">IF(Men_5[[#This Row],[Number of Rounds]]&lt;=6,SUM(IF(ISNA(B59:J59),0,B59:J59)),SUM(LARGE(B59:J59,{1,2,3,4,5,6})))</f>
        <v>400</v>
      </c>
      <c r="P59" s="61" cm="1">
        <f t="array" ref="P59">IF(Men_5[[#This Row],[Number of Rounds XCM]]&lt;=3,SUM(IF(ISNA(E59:H59),0,E59:H59)),SUM(LARGE(E59:H59,{1,2,3})))</f>
        <v>0</v>
      </c>
      <c r="Q59" s="61">
        <f>SUM(Men_5[[#This Row],[RD8]:[RD8 XCO Melrose T]])</f>
        <v>0</v>
      </c>
      <c r="R59" s="61">
        <f>Men_5[[#This Row],[Best 6 of 8 Overall]]+Men_5[[#This Row],[Best 3 of 4 XCM]]+Men_5[[#This Row],[Total of 2 XCO]]</f>
        <v>400</v>
      </c>
      <c r="S59" s="37" cm="1">
        <f t="array" ref="S59">85-SUM(IF(R59&gt;$R$18:$R$210,1/COUNTIF($R$18:$R$210,$R$18:$R$210)))</f>
        <v>35.999999999999787</v>
      </c>
      <c r="AN59" s="47"/>
      <c r="AO59" s="110"/>
      <c r="AP59" s="34" t="str">
        <f>_xlfn.IFNA(INDEX('RD1 Eagle'!$I$2:$I$176,MATCH(Junior7[[#This Row],[Rider]],'RD1 Eagle'!$F$2:$F$176,0)),"")</f>
        <v/>
      </c>
      <c r="AQ59" s="34" t="str">
        <f>_xlfn.IFNA(INDEX('RD2 Shepherds'!$I$2:$I$172,MATCH(Junior7[[#This Row],[Rider]],'RD2 Shepherds'!$F$2:$F$172,0)),"")</f>
        <v/>
      </c>
      <c r="AR59" s="34" t="str">
        <f>_xlfn.IFNA(INDEX('RD3 OHalTW'!$I$2:$I$200,MATCH(Junior7[[#This Row],[Rider]],'RD3 OHalTW'!$F$2:$F$200,0)),"")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XCM Craigburn'!$I$2:$I$200,MATCH(Junior7[[#This Row],[Rider]],'RD5 XCM Craigburn'!$F$2:$F$200,0)),"")</f>
        <v/>
      </c>
      <c r="AU59" s="34" t="str">
        <f>_xlfn.IFNA(INDEX('RD6 XCM Fox Creek'!$I$2:$I$200,MATCH(Junior7[[#This Row],[Rider]],'RD6 XCM Fox Creek'!$F$2:$F$200,0)),"")</f>
        <v/>
      </c>
      <c r="AV59" s="34" t="str">
        <f>_xlfn.IFNA(INDEX('RD9 XCM Melrose W'!$I$2:$I$200,MATCH(Junior7[[#This Row],[Rider]],'RD9 XCM Melrose W'!$F$2:$F$200,0)),"")</f>
        <v/>
      </c>
      <c r="AW59" s="34" t="str">
        <f>_xlfn.IFNA(INDEX('RD7 XCO  Shepherds'!$I$2:$I$200,MATCH(Junior7[[#This Row],[Rider]],'RD7 XCO  Shepherds'!$F$2:$F$200,0)),"")</f>
        <v/>
      </c>
      <c r="AX59" s="34" t="str">
        <f>_xlfn.IFNA(INDEX('RD8 XCO Melrose T'!$I$2:$I$200,MATCH(Junior7[[#This Row],[Rider]],'RD8 XCO Melrose T'!$F$2:$F$200,0)),"")</f>
        <v/>
      </c>
      <c r="AY59" s="23">
        <f>9-COUNTBLANK(Junior7[[#This Row],[RD1 XCC Eagle]:[RD8 XCO Melrose T]])</f>
        <v>0</v>
      </c>
      <c r="AZ59" s="24">
        <f>3-COUNTBLANK(Junior7[[#This Row],[RD1 XCC Eagle]:[RD3 XCM OHalTW]])</f>
        <v>0</v>
      </c>
      <c r="BA59" s="24">
        <f>4-COUNTBLANK(Junior7[[#This Row],[RD4 ]:[RD7]])</f>
        <v>0</v>
      </c>
      <c r="BB59" s="24">
        <f>2-COUNTBLANK(Junior7[[#This Row],[RD8]:[RD8 XCO Melrose T]])</f>
        <v>0</v>
      </c>
      <c r="BC59" s="59" cm="1">
        <f t="array" ref="BC59">IF(Men_5[[#This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Row],[RD8]:[RD8 XCO Melrose T]])</f>
        <v>0</v>
      </c>
      <c r="BF59" s="24">
        <f>Junior7[[#This Row],[Best 3 of 4 XCM]]+Junior7[[#This Row],[Best 6 of 8 Overall]]+Junior7[[#This Row],[Total of 2 XCO]]</f>
        <v>0</v>
      </c>
      <c r="BG59" s="91" cm="1">
        <f t="array" ref="BG59">14-SUM(IF(BF59&gt;$BF$18:$BF$71,1/COUNTIF($BF$18:$BF$71,$BF$18:$BF$71)))</f>
        <v>14</v>
      </c>
    </row>
    <row r="60" spans="1:60" ht="16" x14ac:dyDescent="0.2">
      <c r="A60" s="110" t="s">
        <v>464</v>
      </c>
      <c r="B60" s="38" t="str">
        <f>_xlfn.IFNA(INDEX('RD1 Eagle'!$I$2:$I$176,MATCH(Men_5[[#This Row],[Rider]],'RD1 Eagle'!$F$2:$F$176,0)),"")</f>
        <v/>
      </c>
      <c r="C60" s="38" t="str">
        <f>_xlfn.IFNA(INDEX('RD2 Shepherds'!$I$2:$I$172,MATCH(Men_5[[#This Row],[Rider]],'RD2 Shepherds'!$F$2:$F$172,0)),"")</f>
        <v/>
      </c>
      <c r="D60" s="38">
        <f>_xlfn.IFNA(INDEX('RD3 OHalTW'!$I$2:$I$200,MATCH(Men_5[[#This Row],[Rider]],'RD3 OHalTW'!$F$2:$F$200,0)),"")</f>
        <v>400</v>
      </c>
      <c r="E60" s="38" t="str">
        <f>_xlfn.IFNA(INDEX('RD4 Ohalloran'!$I$2:$I$200,MATCH(Men_5[[#This Row],[Rider]],'RD4 Ohalloran'!$F$2:$F$200,0)),"")</f>
        <v/>
      </c>
      <c r="F60" s="38" t="str">
        <f>_xlfn.IFNA(INDEX('RD5 XCM Craigburn'!$I$2:$I$200,MATCH(Men_5[[#This Row],[Rider]],'RD5 XCM Craigburn'!$F$2:$F$200,0)),"")</f>
        <v/>
      </c>
      <c r="G60" s="38" t="str">
        <f>_xlfn.IFNA(INDEX('RD6 XCM Fox Creek'!$I$2:$I$200,MATCH(Men_5[[#This Row],[Rider]],'RD6 XCM Fox Creek'!$F$2:$F$200,0)),"")</f>
        <v/>
      </c>
      <c r="H60" s="38" t="str">
        <f>_xlfn.IFNA(INDEX('RD9 XCM Melrose W'!$I$2:$I$200,MATCH(Men_5[[#This Row],[Rider]],'RD9 XCM Melrose W'!$F$2:$F$200,0)),"")</f>
        <v/>
      </c>
      <c r="I60" s="38" t="str">
        <f>_xlfn.IFNA(INDEX('RD7 XCO  Shepherds'!$I$2:$I$200,MATCH(Men_5[[#This Row],[Rider]],'RD7 XCO  Shepherds'!$F$2:$F$200,0)),"")</f>
        <v/>
      </c>
      <c r="J60" s="38" t="str">
        <f>_xlfn.IFNA(INDEX('RD8 XCO Melrose T'!$I$2:$I$200,MATCH(Men_5[[#This Row],[Rider]],'RD8 XCO Melrose T'!$F$2:$F$200,0)),"")</f>
        <v/>
      </c>
      <c r="K60" s="38">
        <f>9-COUNTBLANK(Men_5[[#This Row],[RD1 XCC Eagle]:[RD8 XCO Melrose T]])</f>
        <v>1</v>
      </c>
      <c r="L60" s="61">
        <f>3-COUNTBLANK(Men_5[[#This Row],[RD1 XCC Eagle]:[RD3 XCM OHalTW]])</f>
        <v>1</v>
      </c>
      <c r="M60" s="61">
        <f>4-COUNTBLANK(Men_5[[#This Row],[RD4 ]:[RD7]])</f>
        <v>0</v>
      </c>
      <c r="N60" s="61">
        <f>2-COUNTBLANK(Men_5[[#This Row],[RD8]:[RD8 XCO Melrose T]])</f>
        <v>0</v>
      </c>
      <c r="O60" s="61" cm="1">
        <f t="array" ref="O60">IF(Men_5[[#This Row],[Number of Rounds]]&lt;=6,SUM(IF(ISNA(B60:J60),0,B60:J60)),SUM(LARGE(B60:J60,{1,2,3,4,5,6})))</f>
        <v>400</v>
      </c>
      <c r="P60" s="61" cm="1">
        <f t="array" ref="P60">IF(Men_5[[#This Row],[Number of Rounds XCM]]&lt;=3,SUM(IF(ISNA(E60:H60),0,E60:H60)),SUM(LARGE(E60:H60,{1,2,3})))</f>
        <v>0</v>
      </c>
      <c r="Q60" s="61">
        <f>SUM(Men_5[[#This Row],[RD8]:[RD8 XCO Melrose T]])</f>
        <v>0</v>
      </c>
      <c r="R60" s="61">
        <f>Men_5[[#This Row],[Best 6 of 8 Overall]]+Men_5[[#This Row],[Best 3 of 4 XCM]]+Men_5[[#This Row],[Total of 2 XCO]]</f>
        <v>400</v>
      </c>
      <c r="S60" s="37" cm="1">
        <f t="array" ref="S60">85-SUM(IF(R60&gt;$R$18:$R$210,1/COUNTIF($R$18:$R$210,$R$18:$R$210)))</f>
        <v>35.999999999999787</v>
      </c>
      <c r="AN60" s="47"/>
      <c r="AO60" s="110"/>
      <c r="AP60" s="34" t="str">
        <f>_xlfn.IFNA(INDEX('RD1 Eagle'!$I$2:$I$176,MATCH(Junior7[[#This Row],[Rider]],'RD1 Eagle'!$F$2:$F$176,0)),"")</f>
        <v/>
      </c>
      <c r="AQ60" s="34" t="str">
        <f>_xlfn.IFNA(INDEX('RD2 Shepherds'!$I$2:$I$172,MATCH(Junior7[[#This Row],[Rider]],'RD2 Shepherds'!$F$2:$F$172,0)),"")</f>
        <v/>
      </c>
      <c r="AR60" s="34" t="str">
        <f>_xlfn.IFNA(INDEX('RD3 OHalTW'!$I$2:$I$200,MATCH(Junior7[[#This Row],[Rider]],'RD3 OHalTW'!$F$2:$F$200,0)),"")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XCM Craigburn'!$I$2:$I$200,MATCH(Junior7[[#This Row],[Rider]],'RD5 XCM Craigburn'!$F$2:$F$200,0)),"")</f>
        <v/>
      </c>
      <c r="AU60" s="59" t="str">
        <f>_xlfn.IFNA(INDEX('RD6 XCM Fox Creek'!$I$2:$I$200,MATCH(Junior7[[#This Row],[Rider]],'RD6 XCM Fox Creek'!$F$2:$F$200,0)),"")</f>
        <v/>
      </c>
      <c r="AV60" s="59" t="str">
        <f>_xlfn.IFNA(INDEX('RD9 XCM Melrose W'!$I$2:$I$200,MATCH(Junior7[[#This Row],[Rider]],'RD9 XCM Melrose W'!$F$2:$F$200,0)),"")</f>
        <v/>
      </c>
      <c r="AW60" s="59" t="str">
        <f>_xlfn.IFNA(INDEX('RD7 XCO  Shepherds'!$I$2:$I$200,MATCH(Junior7[[#This Row],[Rider]],'RD7 XCO  Shepherds'!$F$2:$F$200,0)),"")</f>
        <v/>
      </c>
      <c r="AX60" s="59" t="str">
        <f>_xlfn.IFNA(INDEX('RD8 XCO Melrose T'!$I$2:$I$200,MATCH(Junior7[[#This Row],[Rider]],'RD8 XCO Melrose T'!$F$2:$F$200,0)),"")</f>
        <v/>
      </c>
      <c r="AY60" s="24">
        <f>9-COUNTBLANK(Junior7[[#This Row],[RD1 XCC Eagle]:[RD8 XCO Melrose T]])</f>
        <v>0</v>
      </c>
      <c r="AZ60" s="24">
        <f>3-COUNTBLANK(Junior7[[#This Row],[RD1 XCC Eagle]:[RD3 XCM OHalTW]])</f>
        <v>0</v>
      </c>
      <c r="BA60" s="24">
        <f>4-COUNTBLANK(Junior7[[#This Row],[RD4 ]:[RD7]])</f>
        <v>0</v>
      </c>
      <c r="BB60" s="24">
        <f>2-COUNTBLANK(Junior7[[#This Row],[RD8]:[RD8 XCO Melrose T]])</f>
        <v>0</v>
      </c>
      <c r="BC60" s="59" cm="1">
        <f t="array" ref="BC60">IF(Men_5[[#This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Row],[RD8]:[RD8 XCO Melrose T]])</f>
        <v>0</v>
      </c>
      <c r="BF60" s="24">
        <f>Junior7[[#This Row],[Best 3 of 4 XCM]]+Junior7[[#This Row],[Best 6 of 8 Overall]]+Junior7[[#This Row],[Total of 2 XCO]]</f>
        <v>0</v>
      </c>
      <c r="BG60" s="91" cm="1">
        <f t="array" ref="BG60">14-SUM(IF(BF60&gt;$BF$18:$BF$71,1/COUNTIF($BF$18:$BF$71,$BF$18:$BF$71)))</f>
        <v>14</v>
      </c>
    </row>
    <row r="61" spans="1:60" ht="16" x14ac:dyDescent="0.2">
      <c r="A61" s="110" t="s">
        <v>379</v>
      </c>
      <c r="B61" s="38" t="str">
        <f>_xlfn.IFNA(INDEX('RD1 Eagle'!$I$2:$I$176,MATCH(Men_5[[#This Row],[Rider]],'RD1 Eagle'!$F$2:$F$176,0)),"")</f>
        <v/>
      </c>
      <c r="C61" s="38">
        <f>_xlfn.IFNA(INDEX('RD2 Shepherds'!$I$2:$I$172,MATCH(Men_5[[#This Row],[Rider]],'RD2 Shepherds'!$F$2:$F$172,0)),"")</f>
        <v>168</v>
      </c>
      <c r="D61" s="38">
        <f>_xlfn.IFNA(INDEX('RD3 OHalTW'!$I$2:$I$200,MATCH(Men_5[[#This Row],[Rider]],'RD3 OHalTW'!$F$2:$F$200,0)),"")</f>
        <v>217</v>
      </c>
      <c r="E61" s="38" t="str">
        <f>_xlfn.IFNA(INDEX('RD4 Ohalloran'!$I$2:$I$200,MATCH(Men_5[[#This Row],[Rider]],'RD4 Ohalloran'!$F$2:$F$200,0)),"")</f>
        <v/>
      </c>
      <c r="F61" s="38" t="str">
        <f>_xlfn.IFNA(INDEX('RD5 XCM Craigburn'!$I$2:$I$200,MATCH(Men_5[[#This Row],[Rider]],'RD5 XCM Craigburn'!$F$2:$F$200,0)),"")</f>
        <v/>
      </c>
      <c r="G61" s="38" t="str">
        <f>_xlfn.IFNA(INDEX('RD6 XCM Fox Creek'!$I$2:$I$200,MATCH(Men_5[[#This Row],[Rider]],'RD6 XCM Fox Creek'!$F$2:$F$200,0)),"")</f>
        <v/>
      </c>
      <c r="H61" s="38" t="str">
        <f>_xlfn.IFNA(INDEX('RD9 XCM Melrose W'!$I$2:$I$200,MATCH(Men_5[[#This Row],[Rider]],'RD9 XCM Melrose W'!$F$2:$F$200,0)),"")</f>
        <v/>
      </c>
      <c r="I61" s="38" t="str">
        <f>_xlfn.IFNA(INDEX('RD7 XCO  Shepherds'!$I$2:$I$200,MATCH(Men_5[[#This Row],[Rider]],'RD7 XCO  Shepherds'!$F$2:$F$200,0)),"")</f>
        <v/>
      </c>
      <c r="J61" s="38" t="str">
        <f>_xlfn.IFNA(INDEX('RD8 XCO Melrose T'!$I$2:$I$200,MATCH(Men_5[[#This Row],[Rider]],'RD8 XCO Melrose T'!$F$2:$F$200,0)),"")</f>
        <v/>
      </c>
      <c r="K61" s="38">
        <f>9-COUNTBLANK(Men_5[[#This Row],[RD1 XCC Eagle]:[RD8 XCO Melrose T]])</f>
        <v>2</v>
      </c>
      <c r="L61" s="61">
        <f>3-COUNTBLANK(Men_5[[#This Row],[RD1 XCC Eagle]:[RD3 XCM OHalTW]])</f>
        <v>2</v>
      </c>
      <c r="M61" s="61">
        <f>4-COUNTBLANK(Men_5[[#This Row],[RD4 ]:[RD7]])</f>
        <v>0</v>
      </c>
      <c r="N61" s="61">
        <f>2-COUNTBLANK(Men_5[[#This Row],[RD8]:[RD8 XCO Melrose T]])</f>
        <v>0</v>
      </c>
      <c r="O61" s="61" cm="1">
        <f t="array" ref="O61">IF(Men_5[[#This Row],[Number of Rounds]]&lt;=6,SUM(IF(ISNA(B61:J61),0,B61:J61)),SUM(LARGE(B61:J61,{1,2,3,4,5,6})))</f>
        <v>385</v>
      </c>
      <c r="P61" s="61" cm="1">
        <f t="array" ref="P61">IF(Men_5[[#This Row],[Number of Rounds XCM]]&lt;=3,SUM(IF(ISNA(E61:H61),0,E61:H61)),SUM(LARGE(E61:H61,{1,2,3})))</f>
        <v>0</v>
      </c>
      <c r="Q61" s="61">
        <f>SUM(Men_5[[#This Row],[RD8]:[RD8 XCO Melrose T]])</f>
        <v>0</v>
      </c>
      <c r="R61" s="61">
        <f>Men_5[[#This Row],[Best 6 of 8 Overall]]+Men_5[[#This Row],[Best 3 of 4 XCM]]+Men_5[[#This Row],[Total of 2 XCO]]</f>
        <v>385</v>
      </c>
      <c r="S61" s="37" cm="1">
        <f t="array" ref="S61">85-SUM(IF(R61&gt;$R$18:$R$210,1/COUNTIF($R$18:$R$210,$R$18:$R$210)))</f>
        <v>36.999999999999787</v>
      </c>
      <c r="AN61" s="47"/>
      <c r="AO61" s="110"/>
      <c r="AP61" s="34" t="str">
        <f>_xlfn.IFNA(INDEX('RD1 Eagle'!$I$2:$I$176,MATCH(Junior7[[#This Row],[Rider]],'RD1 Eagle'!$F$2:$F$176,0)),"")</f>
        <v/>
      </c>
      <c r="AQ61" s="34" t="str">
        <f>_xlfn.IFNA(INDEX('RD2 Shepherds'!$I$2:$I$172,MATCH(Junior7[[#This Row],[Rider]],'RD2 Shepherds'!$F$2:$F$172,0)),"")</f>
        <v/>
      </c>
      <c r="AR61" s="34" t="str">
        <f>_xlfn.IFNA(INDEX('RD3 OHalTW'!$I$2:$I$200,MATCH(Junior7[[#This Row],[Rider]],'RD3 OHalTW'!$F$2:$F$200,0)),"")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XCM Craigburn'!$I$2:$I$200,MATCH(Junior7[[#This Row],[Rider]],'RD5 XCM Craigburn'!$F$2:$F$200,0)),"")</f>
        <v/>
      </c>
      <c r="AU61" s="59" t="str">
        <f>_xlfn.IFNA(INDEX('RD6 XCM Fox Creek'!$I$2:$I$200,MATCH(Junior7[[#This Row],[Rider]],'RD6 XCM Fox Creek'!$F$2:$F$200,0)),"")</f>
        <v/>
      </c>
      <c r="AV61" s="59" t="str">
        <f>_xlfn.IFNA(INDEX('RD9 XCM Melrose W'!$I$2:$I$200,MATCH(Junior7[[#This Row],[Rider]],'RD9 XCM Melrose W'!$F$2:$F$200,0)),"")</f>
        <v/>
      </c>
      <c r="AW61" s="59" t="str">
        <f>_xlfn.IFNA(INDEX('RD7 XCO  Shepherds'!$I$2:$I$200,MATCH(Junior7[[#This Row],[Rider]],'RD7 XCO  Shepherds'!$F$2:$F$200,0)),"")</f>
        <v/>
      </c>
      <c r="AX61" s="59" t="str">
        <f>_xlfn.IFNA(INDEX('RD8 XCO Melrose T'!$I$2:$I$200,MATCH(Junior7[[#This Row],[Rider]],'RD8 XCO Melrose T'!$F$2:$F$200,0)),"")</f>
        <v/>
      </c>
      <c r="AY61" s="24">
        <f>9-COUNTBLANK(Junior7[[#This Row],[RD1 XCC Eagle]:[RD8 XCO Melrose T]])</f>
        <v>0</v>
      </c>
      <c r="AZ61" s="24">
        <f>3-COUNTBLANK(Junior7[[#This Row],[RD1 XCC Eagle]:[RD3 XCM OHalTW]])</f>
        <v>0</v>
      </c>
      <c r="BA61" s="24">
        <f>4-COUNTBLANK(Junior7[[#This Row],[RD4 ]:[RD7]])</f>
        <v>0</v>
      </c>
      <c r="BB61" s="24">
        <f>2-COUNTBLANK(Junior7[[#This Row],[RD8]:[RD8 XCO Melrose T]])</f>
        <v>0</v>
      </c>
      <c r="BC61" s="59" cm="1">
        <f t="array" ref="BC61">IF(Men_5[[#This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Row],[RD8]:[RD8 XCO Melrose T]])</f>
        <v>0</v>
      </c>
      <c r="BF61" s="24">
        <f>Junior7[[#This Row],[Best 3 of 4 XCM]]+Junior7[[#This Row],[Best 6 of 8 Overall]]+Junior7[[#This Row],[Total of 2 XCO]]</f>
        <v>0</v>
      </c>
      <c r="BG61" s="91" cm="1">
        <f t="array" ref="BG61">14-SUM(IF(BF61&gt;$BF$18:$BF$71,1/COUNTIF($BF$18:$BF$71,$BF$18:$BF$71)))</f>
        <v>14</v>
      </c>
    </row>
    <row r="62" spans="1:60" ht="16" x14ac:dyDescent="0.2">
      <c r="A62" s="110" t="s">
        <v>288</v>
      </c>
      <c r="B62" s="38">
        <f>_xlfn.IFNA(INDEX('RD1 Eagle'!$I$2:$I$176,MATCH(Men_5[[#This Row],[Rider]],'RD1 Eagle'!$F$2:$F$176,0)),"")</f>
        <v>224</v>
      </c>
      <c r="C62" s="38">
        <f>_xlfn.IFNA(INDEX('RD2 Shepherds'!$I$2:$I$172,MATCH(Men_5[[#This Row],[Rider]],'RD2 Shepherds'!$F$2:$F$172,0)),"")</f>
        <v>157.5</v>
      </c>
      <c r="D62" s="38" t="str">
        <f>_xlfn.IFNA(INDEX('RD3 OHalTW'!$I$2:$I$200,MATCH(Men_5[[#This Row],[Rider]],'RD3 OHalTW'!$F$2:$F$200,0)),"")</f>
        <v/>
      </c>
      <c r="E62" s="38" t="str">
        <f>_xlfn.IFNA(INDEX('RD4 Ohalloran'!$I$2:$I$200,MATCH(Men_5[[#This Row],[Rider]],'RD4 Ohalloran'!$F$2:$F$200,0)),"")</f>
        <v/>
      </c>
      <c r="F62" s="38" t="str">
        <f>_xlfn.IFNA(INDEX('RD5 XCM Craigburn'!$I$2:$I$200,MATCH(Men_5[[#This Row],[Rider]],'RD5 XCM Craigburn'!$F$2:$F$200,0)),"")</f>
        <v/>
      </c>
      <c r="G62" s="38" t="str">
        <f>_xlfn.IFNA(INDEX('RD6 XCM Fox Creek'!$I$2:$I$200,MATCH(Men_5[[#This Row],[Rider]],'RD6 XCM Fox Creek'!$F$2:$F$200,0)),"")</f>
        <v/>
      </c>
      <c r="H62" s="38" t="str">
        <f>_xlfn.IFNA(INDEX('RD9 XCM Melrose W'!$I$2:$I$200,MATCH(Men_5[[#This Row],[Rider]],'RD9 XCM Melrose W'!$F$2:$F$200,0)),"")</f>
        <v/>
      </c>
      <c r="I62" s="38" t="str">
        <f>_xlfn.IFNA(INDEX('RD7 XCO  Shepherds'!$I$2:$I$200,MATCH(Men_5[[#This Row],[Rider]],'RD7 XCO  Shepherds'!$F$2:$F$200,0)),"")</f>
        <v/>
      </c>
      <c r="J62" s="38" t="str">
        <f>_xlfn.IFNA(INDEX('RD8 XCO Melrose T'!$I$2:$I$200,MATCH(Men_5[[#This Row],[Rider]],'RD8 XCO Melrose T'!$F$2:$F$200,0)),"")</f>
        <v/>
      </c>
      <c r="K62" s="38">
        <f>9-COUNTBLANK(Men_5[[#This Row],[RD1 XCC Eagle]:[RD8 XCO Melrose T]])</f>
        <v>2</v>
      </c>
      <c r="L62" s="61">
        <f>3-COUNTBLANK(Men_5[[#This Row],[RD1 XCC Eagle]:[RD3 XCM OHalTW]])</f>
        <v>2</v>
      </c>
      <c r="M62" s="61">
        <f>4-COUNTBLANK(Men_5[[#This Row],[RD4 ]:[RD7]])</f>
        <v>0</v>
      </c>
      <c r="N62" s="61">
        <f>2-COUNTBLANK(Men_5[[#This Row],[RD8]:[RD8 XCO Melrose T]])</f>
        <v>0</v>
      </c>
      <c r="O62" s="61" cm="1">
        <f t="array" ref="O62">IF(Men_5[[#This Row],[Number of Rounds]]&lt;=6,SUM(IF(ISNA(B62:J62),0,B62:J62)),SUM(LARGE(B62:J62,{1,2,3,4,5,6})))</f>
        <v>381.5</v>
      </c>
      <c r="P62" s="61" cm="1">
        <f t="array" ref="P62">IF(Men_5[[#This Row],[Number of Rounds XCM]]&lt;=3,SUM(IF(ISNA(E62:H62),0,E62:H62)),SUM(LARGE(E62:H62,{1,2,3})))</f>
        <v>0</v>
      </c>
      <c r="Q62" s="61">
        <f>SUM(Men_5[[#This Row],[RD8]:[RD8 XCO Melrose T]])</f>
        <v>0</v>
      </c>
      <c r="R62" s="61">
        <f>Men_5[[#This Row],[Best 6 of 8 Overall]]+Men_5[[#This Row],[Best 3 of 4 XCM]]+Men_5[[#This Row],[Total of 2 XCO]]</f>
        <v>381.5</v>
      </c>
      <c r="S62" s="37" cm="1">
        <f t="array" ref="S62">85-SUM(IF(R62&gt;$R$18:$R$210,1/COUNTIF($R$18:$R$210,$R$18:$R$210)))</f>
        <v>37.99999999999978</v>
      </c>
      <c r="AO62" s="110"/>
      <c r="AP62" s="34" t="str">
        <f>_xlfn.IFNA(INDEX('RD1 Eagle'!$I$2:$I$176,MATCH(Junior7[[#This Row],[Rider]],'RD1 Eagle'!$F$2:$F$176,0)),"")</f>
        <v/>
      </c>
      <c r="AQ62" s="34" t="str">
        <f>_xlfn.IFNA(INDEX('RD2 Shepherds'!$I$2:$I$172,MATCH(Junior7[[#This Row],[Rider]],'RD2 Shepherds'!$F$2:$F$172,0)),"")</f>
        <v/>
      </c>
      <c r="AR62" s="34" t="str">
        <f>_xlfn.IFNA(INDEX('RD3 OHalTW'!$I$2:$I$200,MATCH(Junior7[[#This Row],[Rider]],'RD3 OHalTW'!$F$2:$F$200,0)),"")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XCM Craigburn'!$I$2:$I$200,MATCH(Junior7[[#This Row],[Rider]],'RD5 XCM Craigburn'!$F$2:$F$200,0)),"")</f>
        <v/>
      </c>
      <c r="AU62" s="59" t="str">
        <f>_xlfn.IFNA(INDEX('RD6 XCM Fox Creek'!$I$2:$I$200,MATCH(Junior7[[#This Row],[Rider]],'RD6 XCM Fox Creek'!$F$2:$F$200,0)),"")</f>
        <v/>
      </c>
      <c r="AV62" s="59" t="str">
        <f>_xlfn.IFNA(INDEX('RD9 XCM Melrose W'!$I$2:$I$200,MATCH(Junior7[[#This Row],[Rider]],'RD9 XCM Melrose W'!$F$2:$F$200,0)),"")</f>
        <v/>
      </c>
      <c r="AW62" s="59" t="str">
        <f>_xlfn.IFNA(INDEX('RD7 XCO  Shepherds'!$I$2:$I$200,MATCH(Junior7[[#This Row],[Rider]],'RD7 XCO  Shepherds'!$F$2:$F$200,0)),"")</f>
        <v/>
      </c>
      <c r="AX62" s="59" t="str">
        <f>_xlfn.IFNA(INDEX('RD8 XCO Melrose T'!$I$2:$I$200,MATCH(Junior7[[#This Row],[Rider]],'RD8 XCO Melrose T'!$F$2:$F$200,0)),"")</f>
        <v/>
      </c>
      <c r="AY62" s="24">
        <f>9-COUNTBLANK(Junior7[[#This Row],[RD1 XCC Eagle]:[RD8 XCO Melrose T]])</f>
        <v>0</v>
      </c>
      <c r="AZ62" s="24">
        <f>3-COUNTBLANK(Junior7[[#This Row],[RD1 XCC Eagle]:[RD3 XCM OHalTW]])</f>
        <v>0</v>
      </c>
      <c r="BA62" s="24">
        <f>4-COUNTBLANK(Junior7[[#This Row],[RD4 ]:[RD7]])</f>
        <v>0</v>
      </c>
      <c r="BB62" s="24">
        <f>2-COUNTBLANK(Junior7[[#This Row],[RD8]:[RD8 XCO Melrose T]])</f>
        <v>0</v>
      </c>
      <c r="BC62" s="59" cm="1">
        <f t="array" ref="BC62">IF(Men_5[[#This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Row],[RD8]:[RD8 XCO Melrose T]])</f>
        <v>0</v>
      </c>
      <c r="BF62" s="24">
        <f>Junior7[[#This Row],[Best 3 of 4 XCM]]+Junior7[[#This Row],[Best 6 of 8 Overall]]+Junior7[[#This Row],[Total of 2 XCO]]</f>
        <v>0</v>
      </c>
      <c r="BG62" s="91" cm="1">
        <f t="array" ref="BG62">14-SUM(IF(BF62&gt;$BF$18:$BF$71,1/COUNTIF($BF$18:$BF$71,$BF$18:$BF$71)))</f>
        <v>14</v>
      </c>
    </row>
    <row r="63" spans="1:60" ht="16" x14ac:dyDescent="0.2">
      <c r="A63" s="110" t="s">
        <v>261</v>
      </c>
      <c r="B63" s="38">
        <f>_xlfn.IFNA(INDEX('RD1 Eagle'!$I$2:$I$176,MATCH(Men_5[[#This Row],[Rider]],'RD1 Eagle'!$F$2:$F$176,0)),"")</f>
        <v>380</v>
      </c>
      <c r="C63" s="38" t="str">
        <f>_xlfn.IFNA(INDEX('RD2 Shepherds'!$I$2:$I$172,MATCH(Men_5[[#This Row],[Rider]],'RD2 Shepherds'!$F$2:$F$172,0)),"")</f>
        <v/>
      </c>
      <c r="D63" s="38" t="str">
        <f>_xlfn.IFNA(INDEX('RD3 OHalTW'!$I$2:$I$200,MATCH(Men_5[[#This Row],[Rider]],'RD3 OHalTW'!$F$2:$F$200,0)),"")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XCM Craigburn'!$I$2:$I$200,MATCH(Men_5[[#This Row],[Rider]],'RD5 XCM Craigburn'!$F$2:$F$200,0)),"")</f>
        <v/>
      </c>
      <c r="G63" s="38" t="str">
        <f>_xlfn.IFNA(INDEX('RD6 XCM Fox Creek'!$I$2:$I$200,MATCH(Men_5[[#This Row],[Rider]],'RD6 XCM Fox Creek'!$F$2:$F$200,0)),"")</f>
        <v/>
      </c>
      <c r="H63" s="38" t="str">
        <f>_xlfn.IFNA(INDEX('RD9 XCM Melrose W'!$I$2:$I$200,MATCH(Men_5[[#This Row],[Rider]],'RD9 XCM Melrose W'!$F$2:$F$200,0)),"")</f>
        <v/>
      </c>
      <c r="I63" s="38" t="str">
        <f>_xlfn.IFNA(INDEX('RD7 XCO  Shepherds'!$I$2:$I$200,MATCH(Men_5[[#This Row],[Rider]],'RD7 XCO  Shepherds'!$F$2:$F$200,0)),"")</f>
        <v/>
      </c>
      <c r="J63" s="38" t="str">
        <f>_xlfn.IFNA(INDEX('RD8 XCO Melrose T'!$I$2:$I$200,MATCH(Men_5[[#This Row],[Rider]],'RD8 XCO Melrose T'!$F$2:$F$200,0)),"")</f>
        <v/>
      </c>
      <c r="K63" s="38">
        <f>9-COUNTBLANK(Men_5[[#This Row],[RD1 XCC Eagle]:[RD8 XCO Melrose T]])</f>
        <v>1</v>
      </c>
      <c r="L63" s="61">
        <f>3-COUNTBLANK(Men_5[[#This Row],[RD1 XCC Eagle]:[RD3 XCM OHalTW]])</f>
        <v>1</v>
      </c>
      <c r="M63" s="61">
        <f>4-COUNTBLANK(Men_5[[#This Row],[RD4 ]:[RD7]])</f>
        <v>0</v>
      </c>
      <c r="N63" s="61">
        <f>2-COUNTBLANK(Men_5[[#This Row],[RD8]:[RD8 XCO Melrose T]])</f>
        <v>0</v>
      </c>
      <c r="O63" s="61" cm="1">
        <f t="array" ref="O63">IF(Men_5[[#This Row],[Number of Rounds]]&lt;=6,SUM(IF(ISNA(B63:J63),0,B63:J63)),SUM(LARGE(B63:J63,{1,2,3,4,5,6})))</f>
        <v>380</v>
      </c>
      <c r="P63" s="61" cm="1">
        <f t="array" ref="P63">IF(Men_5[[#This Row],[Number of Rounds XCM]]&lt;=3,SUM(IF(ISNA(E63:H63),0,E63:H63)),SUM(LARGE(E63:H63,{1,2,3})))</f>
        <v>0</v>
      </c>
      <c r="Q63" s="61">
        <f>SUM(Men_5[[#This Row],[RD8]:[RD8 XCO Melrose T]])</f>
        <v>0</v>
      </c>
      <c r="R63" s="61">
        <f>Men_5[[#This Row],[Best 6 of 8 Overall]]+Men_5[[#This Row],[Best 3 of 4 XCM]]+Men_5[[#This Row],[Total of 2 XCO]]</f>
        <v>380</v>
      </c>
      <c r="S63" s="37" cm="1">
        <f t="array" ref="S63">85-SUM(IF(R63&gt;$R$18:$R$210,1/COUNTIF($R$18:$R$210,$R$18:$R$210)))</f>
        <v>38.99999999999978</v>
      </c>
      <c r="AO63" s="110"/>
      <c r="AP63" s="34" t="str">
        <f>_xlfn.IFNA(INDEX('RD1 Eagle'!$I$2:$I$176,MATCH(Junior7[[#This Row],[Rider]],'RD1 Eagle'!$F$2:$F$176,0)),"")</f>
        <v/>
      </c>
      <c r="AQ63" s="34" t="str">
        <f>_xlfn.IFNA(INDEX('RD2 Shepherds'!$I$2:$I$172,MATCH(Junior7[[#This Row],[Rider]],'RD2 Shepherds'!$F$2:$F$172,0)),"")</f>
        <v/>
      </c>
      <c r="AR63" s="34" t="str">
        <f>_xlfn.IFNA(INDEX('RD3 OHalTW'!$I$2:$I$200,MATCH(Junior7[[#This Row],[Rider]],'RD3 OHalTW'!$F$2:$F$200,0)),"")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XCM Craigburn'!$I$2:$I$200,MATCH(Junior7[[#This Row],[Rider]],'RD5 XCM Craigburn'!$F$2:$F$200,0)),"")</f>
        <v/>
      </c>
      <c r="AU63" s="59" t="str">
        <f>_xlfn.IFNA(INDEX('RD6 XCM Fox Creek'!$I$2:$I$200,MATCH(Junior7[[#This Row],[Rider]],'RD6 XCM Fox Creek'!$F$2:$F$200,0)),"")</f>
        <v/>
      </c>
      <c r="AV63" s="59" t="str">
        <f>_xlfn.IFNA(INDEX('RD9 XCM Melrose W'!$I$2:$I$200,MATCH(Junior7[[#This Row],[Rider]],'RD9 XCM Melrose W'!$F$2:$F$200,0)),"")</f>
        <v/>
      </c>
      <c r="AW63" s="59" t="str">
        <f>_xlfn.IFNA(INDEX('RD7 XCO  Shepherds'!$I$2:$I$200,MATCH(Junior7[[#This Row],[Rider]],'RD7 XCO  Shepherds'!$F$2:$F$200,0)),"")</f>
        <v/>
      </c>
      <c r="AX63" s="59" t="str">
        <f>_xlfn.IFNA(INDEX('RD8 XCO Melrose T'!$I$2:$I$200,MATCH(Junior7[[#This Row],[Rider]],'RD8 XCO Melrose T'!$F$2:$F$200,0)),"")</f>
        <v/>
      </c>
      <c r="AY63" s="24">
        <f>9-COUNTBLANK(Junior7[[#This Row],[RD1 XCC Eagle]:[RD8 XCO Melrose T]])</f>
        <v>0</v>
      </c>
      <c r="AZ63" s="24">
        <f>3-COUNTBLANK(Junior7[[#This Row],[RD1 XCC Eagle]:[RD3 XCM OHalTW]])</f>
        <v>0</v>
      </c>
      <c r="BA63" s="24">
        <f>4-COUNTBLANK(Junior7[[#This Row],[RD4 ]:[RD7]])</f>
        <v>0</v>
      </c>
      <c r="BB63" s="24">
        <f>2-COUNTBLANK(Junior7[[#This Row],[RD8]:[RD8 XCO Melrose T]])</f>
        <v>0</v>
      </c>
      <c r="BC63" s="59" cm="1">
        <f t="array" ref="BC63">IF(Men_5[[#This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Row],[RD8]:[RD8 XCO Melrose T]])</f>
        <v>0</v>
      </c>
      <c r="BF63" s="24">
        <f>Junior7[[#This Row],[Best 3 of 4 XCM]]+Junior7[[#This Row],[Best 6 of 8 Overall]]+Junior7[[#This Row],[Total of 2 XCO]]</f>
        <v>0</v>
      </c>
      <c r="BG63" s="91" cm="1">
        <f t="array" ref="BG63">14-SUM(IF(BF63&gt;$BF$18:$BF$71,1/COUNTIF($BF$18:$BF$71,$BF$18:$BF$71)))</f>
        <v>14</v>
      </c>
    </row>
    <row r="64" spans="1:60" ht="16" x14ac:dyDescent="0.2">
      <c r="A64" s="110" t="s">
        <v>79</v>
      </c>
      <c r="B64" s="38" t="str">
        <f>_xlfn.IFNA(INDEX('RD1 Eagle'!$I$2:$I$176,MATCH(Men_5[[#This Row],[Rider]],'RD1 Eagle'!$F$2:$F$176,0)),"")</f>
        <v/>
      </c>
      <c r="C64" s="38">
        <f>_xlfn.IFNA(INDEX('RD2 Shepherds'!$I$2:$I$172,MATCH(Men_5[[#This Row],[Rider]],'RD2 Shepherds'!$F$2:$F$172,0)),"")</f>
        <v>370</v>
      </c>
      <c r="D64" s="38" t="str">
        <f>_xlfn.IFNA(INDEX('RD3 OHalTW'!$I$2:$I$200,MATCH(Men_5[[#This Row],[Rider]],'RD3 OHalTW'!$F$2:$F$200,0)),"")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XCM Craigburn'!$I$2:$I$200,MATCH(Men_5[[#This Row],[Rider]],'RD5 XCM Craigburn'!$F$2:$F$200,0)),"")</f>
        <v/>
      </c>
      <c r="G64" s="38" t="str">
        <f>_xlfn.IFNA(INDEX('RD6 XCM Fox Creek'!$I$2:$I$200,MATCH(Men_5[[#This Row],[Rider]],'RD6 XCM Fox Creek'!$F$2:$F$200,0)),"")</f>
        <v/>
      </c>
      <c r="H64" s="38" t="str">
        <f>_xlfn.IFNA(INDEX('RD9 XCM Melrose W'!$I$2:$I$200,MATCH(Men_5[[#This Row],[Rider]],'RD9 XCM Melrose W'!$F$2:$F$200,0)),"")</f>
        <v/>
      </c>
      <c r="I64" s="38" t="str">
        <f>_xlfn.IFNA(INDEX('RD7 XCO  Shepherds'!$I$2:$I$200,MATCH(Men_5[[#This Row],[Rider]],'RD7 XCO  Shepherds'!$F$2:$F$200,0)),"")</f>
        <v/>
      </c>
      <c r="J64" s="38" t="str">
        <f>_xlfn.IFNA(INDEX('RD8 XCO Melrose T'!$I$2:$I$200,MATCH(Men_5[[#This Row],[Rider]],'RD8 XCO Melrose T'!$F$2:$F$200,0)),"")</f>
        <v/>
      </c>
      <c r="K64" s="38">
        <f>9-COUNTBLANK(Men_5[[#This Row],[RD1 XCC Eagle]:[RD8 XCO Melrose T]])</f>
        <v>1</v>
      </c>
      <c r="L64" s="61">
        <f>3-COUNTBLANK(Men_5[[#This Row],[RD1 XCC Eagle]:[RD3 XCM OHalTW]])</f>
        <v>1</v>
      </c>
      <c r="M64" s="61">
        <f>4-COUNTBLANK(Men_5[[#This Row],[RD4 ]:[RD7]])</f>
        <v>0</v>
      </c>
      <c r="N64" s="61">
        <f>2-COUNTBLANK(Men_5[[#This Row],[RD8]:[RD8 XCO Melrose T]])</f>
        <v>0</v>
      </c>
      <c r="O64" s="61" cm="1">
        <f t="array" ref="O64">IF(Men_5[[#This Row],[Number of Rounds]]&lt;=6,SUM(IF(ISNA(B64:J64),0,B64:J64)),SUM(LARGE(B64:J64,{1,2,3,4,5,6})))</f>
        <v>370</v>
      </c>
      <c r="P64" s="61" cm="1">
        <f t="array" ref="P64">IF(Men_5[[#This Row],[Number of Rounds XCM]]&lt;=3,SUM(IF(ISNA(E64:H64),0,E64:H64)),SUM(LARGE(E64:H64,{1,2,3})))</f>
        <v>0</v>
      </c>
      <c r="Q64" s="61">
        <f>SUM(Men_5[[#This Row],[RD8]:[RD8 XCO Melrose T]])</f>
        <v>0</v>
      </c>
      <c r="R64" s="61">
        <f>Men_5[[#This Row],[Best 6 of 8 Overall]]+Men_5[[#This Row],[Best 3 of 4 XCM]]+Men_5[[#This Row],[Total of 2 XCO]]</f>
        <v>370</v>
      </c>
      <c r="S64" s="37" cm="1">
        <f t="array" ref="S64">85-SUM(IF(R64&gt;$R$18:$R$210,1/COUNTIF($R$18:$R$210,$R$18:$R$210)))</f>
        <v>39.999999999999773</v>
      </c>
      <c r="AO64" s="110"/>
      <c r="AP64" s="34" t="str">
        <f>_xlfn.IFNA(INDEX('RD1 Eagle'!$I$2:$I$176,MATCH(Junior7[[#This Row],[Rider]],'RD1 Eagle'!$F$2:$F$176,0)),"")</f>
        <v/>
      </c>
      <c r="AQ64" s="34" t="str">
        <f>_xlfn.IFNA(INDEX('RD2 Shepherds'!$I$2:$I$172,MATCH(Junior7[[#This Row],[Rider]],'RD2 Shepherds'!$F$2:$F$172,0)),"")</f>
        <v/>
      </c>
      <c r="AR64" s="34" t="str">
        <f>_xlfn.IFNA(INDEX('RD3 OHalTW'!$I$2:$I$200,MATCH(Junior7[[#This Row],[Rider]],'RD3 OHalTW'!$F$2:$F$200,0)),"")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XCM Craigburn'!$I$2:$I$200,MATCH(Junior7[[#This Row],[Rider]],'RD5 XCM Craigburn'!$F$2:$F$200,0)),"")</f>
        <v/>
      </c>
      <c r="AU64" s="59" t="str">
        <f>_xlfn.IFNA(INDEX('RD6 XCM Fox Creek'!$I$2:$I$200,MATCH(Junior7[[#This Row],[Rider]],'RD6 XCM Fox Creek'!$F$2:$F$200,0)),"")</f>
        <v/>
      </c>
      <c r="AV64" s="59" t="str">
        <f>_xlfn.IFNA(INDEX('RD9 XCM Melrose W'!$I$2:$I$200,MATCH(Junior7[[#This Row],[Rider]],'RD9 XCM Melrose W'!$F$2:$F$200,0)),"")</f>
        <v/>
      </c>
      <c r="AW64" s="59" t="str">
        <f>_xlfn.IFNA(INDEX('RD7 XCO  Shepherds'!$I$2:$I$200,MATCH(Junior7[[#This Row],[Rider]],'RD7 XCO  Shepherds'!$F$2:$F$200,0)),"")</f>
        <v/>
      </c>
      <c r="AX64" s="59" t="str">
        <f>_xlfn.IFNA(INDEX('RD8 XCO Melrose T'!$I$2:$I$200,MATCH(Junior7[[#This Row],[Rider]],'RD8 XCO Melrose T'!$F$2:$F$200,0)),"")</f>
        <v/>
      </c>
      <c r="AY64" s="24">
        <f>9-COUNTBLANK(Junior7[[#This Row],[RD1 XCC Eagle]:[RD8 XCO Melrose T]])</f>
        <v>0</v>
      </c>
      <c r="AZ64" s="24">
        <f>3-COUNTBLANK(Junior7[[#This Row],[RD1 XCC Eagle]:[RD3 XCM OHalTW]])</f>
        <v>0</v>
      </c>
      <c r="BA64" s="24">
        <f>4-COUNTBLANK(Junior7[[#This Row],[RD4 ]:[RD7]])</f>
        <v>0</v>
      </c>
      <c r="BB64" s="24">
        <f>2-COUNTBLANK(Junior7[[#This Row],[RD8]:[RD8 XCO Melrose T]])</f>
        <v>0</v>
      </c>
      <c r="BC64" s="59" cm="1">
        <f t="array" ref="BC64">IF(Men_5[[#This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Row],[RD8]:[RD8 XCO Melrose T]])</f>
        <v>0</v>
      </c>
      <c r="BF64" s="24">
        <f>Junior7[[#This Row],[Best 3 of 4 XCM]]+Junior7[[#This Row],[Best 6 of 8 Overall]]+Junior7[[#This Row],[Total of 2 XCO]]</f>
        <v>0</v>
      </c>
      <c r="BG64" s="91" cm="1">
        <f t="array" ref="BG64">14-SUM(IF(BF64&gt;$BF$18:$BF$71,1/COUNTIF($BF$18:$BF$71,$BF$18:$BF$71)))</f>
        <v>14</v>
      </c>
    </row>
    <row r="65" spans="1:59" ht="16" x14ac:dyDescent="0.2">
      <c r="A65" s="110" t="s">
        <v>465</v>
      </c>
      <c r="B65" s="38" t="str">
        <f>_xlfn.IFNA(INDEX('RD1 Eagle'!$I$2:$I$176,MATCH(Men_5[[#This Row],[Rider]],'RD1 Eagle'!$F$2:$F$176,0)),"")</f>
        <v/>
      </c>
      <c r="C65" s="38" t="str">
        <f>_xlfn.IFNA(INDEX('RD2 Shepherds'!$I$2:$I$172,MATCH(Men_5[[#This Row],[Rider]],'RD2 Shepherds'!$F$2:$F$172,0)),"")</f>
        <v/>
      </c>
      <c r="D65" s="38">
        <f>_xlfn.IFNA(INDEX('RD3 OHalTW'!$I$2:$I$200,MATCH(Men_5[[#This Row],[Rider]],'RD3 OHalTW'!$F$2:$F$200,0)),"")</f>
        <v>360</v>
      </c>
      <c r="E65" s="38" t="str">
        <f>_xlfn.IFNA(INDEX('RD4 Ohalloran'!$I$2:$I$200,MATCH(Men_5[[#This Row],[Rider]],'RD4 Ohalloran'!$F$2:$F$200,0)),"")</f>
        <v/>
      </c>
      <c r="F65" s="38" t="str">
        <f>_xlfn.IFNA(INDEX('RD5 XCM Craigburn'!$I$2:$I$200,MATCH(Men_5[[#This Row],[Rider]],'RD5 XCM Craigburn'!$F$2:$F$200,0)),"")</f>
        <v/>
      </c>
      <c r="G65" s="38" t="str">
        <f>_xlfn.IFNA(INDEX('RD6 XCM Fox Creek'!$I$2:$I$200,MATCH(Men_5[[#This Row],[Rider]],'RD6 XCM Fox Creek'!$F$2:$F$200,0)),"")</f>
        <v/>
      </c>
      <c r="H65" s="38" t="str">
        <f>_xlfn.IFNA(INDEX('RD9 XCM Melrose W'!$I$2:$I$200,MATCH(Men_5[[#This Row],[Rider]],'RD9 XCM Melrose W'!$F$2:$F$200,0)),"")</f>
        <v/>
      </c>
      <c r="I65" s="38" t="str">
        <f>_xlfn.IFNA(INDEX('RD7 XCO  Shepherds'!$I$2:$I$200,MATCH(Men_5[[#This Row],[Rider]],'RD7 XCO  Shepherds'!$F$2:$F$200,0)),"")</f>
        <v/>
      </c>
      <c r="J65" s="38" t="str">
        <f>_xlfn.IFNA(INDEX('RD8 XCO Melrose T'!$I$2:$I$200,MATCH(Men_5[[#This Row],[Rider]],'RD8 XCO Melrose T'!$F$2:$F$200,0)),"")</f>
        <v/>
      </c>
      <c r="K65" s="38">
        <f>9-COUNTBLANK(Men_5[[#This Row],[RD1 XCC Eagle]:[RD8 XCO Melrose T]])</f>
        <v>1</v>
      </c>
      <c r="L65" s="61">
        <f>3-COUNTBLANK(Men_5[[#This Row],[RD1 XCC Eagle]:[RD3 XCM OHalTW]])</f>
        <v>1</v>
      </c>
      <c r="M65" s="61">
        <f>4-COUNTBLANK(Men_5[[#This Row],[RD4 ]:[RD7]])</f>
        <v>0</v>
      </c>
      <c r="N65" s="61">
        <f>2-COUNTBLANK(Men_5[[#This Row],[RD8]:[RD8 XCO Melrose T]])</f>
        <v>0</v>
      </c>
      <c r="O65" s="61" cm="1">
        <f t="array" ref="O65">IF(Men_5[[#This Row],[Number of Rounds]]&lt;=6,SUM(IF(ISNA(B65:J65),0,B65:J65)),SUM(LARGE(B65:J65,{1,2,3,4,5,6})))</f>
        <v>360</v>
      </c>
      <c r="P65" s="61" cm="1">
        <f t="array" ref="P65">IF(Men_5[[#This Row],[Number of Rounds XCM]]&lt;=3,SUM(IF(ISNA(E65:H65),0,E65:H65)),SUM(LARGE(E65:H65,{1,2,3})))</f>
        <v>0</v>
      </c>
      <c r="Q65" s="61">
        <f>SUM(Men_5[[#This Row],[RD8]:[RD8 XCO Melrose T]])</f>
        <v>0</v>
      </c>
      <c r="R65" s="61">
        <f>Men_5[[#This Row],[Best 6 of 8 Overall]]+Men_5[[#This Row],[Best 3 of 4 XCM]]+Men_5[[#This Row],[Total of 2 XCO]]</f>
        <v>360</v>
      </c>
      <c r="S65" s="37" cm="1">
        <f t="array" ref="S65">85-SUM(IF(R65&gt;$R$18:$R$210,1/COUNTIF($R$18:$R$210,$R$18:$R$210)))</f>
        <v>40.999999999999773</v>
      </c>
      <c r="AO65" s="110"/>
      <c r="AP65" s="34" t="str">
        <f>_xlfn.IFNA(INDEX('RD1 Eagle'!$I$2:$I$176,MATCH(Junior7[[#This Row],[Rider]],'RD1 Eagle'!$F$2:$F$176,0)),"")</f>
        <v/>
      </c>
      <c r="AQ65" s="34" t="str">
        <f>_xlfn.IFNA(INDEX('RD2 Shepherds'!$I$2:$I$172,MATCH(Junior7[[#This Row],[Rider]],'RD2 Shepherds'!$F$2:$F$172,0)),"")</f>
        <v/>
      </c>
      <c r="AR65" s="34" t="str">
        <f>_xlfn.IFNA(INDEX('RD3 OHalTW'!$I$2:$I$200,MATCH(Junior7[[#This Row],[Rider]],'RD3 OHalTW'!$F$2:$F$200,0)),"")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XCM Craigburn'!$I$2:$I$200,MATCH(Junior7[[#This Row],[Rider]],'RD5 XCM Craigburn'!$F$2:$F$200,0)),"")</f>
        <v/>
      </c>
      <c r="AU65" s="59" t="str">
        <f>_xlfn.IFNA(INDEX('RD6 XCM Fox Creek'!$I$2:$I$200,MATCH(Junior7[[#This Row],[Rider]],'RD6 XCM Fox Creek'!$F$2:$F$200,0)),"")</f>
        <v/>
      </c>
      <c r="AV65" s="59" t="str">
        <f>_xlfn.IFNA(INDEX('RD9 XCM Melrose W'!$I$2:$I$200,MATCH(Junior7[[#This Row],[Rider]],'RD9 XCM Melrose W'!$F$2:$F$200,0)),"")</f>
        <v/>
      </c>
      <c r="AW65" s="59" t="str">
        <f>_xlfn.IFNA(INDEX('RD7 XCO  Shepherds'!$I$2:$I$200,MATCH(Junior7[[#This Row],[Rider]],'RD7 XCO  Shepherds'!$F$2:$F$200,0)),"")</f>
        <v/>
      </c>
      <c r="AX65" s="59" t="str">
        <f>_xlfn.IFNA(INDEX('RD8 XCO Melrose T'!$I$2:$I$200,MATCH(Junior7[[#This Row],[Rider]],'RD8 XCO Melrose T'!$F$2:$F$200,0)),"")</f>
        <v/>
      </c>
      <c r="AY65" s="24">
        <f>9-COUNTBLANK(Junior7[[#This Row],[RD1 XCC Eagle]:[RD8 XCO Melrose T]])</f>
        <v>0</v>
      </c>
      <c r="AZ65" s="24">
        <f>3-COUNTBLANK(Junior7[[#This Row],[RD1 XCC Eagle]:[RD3 XCM OHalTW]])</f>
        <v>0</v>
      </c>
      <c r="BA65" s="24">
        <f>4-COUNTBLANK(Junior7[[#This Row],[RD4 ]:[RD7]])</f>
        <v>0</v>
      </c>
      <c r="BB65" s="24">
        <f>2-COUNTBLANK(Junior7[[#This Row],[RD8]:[RD8 XCO Melrose T]])</f>
        <v>0</v>
      </c>
      <c r="BC65" s="59" cm="1">
        <f t="array" ref="BC65">IF(Men_5[[#This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Row],[RD8]:[RD8 XCO Melrose T]])</f>
        <v>0</v>
      </c>
      <c r="BF65" s="24">
        <f>Junior7[[#This Row],[Best 3 of 4 XCM]]+Junior7[[#This Row],[Best 6 of 8 Overall]]+Junior7[[#This Row],[Total of 2 XCO]]</f>
        <v>0</v>
      </c>
      <c r="BG65" s="91" cm="1">
        <f t="array" ref="BG65">14-SUM(IF(BF65&gt;$BF$18:$BF$71,1/COUNTIF($BF$18:$BF$71,$BF$18:$BF$71)))</f>
        <v>14</v>
      </c>
    </row>
    <row r="66" spans="1:59" ht="16" x14ac:dyDescent="0.2">
      <c r="A66" s="110" t="s">
        <v>459</v>
      </c>
      <c r="B66" s="38" t="str">
        <f>_xlfn.IFNA(INDEX('RD1 Eagle'!$I$2:$I$176,MATCH(Men_5[[#This Row],[Rider]],'RD1 Eagle'!$F$2:$F$176,0)),"")</f>
        <v/>
      </c>
      <c r="C66" s="38" t="str">
        <f>_xlfn.IFNA(INDEX('RD2 Shepherds'!$I$2:$I$172,MATCH(Men_5[[#This Row],[Rider]],'RD2 Shepherds'!$F$2:$F$172,0)),"")</f>
        <v/>
      </c>
      <c r="D66" s="38">
        <f>_xlfn.IFNA(INDEX('RD3 OHalTW'!$I$2:$I$200,MATCH(Men_5[[#This Row],[Rider]],'RD3 OHalTW'!$F$2:$F$200,0)),"")</f>
        <v>360</v>
      </c>
      <c r="E66" s="38" t="str">
        <f>_xlfn.IFNA(INDEX('RD4 Ohalloran'!$I$2:$I$200,MATCH(Men_5[[#This Row],[Rider]],'RD4 Ohalloran'!$F$2:$F$200,0)),"")</f>
        <v/>
      </c>
      <c r="F66" s="38" t="str">
        <f>_xlfn.IFNA(INDEX('RD5 XCM Craigburn'!$I$2:$I$200,MATCH(Men_5[[#This Row],[Rider]],'RD5 XCM Craigburn'!$F$2:$F$200,0)),"")</f>
        <v/>
      </c>
      <c r="G66" s="38" t="str">
        <f>_xlfn.IFNA(INDEX('RD6 XCM Fox Creek'!$I$2:$I$200,MATCH(Men_5[[#This Row],[Rider]],'RD6 XCM Fox Creek'!$F$2:$F$200,0)),"")</f>
        <v/>
      </c>
      <c r="H66" s="38" t="str">
        <f>_xlfn.IFNA(INDEX('RD9 XCM Melrose W'!$I$2:$I$200,MATCH(Men_5[[#This Row],[Rider]],'RD9 XCM Melrose W'!$F$2:$F$200,0)),"")</f>
        <v/>
      </c>
      <c r="I66" s="38" t="str">
        <f>_xlfn.IFNA(INDEX('RD7 XCO  Shepherds'!$I$2:$I$200,MATCH(Men_5[[#This Row],[Rider]],'RD7 XCO  Shepherds'!$F$2:$F$200,0)),"")</f>
        <v/>
      </c>
      <c r="J66" s="38" t="str">
        <f>_xlfn.IFNA(INDEX('RD8 XCO Melrose T'!$I$2:$I$200,MATCH(Men_5[[#This Row],[Rider]],'RD8 XCO Melrose T'!$F$2:$F$200,0)),"")</f>
        <v/>
      </c>
      <c r="K66" s="38">
        <f>9-COUNTBLANK(Men_5[[#This Row],[RD1 XCC Eagle]:[RD8 XCO Melrose T]])</f>
        <v>1</v>
      </c>
      <c r="L66" s="61">
        <f>3-COUNTBLANK(Men_5[[#This Row],[RD1 XCC Eagle]:[RD3 XCM OHalTW]])</f>
        <v>1</v>
      </c>
      <c r="M66" s="61">
        <f>4-COUNTBLANK(Men_5[[#This Row],[RD4 ]:[RD7]])</f>
        <v>0</v>
      </c>
      <c r="N66" s="61">
        <f>2-COUNTBLANK(Men_5[[#This Row],[RD8]:[RD8 XCO Melrose T]])</f>
        <v>0</v>
      </c>
      <c r="O66" s="61" cm="1">
        <f t="array" ref="O66">IF(Men_5[[#This Row],[Number of Rounds]]&lt;=6,SUM(IF(ISNA(B66:J66),0,B66:J66)),SUM(LARGE(B66:J66,{1,2,3,4,5,6})))</f>
        <v>360</v>
      </c>
      <c r="P66" s="61" cm="1">
        <f t="array" ref="P66">IF(Men_5[[#This Row],[Number of Rounds XCM]]&lt;=3,SUM(IF(ISNA(E66:H66),0,E66:H66)),SUM(LARGE(E66:H66,{1,2,3})))</f>
        <v>0</v>
      </c>
      <c r="Q66" s="61">
        <f>SUM(Men_5[[#This Row],[RD8]:[RD8 XCO Melrose T]])</f>
        <v>0</v>
      </c>
      <c r="R66" s="61">
        <f>Men_5[[#This Row],[Best 6 of 8 Overall]]+Men_5[[#This Row],[Best 3 of 4 XCM]]+Men_5[[#This Row],[Total of 2 XCO]]</f>
        <v>360</v>
      </c>
      <c r="S66" s="37" cm="1">
        <f t="array" ref="S66">85-SUM(IF(R66&gt;$R$18:$R$210,1/COUNTIF($R$18:$R$210,$R$18:$R$210)))</f>
        <v>40.999999999999773</v>
      </c>
      <c r="AO66" s="110"/>
      <c r="AP66" s="34" t="str">
        <f>_xlfn.IFNA(INDEX('RD1 Eagle'!$I$2:$I$176,MATCH(Junior7[[#This Row],[Rider]],'RD1 Eagle'!$F$2:$F$176,0)),"")</f>
        <v/>
      </c>
      <c r="AQ66" s="34" t="str">
        <f>_xlfn.IFNA(INDEX('RD2 Shepherds'!$I$2:$I$172,MATCH(Junior7[[#This Row],[Rider]],'RD2 Shepherds'!$F$2:$F$172,0)),"")</f>
        <v/>
      </c>
      <c r="AR66" s="34" t="str">
        <f>_xlfn.IFNA(INDEX('RD3 OHalTW'!$I$2:$I$200,MATCH(Junior7[[#This Row],[Rider]],'RD3 OHalTW'!$F$2:$F$200,0)),"")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XCM Craigburn'!$I$2:$I$200,MATCH(Junior7[[#This Row],[Rider]],'RD5 XCM Craigburn'!$F$2:$F$200,0)),"")</f>
        <v/>
      </c>
      <c r="AU66" s="59" t="str">
        <f>_xlfn.IFNA(INDEX('RD6 XCM Fox Creek'!$I$2:$I$200,MATCH(Junior7[[#This Row],[Rider]],'RD6 XCM Fox Creek'!$F$2:$F$200,0)),"")</f>
        <v/>
      </c>
      <c r="AV66" s="59" t="str">
        <f>_xlfn.IFNA(INDEX('RD9 XCM Melrose W'!$I$2:$I$200,MATCH(Junior7[[#This Row],[Rider]],'RD9 XCM Melrose W'!$F$2:$F$200,0)),"")</f>
        <v/>
      </c>
      <c r="AW66" s="59" t="str">
        <f>_xlfn.IFNA(INDEX('RD7 XCO  Shepherds'!$I$2:$I$200,MATCH(Junior7[[#This Row],[Rider]],'RD7 XCO  Shepherds'!$F$2:$F$200,0)),"")</f>
        <v/>
      </c>
      <c r="AX66" s="59" t="str">
        <f>_xlfn.IFNA(INDEX('RD8 XCO Melrose T'!$I$2:$I$200,MATCH(Junior7[[#This Row],[Rider]],'RD8 XCO Melrose T'!$F$2:$F$200,0)),"")</f>
        <v/>
      </c>
      <c r="AY66" s="24">
        <f>9-COUNTBLANK(Junior7[[#This Row],[RD1 XCC Eagle]:[RD8 XCO Melrose T]])</f>
        <v>0</v>
      </c>
      <c r="AZ66" s="24">
        <f>3-COUNTBLANK(Junior7[[#This Row],[RD1 XCC Eagle]:[RD3 XCM OHalTW]])</f>
        <v>0</v>
      </c>
      <c r="BA66" s="24">
        <f>4-COUNTBLANK(Junior7[[#This Row],[RD4 ]:[RD7]])</f>
        <v>0</v>
      </c>
      <c r="BB66" s="24">
        <f>2-COUNTBLANK(Junior7[[#This Row],[RD8]:[RD8 XCO Melrose T]])</f>
        <v>0</v>
      </c>
      <c r="BC66" s="59" cm="1">
        <f t="array" ref="BC66">IF(Men_5[[#This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Row],[RD8]:[RD8 XCO Melrose T]])</f>
        <v>0</v>
      </c>
      <c r="BF66" s="24">
        <f>Junior7[[#This Row],[Best 3 of 4 XCM]]+Junior7[[#This Row],[Best 6 of 8 Overall]]+Junior7[[#This Row],[Total of 2 XCO]]</f>
        <v>0</v>
      </c>
      <c r="BG66" s="91" cm="1">
        <f t="array" ref="BG66">14-SUM(IF(BF66&gt;$BF$18:$BF$71,1/COUNTIF($BF$18:$BF$71,$BF$18:$BF$71)))</f>
        <v>14</v>
      </c>
    </row>
    <row r="67" spans="1:59" ht="16" x14ac:dyDescent="0.2">
      <c r="A67" s="110" t="s">
        <v>303</v>
      </c>
      <c r="B67" s="38">
        <f>_xlfn.IFNA(INDEX('RD1 Eagle'!$I$2:$I$176,MATCH(Men_5[[#This Row],[Rider]],'RD1 Eagle'!$F$2:$F$176,0)),"")</f>
        <v>204</v>
      </c>
      <c r="C67" s="38">
        <f>_xlfn.IFNA(INDEX('RD2 Shepherds'!$I$2:$I$172,MATCH(Men_5[[#This Row],[Rider]],'RD2 Shepherds'!$F$2:$F$172,0)),"")</f>
        <v>150</v>
      </c>
      <c r="D67" s="38" t="str">
        <f>_xlfn.IFNA(INDEX('RD3 OHalTW'!$I$2:$I$200,MATCH(Men_5[[#This Row],[Rider]],'RD3 OHalTW'!$F$2:$F$200,0)),"")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XCM Craigburn'!$I$2:$I$200,MATCH(Men_5[[#This Row],[Rider]],'RD5 XCM Craigburn'!$F$2:$F$200,0)),"")</f>
        <v/>
      </c>
      <c r="G67" s="38" t="str">
        <f>_xlfn.IFNA(INDEX('RD6 XCM Fox Creek'!$I$2:$I$200,MATCH(Men_5[[#This Row],[Rider]],'RD6 XCM Fox Creek'!$F$2:$F$200,0)),"")</f>
        <v/>
      </c>
      <c r="H67" s="38" t="str">
        <f>_xlfn.IFNA(INDEX('RD9 XCM Melrose W'!$I$2:$I$200,MATCH(Men_5[[#This Row],[Rider]],'RD9 XCM Melrose W'!$F$2:$F$200,0)),"")</f>
        <v/>
      </c>
      <c r="I67" s="38" t="str">
        <f>_xlfn.IFNA(INDEX('RD7 XCO  Shepherds'!$I$2:$I$200,MATCH(Men_5[[#This Row],[Rider]],'RD7 XCO  Shepherds'!$F$2:$F$200,0)),"")</f>
        <v/>
      </c>
      <c r="J67" s="38" t="str">
        <f>_xlfn.IFNA(INDEX('RD8 XCO Melrose T'!$I$2:$I$200,MATCH(Men_5[[#This Row],[Rider]],'RD8 XCO Melrose T'!$F$2:$F$200,0)),"")</f>
        <v/>
      </c>
      <c r="K67" s="38">
        <f>9-COUNTBLANK(Men_5[[#This Row],[RD1 XCC Eagle]:[RD8 XCO Melrose T]])</f>
        <v>2</v>
      </c>
      <c r="L67" s="61">
        <f>3-COUNTBLANK(Men_5[[#This Row],[RD1 XCC Eagle]:[RD3 XCM OHalTW]])</f>
        <v>2</v>
      </c>
      <c r="M67" s="61">
        <f>4-COUNTBLANK(Men_5[[#This Row],[RD4 ]:[RD7]])</f>
        <v>0</v>
      </c>
      <c r="N67" s="61">
        <f>2-COUNTBLANK(Men_5[[#This Row],[RD8]:[RD8 XCO Melrose T]])</f>
        <v>0</v>
      </c>
      <c r="O67" s="61" cm="1">
        <f t="array" ref="O67">IF(Men_5[[#This Row],[Number of Rounds]]&lt;=6,SUM(IF(ISNA(B67:J67),0,B67:J67)),SUM(LARGE(B67:J67,{1,2,3,4,5,6})))</f>
        <v>354</v>
      </c>
      <c r="P67" s="61" cm="1">
        <f t="array" ref="P67">IF(Men_5[[#This Row],[Number of Rounds XCM]]&lt;=3,SUM(IF(ISNA(E67:H67),0,E67:H67)),SUM(LARGE(E67:H67,{1,2,3})))</f>
        <v>0</v>
      </c>
      <c r="Q67" s="61">
        <f>SUM(Men_5[[#This Row],[RD8]:[RD8 XCO Melrose T]])</f>
        <v>0</v>
      </c>
      <c r="R67" s="61">
        <f>Men_5[[#This Row],[Best 6 of 8 Overall]]+Men_5[[#This Row],[Best 3 of 4 XCM]]+Men_5[[#This Row],[Total of 2 XCO]]</f>
        <v>354</v>
      </c>
      <c r="S67" s="37" cm="1">
        <f t="array" ref="S67">85-SUM(IF(R67&gt;$R$18:$R$210,1/COUNTIF($R$18:$R$210,$R$18:$R$210)))</f>
        <v>41.999999999999773</v>
      </c>
      <c r="AO67" s="110"/>
      <c r="AP67" s="34" t="str">
        <f>_xlfn.IFNA(INDEX('RD1 Eagle'!$I$2:$I$176,MATCH(Junior7[[#This Row],[Rider]],'RD1 Eagle'!$F$2:$F$176,0)),"")</f>
        <v/>
      </c>
      <c r="AQ67" s="34" t="str">
        <f>_xlfn.IFNA(INDEX('RD2 Shepherds'!$I$2:$I$172,MATCH(Junior7[[#This Row],[Rider]],'RD2 Shepherds'!$F$2:$F$172,0)),"")</f>
        <v/>
      </c>
      <c r="AR67" s="34" t="str">
        <f>_xlfn.IFNA(INDEX('RD3 OHalTW'!$I$2:$I$200,MATCH(Junior7[[#This Row],[Rider]],'RD3 OHalTW'!$F$2:$F$200,0)),"")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XCM Craigburn'!$I$2:$I$200,MATCH(Junior7[[#This Row],[Rider]],'RD5 XCM Craigburn'!$F$2:$F$200,0)),"")</f>
        <v/>
      </c>
      <c r="AU67" s="59" t="str">
        <f>_xlfn.IFNA(INDEX('RD6 XCM Fox Creek'!$I$2:$I$200,MATCH(Junior7[[#This Row],[Rider]],'RD6 XCM Fox Creek'!$F$2:$F$200,0)),"")</f>
        <v/>
      </c>
      <c r="AV67" s="59" t="str">
        <f>_xlfn.IFNA(INDEX('RD9 XCM Melrose W'!$I$2:$I$200,MATCH(Junior7[[#This Row],[Rider]],'RD9 XCM Melrose W'!$F$2:$F$200,0)),"")</f>
        <v/>
      </c>
      <c r="AW67" s="59" t="str">
        <f>_xlfn.IFNA(INDEX('RD7 XCO  Shepherds'!$I$2:$I$200,MATCH(Junior7[[#This Row],[Rider]],'RD7 XCO  Shepherds'!$F$2:$F$200,0)),"")</f>
        <v/>
      </c>
      <c r="AX67" s="59" t="str">
        <f>_xlfn.IFNA(INDEX('RD8 XCO Melrose T'!$I$2:$I$200,MATCH(Junior7[[#This Row],[Rider]],'RD8 XCO Melrose T'!$F$2:$F$200,0)),"")</f>
        <v/>
      </c>
      <c r="AY67" s="24">
        <f>9-COUNTBLANK(Junior7[[#This Row],[RD1 XCC Eagle]:[RD8 XCO Melrose T]])</f>
        <v>0</v>
      </c>
      <c r="AZ67" s="24">
        <f>3-COUNTBLANK(Junior7[[#This Row],[RD1 XCC Eagle]:[RD3 XCM OHalTW]])</f>
        <v>0</v>
      </c>
      <c r="BA67" s="24">
        <f>4-COUNTBLANK(Junior7[[#This Row],[RD4 ]:[RD7]])</f>
        <v>0</v>
      </c>
      <c r="BB67" s="24">
        <f>2-COUNTBLANK(Junior7[[#This Row],[RD8]:[RD8 XCO Melrose T]])</f>
        <v>0</v>
      </c>
      <c r="BC67" s="59" cm="1">
        <f t="array" ref="BC67">IF(Men_5[[#This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Row],[RD8]:[RD8 XCO Melrose T]])</f>
        <v>0</v>
      </c>
      <c r="BF67" s="24">
        <f>Junior7[[#This Row],[Best 3 of 4 XCM]]+Junior7[[#This Row],[Best 6 of 8 Overall]]+Junior7[[#This Row],[Total of 2 XCO]]</f>
        <v>0</v>
      </c>
      <c r="BG67" s="91" cm="1">
        <f t="array" ref="BG67">14-SUM(IF(BF67&gt;$BF$18:$BF$71,1/COUNTIF($BF$18:$BF$71,$BF$18:$BF$71)))</f>
        <v>14</v>
      </c>
    </row>
    <row r="68" spans="1:59" ht="16" x14ac:dyDescent="0.2">
      <c r="A68" s="110" t="s">
        <v>107</v>
      </c>
      <c r="B68" s="38" t="str">
        <f>_xlfn.IFNA(INDEX('RD1 Eagle'!$I$2:$I$176,MATCH(Men_5[[#This Row],[Rider]],'RD1 Eagle'!$F$2:$F$176,0)),"")</f>
        <v/>
      </c>
      <c r="C68" s="38">
        <f>_xlfn.IFNA(INDEX('RD2 Shepherds'!$I$2:$I$172,MATCH(Men_5[[#This Row],[Rider]],'RD2 Shepherds'!$F$2:$F$172,0)),"")</f>
        <v>164.5</v>
      </c>
      <c r="D68" s="38">
        <f>_xlfn.IFNA(INDEX('RD3 OHalTW'!$I$2:$I$200,MATCH(Men_5[[#This Row],[Rider]],'RD3 OHalTW'!$F$2:$F$200,0)),"")</f>
        <v>189</v>
      </c>
      <c r="E68" s="38" t="str">
        <f>_xlfn.IFNA(INDEX('RD4 Ohalloran'!$I$2:$I$200,MATCH(Men_5[[#This Row],[Rider]],'RD4 Ohalloran'!$F$2:$F$200,0)),"")</f>
        <v/>
      </c>
      <c r="F68" s="38" t="str">
        <f>_xlfn.IFNA(INDEX('RD5 XCM Craigburn'!$I$2:$I$200,MATCH(Men_5[[#This Row],[Rider]],'RD5 XCM Craigburn'!$F$2:$F$200,0)),"")</f>
        <v/>
      </c>
      <c r="G68" s="38" t="str">
        <f>_xlfn.IFNA(INDEX('RD6 XCM Fox Creek'!$I$2:$I$200,MATCH(Men_5[[#This Row],[Rider]],'RD6 XCM Fox Creek'!$F$2:$F$200,0)),"")</f>
        <v/>
      </c>
      <c r="H68" s="38" t="str">
        <f>_xlfn.IFNA(INDEX('RD9 XCM Melrose W'!$I$2:$I$200,MATCH(Men_5[[#This Row],[Rider]],'RD9 XCM Melrose W'!$F$2:$F$200,0)),"")</f>
        <v/>
      </c>
      <c r="I68" s="38" t="str">
        <f>_xlfn.IFNA(INDEX('RD7 XCO  Shepherds'!$I$2:$I$200,MATCH(Men_5[[#This Row],[Rider]],'RD7 XCO  Shepherds'!$F$2:$F$200,0)),"")</f>
        <v/>
      </c>
      <c r="J68" s="38" t="str">
        <f>_xlfn.IFNA(INDEX('RD8 XCO Melrose T'!$I$2:$I$200,MATCH(Men_5[[#This Row],[Rider]],'RD8 XCO Melrose T'!$F$2:$F$200,0)),"")</f>
        <v/>
      </c>
      <c r="K68" s="38">
        <f>9-COUNTBLANK(Men_5[[#This Row],[RD1 XCC Eagle]:[RD8 XCO Melrose T]])</f>
        <v>2</v>
      </c>
      <c r="L68" s="61">
        <f>3-COUNTBLANK(Men_5[[#This Row],[RD1 XCC Eagle]:[RD3 XCM OHalTW]])</f>
        <v>2</v>
      </c>
      <c r="M68" s="61">
        <f>4-COUNTBLANK(Men_5[[#This Row],[RD4 ]:[RD7]])</f>
        <v>0</v>
      </c>
      <c r="N68" s="61">
        <f>2-COUNTBLANK(Men_5[[#This Row],[RD8]:[RD8 XCO Melrose T]])</f>
        <v>0</v>
      </c>
      <c r="O68" s="61" cm="1">
        <f t="array" ref="O68">IF(Men_5[[#This Row],[Number of Rounds]]&lt;=6,SUM(IF(ISNA(B68:J68),0,B68:J68)),SUM(LARGE(B68:J68,{1,2,3,4,5,6})))</f>
        <v>353.5</v>
      </c>
      <c r="P68" s="61" cm="1">
        <f t="array" ref="P68">IF(Men_5[[#This Row],[Number of Rounds XCM]]&lt;=3,SUM(IF(ISNA(E68:H68),0,E68:H68)),SUM(LARGE(E68:H68,{1,2,3})))</f>
        <v>0</v>
      </c>
      <c r="Q68" s="61">
        <f>SUM(Men_5[[#This Row],[RD8]:[RD8 XCO Melrose T]])</f>
        <v>0</v>
      </c>
      <c r="R68" s="61">
        <f>Men_5[[#This Row],[Best 6 of 8 Overall]]+Men_5[[#This Row],[Best 3 of 4 XCM]]+Men_5[[#This Row],[Total of 2 XCO]]</f>
        <v>353.5</v>
      </c>
      <c r="S68" s="37" cm="1">
        <f t="array" ref="S68">85-SUM(IF(R68&gt;$R$18:$R$210,1/COUNTIF($R$18:$R$210,$R$18:$R$210)))</f>
        <v>42.999999999999773</v>
      </c>
      <c r="AO68" s="110"/>
      <c r="AP68" s="34" t="str">
        <f>_xlfn.IFNA(INDEX('RD1 Eagle'!$I$2:$I$176,MATCH(Junior7[[#This Row],[Rider]],'RD1 Eagle'!$F$2:$F$176,0)),"")</f>
        <v/>
      </c>
      <c r="AQ68" s="34" t="str">
        <f>_xlfn.IFNA(INDEX('RD2 Shepherds'!$I$2:$I$172,MATCH(Junior7[[#This Row],[Rider]],'RD2 Shepherds'!$F$2:$F$172,0)),"")</f>
        <v/>
      </c>
      <c r="AR68" s="34" t="str">
        <f>_xlfn.IFNA(INDEX('RD3 OHalTW'!$I$2:$I$200,MATCH(Junior7[[#This Row],[Rider]],'RD3 OHalTW'!$F$2:$F$200,0)),"")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XCM Craigburn'!$I$2:$I$200,MATCH(Junior7[[#This Row],[Rider]],'RD5 XCM Craigburn'!$F$2:$F$200,0)),"")</f>
        <v/>
      </c>
      <c r="AU68" s="59" t="str">
        <f>_xlfn.IFNA(INDEX('RD6 XCM Fox Creek'!$I$2:$I$200,MATCH(Junior7[[#This Row],[Rider]],'RD6 XCM Fox Creek'!$F$2:$F$200,0)),"")</f>
        <v/>
      </c>
      <c r="AV68" s="59" t="str">
        <f>_xlfn.IFNA(INDEX('RD9 XCM Melrose W'!$I$2:$I$200,MATCH(Junior7[[#This Row],[Rider]],'RD9 XCM Melrose W'!$F$2:$F$200,0)),"")</f>
        <v/>
      </c>
      <c r="AW68" s="59" t="str">
        <f>_xlfn.IFNA(INDEX('RD7 XCO  Shepherds'!$I$2:$I$200,MATCH(Junior7[[#This Row],[Rider]],'RD7 XCO  Shepherds'!$F$2:$F$200,0)),"")</f>
        <v/>
      </c>
      <c r="AX68" s="59" t="str">
        <f>_xlfn.IFNA(INDEX('RD8 XCO Melrose T'!$I$2:$I$200,MATCH(Junior7[[#This Row],[Rider]],'RD8 XCO Melrose T'!$F$2:$F$200,0)),"")</f>
        <v/>
      </c>
      <c r="AY68" s="24">
        <f>9-COUNTBLANK(Junior7[[#This Row],[RD1 XCC Eagle]:[RD8 XCO Melrose T]])</f>
        <v>0</v>
      </c>
      <c r="AZ68" s="24">
        <f>3-COUNTBLANK(Junior7[[#This Row],[RD1 XCC Eagle]:[RD3 XCM OHalTW]])</f>
        <v>0</v>
      </c>
      <c r="BA68" s="24">
        <f>4-COUNTBLANK(Junior7[[#This Row],[RD4 ]:[RD7]])</f>
        <v>0</v>
      </c>
      <c r="BB68" s="24">
        <f>2-COUNTBLANK(Junior7[[#This Row],[RD8]:[RD8 XCO Melrose T]])</f>
        <v>0</v>
      </c>
      <c r="BC68" s="59" cm="1">
        <f t="array" ref="BC68">IF(Men_5[[#This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Row],[RD8]:[RD8 XCO Melrose T]])</f>
        <v>0</v>
      </c>
      <c r="BF68" s="24">
        <f>Junior7[[#This Row],[Best 3 of 4 XCM]]+Junior7[[#This Row],[Best 6 of 8 Overall]]+Junior7[[#This Row],[Total of 2 XCO]]</f>
        <v>0</v>
      </c>
      <c r="BG68" s="91" cm="1">
        <f t="array" ref="BG68">14-SUM(IF(BF68&gt;$BF$18:$BF$71,1/COUNTIF($BF$18:$BF$71,$BF$18:$BF$71)))</f>
        <v>14</v>
      </c>
    </row>
    <row r="69" spans="1:59" ht="16" x14ac:dyDescent="0.2">
      <c r="A69" s="110" t="s">
        <v>281</v>
      </c>
      <c r="B69" s="38">
        <f>_xlfn.IFNA(INDEX('RD1 Eagle'!$I$2:$I$176,MATCH(Men_5[[#This Row],[Rider]],'RD1 Eagle'!$F$2:$F$176,0)),"")</f>
        <v>350</v>
      </c>
      <c r="C69" s="38" t="str">
        <f>_xlfn.IFNA(INDEX('RD2 Shepherds'!$I$2:$I$172,MATCH(Men_5[[#This Row],[Rider]],'RD2 Shepherds'!$F$2:$F$172,0)),"")</f>
        <v/>
      </c>
      <c r="D69" s="38" t="str">
        <f>_xlfn.IFNA(INDEX('RD3 OHalTW'!$I$2:$I$200,MATCH(Men_5[[#This Row],[Rider]],'RD3 OHalTW'!$F$2:$F$200,0)),"")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XCM Craigburn'!$I$2:$I$200,MATCH(Men_5[[#This Row],[Rider]],'RD5 XCM Craigburn'!$F$2:$F$200,0)),"")</f>
        <v/>
      </c>
      <c r="G69" s="38" t="str">
        <f>_xlfn.IFNA(INDEX('RD6 XCM Fox Creek'!$I$2:$I$200,MATCH(Men_5[[#This Row],[Rider]],'RD6 XCM Fox Creek'!$F$2:$F$200,0)),"")</f>
        <v/>
      </c>
      <c r="H69" s="38" t="str">
        <f>_xlfn.IFNA(INDEX('RD9 XCM Melrose W'!$I$2:$I$200,MATCH(Men_5[[#This Row],[Rider]],'RD9 XCM Melrose W'!$F$2:$F$200,0)),"")</f>
        <v/>
      </c>
      <c r="I69" s="38" t="str">
        <f>_xlfn.IFNA(INDEX('RD7 XCO  Shepherds'!$I$2:$I$200,MATCH(Men_5[[#This Row],[Rider]],'RD7 XCO  Shepherds'!$F$2:$F$200,0)),"")</f>
        <v/>
      </c>
      <c r="J69" s="38" t="str">
        <f>_xlfn.IFNA(INDEX('RD8 XCO Melrose T'!$I$2:$I$200,MATCH(Men_5[[#This Row],[Rider]],'RD8 XCO Melrose T'!$F$2:$F$200,0)),"")</f>
        <v/>
      </c>
      <c r="K69" s="38">
        <f>9-COUNTBLANK(Men_5[[#This Row],[RD1 XCC Eagle]:[RD8 XCO Melrose T]])</f>
        <v>1</v>
      </c>
      <c r="L69" s="61">
        <f>3-COUNTBLANK(Men_5[[#This Row],[RD1 XCC Eagle]:[RD3 XCM OHalTW]])</f>
        <v>1</v>
      </c>
      <c r="M69" s="61">
        <f>4-COUNTBLANK(Men_5[[#This Row],[RD4 ]:[RD7]])</f>
        <v>0</v>
      </c>
      <c r="N69" s="61">
        <f>2-COUNTBLANK(Men_5[[#This Row],[RD8]:[RD8 XCO Melrose T]])</f>
        <v>0</v>
      </c>
      <c r="O69" s="61" cm="1">
        <f t="array" ref="O69">IF(Men_5[[#This Row],[Number of Rounds]]&lt;=6,SUM(IF(ISNA(B69:J69),0,B69:J69)),SUM(LARGE(B69:J69,{1,2,3,4,5,6})))</f>
        <v>350</v>
      </c>
      <c r="P69" s="61" cm="1">
        <f t="array" ref="P69">IF(Men_5[[#This Row],[Number of Rounds XCM]]&lt;=3,SUM(IF(ISNA(E69:H69),0,E69:H69)),SUM(LARGE(E69:H69,{1,2,3})))</f>
        <v>0</v>
      </c>
      <c r="Q69" s="61">
        <f>SUM(Men_5[[#This Row],[RD8]:[RD8 XCO Melrose T]])</f>
        <v>0</v>
      </c>
      <c r="R69" s="61">
        <f>Men_5[[#This Row],[Best 6 of 8 Overall]]+Men_5[[#This Row],[Best 3 of 4 XCM]]+Men_5[[#This Row],[Total of 2 XCO]]</f>
        <v>350</v>
      </c>
      <c r="S69" s="37" cm="1">
        <f t="array" ref="S69">85-SUM(IF(R69&gt;$R$18:$R$210,1/COUNTIF($R$18:$R$210,$R$18:$R$210)))</f>
        <v>43.999999999999773</v>
      </c>
      <c r="AO69" s="110"/>
      <c r="AP69" s="34" t="str">
        <f>_xlfn.IFNA(INDEX('RD1 Eagle'!$I$2:$I$176,MATCH(Junior7[[#This Row],[Rider]],'RD1 Eagle'!$F$2:$F$176,0)),"")</f>
        <v/>
      </c>
      <c r="AQ69" s="34" t="str">
        <f>_xlfn.IFNA(INDEX('RD2 Shepherds'!$I$2:$I$172,MATCH(Junior7[[#This Row],[Rider]],'RD2 Shepherds'!$F$2:$F$172,0)),"")</f>
        <v/>
      </c>
      <c r="AR69" s="34" t="str">
        <f>_xlfn.IFNA(INDEX('RD3 OHalTW'!$I$2:$I$200,MATCH(Junior7[[#This Row],[Rider]],'RD3 OHalTW'!$F$2:$F$200,0)),"")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XCM Craigburn'!$I$2:$I$200,MATCH(Junior7[[#This Row],[Rider]],'RD5 XCM Craigburn'!$F$2:$F$200,0)),"")</f>
        <v/>
      </c>
      <c r="AU69" s="59" t="str">
        <f>_xlfn.IFNA(INDEX('RD6 XCM Fox Creek'!$I$2:$I$200,MATCH(Junior7[[#This Row],[Rider]],'RD6 XCM Fox Creek'!$F$2:$F$200,0)),"")</f>
        <v/>
      </c>
      <c r="AV69" s="59" t="str">
        <f>_xlfn.IFNA(INDEX('RD9 XCM Melrose W'!$I$2:$I$200,MATCH(Junior7[[#This Row],[Rider]],'RD9 XCM Melrose W'!$F$2:$F$200,0)),"")</f>
        <v/>
      </c>
      <c r="AW69" s="59" t="str">
        <f>_xlfn.IFNA(INDEX('RD7 XCO  Shepherds'!$I$2:$I$200,MATCH(Junior7[[#This Row],[Rider]],'RD7 XCO  Shepherds'!$F$2:$F$200,0)),"")</f>
        <v/>
      </c>
      <c r="AX69" s="59" t="str">
        <f>_xlfn.IFNA(INDEX('RD8 XCO Melrose T'!$I$2:$I$200,MATCH(Junior7[[#This Row],[Rider]],'RD8 XCO Melrose T'!$F$2:$F$200,0)),"")</f>
        <v/>
      </c>
      <c r="AY69" s="24">
        <f>9-COUNTBLANK(Junior7[[#This Row],[RD1 XCC Eagle]:[RD8 XCO Melrose T]])</f>
        <v>0</v>
      </c>
      <c r="AZ69" s="24">
        <f>3-COUNTBLANK(Junior7[[#This Row],[RD1 XCC Eagle]:[RD3 XCM OHalTW]])</f>
        <v>0</v>
      </c>
      <c r="BA69" s="24">
        <f>4-COUNTBLANK(Junior7[[#This Row],[RD4 ]:[RD7]])</f>
        <v>0</v>
      </c>
      <c r="BB69" s="24">
        <f>2-COUNTBLANK(Junior7[[#This Row],[RD8]:[RD8 XCO Melrose T]])</f>
        <v>0</v>
      </c>
      <c r="BC69" s="59" cm="1">
        <f t="array" ref="BC69">IF(Men_5[[#This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Row],[RD8]:[RD8 XCO Melrose T]])</f>
        <v>0</v>
      </c>
      <c r="BF69" s="24">
        <f>Junior7[[#This Row],[Best 3 of 4 XCM]]+Junior7[[#This Row],[Best 6 of 8 Overall]]+Junior7[[#This Row],[Total of 2 XCO]]</f>
        <v>0</v>
      </c>
      <c r="BG69" s="91" cm="1">
        <f t="array" ref="BG69">14-SUM(IF(BF69&gt;$BF$18:$BF$71,1/COUNTIF($BF$18:$BF$71,$BF$18:$BF$71)))</f>
        <v>14</v>
      </c>
    </row>
    <row r="70" spans="1:59" ht="16" x14ac:dyDescent="0.2">
      <c r="A70" s="110" t="s">
        <v>264</v>
      </c>
      <c r="B70" s="38">
        <f>_xlfn.IFNA(INDEX('RD1 Eagle'!$I$2:$I$176,MATCH(Men_5[[#This Row],[Rider]],'RD1 Eagle'!$F$2:$F$176,0)),"")</f>
        <v>350</v>
      </c>
      <c r="C70" s="38" t="str">
        <f>_xlfn.IFNA(INDEX('RD2 Shepherds'!$I$2:$I$172,MATCH(Men_5[[#This Row],[Rider]],'RD2 Shepherds'!$F$2:$F$172,0)),"")</f>
        <v/>
      </c>
      <c r="D70" s="38" t="str">
        <f>_xlfn.IFNA(INDEX('RD3 OHalTW'!$I$2:$I$200,MATCH(Men_5[[#This Row],[Rider]],'RD3 OHalTW'!$F$2:$F$200,0)),"")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XCM Craigburn'!$I$2:$I$200,MATCH(Men_5[[#This Row],[Rider]],'RD5 XCM Craigburn'!$F$2:$F$200,0)),"")</f>
        <v/>
      </c>
      <c r="G70" s="38" t="str">
        <f>_xlfn.IFNA(INDEX('RD6 XCM Fox Creek'!$I$2:$I$200,MATCH(Men_5[[#This Row],[Rider]],'RD6 XCM Fox Creek'!$F$2:$F$200,0)),"")</f>
        <v/>
      </c>
      <c r="H70" s="38" t="str">
        <f>_xlfn.IFNA(INDEX('RD9 XCM Melrose W'!$I$2:$I$200,MATCH(Men_5[[#This Row],[Rider]],'RD9 XCM Melrose W'!$F$2:$F$200,0)),"")</f>
        <v/>
      </c>
      <c r="I70" s="38" t="str">
        <f>_xlfn.IFNA(INDEX('RD7 XCO  Shepherds'!$I$2:$I$200,MATCH(Men_5[[#This Row],[Rider]],'RD7 XCO  Shepherds'!$F$2:$F$200,0)),"")</f>
        <v/>
      </c>
      <c r="J70" s="38" t="str">
        <f>_xlfn.IFNA(INDEX('RD8 XCO Melrose T'!$I$2:$I$200,MATCH(Men_5[[#This Row],[Rider]],'RD8 XCO Melrose T'!$F$2:$F$200,0)),"")</f>
        <v/>
      </c>
      <c r="K70" s="38">
        <f>9-COUNTBLANK(Men_5[[#This Row],[RD1 XCC Eagle]:[RD8 XCO Melrose T]])</f>
        <v>1</v>
      </c>
      <c r="L70" s="61">
        <f>3-COUNTBLANK(Men_5[[#This Row],[RD1 XCC Eagle]:[RD3 XCM OHalTW]])</f>
        <v>1</v>
      </c>
      <c r="M70" s="61">
        <f>4-COUNTBLANK(Men_5[[#This Row],[RD4 ]:[RD7]])</f>
        <v>0</v>
      </c>
      <c r="N70" s="61">
        <f>2-COUNTBLANK(Men_5[[#This Row],[RD8]:[RD8 XCO Melrose T]])</f>
        <v>0</v>
      </c>
      <c r="O70" s="61" cm="1">
        <f t="array" ref="O70">IF(Men_5[[#This Row],[Number of Rounds]]&lt;=6,SUM(IF(ISNA(B70:J70),0,B70:J70)),SUM(LARGE(B70:J70,{1,2,3,4,5,6})))</f>
        <v>350</v>
      </c>
      <c r="P70" s="61" cm="1">
        <f t="array" ref="P70">IF(Men_5[[#This Row],[Number of Rounds XCM]]&lt;=3,SUM(IF(ISNA(E70:H70),0,E70:H70)),SUM(LARGE(E70:H70,{1,2,3})))</f>
        <v>0</v>
      </c>
      <c r="Q70" s="61">
        <f>SUM(Men_5[[#This Row],[RD8]:[RD8 XCO Melrose T]])</f>
        <v>0</v>
      </c>
      <c r="R70" s="61">
        <f>Men_5[[#This Row],[Best 6 of 8 Overall]]+Men_5[[#This Row],[Best 3 of 4 XCM]]+Men_5[[#This Row],[Total of 2 XCO]]</f>
        <v>350</v>
      </c>
      <c r="S70" s="37" cm="1">
        <f t="array" ref="S70">85-SUM(IF(R70&gt;$R$18:$R$210,1/COUNTIF($R$18:$R$210,$R$18:$R$210)))</f>
        <v>43.999999999999773</v>
      </c>
      <c r="AO70" s="110"/>
      <c r="AP70" s="34" t="str">
        <f>_xlfn.IFNA(INDEX('RD1 Eagle'!$I$2:$I$176,MATCH(Junior7[[#This Row],[Rider]],'RD1 Eagle'!$F$2:$F$176,0)),"")</f>
        <v/>
      </c>
      <c r="AQ70" s="34" t="str">
        <f>_xlfn.IFNA(INDEX('RD2 Shepherds'!$I$2:$I$172,MATCH(Junior7[[#This Row],[Rider]],'RD2 Shepherds'!$F$2:$F$172,0)),"")</f>
        <v/>
      </c>
      <c r="AR70" s="34" t="str">
        <f>_xlfn.IFNA(INDEX('RD3 OHalTW'!$I$2:$I$200,MATCH(Junior7[[#This Row],[Rider]],'RD3 OHalTW'!$F$2:$F$200,0)),"")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XCM Craigburn'!$I$2:$I$200,MATCH(Junior7[[#This Row],[Rider]],'RD5 XCM Craigburn'!$F$2:$F$200,0)),"")</f>
        <v/>
      </c>
      <c r="AU70" s="59" t="str">
        <f>_xlfn.IFNA(INDEX('RD6 XCM Fox Creek'!$I$2:$I$200,MATCH(Junior7[[#This Row],[Rider]],'RD6 XCM Fox Creek'!$F$2:$F$200,0)),"")</f>
        <v/>
      </c>
      <c r="AV70" s="59" t="str">
        <f>_xlfn.IFNA(INDEX('RD9 XCM Melrose W'!$I$2:$I$200,MATCH(Junior7[[#This Row],[Rider]],'RD9 XCM Melrose W'!$F$2:$F$200,0)),"")</f>
        <v/>
      </c>
      <c r="AW70" s="59" t="str">
        <f>_xlfn.IFNA(INDEX('RD7 XCO  Shepherds'!$I$2:$I$200,MATCH(Junior7[[#This Row],[Rider]],'RD7 XCO  Shepherds'!$F$2:$F$200,0)),"")</f>
        <v/>
      </c>
      <c r="AX70" s="59" t="str">
        <f>_xlfn.IFNA(INDEX('RD8 XCO Melrose T'!$I$2:$I$200,MATCH(Junior7[[#This Row],[Rider]],'RD8 XCO Melrose T'!$F$2:$F$200,0)),"")</f>
        <v/>
      </c>
      <c r="AY70" s="24">
        <f>9-COUNTBLANK(Junior7[[#This Row],[RD1 XCC Eagle]:[RD8 XCO Melrose T]])</f>
        <v>0</v>
      </c>
      <c r="AZ70" s="24">
        <f>3-COUNTBLANK(Junior7[[#This Row],[RD1 XCC Eagle]:[RD3 XCM OHalTW]])</f>
        <v>0</v>
      </c>
      <c r="BA70" s="24">
        <f>4-COUNTBLANK(Junior7[[#This Row],[RD4 ]:[RD7]])</f>
        <v>0</v>
      </c>
      <c r="BB70" s="24">
        <f>2-COUNTBLANK(Junior7[[#This Row],[RD8]:[RD8 XCO Melrose T]])</f>
        <v>0</v>
      </c>
      <c r="BC70" s="59" cm="1">
        <f t="array" ref="BC70">IF(Men_5[[#This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Row],[RD8]:[RD8 XCO Melrose T]])</f>
        <v>0</v>
      </c>
      <c r="BF70" s="24">
        <f>Junior7[[#This Row],[Best 3 of 4 XCM]]+Junior7[[#This Row],[Best 6 of 8 Overall]]+Junior7[[#This Row],[Total of 2 XCO]]</f>
        <v>0</v>
      </c>
      <c r="BG70" s="91" cm="1">
        <f t="array" ref="BG70">14-SUM(IF(BF70&gt;$BF$18:$BF$71,1/COUNTIF($BF$18:$BF$71,$BF$18:$BF$71)))</f>
        <v>14</v>
      </c>
    </row>
    <row r="71" spans="1:59" ht="16" x14ac:dyDescent="0.2">
      <c r="A71" s="110" t="s">
        <v>88</v>
      </c>
      <c r="B71" s="38" t="str">
        <f>_xlfn.IFNA(INDEX('RD1 Eagle'!$I$2:$I$176,MATCH(Men_5[[#This Row],[Rider]],'RD1 Eagle'!$F$2:$F$176,0)),"")</f>
        <v/>
      </c>
      <c r="C71" s="38">
        <f>_xlfn.IFNA(INDEX('RD2 Shepherds'!$I$2:$I$172,MATCH(Men_5[[#This Row],[Rider]],'RD2 Shepherds'!$F$2:$F$172,0)),"")</f>
        <v>350</v>
      </c>
      <c r="D71" s="38" t="str">
        <f>_xlfn.IFNA(INDEX('RD3 OHalTW'!$I$2:$I$200,MATCH(Men_5[[#This Row],[Rider]],'RD3 OHalTW'!$F$2:$F$200,0)),"")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XCM Craigburn'!$I$2:$I$200,MATCH(Men_5[[#This Row],[Rider]],'RD5 XCM Craigburn'!$F$2:$F$200,0)),"")</f>
        <v/>
      </c>
      <c r="G71" s="38" t="str">
        <f>_xlfn.IFNA(INDEX('RD6 XCM Fox Creek'!$I$2:$I$200,MATCH(Men_5[[#This Row],[Rider]],'RD6 XCM Fox Creek'!$F$2:$F$200,0)),"")</f>
        <v/>
      </c>
      <c r="H71" s="38" t="str">
        <f>_xlfn.IFNA(INDEX('RD9 XCM Melrose W'!$I$2:$I$200,MATCH(Men_5[[#This Row],[Rider]],'RD9 XCM Melrose W'!$F$2:$F$200,0)),"")</f>
        <v/>
      </c>
      <c r="I71" s="38" t="str">
        <f>_xlfn.IFNA(INDEX('RD7 XCO  Shepherds'!$I$2:$I$200,MATCH(Men_5[[#This Row],[Rider]],'RD7 XCO  Shepherds'!$F$2:$F$200,0)),"")</f>
        <v/>
      </c>
      <c r="J71" s="38" t="str">
        <f>_xlfn.IFNA(INDEX('RD8 XCO Melrose T'!$I$2:$I$200,MATCH(Men_5[[#This Row],[Rider]],'RD8 XCO Melrose T'!$F$2:$F$200,0)),"")</f>
        <v/>
      </c>
      <c r="K71" s="38">
        <f>9-COUNTBLANK(Men_5[[#This Row],[RD1 XCC Eagle]:[RD8 XCO Melrose T]])</f>
        <v>1</v>
      </c>
      <c r="L71" s="61">
        <f>3-COUNTBLANK(Men_5[[#This Row],[RD1 XCC Eagle]:[RD3 XCM OHalTW]])</f>
        <v>1</v>
      </c>
      <c r="M71" s="61">
        <f>4-COUNTBLANK(Men_5[[#This Row],[RD4 ]:[RD7]])</f>
        <v>0</v>
      </c>
      <c r="N71" s="61">
        <f>2-COUNTBLANK(Men_5[[#This Row],[RD8]:[RD8 XCO Melrose T]])</f>
        <v>0</v>
      </c>
      <c r="O71" s="61" cm="1">
        <f t="array" ref="O71">IF(Men_5[[#This Row],[Number of Rounds]]&lt;=6,SUM(IF(ISNA(B71:J71),0,B71:J71)),SUM(LARGE(B71:J71,{1,2,3,4,5,6})))</f>
        <v>350</v>
      </c>
      <c r="P71" s="61" cm="1">
        <f t="array" ref="P71">IF(Men_5[[#This Row],[Number of Rounds XCM]]&lt;=3,SUM(IF(ISNA(E71:H71),0,E71:H71)),SUM(LARGE(E71:H71,{1,2,3})))</f>
        <v>0</v>
      </c>
      <c r="Q71" s="61">
        <f>SUM(Men_5[[#This Row],[RD8]:[RD8 XCO Melrose T]])</f>
        <v>0</v>
      </c>
      <c r="R71" s="61">
        <f>Men_5[[#This Row],[Best 6 of 8 Overall]]+Men_5[[#This Row],[Best 3 of 4 XCM]]+Men_5[[#This Row],[Total of 2 XCO]]</f>
        <v>350</v>
      </c>
      <c r="S71" s="37" cm="1">
        <f t="array" ref="S71">85-SUM(IF(R71&gt;$R$18:$R$210,1/COUNTIF($R$18:$R$210,$R$18:$R$210)))</f>
        <v>43.999999999999773</v>
      </c>
      <c r="AO71" s="110"/>
      <c r="AP71" s="34" t="str">
        <f>_xlfn.IFNA(INDEX('RD1 Eagle'!$I$2:$I$176,MATCH(Junior7[[#This Row],[Rider]],'RD1 Eagle'!$F$2:$F$176,0)),"")</f>
        <v/>
      </c>
      <c r="AQ71" s="34" t="str">
        <f>_xlfn.IFNA(INDEX('RD2 Shepherds'!$I$2:$I$172,MATCH(Junior7[[#This Row],[Rider]],'RD2 Shepherds'!$F$2:$F$172,0)),"")</f>
        <v/>
      </c>
      <c r="AR71" s="34" t="str">
        <f>_xlfn.IFNA(INDEX('RD3 OHalTW'!$I$2:$I$200,MATCH(Junior7[[#This Row],[Rider]],'RD3 OHalTW'!$F$2:$F$200,0)),"")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XCM Craigburn'!$I$2:$I$200,MATCH(Junior7[[#This Row],[Rider]],'RD5 XCM Craigburn'!$F$2:$F$200,0)),"")</f>
        <v/>
      </c>
      <c r="AU71" s="59" t="str">
        <f>_xlfn.IFNA(INDEX('RD6 XCM Fox Creek'!$I$2:$I$200,MATCH(Junior7[[#This Row],[Rider]],'RD6 XCM Fox Creek'!$F$2:$F$200,0)),"")</f>
        <v/>
      </c>
      <c r="AV71" s="59" t="str">
        <f>_xlfn.IFNA(INDEX('RD9 XCM Melrose W'!$I$2:$I$200,MATCH(Junior7[[#This Row],[Rider]],'RD9 XCM Melrose W'!$F$2:$F$200,0)),"")</f>
        <v/>
      </c>
      <c r="AW71" s="59" t="str">
        <f>_xlfn.IFNA(INDEX('RD7 XCO  Shepherds'!$I$2:$I$200,MATCH(Junior7[[#This Row],[Rider]],'RD7 XCO  Shepherds'!$F$2:$F$200,0)),"")</f>
        <v/>
      </c>
      <c r="AX71" s="59" t="str">
        <f>_xlfn.IFNA(INDEX('RD8 XCO Melrose T'!$I$2:$I$200,MATCH(Junior7[[#This Row],[Rider]],'RD8 XCO Melrose T'!$F$2:$F$200,0)),"")</f>
        <v/>
      </c>
      <c r="AY71" s="24">
        <f>9-COUNTBLANK(Junior7[[#This Row],[RD1 XCC Eagle]:[RD8 XCO Melrose T]])</f>
        <v>0</v>
      </c>
      <c r="AZ71" s="24">
        <f>3-COUNTBLANK(Junior7[[#This Row],[RD1 XCC Eagle]:[RD3 XCM OHalTW]])</f>
        <v>0</v>
      </c>
      <c r="BA71" s="24">
        <f>4-COUNTBLANK(Junior7[[#This Row],[RD4 ]:[RD7]])</f>
        <v>0</v>
      </c>
      <c r="BB71" s="24">
        <f>2-COUNTBLANK(Junior7[[#This Row],[RD8]:[RD8 XCO Melrose T]])</f>
        <v>0</v>
      </c>
      <c r="BC71" s="59" cm="1">
        <f t="array" ref="BC71">IF(Men_5[[#This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Row],[RD8]:[RD8 XCO Melrose T]])</f>
        <v>0</v>
      </c>
      <c r="BF71" s="24">
        <f>Junior7[[#This Row],[Best 3 of 4 XCM]]+Junior7[[#This Row],[Best 6 of 8 Overall]]+Junior7[[#This Row],[Total of 2 XCO]]</f>
        <v>0</v>
      </c>
      <c r="BG71" s="91" cm="1">
        <f t="array" ref="BG71">14-SUM(IF(BF71&gt;$BF$18:$BF$71,1/COUNTIF($BF$18:$BF$71,$BF$18:$BF$71)))</f>
        <v>14</v>
      </c>
    </row>
    <row r="72" spans="1:59" ht="16" x14ac:dyDescent="0.2">
      <c r="A72" s="110" t="s">
        <v>472</v>
      </c>
      <c r="B72" s="38" t="str">
        <f>_xlfn.IFNA(INDEX('RD1 Eagle'!$I$2:$I$176,MATCH(Men_5[[#This Row],[Rider]],'RD1 Eagle'!$F$2:$F$176,0)),"")</f>
        <v/>
      </c>
      <c r="C72" s="38" t="str">
        <f>_xlfn.IFNA(INDEX('RD2 Shepherds'!$I$2:$I$172,MATCH(Men_5[[#This Row],[Rider]],'RD2 Shepherds'!$F$2:$F$172,0)),"")</f>
        <v/>
      </c>
      <c r="D72" s="38">
        <f>_xlfn.IFNA(INDEX('RD3 OHalTW'!$I$2:$I$200,MATCH(Men_5[[#This Row],[Rider]],'RD3 OHalTW'!$F$2:$F$200,0)),"")</f>
        <v>350</v>
      </c>
      <c r="E72" s="38" t="str">
        <f>_xlfn.IFNA(INDEX('RD4 Ohalloran'!$I$2:$I$200,MATCH(Men_5[[#This Row],[Rider]],'RD4 Ohalloran'!$F$2:$F$200,0)),"")</f>
        <v/>
      </c>
      <c r="F72" s="38" t="str">
        <f>_xlfn.IFNA(INDEX('RD5 XCM Craigburn'!$I$2:$I$200,MATCH(Men_5[[#This Row],[Rider]],'RD5 XCM Craigburn'!$F$2:$F$200,0)),"")</f>
        <v/>
      </c>
      <c r="G72" s="38" t="str">
        <f>_xlfn.IFNA(INDEX('RD6 XCM Fox Creek'!$I$2:$I$200,MATCH(Men_5[[#This Row],[Rider]],'RD6 XCM Fox Creek'!$F$2:$F$200,0)),"")</f>
        <v/>
      </c>
      <c r="H72" s="38" t="str">
        <f>_xlfn.IFNA(INDEX('RD9 XCM Melrose W'!$I$2:$I$200,MATCH(Men_5[[#This Row],[Rider]],'RD9 XCM Melrose W'!$F$2:$F$200,0)),"")</f>
        <v/>
      </c>
      <c r="I72" s="38" t="str">
        <f>_xlfn.IFNA(INDEX('RD7 XCO  Shepherds'!$I$2:$I$200,MATCH(Men_5[[#This Row],[Rider]],'RD7 XCO  Shepherds'!$F$2:$F$200,0)),"")</f>
        <v/>
      </c>
      <c r="J72" s="38" t="str">
        <f>_xlfn.IFNA(INDEX('RD8 XCO Melrose T'!$I$2:$I$200,MATCH(Men_5[[#This Row],[Rider]],'RD8 XCO Melrose T'!$F$2:$F$200,0)),"")</f>
        <v/>
      </c>
      <c r="K72" s="38">
        <f>9-COUNTBLANK(Men_5[[#This Row],[RD1 XCC Eagle]:[RD8 XCO Melrose T]])</f>
        <v>1</v>
      </c>
      <c r="L72" s="61">
        <f>3-COUNTBLANK(Men_5[[#This Row],[RD1 XCC Eagle]:[RD3 XCM OHalTW]])</f>
        <v>1</v>
      </c>
      <c r="M72" s="61">
        <f>4-COUNTBLANK(Men_5[[#This Row],[RD4 ]:[RD7]])</f>
        <v>0</v>
      </c>
      <c r="N72" s="61">
        <f>2-COUNTBLANK(Men_5[[#This Row],[RD8]:[RD8 XCO Melrose T]])</f>
        <v>0</v>
      </c>
      <c r="O72" s="61" cm="1">
        <f t="array" ref="O72">IF(Men_5[[#This Row],[Number of Rounds]]&lt;=6,SUM(IF(ISNA(B72:J72),0,B72:J72)),SUM(LARGE(B72:J72,{1,2,3,4,5,6})))</f>
        <v>350</v>
      </c>
      <c r="P72" s="61" cm="1">
        <f t="array" ref="P72">IF(Men_5[[#This Row],[Number of Rounds XCM]]&lt;=3,SUM(IF(ISNA(E72:H72),0,E72:H72)),SUM(LARGE(E72:H72,{1,2,3})))</f>
        <v>0</v>
      </c>
      <c r="Q72" s="61">
        <f>SUM(Men_5[[#This Row],[RD8]:[RD8 XCO Melrose T]])</f>
        <v>0</v>
      </c>
      <c r="R72" s="61">
        <f>Men_5[[#This Row],[Best 6 of 8 Overall]]+Men_5[[#This Row],[Best 3 of 4 XCM]]+Men_5[[#This Row],[Total of 2 XCO]]</f>
        <v>350</v>
      </c>
      <c r="S72" s="37" cm="1">
        <f t="array" ref="S72">85-SUM(IF(R72&gt;$R$18:$R$210,1/COUNTIF($R$18:$R$210,$R$18:$R$210)))</f>
        <v>43.999999999999773</v>
      </c>
    </row>
    <row r="73" spans="1:59" ht="16" x14ac:dyDescent="0.2">
      <c r="A73" s="110" t="s">
        <v>266</v>
      </c>
      <c r="B73" s="38">
        <f>_xlfn.IFNA(INDEX('RD1 Eagle'!$I$2:$I$176,MATCH(Men_5[[#This Row],[Rider]],'RD1 Eagle'!$F$2:$F$176,0)),"")</f>
        <v>340</v>
      </c>
      <c r="C73" s="38" t="str">
        <f>_xlfn.IFNA(INDEX('RD2 Shepherds'!$I$2:$I$172,MATCH(Men_5[[#This Row],[Rider]],'RD2 Shepherds'!$F$2:$F$172,0)),"")</f>
        <v/>
      </c>
      <c r="D73" s="38" t="str">
        <f>_xlfn.IFNA(INDEX('RD3 OHalTW'!$I$2:$I$200,MATCH(Men_5[[#This Row],[Rider]],'RD3 OHalTW'!$F$2:$F$200,0)),"")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XCM Craigburn'!$I$2:$I$200,MATCH(Men_5[[#This Row],[Rider]],'RD5 XCM Craigburn'!$F$2:$F$200,0)),"")</f>
        <v/>
      </c>
      <c r="G73" s="38" t="str">
        <f>_xlfn.IFNA(INDEX('RD6 XCM Fox Creek'!$I$2:$I$200,MATCH(Men_5[[#This Row],[Rider]],'RD6 XCM Fox Creek'!$F$2:$F$200,0)),"")</f>
        <v/>
      </c>
      <c r="H73" s="38" t="str">
        <f>_xlfn.IFNA(INDEX('RD9 XCM Melrose W'!$I$2:$I$200,MATCH(Men_5[[#This Row],[Rider]],'RD9 XCM Melrose W'!$F$2:$F$200,0)),"")</f>
        <v/>
      </c>
      <c r="I73" s="38" t="str">
        <f>_xlfn.IFNA(INDEX('RD7 XCO  Shepherds'!$I$2:$I$200,MATCH(Men_5[[#This Row],[Rider]],'RD7 XCO  Shepherds'!$F$2:$F$200,0)),"")</f>
        <v/>
      </c>
      <c r="J73" s="38" t="str">
        <f>_xlfn.IFNA(INDEX('RD8 XCO Melrose T'!$I$2:$I$200,MATCH(Men_5[[#This Row],[Rider]],'RD8 XCO Melrose T'!$F$2:$F$200,0)),"")</f>
        <v/>
      </c>
      <c r="K73" s="38">
        <f>9-COUNTBLANK(Men_5[[#This Row],[RD1 XCC Eagle]:[RD8 XCO Melrose T]])</f>
        <v>1</v>
      </c>
      <c r="L73" s="61">
        <f>3-COUNTBLANK(Men_5[[#This Row],[RD1 XCC Eagle]:[RD3 XCM OHalTW]])</f>
        <v>1</v>
      </c>
      <c r="M73" s="61">
        <f>4-COUNTBLANK(Men_5[[#This Row],[RD4 ]:[RD7]])</f>
        <v>0</v>
      </c>
      <c r="N73" s="61">
        <f>2-COUNTBLANK(Men_5[[#This Row],[RD8]:[RD8 XCO Melrose T]])</f>
        <v>0</v>
      </c>
      <c r="O73" s="61" cm="1">
        <f t="array" ref="O73">IF(Men_5[[#This Row],[Number of Rounds]]&lt;=6,SUM(IF(ISNA(B73:J73),0,B73:J73)),SUM(LARGE(B73:J73,{1,2,3,4,5,6})))</f>
        <v>340</v>
      </c>
      <c r="P73" s="61" cm="1">
        <f t="array" ref="P73">IF(Men_5[[#This Row],[Number of Rounds XCM]]&lt;=3,SUM(IF(ISNA(E73:H73),0,E73:H73)),SUM(LARGE(E73:H73,{1,2,3})))</f>
        <v>0</v>
      </c>
      <c r="Q73" s="61">
        <f>SUM(Men_5[[#This Row],[RD8]:[RD8 XCO Melrose T]])</f>
        <v>0</v>
      </c>
      <c r="R73" s="61">
        <f>Men_5[[#This Row],[Best 6 of 8 Overall]]+Men_5[[#This Row],[Best 3 of 4 XCM]]+Men_5[[#This Row],[Total of 2 XCO]]</f>
        <v>340</v>
      </c>
      <c r="S73" s="37" cm="1">
        <f t="array" ref="S73">85-SUM(IF(R73&gt;$R$18:$R$210,1/COUNTIF($R$18:$R$210,$R$18:$R$210)))</f>
        <v>44.999999999999766</v>
      </c>
    </row>
    <row r="74" spans="1:59" ht="16" x14ac:dyDescent="0.2">
      <c r="A74" s="110" t="s">
        <v>466</v>
      </c>
      <c r="B74" s="38" t="str">
        <f>_xlfn.IFNA(INDEX('RD1 Eagle'!$I$2:$I$176,MATCH(Men_5[[#This Row],[Rider]],'RD1 Eagle'!$F$2:$F$176,0)),"")</f>
        <v/>
      </c>
      <c r="C74" s="38" t="str">
        <f>_xlfn.IFNA(INDEX('RD2 Shepherds'!$I$2:$I$172,MATCH(Men_5[[#This Row],[Rider]],'RD2 Shepherds'!$F$2:$F$172,0)),"")</f>
        <v/>
      </c>
      <c r="D74" s="38">
        <f>_xlfn.IFNA(INDEX('RD3 OHalTW'!$I$2:$I$200,MATCH(Men_5[[#This Row],[Rider]],'RD3 OHalTW'!$F$2:$F$200,0)),"")</f>
        <v>336</v>
      </c>
      <c r="E74" s="38" t="str">
        <f>_xlfn.IFNA(INDEX('RD4 Ohalloran'!$I$2:$I$200,MATCH(Men_5[[#This Row],[Rider]],'RD4 Ohalloran'!$F$2:$F$200,0)),"")</f>
        <v/>
      </c>
      <c r="F74" s="38" t="str">
        <f>_xlfn.IFNA(INDEX('RD5 XCM Craigburn'!$I$2:$I$200,MATCH(Men_5[[#This Row],[Rider]],'RD5 XCM Craigburn'!$F$2:$F$200,0)),"")</f>
        <v/>
      </c>
      <c r="G74" s="38" t="str">
        <f>_xlfn.IFNA(INDEX('RD6 XCM Fox Creek'!$I$2:$I$200,MATCH(Men_5[[#This Row],[Rider]],'RD6 XCM Fox Creek'!$F$2:$F$200,0)),"")</f>
        <v/>
      </c>
      <c r="H74" s="38" t="str">
        <f>_xlfn.IFNA(INDEX('RD9 XCM Melrose W'!$I$2:$I$200,MATCH(Men_5[[#This Row],[Rider]],'RD9 XCM Melrose W'!$F$2:$F$200,0)),"")</f>
        <v/>
      </c>
      <c r="I74" s="38" t="str">
        <f>_xlfn.IFNA(INDEX('RD7 XCO  Shepherds'!$I$2:$I$200,MATCH(Men_5[[#This Row],[Rider]],'RD7 XCO  Shepherds'!$F$2:$F$200,0)),"")</f>
        <v/>
      </c>
      <c r="J74" s="38" t="str">
        <f>_xlfn.IFNA(INDEX('RD8 XCO Melrose T'!$I$2:$I$200,MATCH(Men_5[[#This Row],[Rider]],'RD8 XCO Melrose T'!$F$2:$F$200,0)),"")</f>
        <v/>
      </c>
      <c r="K74" s="38">
        <f>9-COUNTBLANK(Men_5[[#This Row],[RD1 XCC Eagle]:[RD8 XCO Melrose T]])</f>
        <v>1</v>
      </c>
      <c r="L74" s="61">
        <f>3-COUNTBLANK(Men_5[[#This Row],[RD1 XCC Eagle]:[RD3 XCM OHalTW]])</f>
        <v>1</v>
      </c>
      <c r="M74" s="61">
        <f>4-COUNTBLANK(Men_5[[#This Row],[RD4 ]:[RD7]])</f>
        <v>0</v>
      </c>
      <c r="N74" s="61">
        <f>2-COUNTBLANK(Men_5[[#This Row],[RD8]:[RD8 XCO Melrose T]])</f>
        <v>0</v>
      </c>
      <c r="O74" s="61" cm="1">
        <f t="array" ref="O74">IF(Men_5[[#This Row],[Number of Rounds]]&lt;=6,SUM(IF(ISNA(B74:J74),0,B74:J74)),SUM(LARGE(B74:J74,{1,2,3,4,5,6})))</f>
        <v>336</v>
      </c>
      <c r="P74" s="61" cm="1">
        <f t="array" ref="P74">IF(Men_5[[#This Row],[Number of Rounds XCM]]&lt;=3,SUM(IF(ISNA(E74:H74),0,E74:H74)),SUM(LARGE(E74:H74,{1,2,3})))</f>
        <v>0</v>
      </c>
      <c r="Q74" s="61">
        <f>SUM(Men_5[[#This Row],[RD8]:[RD8 XCO Melrose T]])</f>
        <v>0</v>
      </c>
      <c r="R74" s="61">
        <f>Men_5[[#This Row],[Best 6 of 8 Overall]]+Men_5[[#This Row],[Best 3 of 4 XCM]]+Men_5[[#This Row],[Total of 2 XCO]]</f>
        <v>336</v>
      </c>
      <c r="S74" s="37" cm="1">
        <f t="array" ref="S74">85-SUM(IF(R74&gt;$R$18:$R$210,1/COUNTIF($R$18:$R$210,$R$18:$R$210)))</f>
        <v>45.999999999999766</v>
      </c>
    </row>
    <row r="75" spans="1:59" ht="16" x14ac:dyDescent="0.2">
      <c r="A75" s="110" t="s">
        <v>143</v>
      </c>
      <c r="B75" s="38">
        <f>_xlfn.IFNA(INDEX('RD1 Eagle'!$I$2:$I$176,MATCH(Men_5[[#This Row],[Rider]],'RD1 Eagle'!$F$2:$F$176,0)),"")</f>
        <v>330</v>
      </c>
      <c r="C75" s="38" t="str">
        <f>_xlfn.IFNA(INDEX('RD2 Shepherds'!$I$2:$I$172,MATCH(Men_5[[#This Row],[Rider]],'RD2 Shepherds'!$F$2:$F$172,0)),"")</f>
        <v/>
      </c>
      <c r="D75" s="38" t="str">
        <f>_xlfn.IFNA(INDEX('RD3 OHalTW'!$I$2:$I$200,MATCH(Men_5[[#This Row],[Rider]],'RD3 OHalTW'!$F$2:$F$200,0)),"")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XCM Craigburn'!$I$2:$I$200,MATCH(Men_5[[#This Row],[Rider]],'RD5 XCM Craigburn'!$F$2:$F$200,0)),"")</f>
        <v/>
      </c>
      <c r="G75" s="38" t="str">
        <f>_xlfn.IFNA(INDEX('RD6 XCM Fox Creek'!$I$2:$I$200,MATCH(Men_5[[#This Row],[Rider]],'RD6 XCM Fox Creek'!$F$2:$F$200,0)),"")</f>
        <v/>
      </c>
      <c r="H75" s="38" t="str">
        <f>_xlfn.IFNA(INDEX('RD9 XCM Melrose W'!$I$2:$I$200,MATCH(Men_5[[#This Row],[Rider]],'RD9 XCM Melrose W'!$F$2:$F$200,0)),"")</f>
        <v/>
      </c>
      <c r="I75" s="38" t="str">
        <f>_xlfn.IFNA(INDEX('RD7 XCO  Shepherds'!$I$2:$I$200,MATCH(Men_5[[#This Row],[Rider]],'RD7 XCO  Shepherds'!$F$2:$F$200,0)),"")</f>
        <v/>
      </c>
      <c r="J75" s="38" t="str">
        <f>_xlfn.IFNA(INDEX('RD8 XCO Melrose T'!$I$2:$I$200,MATCH(Men_5[[#This Row],[Rider]],'RD8 XCO Melrose T'!$F$2:$F$200,0)),"")</f>
        <v/>
      </c>
      <c r="K75" s="38">
        <f>9-COUNTBLANK(Men_5[[#This Row],[RD1 XCC Eagle]:[RD8 XCO Melrose T]])</f>
        <v>1</v>
      </c>
      <c r="L75" s="61">
        <f>3-COUNTBLANK(Men_5[[#This Row],[RD1 XCC Eagle]:[RD3 XCM OHalTW]])</f>
        <v>1</v>
      </c>
      <c r="M75" s="61">
        <f>4-COUNTBLANK(Men_5[[#This Row],[RD4 ]:[RD7]])</f>
        <v>0</v>
      </c>
      <c r="N75" s="61">
        <f>2-COUNTBLANK(Men_5[[#This Row],[RD8]:[RD8 XCO Melrose T]])</f>
        <v>0</v>
      </c>
      <c r="O75" s="61" cm="1">
        <f t="array" ref="O75">IF(Men_5[[#This Row],[Number of Rounds]]&lt;=6,SUM(IF(ISNA(B75:J75),0,B75:J75)),SUM(LARGE(B75:J75,{1,2,3,4,5,6})))</f>
        <v>330</v>
      </c>
      <c r="P75" s="61" cm="1">
        <f t="array" ref="P75">IF(Men_5[[#This Row],[Number of Rounds XCM]]&lt;=3,SUM(IF(ISNA(E75:H75),0,E75:H75)),SUM(LARGE(E75:H75,{1,2,3})))</f>
        <v>0</v>
      </c>
      <c r="Q75" s="61">
        <f>SUM(Men_5[[#This Row],[RD8]:[RD8 XCO Melrose T]])</f>
        <v>0</v>
      </c>
      <c r="R75" s="61">
        <f>Men_5[[#This Row],[Best 6 of 8 Overall]]+Men_5[[#This Row],[Best 3 of 4 XCM]]+Men_5[[#This Row],[Total of 2 XCO]]</f>
        <v>330</v>
      </c>
      <c r="S75" s="37" cm="1">
        <f t="array" ref="S75">85-SUM(IF(R75&gt;$R$18:$R$210,1/COUNTIF($R$18:$R$210,$R$18:$R$210)))</f>
        <v>46.999999999999773</v>
      </c>
    </row>
    <row r="76" spans="1:59" ht="16" x14ac:dyDescent="0.2">
      <c r="A76" s="110" t="s">
        <v>460</v>
      </c>
      <c r="B76" s="38" t="str">
        <f>_xlfn.IFNA(INDEX('RD1 Eagle'!$I$2:$I$176,MATCH(Men_5[[#This Row],[Rider]],'RD1 Eagle'!$F$2:$F$176,0)),"")</f>
        <v/>
      </c>
      <c r="C76" s="38" t="str">
        <f>_xlfn.IFNA(INDEX('RD2 Shepherds'!$I$2:$I$172,MATCH(Men_5[[#This Row],[Rider]],'RD2 Shepherds'!$F$2:$F$172,0)),"")</f>
        <v/>
      </c>
      <c r="D76" s="38">
        <f>_xlfn.IFNA(INDEX('RD3 OHalTW'!$I$2:$I$200,MATCH(Men_5[[#This Row],[Rider]],'RD3 OHalTW'!$F$2:$F$200,0)),"")</f>
        <v>320</v>
      </c>
      <c r="E76" s="38" t="str">
        <f>_xlfn.IFNA(INDEX('RD4 Ohalloran'!$I$2:$I$200,MATCH(Men_5[[#This Row],[Rider]],'RD4 Ohalloran'!$F$2:$F$200,0)),"")</f>
        <v/>
      </c>
      <c r="F76" s="38" t="str">
        <f>_xlfn.IFNA(INDEX('RD5 XCM Craigburn'!$I$2:$I$200,MATCH(Men_5[[#This Row],[Rider]],'RD5 XCM Craigburn'!$F$2:$F$200,0)),"")</f>
        <v/>
      </c>
      <c r="G76" s="38" t="str">
        <f>_xlfn.IFNA(INDEX('RD6 XCM Fox Creek'!$I$2:$I$200,MATCH(Men_5[[#This Row],[Rider]],'RD6 XCM Fox Creek'!$F$2:$F$200,0)),"")</f>
        <v/>
      </c>
      <c r="H76" s="38" t="str">
        <f>_xlfn.IFNA(INDEX('RD9 XCM Melrose W'!$I$2:$I$200,MATCH(Men_5[[#This Row],[Rider]],'RD9 XCM Melrose W'!$F$2:$F$200,0)),"")</f>
        <v/>
      </c>
      <c r="I76" s="38" t="str">
        <f>_xlfn.IFNA(INDEX('RD7 XCO  Shepherds'!$I$2:$I$200,MATCH(Men_5[[#This Row],[Rider]],'RD7 XCO  Shepherds'!$F$2:$F$200,0)),"")</f>
        <v/>
      </c>
      <c r="J76" s="38" t="str">
        <f>_xlfn.IFNA(INDEX('RD8 XCO Melrose T'!$I$2:$I$200,MATCH(Men_5[[#This Row],[Rider]],'RD8 XCO Melrose T'!$F$2:$F$200,0)),"")</f>
        <v/>
      </c>
      <c r="K76" s="38">
        <f>9-COUNTBLANK(Men_5[[#This Row],[RD1 XCC Eagle]:[RD8 XCO Melrose T]])</f>
        <v>1</v>
      </c>
      <c r="L76" s="61">
        <f>3-COUNTBLANK(Men_5[[#This Row],[RD1 XCC Eagle]:[RD3 XCM OHalTW]])</f>
        <v>1</v>
      </c>
      <c r="M76" s="61">
        <f>4-COUNTBLANK(Men_5[[#This Row],[RD4 ]:[RD7]])</f>
        <v>0</v>
      </c>
      <c r="N76" s="61">
        <f>2-COUNTBLANK(Men_5[[#This Row],[RD8]:[RD8 XCO Melrose T]])</f>
        <v>0</v>
      </c>
      <c r="O76" s="61" cm="1">
        <f t="array" ref="O76">IF(Men_5[[#This Row],[Number of Rounds]]&lt;=6,SUM(IF(ISNA(B76:J76),0,B76:J76)),SUM(LARGE(B76:J76,{1,2,3,4,5,6})))</f>
        <v>320</v>
      </c>
      <c r="P76" s="61" cm="1">
        <f t="array" ref="P76">IF(Men_5[[#This Row],[Number of Rounds XCM]]&lt;=3,SUM(IF(ISNA(E76:H76),0,E76:H76)),SUM(LARGE(E76:H76,{1,2,3})))</f>
        <v>0</v>
      </c>
      <c r="Q76" s="61">
        <f>SUM(Men_5[[#This Row],[RD8]:[RD8 XCO Melrose T]])</f>
        <v>0</v>
      </c>
      <c r="R76" s="61">
        <f>Men_5[[#This Row],[Best 6 of 8 Overall]]+Men_5[[#This Row],[Best 3 of 4 XCM]]+Men_5[[#This Row],[Total of 2 XCO]]</f>
        <v>320</v>
      </c>
      <c r="S76" s="37" cm="1">
        <f t="array" ref="S76">85-SUM(IF(R76&gt;$R$18:$R$210,1/COUNTIF($R$18:$R$210,$R$18:$R$210)))</f>
        <v>47.999999999999773</v>
      </c>
    </row>
    <row r="77" spans="1:59" ht="16" x14ac:dyDescent="0.2">
      <c r="A77" s="110" t="s">
        <v>91</v>
      </c>
      <c r="B77" s="38" t="str">
        <f>_xlfn.IFNA(INDEX('RD1 Eagle'!$I$2:$I$176,MATCH(Men_5[[#This Row],[Rider]],'RD1 Eagle'!$F$2:$F$176,0)),"")</f>
        <v/>
      </c>
      <c r="C77" s="38">
        <f>_xlfn.IFNA(INDEX('RD2 Shepherds'!$I$2:$I$172,MATCH(Men_5[[#This Row],[Rider]],'RD2 Shepherds'!$F$2:$F$172,0)),"")</f>
        <v>320</v>
      </c>
      <c r="D77" s="38" t="str">
        <f>_xlfn.IFNA(INDEX('RD3 OHalTW'!$I$2:$I$200,MATCH(Men_5[[#This Row],[Rider]],'RD3 OHalTW'!$F$2:$F$200,0)),"")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XCM Craigburn'!$I$2:$I$200,MATCH(Men_5[[#This Row],[Rider]],'RD5 XCM Craigburn'!$F$2:$F$200,0)),"")</f>
        <v/>
      </c>
      <c r="G77" s="38" t="str">
        <f>_xlfn.IFNA(INDEX('RD6 XCM Fox Creek'!$I$2:$I$200,MATCH(Men_5[[#This Row],[Rider]],'RD6 XCM Fox Creek'!$F$2:$F$200,0)),"")</f>
        <v/>
      </c>
      <c r="H77" s="38" t="str">
        <f>_xlfn.IFNA(INDEX('RD9 XCM Melrose W'!$I$2:$I$200,MATCH(Men_5[[#This Row],[Rider]],'RD9 XCM Melrose W'!$F$2:$F$200,0)),"")</f>
        <v/>
      </c>
      <c r="I77" s="38" t="str">
        <f>_xlfn.IFNA(INDEX('RD7 XCO  Shepherds'!$I$2:$I$200,MATCH(Men_5[[#This Row],[Rider]],'RD7 XCO  Shepherds'!$F$2:$F$200,0)),"")</f>
        <v/>
      </c>
      <c r="J77" s="38" t="str">
        <f>_xlfn.IFNA(INDEX('RD8 XCO Melrose T'!$I$2:$I$200,MATCH(Men_5[[#This Row],[Rider]],'RD8 XCO Melrose T'!$F$2:$F$200,0)),"")</f>
        <v/>
      </c>
      <c r="K77" s="38">
        <f>9-COUNTBLANK(Men_5[[#This Row],[RD1 XCC Eagle]:[RD8 XCO Melrose T]])</f>
        <v>1</v>
      </c>
      <c r="L77" s="61">
        <f>3-COUNTBLANK(Men_5[[#This Row],[RD1 XCC Eagle]:[RD3 XCM OHalTW]])</f>
        <v>1</v>
      </c>
      <c r="M77" s="61">
        <f>4-COUNTBLANK(Men_5[[#This Row],[RD4 ]:[RD7]])</f>
        <v>0</v>
      </c>
      <c r="N77" s="61">
        <f>2-COUNTBLANK(Men_5[[#This Row],[RD8]:[RD8 XCO Melrose T]])</f>
        <v>0</v>
      </c>
      <c r="O77" s="61" cm="1">
        <f t="array" ref="O77">IF(Men_5[[#This Row],[Number of Rounds]]&lt;=6,SUM(IF(ISNA(B77:J77),0,B77:J77)),SUM(LARGE(B77:J77,{1,2,3,4,5,6})))</f>
        <v>320</v>
      </c>
      <c r="P77" s="61" cm="1">
        <f t="array" ref="P77">IF(Men_5[[#This Row],[Number of Rounds XCM]]&lt;=3,SUM(IF(ISNA(E77:H77),0,E77:H77)),SUM(LARGE(E77:H77,{1,2,3})))</f>
        <v>0</v>
      </c>
      <c r="Q77" s="61">
        <f>SUM(Men_5[[#This Row],[RD8]:[RD8 XCO Melrose T]])</f>
        <v>0</v>
      </c>
      <c r="R77" s="61">
        <f>Men_5[[#This Row],[Best 6 of 8 Overall]]+Men_5[[#This Row],[Best 3 of 4 XCM]]+Men_5[[#This Row],[Total of 2 XCO]]</f>
        <v>320</v>
      </c>
      <c r="S77" s="37" cm="1">
        <f t="array" ref="S77">85-SUM(IF(R77&gt;$R$18:$R$210,1/COUNTIF($R$18:$R$210,$R$18:$R$210)))</f>
        <v>47.999999999999773</v>
      </c>
    </row>
    <row r="78" spans="1:59" ht="16" x14ac:dyDescent="0.2">
      <c r="A78" s="110" t="s">
        <v>467</v>
      </c>
      <c r="B78" s="38" t="str">
        <f>_xlfn.IFNA(INDEX('RD1 Eagle'!$I$2:$I$176,MATCH(Men_5[[#This Row],[Rider]],'RD1 Eagle'!$F$2:$F$176,0)),"")</f>
        <v/>
      </c>
      <c r="C78" s="38" t="str">
        <f>_xlfn.IFNA(INDEX('RD2 Shepherds'!$I$2:$I$172,MATCH(Men_5[[#This Row],[Rider]],'RD2 Shepherds'!$F$2:$F$172,0)),"")</f>
        <v/>
      </c>
      <c r="D78" s="38">
        <f>_xlfn.IFNA(INDEX('RD3 OHalTW'!$I$2:$I$200,MATCH(Men_5[[#This Row],[Rider]],'RD3 OHalTW'!$F$2:$F$200,0)),"")</f>
        <v>320</v>
      </c>
      <c r="E78" s="38" t="str">
        <f>_xlfn.IFNA(INDEX('RD4 Ohalloran'!$I$2:$I$200,MATCH(Men_5[[#This Row],[Rider]],'RD4 Ohalloran'!$F$2:$F$200,0)),"")</f>
        <v/>
      </c>
      <c r="F78" s="38" t="str">
        <f>_xlfn.IFNA(INDEX('RD5 XCM Craigburn'!$I$2:$I$200,MATCH(Men_5[[#This Row],[Rider]],'RD5 XCM Craigburn'!$F$2:$F$200,0)),"")</f>
        <v/>
      </c>
      <c r="G78" s="38" t="str">
        <f>_xlfn.IFNA(INDEX('RD6 XCM Fox Creek'!$I$2:$I$200,MATCH(Men_5[[#This Row],[Rider]],'RD6 XCM Fox Creek'!$F$2:$F$200,0)),"")</f>
        <v/>
      </c>
      <c r="H78" s="38" t="str">
        <f>_xlfn.IFNA(INDEX('RD9 XCM Melrose W'!$I$2:$I$200,MATCH(Men_5[[#This Row],[Rider]],'RD9 XCM Melrose W'!$F$2:$F$200,0)),"")</f>
        <v/>
      </c>
      <c r="I78" s="38" t="str">
        <f>_xlfn.IFNA(INDEX('RD7 XCO  Shepherds'!$I$2:$I$200,MATCH(Men_5[[#This Row],[Rider]],'RD7 XCO  Shepherds'!$F$2:$F$200,0)),"")</f>
        <v/>
      </c>
      <c r="J78" s="38" t="str">
        <f>_xlfn.IFNA(INDEX('RD8 XCO Melrose T'!$I$2:$I$200,MATCH(Men_5[[#This Row],[Rider]],'RD8 XCO Melrose T'!$F$2:$F$200,0)),"")</f>
        <v/>
      </c>
      <c r="K78" s="38">
        <f>9-COUNTBLANK(Men_5[[#This Row],[RD1 XCC Eagle]:[RD8 XCO Melrose T]])</f>
        <v>1</v>
      </c>
      <c r="L78" s="61">
        <f>3-COUNTBLANK(Men_5[[#This Row],[RD1 XCC Eagle]:[RD3 XCM OHalTW]])</f>
        <v>1</v>
      </c>
      <c r="M78" s="61">
        <f>4-COUNTBLANK(Men_5[[#This Row],[RD4 ]:[RD7]])</f>
        <v>0</v>
      </c>
      <c r="N78" s="61">
        <f>2-COUNTBLANK(Men_5[[#This Row],[RD8]:[RD8 XCO Melrose T]])</f>
        <v>0</v>
      </c>
      <c r="O78" s="61" cm="1">
        <f t="array" ref="O78">IF(Men_5[[#This Row],[Number of Rounds]]&lt;=6,SUM(IF(ISNA(B78:J78),0,B78:J78)),SUM(LARGE(B78:J78,{1,2,3,4,5,6})))</f>
        <v>320</v>
      </c>
      <c r="P78" s="61" cm="1">
        <f t="array" ref="P78">IF(Men_5[[#This Row],[Number of Rounds XCM]]&lt;=3,SUM(IF(ISNA(E78:H78),0,E78:H78)),SUM(LARGE(E78:H78,{1,2,3})))</f>
        <v>0</v>
      </c>
      <c r="Q78" s="61">
        <f>SUM(Men_5[[#This Row],[RD8]:[RD8 XCO Melrose T]])</f>
        <v>0</v>
      </c>
      <c r="R78" s="61">
        <f>Men_5[[#This Row],[Best 6 of 8 Overall]]+Men_5[[#This Row],[Best 3 of 4 XCM]]+Men_5[[#This Row],[Total of 2 XCO]]</f>
        <v>320</v>
      </c>
      <c r="S78" s="37" cm="1">
        <f t="array" ref="S78">85-SUM(IF(R78&gt;$R$18:$R$210,1/COUNTIF($R$18:$R$210,$R$18:$R$210)))</f>
        <v>47.999999999999773</v>
      </c>
    </row>
    <row r="79" spans="1:59" ht="16" x14ac:dyDescent="0.2">
      <c r="A79" s="110" t="s">
        <v>360</v>
      </c>
      <c r="B79" s="38" t="str">
        <f>_xlfn.IFNA(INDEX('RD1 Eagle'!$I$2:$I$176,MATCH(Men_5[[#This Row],[Rider]],'RD1 Eagle'!$F$2:$F$176,0)),"")</f>
        <v/>
      </c>
      <c r="C79" s="38">
        <f>_xlfn.IFNA(INDEX('RD2 Shepherds'!$I$2:$I$172,MATCH(Men_5[[#This Row],[Rider]],'RD2 Shepherds'!$F$2:$F$172,0)),"")</f>
        <v>315</v>
      </c>
      <c r="D79" s="38" t="str">
        <f>_xlfn.IFNA(INDEX('RD3 OHalTW'!$I$2:$I$200,MATCH(Men_5[[#This Row],[Rider]],'RD3 OHalTW'!$F$2:$F$200,0)),"")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XCM Craigburn'!$I$2:$I$200,MATCH(Men_5[[#This Row],[Rider]],'RD5 XCM Craigburn'!$F$2:$F$200,0)),"")</f>
        <v/>
      </c>
      <c r="G79" s="38" t="str">
        <f>_xlfn.IFNA(INDEX('RD6 XCM Fox Creek'!$I$2:$I$200,MATCH(Men_5[[#This Row],[Rider]],'RD6 XCM Fox Creek'!$F$2:$F$200,0)),"")</f>
        <v/>
      </c>
      <c r="H79" s="38" t="str">
        <f>_xlfn.IFNA(INDEX('RD9 XCM Melrose W'!$I$2:$I$200,MATCH(Men_5[[#This Row],[Rider]],'RD9 XCM Melrose W'!$F$2:$F$200,0)),"")</f>
        <v/>
      </c>
      <c r="I79" s="38" t="str">
        <f>_xlfn.IFNA(INDEX('RD7 XCO  Shepherds'!$I$2:$I$200,MATCH(Men_5[[#This Row],[Rider]],'RD7 XCO  Shepherds'!$F$2:$F$200,0)),"")</f>
        <v/>
      </c>
      <c r="J79" s="38" t="str">
        <f>_xlfn.IFNA(INDEX('RD8 XCO Melrose T'!$I$2:$I$200,MATCH(Men_5[[#This Row],[Rider]],'RD8 XCO Melrose T'!$F$2:$F$200,0)),"")</f>
        <v/>
      </c>
      <c r="K79" s="38">
        <f>9-COUNTBLANK(Men_5[[#This Row],[RD1 XCC Eagle]:[RD8 XCO Melrose T]])</f>
        <v>1</v>
      </c>
      <c r="L79" s="61">
        <f>3-COUNTBLANK(Men_5[[#This Row],[RD1 XCC Eagle]:[RD3 XCM OHalTW]])</f>
        <v>1</v>
      </c>
      <c r="M79" s="61">
        <f>4-COUNTBLANK(Men_5[[#This Row],[RD4 ]:[RD7]])</f>
        <v>0</v>
      </c>
      <c r="N79" s="61">
        <f>2-COUNTBLANK(Men_5[[#This Row],[RD8]:[RD8 XCO Melrose T]])</f>
        <v>0</v>
      </c>
      <c r="O79" s="61" cm="1">
        <f t="array" ref="O79">IF(Men_5[[#This Row],[Number of Rounds]]&lt;=6,SUM(IF(ISNA(B79:J79),0,B79:J79)),SUM(LARGE(B79:J79,{1,2,3,4,5,6})))</f>
        <v>315</v>
      </c>
      <c r="P79" s="61" cm="1">
        <f t="array" ref="P79">IF(Men_5[[#This Row],[Number of Rounds XCM]]&lt;=3,SUM(IF(ISNA(E79:H79),0,E79:H79)),SUM(LARGE(E79:H79,{1,2,3})))</f>
        <v>0</v>
      </c>
      <c r="Q79" s="61">
        <f>SUM(Men_5[[#This Row],[RD8]:[RD8 XCO Melrose T]])</f>
        <v>0</v>
      </c>
      <c r="R79" s="61">
        <f>Men_5[[#This Row],[Best 6 of 8 Overall]]+Men_5[[#This Row],[Best 3 of 4 XCM]]+Men_5[[#This Row],[Total of 2 XCO]]</f>
        <v>315</v>
      </c>
      <c r="S79" s="37" cm="1">
        <f t="array" ref="S79">85-SUM(IF(R79&gt;$R$18:$R$210,1/COUNTIF($R$18:$R$210,$R$18:$R$210)))</f>
        <v>48.999999999999773</v>
      </c>
    </row>
    <row r="80" spans="1:59" ht="16" x14ac:dyDescent="0.2">
      <c r="A80" s="110" t="s">
        <v>270</v>
      </c>
      <c r="B80" s="38">
        <f>_xlfn.IFNA(INDEX('RD1 Eagle'!$I$2:$I$176,MATCH(Men_5[[#This Row],[Rider]],'RD1 Eagle'!$F$2:$F$176,0)),"")</f>
        <v>310</v>
      </c>
      <c r="C80" s="38" t="str">
        <f>_xlfn.IFNA(INDEX('RD2 Shepherds'!$I$2:$I$172,MATCH(Men_5[[#This Row],[Rider]],'RD2 Shepherds'!$F$2:$F$172,0)),"")</f>
        <v/>
      </c>
      <c r="D80" s="38" t="str">
        <f>_xlfn.IFNA(INDEX('RD3 OHalTW'!$I$2:$I$200,MATCH(Men_5[[#This Row],[Rider]],'RD3 OHalTW'!$F$2:$F$200,0)),"")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XCM Craigburn'!$I$2:$I$200,MATCH(Men_5[[#This Row],[Rider]],'RD5 XCM Craigburn'!$F$2:$F$200,0)),"")</f>
        <v/>
      </c>
      <c r="G80" s="38" t="str">
        <f>_xlfn.IFNA(INDEX('RD6 XCM Fox Creek'!$I$2:$I$200,MATCH(Men_5[[#This Row],[Rider]],'RD6 XCM Fox Creek'!$F$2:$F$200,0)),"")</f>
        <v/>
      </c>
      <c r="H80" s="38" t="str">
        <f>_xlfn.IFNA(INDEX('RD9 XCM Melrose W'!$I$2:$I$200,MATCH(Men_5[[#This Row],[Rider]],'RD9 XCM Melrose W'!$F$2:$F$200,0)),"")</f>
        <v/>
      </c>
      <c r="I80" s="38" t="str">
        <f>_xlfn.IFNA(INDEX('RD7 XCO  Shepherds'!$I$2:$I$200,MATCH(Men_5[[#This Row],[Rider]],'RD7 XCO  Shepherds'!$F$2:$F$200,0)),"")</f>
        <v/>
      </c>
      <c r="J80" s="38" t="str">
        <f>_xlfn.IFNA(INDEX('RD8 XCO Melrose T'!$I$2:$I$200,MATCH(Men_5[[#This Row],[Rider]],'RD8 XCO Melrose T'!$F$2:$F$200,0)),"")</f>
        <v/>
      </c>
      <c r="K80" s="38">
        <f>9-COUNTBLANK(Men_5[[#This Row],[RD1 XCC Eagle]:[RD8 XCO Melrose T]])</f>
        <v>1</v>
      </c>
      <c r="L80" s="61">
        <f>3-COUNTBLANK(Men_5[[#This Row],[RD1 XCC Eagle]:[RD3 XCM OHalTW]])</f>
        <v>1</v>
      </c>
      <c r="M80" s="61">
        <f>4-COUNTBLANK(Men_5[[#This Row],[RD4 ]:[RD7]])</f>
        <v>0</v>
      </c>
      <c r="N80" s="61">
        <f>2-COUNTBLANK(Men_5[[#This Row],[RD8]:[RD8 XCO Melrose T]])</f>
        <v>0</v>
      </c>
      <c r="O80" s="61" cm="1">
        <f t="array" ref="O80">IF(Men_5[[#This Row],[Number of Rounds]]&lt;=6,SUM(IF(ISNA(B80:J80),0,B80:J80)),SUM(LARGE(B80:J80,{1,2,3,4,5,6})))</f>
        <v>310</v>
      </c>
      <c r="P80" s="61" cm="1">
        <f t="array" ref="P80">IF(Men_5[[#This Row],[Number of Rounds XCM]]&lt;=3,SUM(IF(ISNA(E80:H80),0,E80:H80)),SUM(LARGE(E80:H80,{1,2,3})))</f>
        <v>0</v>
      </c>
      <c r="Q80" s="61">
        <f>SUM(Men_5[[#This Row],[RD8]:[RD8 XCO Melrose T]])</f>
        <v>0</v>
      </c>
      <c r="R80" s="61">
        <f>Men_5[[#This Row],[Best 6 of 8 Overall]]+Men_5[[#This Row],[Best 3 of 4 XCM]]+Men_5[[#This Row],[Total of 2 XCO]]</f>
        <v>310</v>
      </c>
      <c r="S80" s="37" cm="1">
        <f t="array" ref="S80">85-SUM(IF(R80&gt;$R$18:$R$210,1/COUNTIF($R$18:$R$210,$R$18:$R$210)))</f>
        <v>49.999999999999773</v>
      </c>
    </row>
    <row r="81" spans="1:19" ht="16" x14ac:dyDescent="0.2">
      <c r="A81" s="110" t="s">
        <v>461</v>
      </c>
      <c r="B81" s="38" t="str">
        <f>_xlfn.IFNA(INDEX('RD1 Eagle'!$I$2:$I$176,MATCH(Men_5[[#This Row],[Rider]],'RD1 Eagle'!$F$2:$F$176,0)),"")</f>
        <v/>
      </c>
      <c r="C81" s="38" t="str">
        <f>_xlfn.IFNA(INDEX('RD2 Shepherds'!$I$2:$I$172,MATCH(Men_5[[#This Row],[Rider]],'RD2 Shepherds'!$F$2:$F$172,0)),"")</f>
        <v/>
      </c>
      <c r="D81" s="38">
        <f>_xlfn.IFNA(INDEX('RD3 OHalTW'!$I$2:$I$200,MATCH(Men_5[[#This Row],[Rider]],'RD3 OHalTW'!$F$2:$F$200,0)),"")</f>
        <v>310</v>
      </c>
      <c r="E81" s="38" t="str">
        <f>_xlfn.IFNA(INDEX('RD4 Ohalloran'!$I$2:$I$200,MATCH(Men_5[[#This Row],[Rider]],'RD4 Ohalloran'!$F$2:$F$200,0)),"")</f>
        <v/>
      </c>
      <c r="F81" s="38" t="str">
        <f>_xlfn.IFNA(INDEX('RD5 XCM Craigburn'!$I$2:$I$200,MATCH(Men_5[[#This Row],[Rider]],'RD5 XCM Craigburn'!$F$2:$F$200,0)),"")</f>
        <v/>
      </c>
      <c r="G81" s="38" t="str">
        <f>_xlfn.IFNA(INDEX('RD6 XCM Fox Creek'!$I$2:$I$200,MATCH(Men_5[[#This Row],[Rider]],'RD6 XCM Fox Creek'!$F$2:$F$200,0)),"")</f>
        <v/>
      </c>
      <c r="H81" s="38" t="str">
        <f>_xlfn.IFNA(INDEX('RD9 XCM Melrose W'!$I$2:$I$200,MATCH(Men_5[[#This Row],[Rider]],'RD9 XCM Melrose W'!$F$2:$F$200,0)),"")</f>
        <v/>
      </c>
      <c r="I81" s="38" t="str">
        <f>_xlfn.IFNA(INDEX('RD7 XCO  Shepherds'!$I$2:$I$200,MATCH(Men_5[[#This Row],[Rider]],'RD7 XCO  Shepherds'!$F$2:$F$200,0)),"")</f>
        <v/>
      </c>
      <c r="J81" s="38" t="str">
        <f>_xlfn.IFNA(INDEX('RD8 XCO Melrose T'!$I$2:$I$200,MATCH(Men_5[[#This Row],[Rider]],'RD8 XCO Melrose T'!$F$2:$F$200,0)),"")</f>
        <v/>
      </c>
      <c r="K81" s="38">
        <f>9-COUNTBLANK(Men_5[[#This Row],[RD1 XCC Eagle]:[RD8 XCO Melrose T]])</f>
        <v>1</v>
      </c>
      <c r="L81" s="61">
        <f>3-COUNTBLANK(Men_5[[#This Row],[RD1 XCC Eagle]:[RD3 XCM OHalTW]])</f>
        <v>1</v>
      </c>
      <c r="M81" s="61">
        <f>4-COUNTBLANK(Men_5[[#This Row],[RD4 ]:[RD7]])</f>
        <v>0</v>
      </c>
      <c r="N81" s="61">
        <f>2-COUNTBLANK(Men_5[[#This Row],[RD8]:[RD8 XCO Melrose T]])</f>
        <v>0</v>
      </c>
      <c r="O81" s="61" cm="1">
        <f t="array" ref="O81">IF(Men_5[[#This Row],[Number of Rounds]]&lt;=6,SUM(IF(ISNA(B81:J81),0,B81:J81)),SUM(LARGE(B81:J81,{1,2,3,4,5,6})))</f>
        <v>310</v>
      </c>
      <c r="P81" s="61" cm="1">
        <f t="array" ref="P81">IF(Men_5[[#This Row],[Number of Rounds XCM]]&lt;=3,SUM(IF(ISNA(E81:H81),0,E81:H81)),SUM(LARGE(E81:H81,{1,2,3})))</f>
        <v>0</v>
      </c>
      <c r="Q81" s="61">
        <f>SUM(Men_5[[#This Row],[RD8]:[RD8 XCO Melrose T]])</f>
        <v>0</v>
      </c>
      <c r="R81" s="61">
        <f>Men_5[[#This Row],[Best 6 of 8 Overall]]+Men_5[[#This Row],[Best 3 of 4 XCM]]+Men_5[[#This Row],[Total of 2 XCO]]</f>
        <v>310</v>
      </c>
      <c r="S81" s="37" cm="1">
        <f t="array" ref="S81">85-SUM(IF(R81&gt;$R$18:$R$210,1/COUNTIF($R$18:$R$210,$R$18:$R$210)))</f>
        <v>49.999999999999773</v>
      </c>
    </row>
    <row r="82" spans="1:19" ht="16" x14ac:dyDescent="0.2">
      <c r="A82" s="110" t="s">
        <v>468</v>
      </c>
      <c r="B82" s="38" t="str">
        <f>_xlfn.IFNA(INDEX('RD1 Eagle'!$I$2:$I$176,MATCH(Men_5[[#This Row],[Rider]],'RD1 Eagle'!$F$2:$F$176,0)),"")</f>
        <v/>
      </c>
      <c r="C82" s="38" t="str">
        <f>_xlfn.IFNA(INDEX('RD2 Shepherds'!$I$2:$I$172,MATCH(Men_5[[#This Row],[Rider]],'RD2 Shepherds'!$F$2:$F$172,0)),"")</f>
        <v/>
      </c>
      <c r="D82" s="38">
        <f>_xlfn.IFNA(INDEX('RD3 OHalTW'!$I$2:$I$200,MATCH(Men_5[[#This Row],[Rider]],'RD3 OHalTW'!$F$2:$F$200,0)),"")</f>
        <v>304</v>
      </c>
      <c r="E82" s="38" t="str">
        <f>_xlfn.IFNA(INDEX('RD4 Ohalloran'!$I$2:$I$200,MATCH(Men_5[[#This Row],[Rider]],'RD4 Ohalloran'!$F$2:$F$200,0)),"")</f>
        <v/>
      </c>
      <c r="F82" s="38" t="str">
        <f>_xlfn.IFNA(INDEX('RD5 XCM Craigburn'!$I$2:$I$200,MATCH(Men_5[[#This Row],[Rider]],'RD5 XCM Craigburn'!$F$2:$F$200,0)),"")</f>
        <v/>
      </c>
      <c r="G82" s="38" t="str">
        <f>_xlfn.IFNA(INDEX('RD6 XCM Fox Creek'!$I$2:$I$200,MATCH(Men_5[[#This Row],[Rider]],'RD6 XCM Fox Creek'!$F$2:$F$200,0)),"")</f>
        <v/>
      </c>
      <c r="H82" s="38" t="str">
        <f>_xlfn.IFNA(INDEX('RD9 XCM Melrose W'!$I$2:$I$200,MATCH(Men_5[[#This Row],[Rider]],'RD9 XCM Melrose W'!$F$2:$F$200,0)),"")</f>
        <v/>
      </c>
      <c r="I82" s="38" t="str">
        <f>_xlfn.IFNA(INDEX('RD7 XCO  Shepherds'!$I$2:$I$200,MATCH(Men_5[[#This Row],[Rider]],'RD7 XCO  Shepherds'!$F$2:$F$200,0)),"")</f>
        <v/>
      </c>
      <c r="J82" s="38" t="str">
        <f>_xlfn.IFNA(INDEX('RD8 XCO Melrose T'!$I$2:$I$200,MATCH(Men_5[[#This Row],[Rider]],'RD8 XCO Melrose T'!$F$2:$F$200,0)),"")</f>
        <v/>
      </c>
      <c r="K82" s="38">
        <f>9-COUNTBLANK(Men_5[[#This Row],[RD1 XCC Eagle]:[RD8 XCO Melrose T]])</f>
        <v>1</v>
      </c>
      <c r="L82" s="61">
        <f>3-COUNTBLANK(Men_5[[#This Row],[RD1 XCC Eagle]:[RD3 XCM OHalTW]])</f>
        <v>1</v>
      </c>
      <c r="M82" s="61">
        <f>4-COUNTBLANK(Men_5[[#This Row],[RD4 ]:[RD7]])</f>
        <v>0</v>
      </c>
      <c r="N82" s="61">
        <f>2-COUNTBLANK(Men_5[[#This Row],[RD8]:[RD8 XCO Melrose T]])</f>
        <v>0</v>
      </c>
      <c r="O82" s="61" cm="1">
        <f t="array" ref="O82">IF(Men_5[[#This Row],[Number of Rounds]]&lt;=6,SUM(IF(ISNA(B82:J82),0,B82:J82)),SUM(LARGE(B82:J82,{1,2,3,4,5,6})))</f>
        <v>304</v>
      </c>
      <c r="P82" s="61" cm="1">
        <f t="array" ref="P82">IF(Men_5[[#This Row],[Number of Rounds XCM]]&lt;=3,SUM(IF(ISNA(E82:H82),0,E82:H82)),SUM(LARGE(E82:H82,{1,2,3})))</f>
        <v>0</v>
      </c>
      <c r="Q82" s="61">
        <f>SUM(Men_5[[#This Row],[RD8]:[RD8 XCO Melrose T]])</f>
        <v>0</v>
      </c>
      <c r="R82" s="61">
        <f>Men_5[[#This Row],[Best 6 of 8 Overall]]+Men_5[[#This Row],[Best 3 of 4 XCM]]+Men_5[[#This Row],[Total of 2 XCO]]</f>
        <v>304</v>
      </c>
      <c r="S82" s="37" cm="1">
        <f t="array" ref="S82">85-SUM(IF(R82&gt;$R$18:$R$210,1/COUNTIF($R$18:$R$210,$R$18:$R$210)))</f>
        <v>50.999999999999773</v>
      </c>
    </row>
    <row r="83" spans="1:19" ht="16" x14ac:dyDescent="0.2">
      <c r="A83" s="110" t="s">
        <v>103</v>
      </c>
      <c r="B83" s="38" t="str">
        <f>_xlfn.IFNA(INDEX('RD1 Eagle'!$I$2:$I$176,MATCH(Men_5[[#This Row],[Rider]],'RD1 Eagle'!$F$2:$F$176,0)),"")</f>
        <v/>
      </c>
      <c r="C83" s="38">
        <f>_xlfn.IFNA(INDEX('RD2 Shepherds'!$I$2:$I$172,MATCH(Men_5[[#This Row],[Rider]],'RD2 Shepherds'!$F$2:$F$172,0)),"")</f>
        <v>300</v>
      </c>
      <c r="D83" s="38" t="str">
        <f>_xlfn.IFNA(INDEX('RD3 OHalTW'!$I$2:$I$200,MATCH(Men_5[[#This Row],[Rider]],'RD3 OHalTW'!$F$2:$F$200,0)),"")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XCM Craigburn'!$I$2:$I$200,MATCH(Men_5[[#This Row],[Rider]],'RD5 XCM Craigburn'!$F$2:$F$200,0)),"")</f>
        <v/>
      </c>
      <c r="G83" s="38" t="str">
        <f>_xlfn.IFNA(INDEX('RD6 XCM Fox Creek'!$I$2:$I$200,MATCH(Men_5[[#This Row],[Rider]],'RD6 XCM Fox Creek'!$F$2:$F$200,0)),"")</f>
        <v/>
      </c>
      <c r="H83" s="38" t="str">
        <f>_xlfn.IFNA(INDEX('RD9 XCM Melrose W'!$I$2:$I$200,MATCH(Men_5[[#This Row],[Rider]],'RD9 XCM Melrose W'!$F$2:$F$200,0)),"")</f>
        <v/>
      </c>
      <c r="I83" s="38" t="str">
        <f>_xlfn.IFNA(INDEX('RD7 XCO  Shepherds'!$I$2:$I$200,MATCH(Men_5[[#This Row],[Rider]],'RD7 XCO  Shepherds'!$F$2:$F$200,0)),"")</f>
        <v/>
      </c>
      <c r="J83" s="38" t="str">
        <f>_xlfn.IFNA(INDEX('RD8 XCO Melrose T'!$I$2:$I$200,MATCH(Men_5[[#This Row],[Rider]],'RD8 XCO Melrose T'!$F$2:$F$200,0)),"")</f>
        <v/>
      </c>
      <c r="K83" s="38">
        <f>9-COUNTBLANK(Men_5[[#This Row],[RD1 XCC Eagle]:[RD8 XCO Melrose T]])</f>
        <v>1</v>
      </c>
      <c r="L83" s="61">
        <f>3-COUNTBLANK(Men_5[[#This Row],[RD1 XCC Eagle]:[RD3 XCM OHalTW]])</f>
        <v>1</v>
      </c>
      <c r="M83" s="61">
        <f>4-COUNTBLANK(Men_5[[#This Row],[RD4 ]:[RD7]])</f>
        <v>0</v>
      </c>
      <c r="N83" s="61">
        <f>2-COUNTBLANK(Men_5[[#This Row],[RD8]:[RD8 XCO Melrose T]])</f>
        <v>0</v>
      </c>
      <c r="O83" s="61" cm="1">
        <f t="array" ref="O83">IF(Men_5[[#This Row],[Number of Rounds]]&lt;=6,SUM(IF(ISNA(B83:J83),0,B83:J83)),SUM(LARGE(B83:J83,{1,2,3,4,5,6})))</f>
        <v>300</v>
      </c>
      <c r="P83" s="61" cm="1">
        <f t="array" ref="P83">IF(Men_5[[#This Row],[Number of Rounds XCM]]&lt;=3,SUM(IF(ISNA(E83:H83),0,E83:H83)),SUM(LARGE(E83:H83,{1,2,3})))</f>
        <v>0</v>
      </c>
      <c r="Q83" s="61">
        <f>SUM(Men_5[[#This Row],[RD8]:[RD8 XCO Melrose T]])</f>
        <v>0</v>
      </c>
      <c r="R83" s="61">
        <f>Men_5[[#This Row],[Best 6 of 8 Overall]]+Men_5[[#This Row],[Best 3 of 4 XCM]]+Men_5[[#This Row],[Total of 2 XCO]]</f>
        <v>300</v>
      </c>
      <c r="S83" s="37" cm="1">
        <f t="array" ref="S83">85-SUM(IF(R83&gt;$R$18:$R$210,1/COUNTIF($R$18:$R$210,$R$18:$R$210)))</f>
        <v>51.999999999999773</v>
      </c>
    </row>
    <row r="84" spans="1:19" ht="16" x14ac:dyDescent="0.2">
      <c r="A84" s="110" t="s">
        <v>462</v>
      </c>
      <c r="B84" s="38" t="str">
        <f>_xlfn.IFNA(INDEX('RD1 Eagle'!$I$2:$I$176,MATCH(Men_5[[#This Row],[Rider]],'RD1 Eagle'!$F$2:$F$176,0)),"")</f>
        <v/>
      </c>
      <c r="C84" s="38" t="str">
        <f>_xlfn.IFNA(INDEX('RD2 Shepherds'!$I$2:$I$172,MATCH(Men_5[[#This Row],[Rider]],'RD2 Shepherds'!$F$2:$F$172,0)),"")</f>
        <v/>
      </c>
      <c r="D84" s="38">
        <f>_xlfn.IFNA(INDEX('RD3 OHalTW'!$I$2:$I$200,MATCH(Men_5[[#This Row],[Rider]],'RD3 OHalTW'!$F$2:$F$200,0)),"")</f>
        <v>300</v>
      </c>
      <c r="E84" s="38" t="str">
        <f>_xlfn.IFNA(INDEX('RD4 Ohalloran'!$I$2:$I$200,MATCH(Men_5[[#This Row],[Rider]],'RD4 Ohalloran'!$F$2:$F$200,0)),"")</f>
        <v/>
      </c>
      <c r="F84" s="38" t="str">
        <f>_xlfn.IFNA(INDEX('RD5 XCM Craigburn'!$I$2:$I$200,MATCH(Men_5[[#This Row],[Rider]],'RD5 XCM Craigburn'!$F$2:$F$200,0)),"")</f>
        <v/>
      </c>
      <c r="G84" s="38" t="str">
        <f>_xlfn.IFNA(INDEX('RD6 XCM Fox Creek'!$I$2:$I$200,MATCH(Men_5[[#This Row],[Rider]],'RD6 XCM Fox Creek'!$F$2:$F$200,0)),"")</f>
        <v/>
      </c>
      <c r="H84" s="38" t="str">
        <f>_xlfn.IFNA(INDEX('RD9 XCM Melrose W'!$I$2:$I$200,MATCH(Men_5[[#This Row],[Rider]],'RD9 XCM Melrose W'!$F$2:$F$200,0)),"")</f>
        <v/>
      </c>
      <c r="I84" s="38" t="str">
        <f>_xlfn.IFNA(INDEX('RD7 XCO  Shepherds'!$I$2:$I$200,MATCH(Men_5[[#This Row],[Rider]],'RD7 XCO  Shepherds'!$F$2:$F$200,0)),"")</f>
        <v/>
      </c>
      <c r="J84" s="38" t="str">
        <f>_xlfn.IFNA(INDEX('RD8 XCO Melrose T'!$I$2:$I$200,MATCH(Men_5[[#This Row],[Rider]],'RD8 XCO Melrose T'!$F$2:$F$200,0)),"")</f>
        <v/>
      </c>
      <c r="K84" s="38">
        <f>9-COUNTBLANK(Men_5[[#This Row],[RD1 XCC Eagle]:[RD8 XCO Melrose T]])</f>
        <v>1</v>
      </c>
      <c r="L84" s="61">
        <f>3-COUNTBLANK(Men_5[[#This Row],[RD1 XCC Eagle]:[RD3 XCM OHalTW]])</f>
        <v>1</v>
      </c>
      <c r="M84" s="61">
        <f>4-COUNTBLANK(Men_5[[#This Row],[RD4 ]:[RD7]])</f>
        <v>0</v>
      </c>
      <c r="N84" s="61">
        <f>2-COUNTBLANK(Men_5[[#This Row],[RD8]:[RD8 XCO Melrose T]])</f>
        <v>0</v>
      </c>
      <c r="O84" s="61" cm="1">
        <f t="array" ref="O84">IF(Men_5[[#This Row],[Number of Rounds]]&lt;=6,SUM(IF(ISNA(B84:J84),0,B84:J84)),SUM(LARGE(B84:J84,{1,2,3,4,5,6})))</f>
        <v>300</v>
      </c>
      <c r="P84" s="61" cm="1">
        <f t="array" ref="P84">IF(Men_5[[#This Row],[Number of Rounds XCM]]&lt;=3,SUM(IF(ISNA(E84:H84),0,E84:H84)),SUM(LARGE(E84:H84,{1,2,3})))</f>
        <v>0</v>
      </c>
      <c r="Q84" s="61">
        <f>SUM(Men_5[[#This Row],[RD8]:[RD8 XCO Melrose T]])</f>
        <v>0</v>
      </c>
      <c r="R84" s="61">
        <f>Men_5[[#This Row],[Best 6 of 8 Overall]]+Men_5[[#This Row],[Best 3 of 4 XCM]]+Men_5[[#This Row],[Total of 2 XCO]]</f>
        <v>300</v>
      </c>
      <c r="S84" s="37" cm="1">
        <f t="array" ref="S84">85-SUM(IF(R84&gt;$R$18:$R$210,1/COUNTIF($R$18:$R$210,$R$18:$R$210)))</f>
        <v>51.999999999999773</v>
      </c>
    </row>
    <row r="85" spans="1:19" ht="16" x14ac:dyDescent="0.2">
      <c r="A85" s="110" t="s">
        <v>469</v>
      </c>
      <c r="B85" s="38" t="str">
        <f>_xlfn.IFNA(INDEX('RD1 Eagle'!$I$2:$I$176,MATCH(Men_5[[#This Row],[Rider]],'RD1 Eagle'!$F$2:$F$176,0)),"")</f>
        <v/>
      </c>
      <c r="C85" s="38" t="str">
        <f>_xlfn.IFNA(INDEX('RD2 Shepherds'!$I$2:$I$172,MATCH(Men_5[[#This Row],[Rider]],'RD2 Shepherds'!$F$2:$F$172,0)),"")</f>
        <v/>
      </c>
      <c r="D85" s="38">
        <f>_xlfn.IFNA(INDEX('RD3 OHalTW'!$I$2:$I$200,MATCH(Men_5[[#This Row],[Rider]],'RD3 OHalTW'!$F$2:$F$200,0)),"")</f>
        <v>296</v>
      </c>
      <c r="E85" s="38" t="str">
        <f>_xlfn.IFNA(INDEX('RD4 Ohalloran'!$I$2:$I$200,MATCH(Men_5[[#This Row],[Rider]],'RD4 Ohalloran'!$F$2:$F$200,0)),"")</f>
        <v/>
      </c>
      <c r="F85" s="38" t="str">
        <f>_xlfn.IFNA(INDEX('RD5 XCM Craigburn'!$I$2:$I$200,MATCH(Men_5[[#This Row],[Rider]],'RD5 XCM Craigburn'!$F$2:$F$200,0)),"")</f>
        <v/>
      </c>
      <c r="G85" s="38" t="str">
        <f>_xlfn.IFNA(INDEX('RD6 XCM Fox Creek'!$I$2:$I$200,MATCH(Men_5[[#This Row],[Rider]],'RD6 XCM Fox Creek'!$F$2:$F$200,0)),"")</f>
        <v/>
      </c>
      <c r="H85" s="38" t="str">
        <f>_xlfn.IFNA(INDEX('RD9 XCM Melrose W'!$I$2:$I$200,MATCH(Men_5[[#This Row],[Rider]],'RD9 XCM Melrose W'!$F$2:$F$200,0)),"")</f>
        <v/>
      </c>
      <c r="I85" s="38" t="str">
        <f>_xlfn.IFNA(INDEX('RD7 XCO  Shepherds'!$I$2:$I$200,MATCH(Men_5[[#This Row],[Rider]],'RD7 XCO  Shepherds'!$F$2:$F$200,0)),"")</f>
        <v/>
      </c>
      <c r="J85" s="38" t="str">
        <f>_xlfn.IFNA(INDEX('RD8 XCO Melrose T'!$I$2:$I$200,MATCH(Men_5[[#This Row],[Rider]],'RD8 XCO Melrose T'!$F$2:$F$200,0)),"")</f>
        <v/>
      </c>
      <c r="K85" s="38">
        <f>9-COUNTBLANK(Men_5[[#This Row],[RD1 XCC Eagle]:[RD8 XCO Melrose T]])</f>
        <v>1</v>
      </c>
      <c r="L85" s="61">
        <f>3-COUNTBLANK(Men_5[[#This Row],[RD1 XCC Eagle]:[RD3 XCM OHalTW]])</f>
        <v>1</v>
      </c>
      <c r="M85" s="61">
        <f>4-COUNTBLANK(Men_5[[#This Row],[RD4 ]:[RD7]])</f>
        <v>0</v>
      </c>
      <c r="N85" s="61">
        <f>2-COUNTBLANK(Men_5[[#This Row],[RD8]:[RD8 XCO Melrose T]])</f>
        <v>0</v>
      </c>
      <c r="O85" s="61" cm="1">
        <f t="array" ref="O85">IF(Men_5[[#This Row],[Number of Rounds]]&lt;=6,SUM(IF(ISNA(B85:J85),0,B85:J85)),SUM(LARGE(B85:J85,{1,2,3,4,5,6})))</f>
        <v>296</v>
      </c>
      <c r="P85" s="61" cm="1">
        <f t="array" ref="P85">IF(Men_5[[#This Row],[Number of Rounds XCM]]&lt;=3,SUM(IF(ISNA(E85:H85),0,E85:H85)),SUM(LARGE(E85:H85,{1,2,3})))</f>
        <v>0</v>
      </c>
      <c r="Q85" s="61">
        <f>SUM(Men_5[[#This Row],[RD8]:[RD8 XCO Melrose T]])</f>
        <v>0</v>
      </c>
      <c r="R85" s="61">
        <f>Men_5[[#This Row],[Best 6 of 8 Overall]]+Men_5[[#This Row],[Best 3 of 4 XCM]]+Men_5[[#This Row],[Total of 2 XCO]]</f>
        <v>296</v>
      </c>
      <c r="S85" s="37" cm="1">
        <f t="array" ref="S85">85-SUM(IF(R85&gt;$R$18:$R$210,1/COUNTIF($R$18:$R$210,$R$18:$R$210)))</f>
        <v>53.000000000000057</v>
      </c>
    </row>
    <row r="86" spans="1:19" ht="16" x14ac:dyDescent="0.2">
      <c r="A86" s="110" t="s">
        <v>98</v>
      </c>
      <c r="B86" s="38">
        <f>_xlfn.IFNA(INDEX('RD1 Eagle'!$I$2:$I$176,MATCH(Men_5[[#This Row],[Rider]],'RD1 Eagle'!$F$2:$F$176,0)),"")</f>
        <v>294</v>
      </c>
      <c r="C86" s="38" t="str">
        <f>_xlfn.IFNA(INDEX('RD2 Shepherds'!$I$2:$I$172,MATCH(Men_5[[#This Row],[Rider]],'RD2 Shepherds'!$F$2:$F$172,0)),"")</f>
        <v/>
      </c>
      <c r="D86" s="38" t="str">
        <f>_xlfn.IFNA(INDEX('RD3 OHalTW'!$I$2:$I$200,MATCH(Men_5[[#This Row],[Rider]],'RD3 OHalTW'!$F$2:$F$200,0)),"")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XCM Craigburn'!$I$2:$I$200,MATCH(Men_5[[#This Row],[Rider]],'RD5 XCM Craigburn'!$F$2:$F$200,0)),"")</f>
        <v/>
      </c>
      <c r="G86" s="38" t="str">
        <f>_xlfn.IFNA(INDEX('RD6 XCM Fox Creek'!$I$2:$I$200,MATCH(Men_5[[#This Row],[Rider]],'RD6 XCM Fox Creek'!$F$2:$F$200,0)),"")</f>
        <v/>
      </c>
      <c r="H86" s="38" t="str">
        <f>_xlfn.IFNA(INDEX('RD9 XCM Melrose W'!$I$2:$I$200,MATCH(Men_5[[#This Row],[Rider]],'RD9 XCM Melrose W'!$F$2:$F$200,0)),"")</f>
        <v/>
      </c>
      <c r="I86" s="38" t="str">
        <f>_xlfn.IFNA(INDEX('RD7 XCO  Shepherds'!$I$2:$I$200,MATCH(Men_5[[#This Row],[Rider]],'RD7 XCO  Shepherds'!$F$2:$F$200,0)),"")</f>
        <v/>
      </c>
      <c r="J86" s="38" t="str">
        <f>_xlfn.IFNA(INDEX('RD8 XCO Melrose T'!$I$2:$I$200,MATCH(Men_5[[#This Row],[Rider]],'RD8 XCO Melrose T'!$F$2:$F$200,0)),"")</f>
        <v/>
      </c>
      <c r="K86" s="38">
        <f>9-COUNTBLANK(Men_5[[#This Row],[RD1 XCC Eagle]:[RD8 XCO Melrose T]])</f>
        <v>1</v>
      </c>
      <c r="L86" s="61">
        <f>3-COUNTBLANK(Men_5[[#This Row],[RD1 XCC Eagle]:[RD3 XCM OHalTW]])</f>
        <v>1</v>
      </c>
      <c r="M86" s="61">
        <f>4-COUNTBLANK(Men_5[[#This Row],[RD4 ]:[RD7]])</f>
        <v>0</v>
      </c>
      <c r="N86" s="61">
        <f>2-COUNTBLANK(Men_5[[#This Row],[RD8]:[RD8 XCO Melrose T]])</f>
        <v>0</v>
      </c>
      <c r="O86" s="61" cm="1">
        <f t="array" ref="O86">IF(Men_5[[#This Row],[Number of Rounds]]&lt;=6,SUM(IF(ISNA(B86:J86),0,B86:J86)),SUM(LARGE(B86:J86,{1,2,3,4,5,6})))</f>
        <v>294</v>
      </c>
      <c r="P86" s="61" cm="1">
        <f t="array" ref="P86">IF(Men_5[[#This Row],[Number of Rounds XCM]]&lt;=3,SUM(IF(ISNA(E86:H86),0,E86:H86)),SUM(LARGE(E86:H86,{1,2,3})))</f>
        <v>0</v>
      </c>
      <c r="Q86" s="61">
        <f>SUM(Men_5[[#This Row],[RD8]:[RD8 XCO Melrose T]])</f>
        <v>0</v>
      </c>
      <c r="R86" s="61">
        <f>Men_5[[#This Row],[Best 6 of 8 Overall]]+Men_5[[#This Row],[Best 3 of 4 XCM]]+Men_5[[#This Row],[Total of 2 XCO]]</f>
        <v>294</v>
      </c>
      <c r="S86" s="37" cm="1">
        <f t="array" ref="S86">85-SUM(IF(R86&gt;$R$18:$R$210,1/COUNTIF($R$18:$R$210,$R$18:$R$210)))</f>
        <v>54.000000000000057</v>
      </c>
    </row>
    <row r="87" spans="1:19" ht="16" x14ac:dyDescent="0.2">
      <c r="A87" s="110" t="s">
        <v>473</v>
      </c>
      <c r="B87" s="38" t="str">
        <f>_xlfn.IFNA(INDEX('RD1 Eagle'!$I$2:$I$176,MATCH(Men_5[[#This Row],[Rider]],'RD1 Eagle'!$F$2:$F$176,0)),"")</f>
        <v/>
      </c>
      <c r="C87" s="38" t="str">
        <f>_xlfn.IFNA(INDEX('RD2 Shepherds'!$I$2:$I$172,MATCH(Men_5[[#This Row],[Rider]],'RD2 Shepherds'!$F$2:$F$172,0)),"")</f>
        <v/>
      </c>
      <c r="D87" s="38">
        <f>_xlfn.IFNA(INDEX('RD3 OHalTW'!$I$2:$I$200,MATCH(Men_5[[#This Row],[Rider]],'RD3 OHalTW'!$F$2:$F$200,0)),"")</f>
        <v>294</v>
      </c>
      <c r="E87" s="38" t="str">
        <f>_xlfn.IFNA(INDEX('RD4 Ohalloran'!$I$2:$I$200,MATCH(Men_5[[#This Row],[Rider]],'RD4 Ohalloran'!$F$2:$F$200,0)),"")</f>
        <v/>
      </c>
      <c r="F87" s="38" t="str">
        <f>_xlfn.IFNA(INDEX('RD5 XCM Craigburn'!$I$2:$I$200,MATCH(Men_5[[#This Row],[Rider]],'RD5 XCM Craigburn'!$F$2:$F$200,0)),"")</f>
        <v/>
      </c>
      <c r="G87" s="38" t="str">
        <f>_xlfn.IFNA(INDEX('RD6 XCM Fox Creek'!$I$2:$I$200,MATCH(Men_5[[#This Row],[Rider]],'RD6 XCM Fox Creek'!$F$2:$F$200,0)),"")</f>
        <v/>
      </c>
      <c r="H87" s="38" t="str">
        <f>_xlfn.IFNA(INDEX('RD9 XCM Melrose W'!$I$2:$I$200,MATCH(Men_5[[#This Row],[Rider]],'RD9 XCM Melrose W'!$F$2:$F$200,0)),"")</f>
        <v/>
      </c>
      <c r="I87" s="38" t="str">
        <f>_xlfn.IFNA(INDEX('RD7 XCO  Shepherds'!$I$2:$I$200,MATCH(Men_5[[#This Row],[Rider]],'RD7 XCO  Shepherds'!$F$2:$F$200,0)),"")</f>
        <v/>
      </c>
      <c r="J87" s="38" t="str">
        <f>_xlfn.IFNA(INDEX('RD8 XCO Melrose T'!$I$2:$I$200,MATCH(Men_5[[#This Row],[Rider]],'RD8 XCO Melrose T'!$F$2:$F$200,0)),"")</f>
        <v/>
      </c>
      <c r="K87" s="38">
        <f>9-COUNTBLANK(Men_5[[#This Row],[RD1 XCC Eagle]:[RD8 XCO Melrose T]])</f>
        <v>1</v>
      </c>
      <c r="L87" s="61">
        <f>3-COUNTBLANK(Men_5[[#This Row],[RD1 XCC Eagle]:[RD3 XCM OHalTW]])</f>
        <v>1</v>
      </c>
      <c r="M87" s="61">
        <f>4-COUNTBLANK(Men_5[[#This Row],[RD4 ]:[RD7]])</f>
        <v>0</v>
      </c>
      <c r="N87" s="61">
        <f>2-COUNTBLANK(Men_5[[#This Row],[RD8]:[RD8 XCO Melrose T]])</f>
        <v>0</v>
      </c>
      <c r="O87" s="61" cm="1">
        <f t="array" ref="O87">IF(Men_5[[#This Row],[Number of Rounds]]&lt;=6,SUM(IF(ISNA(B87:J87),0,B87:J87)),SUM(LARGE(B87:J87,{1,2,3,4,5,6})))</f>
        <v>294</v>
      </c>
      <c r="P87" s="61" cm="1">
        <f t="array" ref="P87">IF(Men_5[[#This Row],[Number of Rounds XCM]]&lt;=3,SUM(IF(ISNA(E87:H87),0,E87:H87)),SUM(LARGE(E87:H87,{1,2,3})))</f>
        <v>0</v>
      </c>
      <c r="Q87" s="61">
        <f>SUM(Men_5[[#This Row],[RD8]:[RD8 XCO Melrose T]])</f>
        <v>0</v>
      </c>
      <c r="R87" s="61">
        <f>Men_5[[#This Row],[Best 6 of 8 Overall]]+Men_5[[#This Row],[Best 3 of 4 XCM]]+Men_5[[#This Row],[Total of 2 XCO]]</f>
        <v>294</v>
      </c>
      <c r="S87" s="37" cm="1">
        <f t="array" ref="S87">85-SUM(IF(R87&gt;$R$18:$R$210,1/COUNTIF($R$18:$R$210,$R$18:$R$210)))</f>
        <v>54.000000000000057</v>
      </c>
    </row>
    <row r="88" spans="1:19" ht="16" x14ac:dyDescent="0.2">
      <c r="A88" s="110" t="s">
        <v>361</v>
      </c>
      <c r="B88" s="38" t="str">
        <f>_xlfn.IFNA(INDEX('RD1 Eagle'!$I$2:$I$176,MATCH(Men_5[[#This Row],[Rider]],'RD1 Eagle'!$F$2:$F$176,0)),"")</f>
        <v/>
      </c>
      <c r="C88" s="38">
        <f>_xlfn.IFNA(INDEX('RD2 Shepherds'!$I$2:$I$172,MATCH(Men_5[[#This Row],[Rider]],'RD2 Shepherds'!$F$2:$F$172,0)),"")</f>
        <v>294</v>
      </c>
      <c r="D88" s="38" t="str">
        <f>_xlfn.IFNA(INDEX('RD3 OHalTW'!$I$2:$I$200,MATCH(Men_5[[#This Row],[Rider]],'RD3 OHalTW'!$F$2:$F$200,0)),"")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XCM Craigburn'!$I$2:$I$200,MATCH(Men_5[[#This Row],[Rider]],'RD5 XCM Craigburn'!$F$2:$F$200,0)),"")</f>
        <v/>
      </c>
      <c r="G88" s="38" t="str">
        <f>_xlfn.IFNA(INDEX('RD6 XCM Fox Creek'!$I$2:$I$200,MATCH(Men_5[[#This Row],[Rider]],'RD6 XCM Fox Creek'!$F$2:$F$200,0)),"")</f>
        <v/>
      </c>
      <c r="H88" s="38" t="str">
        <f>_xlfn.IFNA(INDEX('RD9 XCM Melrose W'!$I$2:$I$200,MATCH(Men_5[[#This Row],[Rider]],'RD9 XCM Melrose W'!$F$2:$F$200,0)),"")</f>
        <v/>
      </c>
      <c r="I88" s="38" t="str">
        <f>_xlfn.IFNA(INDEX('RD7 XCO  Shepherds'!$I$2:$I$200,MATCH(Men_5[[#This Row],[Rider]],'RD7 XCO  Shepherds'!$F$2:$F$200,0)),"")</f>
        <v/>
      </c>
      <c r="J88" s="38" t="str">
        <f>_xlfn.IFNA(INDEX('RD8 XCO Melrose T'!$I$2:$I$200,MATCH(Men_5[[#This Row],[Rider]],'RD8 XCO Melrose T'!$F$2:$F$200,0)),"")</f>
        <v/>
      </c>
      <c r="K88" s="38">
        <f>9-COUNTBLANK(Men_5[[#This Row],[RD1 XCC Eagle]:[RD8 XCO Melrose T]])</f>
        <v>1</v>
      </c>
      <c r="L88" s="61">
        <f>3-COUNTBLANK(Men_5[[#This Row],[RD1 XCC Eagle]:[RD3 XCM OHalTW]])</f>
        <v>1</v>
      </c>
      <c r="M88" s="61">
        <f>4-COUNTBLANK(Men_5[[#This Row],[RD4 ]:[RD7]])</f>
        <v>0</v>
      </c>
      <c r="N88" s="61">
        <f>2-COUNTBLANK(Men_5[[#This Row],[RD8]:[RD8 XCO Melrose T]])</f>
        <v>0</v>
      </c>
      <c r="O88" s="61" cm="1">
        <f t="array" ref="O88">IF(Men_5[[#This Row],[Number of Rounds]]&lt;=6,SUM(IF(ISNA(B88:J88),0,B88:J88)),SUM(LARGE(B88:J88,{1,2,3,4,5,6})))</f>
        <v>294</v>
      </c>
      <c r="P88" s="61" cm="1">
        <f t="array" ref="P88">IF(Men_5[[#This Row],[Number of Rounds XCM]]&lt;=3,SUM(IF(ISNA(E88:H88),0,E88:H88)),SUM(LARGE(E88:H88,{1,2,3})))</f>
        <v>0</v>
      </c>
      <c r="Q88" s="61">
        <f>SUM(Men_5[[#This Row],[RD8]:[RD8 XCO Melrose T]])</f>
        <v>0</v>
      </c>
      <c r="R88" s="61">
        <f>Men_5[[#This Row],[Best 6 of 8 Overall]]+Men_5[[#This Row],[Best 3 of 4 XCM]]+Men_5[[#This Row],[Total of 2 XCO]]</f>
        <v>294</v>
      </c>
      <c r="S88" s="37" cm="1">
        <f t="array" ref="S88">85-SUM(IF(R88&gt;$R$18:$R$210,1/COUNTIF($R$18:$R$210,$R$18:$R$210)))</f>
        <v>54.000000000000057</v>
      </c>
    </row>
    <row r="89" spans="1:19" ht="16" x14ac:dyDescent="0.2">
      <c r="A89" s="110" t="s">
        <v>90</v>
      </c>
      <c r="B89" s="38" t="str">
        <f>_xlfn.IFNA(INDEX('RD1 Eagle'!$I$2:$I$176,MATCH(Men_5[[#This Row],[Rider]],'RD1 Eagle'!$F$2:$F$176,0)),"")</f>
        <v/>
      </c>
      <c r="C89" s="38">
        <f>_xlfn.IFNA(INDEX('RD2 Shepherds'!$I$2:$I$172,MATCH(Men_5[[#This Row],[Rider]],'RD2 Shepherds'!$F$2:$F$172,0)),"")</f>
        <v>288</v>
      </c>
      <c r="D89" s="38" t="str">
        <f>_xlfn.IFNA(INDEX('RD3 OHalTW'!$I$2:$I$200,MATCH(Men_5[[#This Row],[Rider]],'RD3 OHalTW'!$F$2:$F$200,0)),"")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XCM Craigburn'!$I$2:$I$200,MATCH(Men_5[[#This Row],[Rider]],'RD5 XCM Craigburn'!$F$2:$F$200,0)),"")</f>
        <v/>
      </c>
      <c r="G89" s="38" t="str">
        <f>_xlfn.IFNA(INDEX('RD6 XCM Fox Creek'!$I$2:$I$200,MATCH(Men_5[[#This Row],[Rider]],'RD6 XCM Fox Creek'!$F$2:$F$200,0)),"")</f>
        <v/>
      </c>
      <c r="H89" s="38" t="str">
        <f>_xlfn.IFNA(INDEX('RD9 XCM Melrose W'!$I$2:$I$200,MATCH(Men_5[[#This Row],[Rider]],'RD9 XCM Melrose W'!$F$2:$F$200,0)),"")</f>
        <v/>
      </c>
      <c r="I89" s="38" t="str">
        <f>_xlfn.IFNA(INDEX('RD7 XCO  Shepherds'!$I$2:$I$200,MATCH(Men_5[[#This Row],[Rider]],'RD7 XCO  Shepherds'!$F$2:$F$200,0)),"")</f>
        <v/>
      </c>
      <c r="J89" s="38" t="str">
        <f>_xlfn.IFNA(INDEX('RD8 XCO Melrose T'!$I$2:$I$200,MATCH(Men_5[[#This Row],[Rider]],'RD8 XCO Melrose T'!$F$2:$F$200,0)),"")</f>
        <v/>
      </c>
      <c r="K89" s="38">
        <f>9-COUNTBLANK(Men_5[[#This Row],[RD1 XCC Eagle]:[RD8 XCO Melrose T]])</f>
        <v>1</v>
      </c>
      <c r="L89" s="61">
        <f>3-COUNTBLANK(Men_5[[#This Row],[RD1 XCC Eagle]:[RD3 XCM OHalTW]])</f>
        <v>1</v>
      </c>
      <c r="M89" s="61">
        <f>4-COUNTBLANK(Men_5[[#This Row],[RD4 ]:[RD7]])</f>
        <v>0</v>
      </c>
      <c r="N89" s="61">
        <f>2-COUNTBLANK(Men_5[[#This Row],[RD8]:[RD8 XCO Melrose T]])</f>
        <v>0</v>
      </c>
      <c r="O89" s="61" cm="1">
        <f t="array" ref="O89">IF(Men_5[[#This Row],[Number of Rounds]]&lt;=6,SUM(IF(ISNA(B89:J89),0,B89:J89)),SUM(LARGE(B89:J89,{1,2,3,4,5,6})))</f>
        <v>288</v>
      </c>
      <c r="P89" s="61" cm="1">
        <f t="array" ref="P89">IF(Men_5[[#This Row],[Number of Rounds XCM]]&lt;=3,SUM(IF(ISNA(E89:H89),0,E89:H89)),SUM(LARGE(E89:H89,{1,2,3})))</f>
        <v>0</v>
      </c>
      <c r="Q89" s="61">
        <f>SUM(Men_5[[#This Row],[RD8]:[RD8 XCO Melrose T]])</f>
        <v>0</v>
      </c>
      <c r="R89" s="61">
        <f>Men_5[[#This Row],[Best 6 of 8 Overall]]+Men_5[[#This Row],[Best 3 of 4 XCM]]+Men_5[[#This Row],[Total of 2 XCO]]</f>
        <v>288</v>
      </c>
      <c r="S89" s="37" cm="1">
        <f t="array" ref="S89">85-SUM(IF(R89&gt;$R$18:$R$210,1/COUNTIF($R$18:$R$210,$R$18:$R$210)))</f>
        <v>55.000000000000057</v>
      </c>
    </row>
    <row r="90" spans="1:19" ht="16" x14ac:dyDescent="0.2">
      <c r="A90" s="110" t="s">
        <v>284</v>
      </c>
      <c r="B90" s="38">
        <f>_xlfn.IFNA(INDEX('RD1 Eagle'!$I$2:$I$176,MATCH(Men_5[[#This Row],[Rider]],'RD1 Eagle'!$F$2:$F$176,0)),"")</f>
        <v>280</v>
      </c>
      <c r="C90" s="38" t="str">
        <f>_xlfn.IFNA(INDEX('RD2 Shepherds'!$I$2:$I$172,MATCH(Men_5[[#This Row],[Rider]],'RD2 Shepherds'!$F$2:$F$172,0)),"")</f>
        <v/>
      </c>
      <c r="D90" s="38" t="str">
        <f>_xlfn.IFNA(INDEX('RD3 OHalTW'!$I$2:$I$200,MATCH(Men_5[[#This Row],[Rider]],'RD3 OHalTW'!$F$2:$F$200,0)),"")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XCM Craigburn'!$I$2:$I$200,MATCH(Men_5[[#This Row],[Rider]],'RD5 XCM Craigburn'!$F$2:$F$200,0)),"")</f>
        <v/>
      </c>
      <c r="G90" s="38" t="str">
        <f>_xlfn.IFNA(INDEX('RD6 XCM Fox Creek'!$I$2:$I$200,MATCH(Men_5[[#This Row],[Rider]],'RD6 XCM Fox Creek'!$F$2:$F$200,0)),"")</f>
        <v/>
      </c>
      <c r="H90" s="38" t="str">
        <f>_xlfn.IFNA(INDEX('RD9 XCM Melrose W'!$I$2:$I$200,MATCH(Men_5[[#This Row],[Rider]],'RD9 XCM Melrose W'!$F$2:$F$200,0)),"")</f>
        <v/>
      </c>
      <c r="I90" s="38" t="str">
        <f>_xlfn.IFNA(INDEX('RD7 XCO  Shepherds'!$I$2:$I$200,MATCH(Men_5[[#This Row],[Rider]],'RD7 XCO  Shepherds'!$F$2:$F$200,0)),"")</f>
        <v/>
      </c>
      <c r="J90" s="38" t="str">
        <f>_xlfn.IFNA(INDEX('RD8 XCO Melrose T'!$I$2:$I$200,MATCH(Men_5[[#This Row],[Rider]],'RD8 XCO Melrose T'!$F$2:$F$200,0)),"")</f>
        <v/>
      </c>
      <c r="K90" s="38">
        <f>9-COUNTBLANK(Men_5[[#This Row],[RD1 XCC Eagle]:[RD8 XCO Melrose T]])</f>
        <v>1</v>
      </c>
      <c r="L90" s="61">
        <f>3-COUNTBLANK(Men_5[[#This Row],[RD1 XCC Eagle]:[RD3 XCM OHalTW]])</f>
        <v>1</v>
      </c>
      <c r="M90" s="61">
        <f>4-COUNTBLANK(Men_5[[#This Row],[RD4 ]:[RD7]])</f>
        <v>0</v>
      </c>
      <c r="N90" s="61">
        <f>2-COUNTBLANK(Men_5[[#This Row],[RD8]:[RD8 XCO Melrose T]])</f>
        <v>0</v>
      </c>
      <c r="O90" s="61" cm="1">
        <f t="array" ref="O90">IF(Men_5[[#This Row],[Number of Rounds]]&lt;=6,SUM(IF(ISNA(B90:J90),0,B90:J90)),SUM(LARGE(B90:J90,{1,2,3,4,5,6})))</f>
        <v>280</v>
      </c>
      <c r="P90" s="61" cm="1">
        <f t="array" ref="P90">IF(Men_5[[#This Row],[Number of Rounds XCM]]&lt;=3,SUM(IF(ISNA(E90:H90),0,E90:H90)),SUM(LARGE(E90:H90,{1,2,3})))</f>
        <v>0</v>
      </c>
      <c r="Q90" s="61">
        <f>SUM(Men_5[[#This Row],[RD8]:[RD8 XCO Melrose T]])</f>
        <v>0</v>
      </c>
      <c r="R90" s="61">
        <f>Men_5[[#This Row],[Best 6 of 8 Overall]]+Men_5[[#This Row],[Best 3 of 4 XCM]]+Men_5[[#This Row],[Total of 2 XCO]]</f>
        <v>280</v>
      </c>
      <c r="S90" s="37" cm="1">
        <f t="array" ref="S90">85-SUM(IF(R90&gt;$R$18:$R$210,1/COUNTIF($R$18:$R$210,$R$18:$R$210)))</f>
        <v>56.000000000000057</v>
      </c>
    </row>
    <row r="91" spans="1:19" ht="16" x14ac:dyDescent="0.2">
      <c r="A91" s="110" t="s">
        <v>142</v>
      </c>
      <c r="B91" s="38" t="str">
        <f>_xlfn.IFNA(INDEX('RD1 Eagle'!$I$2:$I$176,MATCH(Men_5[[#This Row],[Rider]],'RD1 Eagle'!$F$2:$F$176,0)),"")</f>
        <v/>
      </c>
      <c r="C91" s="38">
        <f>_xlfn.IFNA(INDEX('RD2 Shepherds'!$I$2:$I$172,MATCH(Men_5[[#This Row],[Rider]],'RD2 Shepherds'!$F$2:$F$172,0)),"")</f>
        <v>280</v>
      </c>
      <c r="D91" s="38" t="str">
        <f>_xlfn.IFNA(INDEX('RD3 OHalTW'!$I$2:$I$200,MATCH(Men_5[[#This Row],[Rider]],'RD3 OHalTW'!$F$2:$F$200,0)),"")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XCM Craigburn'!$I$2:$I$200,MATCH(Men_5[[#This Row],[Rider]],'RD5 XCM Craigburn'!$F$2:$F$200,0)),"")</f>
        <v/>
      </c>
      <c r="G91" s="38" t="str">
        <f>_xlfn.IFNA(INDEX('RD6 XCM Fox Creek'!$I$2:$I$200,MATCH(Men_5[[#This Row],[Rider]],'RD6 XCM Fox Creek'!$F$2:$F$200,0)),"")</f>
        <v/>
      </c>
      <c r="H91" s="38" t="str">
        <f>_xlfn.IFNA(INDEX('RD9 XCM Melrose W'!$I$2:$I$200,MATCH(Men_5[[#This Row],[Rider]],'RD9 XCM Melrose W'!$F$2:$F$200,0)),"")</f>
        <v/>
      </c>
      <c r="I91" s="38" t="str">
        <f>_xlfn.IFNA(INDEX('RD7 XCO  Shepherds'!$I$2:$I$200,MATCH(Men_5[[#This Row],[Rider]],'RD7 XCO  Shepherds'!$F$2:$F$200,0)),"")</f>
        <v/>
      </c>
      <c r="J91" s="38" t="str">
        <f>_xlfn.IFNA(INDEX('RD8 XCO Melrose T'!$I$2:$I$200,MATCH(Men_5[[#This Row],[Rider]],'RD8 XCO Melrose T'!$F$2:$F$200,0)),"")</f>
        <v/>
      </c>
      <c r="K91" s="38">
        <f>9-COUNTBLANK(Men_5[[#This Row],[RD1 XCC Eagle]:[RD8 XCO Melrose T]])</f>
        <v>1</v>
      </c>
      <c r="L91" s="61">
        <f>3-COUNTBLANK(Men_5[[#This Row],[RD1 XCC Eagle]:[RD3 XCM OHalTW]])</f>
        <v>1</v>
      </c>
      <c r="M91" s="61">
        <f>4-COUNTBLANK(Men_5[[#This Row],[RD4 ]:[RD7]])</f>
        <v>0</v>
      </c>
      <c r="N91" s="61">
        <f>2-COUNTBLANK(Men_5[[#This Row],[RD8]:[RD8 XCO Melrose T]])</f>
        <v>0</v>
      </c>
      <c r="O91" s="61" cm="1">
        <f t="array" ref="O91">IF(Men_5[[#This Row],[Number of Rounds]]&lt;=6,SUM(IF(ISNA(B91:J91),0,B91:J91)),SUM(LARGE(B91:J91,{1,2,3,4,5,6})))</f>
        <v>280</v>
      </c>
      <c r="P91" s="61" cm="1">
        <f t="array" ref="P91">IF(Men_5[[#This Row],[Number of Rounds XCM]]&lt;=3,SUM(IF(ISNA(E91:H91),0,E91:H91)),SUM(LARGE(E91:H91,{1,2,3})))</f>
        <v>0</v>
      </c>
      <c r="Q91" s="61">
        <f>SUM(Men_5[[#This Row],[RD8]:[RD8 XCO Melrose T]])</f>
        <v>0</v>
      </c>
      <c r="R91" s="61">
        <f>Men_5[[#This Row],[Best 6 of 8 Overall]]+Men_5[[#This Row],[Best 3 of 4 XCM]]+Men_5[[#This Row],[Total of 2 XCO]]</f>
        <v>280</v>
      </c>
      <c r="S91" s="37" cm="1">
        <f t="array" ref="S91">85-SUM(IF(R91&gt;$R$18:$R$210,1/COUNTIF($R$18:$R$210,$R$18:$R$210)))</f>
        <v>56.000000000000057</v>
      </c>
    </row>
    <row r="92" spans="1:19" ht="16" x14ac:dyDescent="0.2">
      <c r="A92" s="110" t="s">
        <v>470</v>
      </c>
      <c r="B92" s="38" t="str">
        <f>_xlfn.IFNA(INDEX('RD1 Eagle'!$I$2:$I$176,MATCH(Men_5[[#This Row],[Rider]],'RD1 Eagle'!$F$2:$F$176,0)),"")</f>
        <v/>
      </c>
      <c r="C92" s="38" t="str">
        <f>_xlfn.IFNA(INDEX('RD2 Shepherds'!$I$2:$I$172,MATCH(Men_5[[#This Row],[Rider]],'RD2 Shepherds'!$F$2:$F$172,0)),"")</f>
        <v/>
      </c>
      <c r="D92" s="38">
        <f>_xlfn.IFNA(INDEX('RD3 OHalTW'!$I$2:$I$200,MATCH(Men_5[[#This Row],[Rider]],'RD3 OHalTW'!$F$2:$F$200,0)),"")</f>
        <v>280</v>
      </c>
      <c r="E92" s="38" t="str">
        <f>_xlfn.IFNA(INDEX('RD4 Ohalloran'!$I$2:$I$200,MATCH(Men_5[[#This Row],[Rider]],'RD4 Ohalloran'!$F$2:$F$200,0)),"")</f>
        <v/>
      </c>
      <c r="F92" s="38" t="str">
        <f>_xlfn.IFNA(INDEX('RD5 XCM Craigburn'!$I$2:$I$200,MATCH(Men_5[[#This Row],[Rider]],'RD5 XCM Craigburn'!$F$2:$F$200,0)),"")</f>
        <v/>
      </c>
      <c r="G92" s="38" t="str">
        <f>_xlfn.IFNA(INDEX('RD6 XCM Fox Creek'!$I$2:$I$200,MATCH(Men_5[[#This Row],[Rider]],'RD6 XCM Fox Creek'!$F$2:$F$200,0)),"")</f>
        <v/>
      </c>
      <c r="H92" s="38" t="str">
        <f>_xlfn.IFNA(INDEX('RD9 XCM Melrose W'!$I$2:$I$200,MATCH(Men_5[[#This Row],[Rider]],'RD9 XCM Melrose W'!$F$2:$F$200,0)),"")</f>
        <v/>
      </c>
      <c r="I92" s="38" t="str">
        <f>_xlfn.IFNA(INDEX('RD7 XCO  Shepherds'!$I$2:$I$200,MATCH(Men_5[[#This Row],[Rider]],'RD7 XCO  Shepherds'!$F$2:$F$200,0)),"")</f>
        <v/>
      </c>
      <c r="J92" s="38" t="str">
        <f>_xlfn.IFNA(INDEX('RD8 XCO Melrose T'!$I$2:$I$200,MATCH(Men_5[[#This Row],[Rider]],'RD8 XCO Melrose T'!$F$2:$F$200,0)),"")</f>
        <v/>
      </c>
      <c r="K92" s="38">
        <f>9-COUNTBLANK(Men_5[[#This Row],[RD1 XCC Eagle]:[RD8 XCO Melrose T]])</f>
        <v>1</v>
      </c>
      <c r="L92" s="61">
        <f>3-COUNTBLANK(Men_5[[#This Row],[RD1 XCC Eagle]:[RD3 XCM OHalTW]])</f>
        <v>1</v>
      </c>
      <c r="M92" s="61">
        <f>4-COUNTBLANK(Men_5[[#This Row],[RD4 ]:[RD7]])</f>
        <v>0</v>
      </c>
      <c r="N92" s="61">
        <f>2-COUNTBLANK(Men_5[[#This Row],[RD8]:[RD8 XCO Melrose T]])</f>
        <v>0</v>
      </c>
      <c r="O92" s="61" cm="1">
        <f t="array" ref="O92">IF(Men_5[[#This Row],[Number of Rounds]]&lt;=6,SUM(IF(ISNA(B92:J92),0,B92:J92)),SUM(LARGE(B92:J92,{1,2,3,4,5,6})))</f>
        <v>280</v>
      </c>
      <c r="P92" s="61" cm="1">
        <f t="array" ref="P92">IF(Men_5[[#This Row],[Number of Rounds XCM]]&lt;=3,SUM(IF(ISNA(E92:H92),0,E92:H92)),SUM(LARGE(E92:H92,{1,2,3})))</f>
        <v>0</v>
      </c>
      <c r="Q92" s="61">
        <f>SUM(Men_5[[#This Row],[RD8]:[RD8 XCO Melrose T]])</f>
        <v>0</v>
      </c>
      <c r="R92" s="61">
        <f>Men_5[[#This Row],[Best 6 of 8 Overall]]+Men_5[[#This Row],[Best 3 of 4 XCM]]+Men_5[[#This Row],[Total of 2 XCO]]</f>
        <v>280</v>
      </c>
      <c r="S92" s="37" cm="1">
        <f t="array" ref="S92">85-SUM(IF(R92&gt;$R$18:$R$210,1/COUNTIF($R$18:$R$210,$R$18:$R$210)))</f>
        <v>56.000000000000057</v>
      </c>
    </row>
    <row r="93" spans="1:19" ht="16" x14ac:dyDescent="0.2">
      <c r="A93" s="110" t="s">
        <v>146</v>
      </c>
      <c r="B93" s="38">
        <f>_xlfn.IFNA(INDEX('RD1 Eagle'!$I$2:$I$176,MATCH(Men_5[[#This Row],[Rider]],'RD1 Eagle'!$F$2:$F$176,0)),"")</f>
        <v>273</v>
      </c>
      <c r="C93" s="38" t="str">
        <f>_xlfn.IFNA(INDEX('RD2 Shepherds'!$I$2:$I$172,MATCH(Men_5[[#This Row],[Rider]],'RD2 Shepherds'!$F$2:$F$172,0)),"")</f>
        <v/>
      </c>
      <c r="D93" s="38" t="str">
        <f>_xlfn.IFNA(INDEX('RD3 OHalTW'!$I$2:$I$200,MATCH(Men_5[[#This Row],[Rider]],'RD3 OHalTW'!$F$2:$F$200,0)),"")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XCM Craigburn'!$I$2:$I$200,MATCH(Men_5[[#This Row],[Rider]],'RD5 XCM Craigburn'!$F$2:$F$200,0)),"")</f>
        <v/>
      </c>
      <c r="G93" s="38" t="str">
        <f>_xlfn.IFNA(INDEX('RD6 XCM Fox Creek'!$I$2:$I$200,MATCH(Men_5[[#This Row],[Rider]],'RD6 XCM Fox Creek'!$F$2:$F$200,0)),"")</f>
        <v/>
      </c>
      <c r="H93" s="38" t="str">
        <f>_xlfn.IFNA(INDEX('RD9 XCM Melrose W'!$I$2:$I$200,MATCH(Men_5[[#This Row],[Rider]],'RD9 XCM Melrose W'!$F$2:$F$200,0)),"")</f>
        <v/>
      </c>
      <c r="I93" s="38" t="str">
        <f>_xlfn.IFNA(INDEX('RD7 XCO  Shepherds'!$I$2:$I$200,MATCH(Men_5[[#This Row],[Rider]],'RD7 XCO  Shepherds'!$F$2:$F$200,0)),"")</f>
        <v/>
      </c>
      <c r="J93" s="38" t="str">
        <f>_xlfn.IFNA(INDEX('RD8 XCO Melrose T'!$I$2:$I$200,MATCH(Men_5[[#This Row],[Rider]],'RD8 XCO Melrose T'!$F$2:$F$200,0)),"")</f>
        <v/>
      </c>
      <c r="K93" s="38">
        <f>9-COUNTBLANK(Men_5[[#This Row],[RD1 XCC Eagle]:[RD8 XCO Melrose T]])</f>
        <v>1</v>
      </c>
      <c r="L93" s="61">
        <f>3-COUNTBLANK(Men_5[[#This Row],[RD1 XCC Eagle]:[RD3 XCM OHalTW]])</f>
        <v>1</v>
      </c>
      <c r="M93" s="61">
        <f>4-COUNTBLANK(Men_5[[#This Row],[RD4 ]:[RD7]])</f>
        <v>0</v>
      </c>
      <c r="N93" s="61">
        <f>2-COUNTBLANK(Men_5[[#This Row],[RD8]:[RD8 XCO Melrose T]])</f>
        <v>0</v>
      </c>
      <c r="O93" s="61" cm="1">
        <f t="array" ref="O93">IF(Men_5[[#This Row],[Number of Rounds]]&lt;=6,SUM(IF(ISNA(B93:J93),0,B93:J93)),SUM(LARGE(B93:J93,{1,2,3,4,5,6})))</f>
        <v>273</v>
      </c>
      <c r="P93" s="61" cm="1">
        <f t="array" ref="P93">IF(Men_5[[#This Row],[Number of Rounds XCM]]&lt;=3,SUM(IF(ISNA(E93:H93),0,E93:H93)),SUM(LARGE(E93:H93,{1,2,3})))</f>
        <v>0</v>
      </c>
      <c r="Q93" s="61">
        <f>SUM(Men_5[[#This Row],[RD8]:[RD8 XCO Melrose T]])</f>
        <v>0</v>
      </c>
      <c r="R93" s="61">
        <f>Men_5[[#This Row],[Best 6 of 8 Overall]]+Men_5[[#This Row],[Best 3 of 4 XCM]]+Men_5[[#This Row],[Total of 2 XCO]]</f>
        <v>273</v>
      </c>
      <c r="S93" s="37" cm="1">
        <f t="array" ref="S93">85-SUM(IF(R93&gt;$R$18:$R$210,1/COUNTIF($R$18:$R$210,$R$18:$R$210)))</f>
        <v>57.000000000000057</v>
      </c>
    </row>
    <row r="94" spans="1:19" ht="16" x14ac:dyDescent="0.2">
      <c r="A94" s="110" t="s">
        <v>364</v>
      </c>
      <c r="B94" s="38" t="str">
        <f>_xlfn.IFNA(INDEX('RD1 Eagle'!$I$2:$I$176,MATCH(Men_5[[#This Row],[Rider]],'RD1 Eagle'!$F$2:$F$176,0)),"")</f>
        <v/>
      </c>
      <c r="C94" s="38">
        <f>_xlfn.IFNA(INDEX('RD2 Shepherds'!$I$2:$I$172,MATCH(Men_5[[#This Row],[Rider]],'RD2 Shepherds'!$F$2:$F$172,0)),"")</f>
        <v>273</v>
      </c>
      <c r="D94" s="38" t="str">
        <f>_xlfn.IFNA(INDEX('RD3 OHalTW'!$I$2:$I$200,MATCH(Men_5[[#This Row],[Rider]],'RD3 OHalTW'!$F$2:$F$200,0)),"")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XCM Craigburn'!$I$2:$I$200,MATCH(Men_5[[#This Row],[Rider]],'RD5 XCM Craigburn'!$F$2:$F$200,0)),"")</f>
        <v/>
      </c>
      <c r="G94" s="38" t="str">
        <f>_xlfn.IFNA(INDEX('RD6 XCM Fox Creek'!$I$2:$I$200,MATCH(Men_5[[#This Row],[Rider]],'RD6 XCM Fox Creek'!$F$2:$F$200,0)),"")</f>
        <v/>
      </c>
      <c r="H94" s="38" t="str">
        <f>_xlfn.IFNA(INDEX('RD9 XCM Melrose W'!$I$2:$I$200,MATCH(Men_5[[#This Row],[Rider]],'RD9 XCM Melrose W'!$F$2:$F$200,0)),"")</f>
        <v/>
      </c>
      <c r="I94" s="38" t="str">
        <f>_xlfn.IFNA(INDEX('RD7 XCO  Shepherds'!$I$2:$I$200,MATCH(Men_5[[#This Row],[Rider]],'RD7 XCO  Shepherds'!$F$2:$F$200,0)),"")</f>
        <v/>
      </c>
      <c r="J94" s="38" t="str">
        <f>_xlfn.IFNA(INDEX('RD8 XCO Melrose T'!$I$2:$I$200,MATCH(Men_5[[#This Row],[Rider]],'RD8 XCO Melrose T'!$F$2:$F$200,0)),"")</f>
        <v/>
      </c>
      <c r="K94" s="38">
        <f>9-COUNTBLANK(Men_5[[#This Row],[RD1 XCC Eagle]:[RD8 XCO Melrose T]])</f>
        <v>1</v>
      </c>
      <c r="L94" s="61">
        <f>3-COUNTBLANK(Men_5[[#This Row],[RD1 XCC Eagle]:[RD3 XCM OHalTW]])</f>
        <v>1</v>
      </c>
      <c r="M94" s="61">
        <f>4-COUNTBLANK(Men_5[[#This Row],[RD4 ]:[RD7]])</f>
        <v>0</v>
      </c>
      <c r="N94" s="61">
        <f>2-COUNTBLANK(Men_5[[#This Row],[RD8]:[RD8 XCO Melrose T]])</f>
        <v>0</v>
      </c>
      <c r="O94" s="61" cm="1">
        <f t="array" ref="O94">IF(Men_5[[#This Row],[Number of Rounds]]&lt;=6,SUM(IF(ISNA(B94:J94),0,B94:J94)),SUM(LARGE(B94:J94,{1,2,3,4,5,6})))</f>
        <v>273</v>
      </c>
      <c r="P94" s="61" cm="1">
        <f t="array" ref="P94">IF(Men_5[[#This Row],[Number of Rounds XCM]]&lt;=3,SUM(IF(ISNA(E94:H94),0,E94:H94)),SUM(LARGE(E94:H94,{1,2,3})))</f>
        <v>0</v>
      </c>
      <c r="Q94" s="61">
        <f>SUM(Men_5[[#This Row],[RD8]:[RD8 XCO Melrose T]])</f>
        <v>0</v>
      </c>
      <c r="R94" s="61">
        <f>Men_5[[#This Row],[Best 6 of 8 Overall]]+Men_5[[#This Row],[Best 3 of 4 XCM]]+Men_5[[#This Row],[Total of 2 XCO]]</f>
        <v>273</v>
      </c>
      <c r="S94" s="37" cm="1">
        <f t="array" ref="S94">85-SUM(IF(R94&gt;$R$18:$R$210,1/COUNTIF($R$18:$R$210,$R$18:$R$210)))</f>
        <v>57.000000000000057</v>
      </c>
    </row>
    <row r="95" spans="1:19" ht="16" x14ac:dyDescent="0.2">
      <c r="A95" s="110" t="s">
        <v>471</v>
      </c>
      <c r="B95" s="38" t="str">
        <f>_xlfn.IFNA(INDEX('RD1 Eagle'!$I$2:$I$176,MATCH(Men_5[[#This Row],[Rider]],'RD1 Eagle'!$F$2:$F$176,0)),"")</f>
        <v/>
      </c>
      <c r="C95" s="38" t="str">
        <f>_xlfn.IFNA(INDEX('RD2 Shepherds'!$I$2:$I$172,MATCH(Men_5[[#This Row],[Rider]],'RD2 Shepherds'!$F$2:$F$172,0)),"")</f>
        <v/>
      </c>
      <c r="D95" s="43">
        <f>_xlfn.IFNA(INDEX('RD3 OHalTW'!$I$2:$I$200,MATCH(Men_5[[#This Row],[Rider]],'RD3 OHalTW'!$F$2:$F$200,0)),"")</f>
        <v>264</v>
      </c>
      <c r="E95" s="43" t="str">
        <f>_xlfn.IFNA(INDEX('RD4 Ohalloran'!$I$2:$I$200,MATCH(Men_5[[#This Row],[Rider]],'RD4 Ohalloran'!$F$2:$F$200,0)),"")</f>
        <v/>
      </c>
      <c r="F95" s="38" t="str">
        <f>_xlfn.IFNA(INDEX('RD5 XCM Craigburn'!$I$2:$I$200,MATCH(Men_5[[#This Row],[Rider]],'RD5 XCM Craigburn'!$F$2:$F$200,0)),"")</f>
        <v/>
      </c>
      <c r="G95" s="43" t="str">
        <f>_xlfn.IFNA(INDEX('RD6 XCM Fox Creek'!$I$2:$I$200,MATCH(Men_5[[#This Row],[Rider]],'RD6 XCM Fox Creek'!$F$2:$F$200,0)),"")</f>
        <v/>
      </c>
      <c r="H95" s="43" t="str">
        <f>_xlfn.IFNA(INDEX('RD9 XCM Melrose W'!$I$2:$I$200,MATCH(Men_5[[#This Row],[Rider]],'RD9 XCM Melrose W'!$F$2:$F$200,0)),"")</f>
        <v/>
      </c>
      <c r="I95" s="43" t="str">
        <f>_xlfn.IFNA(INDEX('RD7 XCO  Shepherds'!$I$2:$I$200,MATCH(Men_5[[#This Row],[Rider]],'RD7 XCO  Shepherds'!$F$2:$F$200,0)),"")</f>
        <v/>
      </c>
      <c r="J95" s="43" t="str">
        <f>_xlfn.IFNA(INDEX('RD8 XCO Melrose T'!$I$2:$I$200,MATCH(Men_5[[#This Row],[Rider]],'RD8 XCO Melrose T'!$F$2:$F$200,0)),"")</f>
        <v/>
      </c>
      <c r="K95" s="38">
        <f>9-COUNTBLANK(Men_5[[#This Row],[RD1 XCC Eagle]:[RD8 XCO Melrose T]])</f>
        <v>1</v>
      </c>
      <c r="L95" s="61">
        <f>3-COUNTBLANK(Men_5[[#This Row],[RD1 XCC Eagle]:[RD3 XCM OHalTW]])</f>
        <v>1</v>
      </c>
      <c r="M95" s="61">
        <f>4-COUNTBLANK(Men_5[[#This Row],[RD4 ]:[RD7]])</f>
        <v>0</v>
      </c>
      <c r="N95" s="61">
        <f>2-COUNTBLANK(Men_5[[#This Row],[RD8]:[RD8 XCO Melrose T]])</f>
        <v>0</v>
      </c>
      <c r="O95" s="61" cm="1">
        <f t="array" ref="O95">IF(Men_5[[#This Row],[Number of Rounds]]&lt;=6,SUM(IF(ISNA(B95:J95),0,B95:J95)),SUM(LARGE(B95:J95,{1,2,3,4,5,6})))</f>
        <v>264</v>
      </c>
      <c r="P95" s="62" cm="1">
        <f t="array" ref="P95">IF(Men_5[[#This Row],[Number of Rounds XCM]]&lt;=3,SUM(IF(ISNA(E95:H95),0,E95:H95)),SUM(LARGE(E95:H95,{1,2,3})))</f>
        <v>0</v>
      </c>
      <c r="Q95" s="62">
        <f>SUM(Men_5[[#This Row],[RD8]:[RD8 XCO Melrose T]])</f>
        <v>0</v>
      </c>
      <c r="R95" s="62">
        <f>Men_5[[#This Row],[Best 6 of 8 Overall]]+Men_5[[#This Row],[Best 3 of 4 XCM]]+Men_5[[#This Row],[Total of 2 XCO]]</f>
        <v>264</v>
      </c>
      <c r="S95" s="37" cm="1">
        <f t="array" ref="S95">85-SUM(IF(R95&gt;$R$18:$R$210,1/COUNTIF($R$18:$R$210,$R$18:$R$210)))</f>
        <v>58.000000000000057</v>
      </c>
    </row>
    <row r="96" spans="1:19" ht="16" x14ac:dyDescent="0.2">
      <c r="A96" s="110" t="s">
        <v>474</v>
      </c>
      <c r="B96" s="38" t="str">
        <f>_xlfn.IFNA(INDEX('RD1 Eagle'!$I$2:$I$176,MATCH(Men_5[[#This Row],[Rider]],'RD1 Eagle'!$F$2:$F$176,0)),"")</f>
        <v/>
      </c>
      <c r="C96" s="38" t="str">
        <f>_xlfn.IFNA(INDEX('RD2 Shepherds'!$I$2:$I$172,MATCH(Men_5[[#This Row],[Rider]],'RD2 Shepherds'!$F$2:$F$172,0)),"")</f>
        <v/>
      </c>
      <c r="D96" s="38">
        <f>_xlfn.IFNA(INDEX('RD3 OHalTW'!$I$2:$I$200,MATCH(Men_5[[#This Row],[Rider]],'RD3 OHalTW'!$F$2:$F$200,0)),"")</f>
        <v>259</v>
      </c>
      <c r="E96" s="38" t="str">
        <f>_xlfn.IFNA(INDEX('RD4 Ohalloran'!$I$2:$I$200,MATCH(Men_5[[#This Row],[Rider]],'RD4 Ohalloran'!$F$2:$F$200,0)),"")</f>
        <v/>
      </c>
      <c r="F96" s="38" t="str">
        <f>_xlfn.IFNA(INDEX('RD5 XCM Craigburn'!$I$2:$I$200,MATCH(Men_5[[#This Row],[Rider]],'RD5 XCM Craigburn'!$F$2:$F$200,0)),"")</f>
        <v/>
      </c>
      <c r="G96" s="38" t="str">
        <f>_xlfn.IFNA(INDEX('RD6 XCM Fox Creek'!$I$2:$I$200,MATCH(Men_5[[#This Row],[Rider]],'RD6 XCM Fox Creek'!$F$2:$F$200,0)),"")</f>
        <v/>
      </c>
      <c r="H96" s="38" t="str">
        <f>_xlfn.IFNA(INDEX('RD9 XCM Melrose W'!$I$2:$I$200,MATCH(Men_5[[#This Row],[Rider]],'RD9 XCM Melrose W'!$F$2:$F$200,0)),"")</f>
        <v/>
      </c>
      <c r="I96" s="38" t="str">
        <f>_xlfn.IFNA(INDEX('RD7 XCO  Shepherds'!$I$2:$I$200,MATCH(Men_5[[#This Row],[Rider]],'RD7 XCO  Shepherds'!$F$2:$F$200,0)),"")</f>
        <v/>
      </c>
      <c r="J96" s="38" t="str">
        <f>_xlfn.IFNA(INDEX('RD8 XCO Melrose T'!$I$2:$I$200,MATCH(Men_5[[#This Row],[Rider]],'RD8 XCO Melrose T'!$F$2:$F$200,0)),"")</f>
        <v/>
      </c>
      <c r="K96" s="38">
        <f>9-COUNTBLANK(Men_5[[#This Row],[RD1 XCC Eagle]:[RD8 XCO Melrose T]])</f>
        <v>1</v>
      </c>
      <c r="L96" s="61">
        <f>3-COUNTBLANK(Men_5[[#This Row],[RD1 XCC Eagle]:[RD3 XCM OHalTW]])</f>
        <v>1</v>
      </c>
      <c r="M96" s="61">
        <f>4-COUNTBLANK(Men_5[[#This Row],[RD4 ]:[RD7]])</f>
        <v>0</v>
      </c>
      <c r="N96" s="61">
        <f>2-COUNTBLANK(Men_5[[#This Row],[RD8]:[RD8 XCO Melrose T]])</f>
        <v>0</v>
      </c>
      <c r="O96" s="61" cm="1">
        <f t="array" ref="O96">IF(Men_5[[#This Row],[Number of Rounds]]&lt;=6,SUM(IF(ISNA(B96:J96),0,B96:J96)),SUM(LARGE(B96:J96,{1,2,3,4,5,6})))</f>
        <v>259</v>
      </c>
      <c r="P96" s="61" cm="1">
        <f t="array" ref="P96">IF(Men_5[[#This Row],[Number of Rounds XCM]]&lt;=3,SUM(IF(ISNA(E96:H96),0,E96:H96)),SUM(LARGE(E96:H96,{1,2,3})))</f>
        <v>0</v>
      </c>
      <c r="Q96" s="61">
        <f>SUM(Men_5[[#This Row],[RD8]:[RD8 XCO Melrose T]])</f>
        <v>0</v>
      </c>
      <c r="R96" s="61">
        <f>Men_5[[#This Row],[Best 6 of 8 Overall]]+Men_5[[#This Row],[Best 3 of 4 XCM]]+Men_5[[#This Row],[Total of 2 XCO]]</f>
        <v>259</v>
      </c>
      <c r="S96" s="37" cm="1">
        <f t="array" ref="S96">85-SUM(IF(R96&gt;$R$18:$R$210,1/COUNTIF($R$18:$R$210,$R$18:$R$210)))</f>
        <v>59.000000000000057</v>
      </c>
    </row>
    <row r="97" spans="1:19" ht="16" x14ac:dyDescent="0.2">
      <c r="A97" s="110" t="s">
        <v>293</v>
      </c>
      <c r="B97" s="38">
        <f>_xlfn.IFNA(INDEX('RD1 Eagle'!$I$2:$I$176,MATCH(Men_5[[#This Row],[Rider]],'RD1 Eagle'!$F$2:$F$176,0)),"")</f>
        <v>252</v>
      </c>
      <c r="C97" s="38" t="str">
        <f>_xlfn.IFNA(INDEX('RD2 Shepherds'!$I$2:$I$172,MATCH(Men_5[[#This Row],[Rider]],'RD2 Shepherds'!$F$2:$F$172,0)),"")</f>
        <v/>
      </c>
      <c r="D97" s="38" t="str">
        <f>_xlfn.IFNA(INDEX('RD3 OHalTW'!$I$2:$I$200,MATCH(Men_5[[#This Row],[Rider]],'RD3 OHalTW'!$F$2:$F$200,0)),"")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XCM Craigburn'!$I$2:$I$200,MATCH(Men_5[[#This Row],[Rider]],'RD5 XCM Craigburn'!$F$2:$F$200,0)),"")</f>
        <v/>
      </c>
      <c r="G97" s="38" t="str">
        <f>_xlfn.IFNA(INDEX('RD6 XCM Fox Creek'!$I$2:$I$200,MATCH(Men_5[[#This Row],[Rider]],'RD6 XCM Fox Creek'!$F$2:$F$200,0)),"")</f>
        <v/>
      </c>
      <c r="H97" s="38" t="str">
        <f>_xlfn.IFNA(INDEX('RD9 XCM Melrose W'!$I$2:$I$200,MATCH(Men_5[[#This Row],[Rider]],'RD9 XCM Melrose W'!$F$2:$F$200,0)),"")</f>
        <v/>
      </c>
      <c r="I97" s="38" t="str">
        <f>_xlfn.IFNA(INDEX('RD7 XCO  Shepherds'!$I$2:$I$200,MATCH(Men_5[[#This Row],[Rider]],'RD7 XCO  Shepherds'!$F$2:$F$200,0)),"")</f>
        <v/>
      </c>
      <c r="J97" s="38" t="str">
        <f>_xlfn.IFNA(INDEX('RD8 XCO Melrose T'!$I$2:$I$200,MATCH(Men_5[[#This Row],[Rider]],'RD8 XCO Melrose T'!$F$2:$F$200,0)),"")</f>
        <v/>
      </c>
      <c r="K97" s="38">
        <f>9-COUNTBLANK(Men_5[[#This Row],[RD1 XCC Eagle]:[RD8 XCO Melrose T]])</f>
        <v>1</v>
      </c>
      <c r="L97" s="61">
        <f>3-COUNTBLANK(Men_5[[#This Row],[RD1 XCC Eagle]:[RD3 XCM OHalTW]])</f>
        <v>1</v>
      </c>
      <c r="M97" s="61">
        <f>4-COUNTBLANK(Men_5[[#This Row],[RD4 ]:[RD7]])</f>
        <v>0</v>
      </c>
      <c r="N97" s="61">
        <f>2-COUNTBLANK(Men_5[[#This Row],[RD8]:[RD8 XCO Melrose T]])</f>
        <v>0</v>
      </c>
      <c r="O97" s="61" cm="1">
        <f t="array" ref="O97">IF(Men_5[[#This Row],[Number of Rounds]]&lt;=6,SUM(IF(ISNA(B97:J97),0,B97:J97)),SUM(LARGE(B97:J97,{1,2,3,4,5,6})))</f>
        <v>252</v>
      </c>
      <c r="P97" s="61" cm="1">
        <f t="array" ref="P97">IF(Men_5[[#This Row],[Number of Rounds XCM]]&lt;=3,SUM(IF(ISNA(E97:H97),0,E97:H97)),SUM(LARGE(E97:H97,{1,2,3})))</f>
        <v>0</v>
      </c>
      <c r="Q97" s="61">
        <f>SUM(Men_5[[#This Row],[RD8]:[RD8 XCO Melrose T]])</f>
        <v>0</v>
      </c>
      <c r="R97" s="61">
        <f>Men_5[[#This Row],[Best 6 of 8 Overall]]+Men_5[[#This Row],[Best 3 of 4 XCM]]+Men_5[[#This Row],[Total of 2 XCO]]</f>
        <v>252</v>
      </c>
      <c r="S97" s="37" cm="1">
        <f t="array" ref="S97">85-SUM(IF(R97&gt;$R$18:$R$210,1/COUNTIF($R$18:$R$210,$R$18:$R$210)))</f>
        <v>60.000000000000057</v>
      </c>
    </row>
    <row r="98" spans="1:19" ht="16" x14ac:dyDescent="0.2">
      <c r="A98" s="110" t="s">
        <v>479</v>
      </c>
      <c r="B98" s="38" t="str">
        <f>_xlfn.IFNA(INDEX('RD1 Eagle'!$I$2:$I$176,MATCH(Men_5[[#This Row],[Rider]],'RD1 Eagle'!$F$2:$F$176,0)),"")</f>
        <v/>
      </c>
      <c r="C98" s="38" t="str">
        <f>_xlfn.IFNA(INDEX('RD2 Shepherds'!$I$2:$I$172,MATCH(Men_5[[#This Row],[Rider]],'RD2 Shepherds'!$F$2:$F$172,0)),"")</f>
        <v/>
      </c>
      <c r="D98" s="38">
        <f>_xlfn.IFNA(INDEX('RD3 OHalTW'!$I$2:$I$200,MATCH(Men_5[[#This Row],[Rider]],'RD3 OHalTW'!$F$2:$F$200,0)),"")</f>
        <v>252</v>
      </c>
      <c r="E98" s="38" t="str">
        <f>_xlfn.IFNA(INDEX('RD4 Ohalloran'!$I$2:$I$200,MATCH(Men_5[[#This Row],[Rider]],'RD4 Ohalloran'!$F$2:$F$200,0)),"")</f>
        <v/>
      </c>
      <c r="F98" s="38" t="str">
        <f>_xlfn.IFNA(INDEX('RD5 XCM Craigburn'!$I$2:$I$200,MATCH(Men_5[[#This Row],[Rider]],'RD5 XCM Craigburn'!$F$2:$F$200,0)),"")</f>
        <v/>
      </c>
      <c r="G98" s="38" t="str">
        <f>_xlfn.IFNA(INDEX('RD6 XCM Fox Creek'!$I$2:$I$200,MATCH(Men_5[[#This Row],[Rider]],'RD6 XCM Fox Creek'!$F$2:$F$200,0)),"")</f>
        <v/>
      </c>
      <c r="H98" s="38" t="str">
        <f>_xlfn.IFNA(INDEX('RD9 XCM Melrose W'!$I$2:$I$200,MATCH(Men_5[[#This Row],[Rider]],'RD9 XCM Melrose W'!$F$2:$F$200,0)),"")</f>
        <v/>
      </c>
      <c r="I98" s="38" t="str">
        <f>_xlfn.IFNA(INDEX('RD7 XCO  Shepherds'!$I$2:$I$200,MATCH(Men_5[[#This Row],[Rider]],'RD7 XCO  Shepherds'!$F$2:$F$200,0)),"")</f>
        <v/>
      </c>
      <c r="J98" s="38" t="str">
        <f>_xlfn.IFNA(INDEX('RD8 XCO Melrose T'!$I$2:$I$200,MATCH(Men_5[[#This Row],[Rider]],'RD8 XCO Melrose T'!$F$2:$F$200,0)),"")</f>
        <v/>
      </c>
      <c r="K98" s="38">
        <f>9-COUNTBLANK(Men_5[[#This Row],[RD1 XCC Eagle]:[RD8 XCO Melrose T]])</f>
        <v>1</v>
      </c>
      <c r="L98" s="61">
        <f>3-COUNTBLANK(Men_5[[#This Row],[RD1 XCC Eagle]:[RD3 XCM OHalTW]])</f>
        <v>1</v>
      </c>
      <c r="M98" s="61">
        <f>4-COUNTBLANK(Men_5[[#This Row],[RD4 ]:[RD7]])</f>
        <v>0</v>
      </c>
      <c r="N98" s="61">
        <f>2-COUNTBLANK(Men_5[[#This Row],[RD8]:[RD8 XCO Melrose T]])</f>
        <v>0</v>
      </c>
      <c r="O98" s="61" cm="1">
        <f t="array" ref="O98">IF(Men_5[[#This Row],[Number of Rounds]]&lt;=6,SUM(IF(ISNA(B98:J98),0,B98:J98)),SUM(LARGE(B98:J98,{1,2,3,4,5,6})))</f>
        <v>252</v>
      </c>
      <c r="P98" s="61" cm="1">
        <f t="array" ref="P98">IF(Men_5[[#This Row],[Number of Rounds XCM]]&lt;=3,SUM(IF(ISNA(E98:H98),0,E98:H98)),SUM(LARGE(E98:H98,{1,2,3})))</f>
        <v>0</v>
      </c>
      <c r="Q98" s="61">
        <f>SUM(Men_5[[#This Row],[RD8]:[RD8 XCO Melrose T]])</f>
        <v>0</v>
      </c>
      <c r="R98" s="61">
        <f>Men_5[[#This Row],[Best 6 of 8 Overall]]+Men_5[[#This Row],[Best 3 of 4 XCM]]+Men_5[[#This Row],[Total of 2 XCO]]</f>
        <v>252</v>
      </c>
      <c r="S98" s="37" cm="1">
        <f t="array" ref="S98">85-SUM(IF(R98&gt;$R$18:$R$210,1/COUNTIF($R$18:$R$210,$R$18:$R$210)))</f>
        <v>60.000000000000057</v>
      </c>
    </row>
    <row r="99" spans="1:19" ht="16" x14ac:dyDescent="0.2">
      <c r="A99" s="110" t="s">
        <v>105</v>
      </c>
      <c r="B99" s="38" t="str">
        <f>_xlfn.IFNA(INDEX('RD1 Eagle'!$I$2:$I$176,MATCH(Men_5[[#This Row],[Rider]],'RD1 Eagle'!$F$2:$F$176,0)),"")</f>
        <v/>
      </c>
      <c r="C99" s="38">
        <f>_xlfn.IFNA(INDEX('RD2 Shepherds'!$I$2:$I$172,MATCH(Men_5[[#This Row],[Rider]],'RD2 Shepherds'!$F$2:$F$172,0)),"")</f>
        <v>251.99999999999997</v>
      </c>
      <c r="D99" s="38" t="str">
        <f>_xlfn.IFNA(INDEX('RD3 OHalTW'!$I$2:$I$200,MATCH(Men_5[[#This Row],[Rider]],'RD3 OHalTW'!$F$2:$F$200,0)),"")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XCM Craigburn'!$I$2:$I$200,MATCH(Men_5[[#This Row],[Rider]],'RD5 XCM Craigburn'!$F$2:$F$200,0)),"")</f>
        <v/>
      </c>
      <c r="G99" s="38" t="str">
        <f>_xlfn.IFNA(INDEX('RD6 XCM Fox Creek'!$I$2:$I$200,MATCH(Men_5[[#This Row],[Rider]],'RD6 XCM Fox Creek'!$F$2:$F$200,0)),"")</f>
        <v/>
      </c>
      <c r="H99" s="38" t="str">
        <f>_xlfn.IFNA(INDEX('RD9 XCM Melrose W'!$I$2:$I$200,MATCH(Men_5[[#This Row],[Rider]],'RD9 XCM Melrose W'!$F$2:$F$200,0)),"")</f>
        <v/>
      </c>
      <c r="I99" s="38" t="str">
        <f>_xlfn.IFNA(INDEX('RD7 XCO  Shepherds'!$I$2:$I$200,MATCH(Men_5[[#This Row],[Rider]],'RD7 XCO  Shepherds'!$F$2:$F$200,0)),"")</f>
        <v/>
      </c>
      <c r="J99" s="38" t="str">
        <f>_xlfn.IFNA(INDEX('RD8 XCO Melrose T'!$I$2:$I$200,MATCH(Men_5[[#This Row],[Rider]],'RD8 XCO Melrose T'!$F$2:$F$200,0)),"")</f>
        <v/>
      </c>
      <c r="K99" s="38">
        <f>9-COUNTBLANK(Men_5[[#This Row],[RD1 XCC Eagle]:[RD8 XCO Melrose T]])</f>
        <v>1</v>
      </c>
      <c r="L99" s="61">
        <f>3-COUNTBLANK(Men_5[[#This Row],[RD1 XCC Eagle]:[RD3 XCM OHalTW]])</f>
        <v>1</v>
      </c>
      <c r="M99" s="61">
        <f>4-COUNTBLANK(Men_5[[#This Row],[RD4 ]:[RD7]])</f>
        <v>0</v>
      </c>
      <c r="N99" s="61">
        <f>2-COUNTBLANK(Men_5[[#This Row],[RD8]:[RD8 XCO Melrose T]])</f>
        <v>0</v>
      </c>
      <c r="O99" s="61" cm="1">
        <f t="array" ref="O99">IF(Men_5[[#This Row],[Number of Rounds]]&lt;=6,SUM(IF(ISNA(B99:J99),0,B99:J99)),SUM(LARGE(B99:J99,{1,2,3,4,5,6})))</f>
        <v>251.99999999999997</v>
      </c>
      <c r="P99" s="61" cm="1">
        <f t="array" ref="P99">IF(Men_5[[#This Row],[Number of Rounds XCM]]&lt;=3,SUM(IF(ISNA(E99:H99),0,E99:H99)),SUM(LARGE(E99:H99,{1,2,3})))</f>
        <v>0</v>
      </c>
      <c r="Q99" s="61">
        <f>SUM(Men_5[[#This Row],[RD8]:[RD8 XCO Melrose T]])</f>
        <v>0</v>
      </c>
      <c r="R99" s="61">
        <f>Men_5[[#This Row],[Best 6 of 8 Overall]]+Men_5[[#This Row],[Best 3 of 4 XCM]]+Men_5[[#This Row],[Total of 2 XCO]]</f>
        <v>251.99999999999997</v>
      </c>
      <c r="S99" s="37" cm="1">
        <f t="array" ref="S99">85-SUM(IF(R99&gt;$R$18:$R$210,1/COUNTIF($R$18:$R$210,$R$18:$R$210)))</f>
        <v>60.000000000000057</v>
      </c>
    </row>
    <row r="100" spans="1:19" ht="16" x14ac:dyDescent="0.2">
      <c r="A100" s="110" t="s">
        <v>475</v>
      </c>
      <c r="B100" s="38" t="str">
        <f>_xlfn.IFNA(INDEX('RD1 Eagle'!$I$2:$I$176,MATCH(Men_5[[#This Row],[Rider]],'RD1 Eagle'!$F$2:$F$176,0)),"")</f>
        <v/>
      </c>
      <c r="C100" s="38" t="str">
        <f>_xlfn.IFNA(INDEX('RD2 Shepherds'!$I$2:$I$172,MATCH(Men_5[[#This Row],[Rider]],'RD2 Shepherds'!$F$2:$F$172,0)),"")</f>
        <v/>
      </c>
      <c r="D100" s="38">
        <f>_xlfn.IFNA(INDEX('RD3 OHalTW'!$I$2:$I$200,MATCH(Men_5[[#This Row],[Rider]],'RD3 OHalTW'!$F$2:$F$200,0)),"")</f>
        <v>244.99999999999997</v>
      </c>
      <c r="E100" s="38" t="str">
        <f>_xlfn.IFNA(INDEX('RD4 Ohalloran'!$I$2:$I$200,MATCH(Men_5[[#This Row],[Rider]],'RD4 Ohalloran'!$F$2:$F$200,0)),"")</f>
        <v/>
      </c>
      <c r="F100" s="38" t="str">
        <f>_xlfn.IFNA(INDEX('RD5 XCM Craigburn'!$I$2:$I$200,MATCH(Men_5[[#This Row],[Rider]],'RD5 XCM Craigburn'!$F$2:$F$200,0)),"")</f>
        <v/>
      </c>
      <c r="G100" s="38" t="str">
        <f>_xlfn.IFNA(INDEX('RD6 XCM Fox Creek'!$I$2:$I$200,MATCH(Men_5[[#This Row],[Rider]],'RD6 XCM Fox Creek'!$F$2:$F$200,0)),"")</f>
        <v/>
      </c>
      <c r="H100" s="38" t="str">
        <f>_xlfn.IFNA(INDEX('RD9 XCM Melrose W'!$I$2:$I$200,MATCH(Men_5[[#This Row],[Rider]],'RD9 XCM Melrose W'!$F$2:$F$200,0)),"")</f>
        <v/>
      </c>
      <c r="I100" s="38" t="str">
        <f>_xlfn.IFNA(INDEX('RD7 XCO  Shepherds'!$I$2:$I$200,MATCH(Men_5[[#This Row],[Rider]],'RD7 XCO  Shepherds'!$F$2:$F$200,0)),"")</f>
        <v/>
      </c>
      <c r="J100" s="38" t="str">
        <f>_xlfn.IFNA(INDEX('RD8 XCO Melrose T'!$I$2:$I$200,MATCH(Men_5[[#This Row],[Rider]],'RD8 XCO Melrose T'!$F$2:$F$200,0)),"")</f>
        <v/>
      </c>
      <c r="K100" s="38">
        <f>9-COUNTBLANK(Men_5[[#This Row],[RD1 XCC Eagle]:[RD8 XCO Melrose T]])</f>
        <v>1</v>
      </c>
      <c r="L100" s="61">
        <f>3-COUNTBLANK(Men_5[[#This Row],[RD1 XCC Eagle]:[RD3 XCM OHalTW]])</f>
        <v>1</v>
      </c>
      <c r="M100" s="61">
        <f>4-COUNTBLANK(Men_5[[#This Row],[RD4 ]:[RD7]])</f>
        <v>0</v>
      </c>
      <c r="N100" s="61">
        <f>2-COUNTBLANK(Men_5[[#This Row],[RD8]:[RD8 XCO Melrose T]])</f>
        <v>0</v>
      </c>
      <c r="O100" s="61" cm="1">
        <f t="array" ref="O100">IF(Men_5[[#This Row],[Number of Rounds]]&lt;=6,SUM(IF(ISNA(B100:J100),0,B100:J100)),SUM(LARGE(B100:J100,{1,2,3,4,5,6})))</f>
        <v>244.99999999999997</v>
      </c>
      <c r="P100" s="61" cm="1">
        <f t="array" ref="P100">IF(Men_5[[#This Row],[Number of Rounds XCM]]&lt;=3,SUM(IF(ISNA(E100:H100),0,E100:H100)),SUM(LARGE(E100:H100,{1,2,3})))</f>
        <v>0</v>
      </c>
      <c r="Q100" s="61">
        <f>SUM(Men_5[[#This Row],[RD8]:[RD8 XCO Melrose T]])</f>
        <v>0</v>
      </c>
      <c r="R100" s="61">
        <f>Men_5[[#This Row],[Best 6 of 8 Overall]]+Men_5[[#This Row],[Best 3 of 4 XCM]]+Men_5[[#This Row],[Total of 2 XCO]]</f>
        <v>244.99999999999997</v>
      </c>
      <c r="S100" s="37" cm="1">
        <f t="array" ref="S100">85-SUM(IF(R100&gt;$R$18:$R$210,1/COUNTIF($R$18:$R$210,$R$18:$R$210)))</f>
        <v>61.000000000000057</v>
      </c>
    </row>
    <row r="101" spans="1:19" ht="16" x14ac:dyDescent="0.2">
      <c r="A101" s="110" t="s">
        <v>112</v>
      </c>
      <c r="B101" s="38" t="str">
        <f>_xlfn.IFNA(INDEX('RD1 Eagle'!$I$2:$I$176,MATCH(Men_5[[#This Row],[Rider]],'RD1 Eagle'!$F$2:$F$176,0)),"")</f>
        <v/>
      </c>
      <c r="C101" s="38">
        <f>_xlfn.IFNA(INDEX('RD2 Shepherds'!$I$2:$I$172,MATCH(Men_5[[#This Row],[Rider]],'RD2 Shepherds'!$F$2:$F$172,0)),"")</f>
        <v>244.99999999999997</v>
      </c>
      <c r="D101" s="38" t="str">
        <f>_xlfn.IFNA(INDEX('RD3 OHalTW'!$I$2:$I$200,MATCH(Men_5[[#This Row],[Rider]],'RD3 OHalTW'!$F$2:$F$200,0)),"")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XCM Craigburn'!$I$2:$I$200,MATCH(Men_5[[#This Row],[Rider]],'RD5 XCM Craigburn'!$F$2:$F$200,0)),"")</f>
        <v/>
      </c>
      <c r="G101" s="38" t="str">
        <f>_xlfn.IFNA(INDEX('RD6 XCM Fox Creek'!$I$2:$I$200,MATCH(Men_5[[#This Row],[Rider]],'RD6 XCM Fox Creek'!$F$2:$F$200,0)),"")</f>
        <v/>
      </c>
      <c r="H101" s="38" t="str">
        <f>_xlfn.IFNA(INDEX('RD9 XCM Melrose W'!$I$2:$I$200,MATCH(Men_5[[#This Row],[Rider]],'RD9 XCM Melrose W'!$F$2:$F$200,0)),"")</f>
        <v/>
      </c>
      <c r="I101" s="38" t="str">
        <f>_xlfn.IFNA(INDEX('RD7 XCO  Shepherds'!$I$2:$I$200,MATCH(Men_5[[#This Row],[Rider]],'RD7 XCO  Shepherds'!$F$2:$F$200,0)),"")</f>
        <v/>
      </c>
      <c r="J101" s="38" t="str">
        <f>_xlfn.IFNA(INDEX('RD8 XCO Melrose T'!$I$2:$I$200,MATCH(Men_5[[#This Row],[Rider]],'RD8 XCO Melrose T'!$F$2:$F$200,0)),"")</f>
        <v/>
      </c>
      <c r="K101" s="38">
        <f>9-COUNTBLANK(Men_5[[#This Row],[RD1 XCC Eagle]:[RD8 XCO Melrose T]])</f>
        <v>1</v>
      </c>
      <c r="L101" s="61">
        <f>3-COUNTBLANK(Men_5[[#This Row],[RD1 XCC Eagle]:[RD3 XCM OHalTW]])</f>
        <v>1</v>
      </c>
      <c r="M101" s="61">
        <f>4-COUNTBLANK(Men_5[[#This Row],[RD4 ]:[RD7]])</f>
        <v>0</v>
      </c>
      <c r="N101" s="61">
        <f>2-COUNTBLANK(Men_5[[#This Row],[RD8]:[RD8 XCO Melrose T]])</f>
        <v>0</v>
      </c>
      <c r="O101" s="61" cm="1">
        <f t="array" ref="O101">IF(Men_5[[#This Row],[Number of Rounds]]&lt;=6,SUM(IF(ISNA(B101:J101),0,B101:J101)),SUM(LARGE(B101:J101,{1,2,3,4,5,6})))</f>
        <v>244.99999999999997</v>
      </c>
      <c r="P101" s="61" cm="1">
        <f t="array" ref="P101">IF(Men_5[[#This Row],[Number of Rounds XCM]]&lt;=3,SUM(IF(ISNA(E101:H101),0,E101:H101)),SUM(LARGE(E101:H101,{1,2,3})))</f>
        <v>0</v>
      </c>
      <c r="Q101" s="61">
        <f>SUM(Men_5[[#This Row],[RD8]:[RD8 XCO Melrose T]])</f>
        <v>0</v>
      </c>
      <c r="R101" s="61">
        <f>Men_5[[#This Row],[Best 6 of 8 Overall]]+Men_5[[#This Row],[Best 3 of 4 XCM]]+Men_5[[#This Row],[Total of 2 XCO]]</f>
        <v>244.99999999999997</v>
      </c>
      <c r="S101" s="37" cm="1">
        <f t="array" ref="S101">85-SUM(IF(R101&gt;$R$18:$R$210,1/COUNTIF($R$18:$R$210,$R$18:$R$210)))</f>
        <v>61.000000000000057</v>
      </c>
    </row>
    <row r="102" spans="1:19" ht="16" x14ac:dyDescent="0.2">
      <c r="A102" s="110" t="s">
        <v>286</v>
      </c>
      <c r="B102" s="38">
        <f>_xlfn.IFNA(INDEX('RD1 Eagle'!$I$2:$I$176,MATCH(Men_5[[#This Row],[Rider]],'RD1 Eagle'!$F$2:$F$176,0)),"")</f>
        <v>244.99999999999997</v>
      </c>
      <c r="C102" s="38" t="str">
        <f>_xlfn.IFNA(INDEX('RD2 Shepherds'!$I$2:$I$172,MATCH(Men_5[[#This Row],[Rider]],'RD2 Shepherds'!$F$2:$F$172,0)),"")</f>
        <v/>
      </c>
      <c r="D102" s="38" t="str">
        <f>_xlfn.IFNA(INDEX('RD3 OHalTW'!$I$2:$I$200,MATCH(Men_5[[#This Row],[Rider]],'RD3 OHalTW'!$F$2:$F$200,0)),"")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XCM Craigburn'!$I$2:$I$200,MATCH(Men_5[[#This Row],[Rider]],'RD5 XCM Craigburn'!$F$2:$F$200,0)),"")</f>
        <v/>
      </c>
      <c r="G102" s="38" t="str">
        <f>_xlfn.IFNA(INDEX('RD6 XCM Fox Creek'!$I$2:$I$200,MATCH(Men_5[[#This Row],[Rider]],'RD6 XCM Fox Creek'!$F$2:$F$200,0)),"")</f>
        <v/>
      </c>
      <c r="H102" s="38" t="str">
        <f>_xlfn.IFNA(INDEX('RD9 XCM Melrose W'!$I$2:$I$200,MATCH(Men_5[[#This Row],[Rider]],'RD9 XCM Melrose W'!$F$2:$F$200,0)),"")</f>
        <v/>
      </c>
      <c r="I102" s="38" t="str">
        <f>_xlfn.IFNA(INDEX('RD7 XCO  Shepherds'!$I$2:$I$200,MATCH(Men_5[[#This Row],[Rider]],'RD7 XCO  Shepherds'!$F$2:$F$200,0)),"")</f>
        <v/>
      </c>
      <c r="J102" s="38" t="str">
        <f>_xlfn.IFNA(INDEX('RD8 XCO Melrose T'!$I$2:$I$200,MATCH(Men_5[[#This Row],[Rider]],'RD8 XCO Melrose T'!$F$2:$F$200,0)),"")</f>
        <v/>
      </c>
      <c r="K102" s="38">
        <f>9-COUNTBLANK(Men_5[[#This Row],[RD1 XCC Eagle]:[RD8 XCO Melrose T]])</f>
        <v>1</v>
      </c>
      <c r="L102" s="61">
        <f>3-COUNTBLANK(Men_5[[#This Row],[RD1 XCC Eagle]:[RD3 XCM OHalTW]])</f>
        <v>1</v>
      </c>
      <c r="M102" s="61">
        <f>4-COUNTBLANK(Men_5[[#This Row],[RD4 ]:[RD7]])</f>
        <v>0</v>
      </c>
      <c r="N102" s="61">
        <f>2-COUNTBLANK(Men_5[[#This Row],[RD8]:[RD8 XCO Melrose T]])</f>
        <v>0</v>
      </c>
      <c r="O102" s="61" cm="1">
        <f t="array" ref="O102">IF(Men_5[[#This Row],[Number of Rounds]]&lt;=6,SUM(IF(ISNA(B102:J102),0,B102:J102)),SUM(LARGE(B102:J102,{1,2,3,4,5,6})))</f>
        <v>244.99999999999997</v>
      </c>
      <c r="P102" s="61" cm="1">
        <f t="array" ref="P102">IF(Men_5[[#This Row],[Number of Rounds XCM]]&lt;=3,SUM(IF(ISNA(E102:H102),0,E102:H102)),SUM(LARGE(E102:H102,{1,2,3})))</f>
        <v>0</v>
      </c>
      <c r="Q102" s="61">
        <f>SUM(Men_5[[#This Row],[RD8]:[RD8 XCO Melrose T]])</f>
        <v>0</v>
      </c>
      <c r="R102" s="61">
        <f>Men_5[[#This Row],[Best 6 of 8 Overall]]+Men_5[[#This Row],[Best 3 of 4 XCM]]+Men_5[[#This Row],[Total of 2 XCO]]</f>
        <v>244.99999999999997</v>
      </c>
      <c r="S102" s="37" cm="1">
        <f t="array" ref="S102">85-SUM(IF(R102&gt;$R$18:$R$210,1/COUNTIF($R$18:$R$210,$R$18:$R$210)))</f>
        <v>61.000000000000057</v>
      </c>
    </row>
    <row r="103" spans="1:19" ht="16" x14ac:dyDescent="0.2">
      <c r="A103" s="110" t="s">
        <v>114</v>
      </c>
      <c r="B103" s="38" t="str">
        <f>_xlfn.IFNA(INDEX('RD1 Eagle'!$I$2:$I$176,MATCH(Men_5[[#This Row],[Rider]],'RD1 Eagle'!$F$2:$F$176,0)),"")</f>
        <v/>
      </c>
      <c r="C103" s="38">
        <f>_xlfn.IFNA(INDEX('RD2 Shepherds'!$I$2:$I$172,MATCH(Men_5[[#This Row],[Rider]],'RD2 Shepherds'!$F$2:$F$172,0)),"")</f>
        <v>240</v>
      </c>
      <c r="D103" s="38" t="str">
        <f>_xlfn.IFNA(INDEX('RD3 OHalTW'!$I$2:$I$200,MATCH(Men_5[[#This Row],[Rider]],'RD3 OHalTW'!$F$2:$F$200,0)),"")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XCM Craigburn'!$I$2:$I$200,MATCH(Men_5[[#This Row],[Rider]],'RD5 XCM Craigburn'!$F$2:$F$200,0)),"")</f>
        <v/>
      </c>
      <c r="G103" s="38" t="str">
        <f>_xlfn.IFNA(INDEX('RD6 XCM Fox Creek'!$I$2:$I$200,MATCH(Men_5[[#This Row],[Rider]],'RD6 XCM Fox Creek'!$F$2:$F$200,0)),"")</f>
        <v/>
      </c>
      <c r="H103" s="38" t="str">
        <f>_xlfn.IFNA(INDEX('RD9 XCM Melrose W'!$I$2:$I$200,MATCH(Men_5[[#This Row],[Rider]],'RD9 XCM Melrose W'!$F$2:$F$200,0)),"")</f>
        <v/>
      </c>
      <c r="I103" s="38" t="str">
        <f>_xlfn.IFNA(INDEX('RD7 XCO  Shepherds'!$I$2:$I$200,MATCH(Men_5[[#This Row],[Rider]],'RD7 XCO  Shepherds'!$F$2:$F$200,0)),"")</f>
        <v/>
      </c>
      <c r="J103" s="38" t="str">
        <f>_xlfn.IFNA(INDEX('RD8 XCO Melrose T'!$I$2:$I$200,MATCH(Men_5[[#This Row],[Rider]],'RD8 XCO Melrose T'!$F$2:$F$200,0)),"")</f>
        <v/>
      </c>
      <c r="K103" s="38">
        <f>9-COUNTBLANK(Men_5[[#This Row],[RD1 XCC Eagle]:[RD8 XCO Melrose T]])</f>
        <v>1</v>
      </c>
      <c r="L103" s="61">
        <f>3-COUNTBLANK(Men_5[[#This Row],[RD1 XCC Eagle]:[RD3 XCM OHalTW]])</f>
        <v>1</v>
      </c>
      <c r="M103" s="61">
        <f>4-COUNTBLANK(Men_5[[#This Row],[RD4 ]:[RD7]])</f>
        <v>0</v>
      </c>
      <c r="N103" s="61">
        <f>2-COUNTBLANK(Men_5[[#This Row],[RD8]:[RD8 XCO Melrose T]])</f>
        <v>0</v>
      </c>
      <c r="O103" s="61" cm="1">
        <f t="array" ref="O103">IF(Men_5[[#This Row],[Number of Rounds]]&lt;=6,SUM(IF(ISNA(B103:J103),0,B103:J103)),SUM(LARGE(B103:J103,{1,2,3,4,5,6})))</f>
        <v>240</v>
      </c>
      <c r="P103" s="61" cm="1">
        <f t="array" ref="P103">IF(Men_5[[#This Row],[Number of Rounds XCM]]&lt;=3,SUM(IF(ISNA(E103:H103),0,E103:H103)),SUM(LARGE(E103:H103,{1,2,3})))</f>
        <v>0</v>
      </c>
      <c r="Q103" s="61">
        <f>SUM(Men_5[[#This Row],[RD8]:[RD8 XCO Melrose T]])</f>
        <v>0</v>
      </c>
      <c r="R103" s="61">
        <f>Men_5[[#This Row],[Best 6 of 8 Overall]]+Men_5[[#This Row],[Best 3 of 4 XCM]]+Men_5[[#This Row],[Total of 2 XCO]]</f>
        <v>240</v>
      </c>
      <c r="S103" s="37" cm="1">
        <f t="array" ref="S103">85-SUM(IF(R103&gt;$R$18:$R$210,1/COUNTIF($R$18:$R$210,$R$18:$R$210)))</f>
        <v>62.000000000000057</v>
      </c>
    </row>
    <row r="104" spans="1:19" ht="16" x14ac:dyDescent="0.2">
      <c r="A104" s="110" t="s">
        <v>92</v>
      </c>
      <c r="B104" s="38" t="str">
        <f>_xlfn.IFNA(INDEX('RD1 Eagle'!$I$2:$I$176,MATCH(Men_5[[#This Row],[Rider]],'RD1 Eagle'!$F$2:$F$176,0)),"")</f>
        <v/>
      </c>
      <c r="C104" s="38">
        <f>_xlfn.IFNA(INDEX('RD2 Shepherds'!$I$2:$I$172,MATCH(Men_5[[#This Row],[Rider]],'RD2 Shepherds'!$F$2:$F$172,0)),"")</f>
        <v>237.99999999999997</v>
      </c>
      <c r="D104" s="38" t="str">
        <f>_xlfn.IFNA(INDEX('RD3 OHalTW'!$I$2:$I$200,MATCH(Men_5[[#This Row],[Rider]],'RD3 OHalTW'!$F$2:$F$200,0)),"")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XCM Craigburn'!$I$2:$I$200,MATCH(Men_5[[#This Row],[Rider]],'RD5 XCM Craigburn'!$F$2:$F$200,0)),"")</f>
        <v/>
      </c>
      <c r="G104" s="38" t="str">
        <f>_xlfn.IFNA(INDEX('RD6 XCM Fox Creek'!$I$2:$I$200,MATCH(Men_5[[#This Row],[Rider]],'RD6 XCM Fox Creek'!$F$2:$F$200,0)),"")</f>
        <v/>
      </c>
      <c r="H104" s="38" t="str">
        <f>_xlfn.IFNA(INDEX('RD9 XCM Melrose W'!$I$2:$I$200,MATCH(Men_5[[#This Row],[Rider]],'RD9 XCM Melrose W'!$F$2:$F$200,0)),"")</f>
        <v/>
      </c>
      <c r="I104" s="38" t="str">
        <f>_xlfn.IFNA(INDEX('RD7 XCO  Shepherds'!$I$2:$I$200,MATCH(Men_5[[#This Row],[Rider]],'RD7 XCO  Shepherds'!$F$2:$F$200,0)),"")</f>
        <v/>
      </c>
      <c r="J104" s="38" t="str">
        <f>_xlfn.IFNA(INDEX('RD8 XCO Melrose T'!$I$2:$I$200,MATCH(Men_5[[#This Row],[Rider]],'RD8 XCO Melrose T'!$F$2:$F$200,0)),"")</f>
        <v/>
      </c>
      <c r="K104" s="38">
        <f>9-COUNTBLANK(Men_5[[#This Row],[RD1 XCC Eagle]:[RD8 XCO Melrose T]])</f>
        <v>1</v>
      </c>
      <c r="L104" s="61">
        <f>3-COUNTBLANK(Men_5[[#This Row],[RD1 XCC Eagle]:[RD3 XCM OHalTW]])</f>
        <v>1</v>
      </c>
      <c r="M104" s="61">
        <f>4-COUNTBLANK(Men_5[[#This Row],[RD4 ]:[RD7]])</f>
        <v>0</v>
      </c>
      <c r="N104" s="61">
        <f>2-COUNTBLANK(Men_5[[#This Row],[RD8]:[RD8 XCO Melrose T]])</f>
        <v>0</v>
      </c>
      <c r="O104" s="61" cm="1">
        <f t="array" ref="O104">IF(Men_5[[#This Row],[Number of Rounds]]&lt;=6,SUM(IF(ISNA(B104:J104),0,B104:J104)),SUM(LARGE(B104:J104,{1,2,3,4,5,6})))</f>
        <v>237.99999999999997</v>
      </c>
      <c r="P104" s="61" cm="1">
        <f t="array" ref="P104">IF(Men_5[[#This Row],[Number of Rounds XCM]]&lt;=3,SUM(IF(ISNA(E104:H104),0,E104:H104)),SUM(LARGE(E104:H104,{1,2,3})))</f>
        <v>0</v>
      </c>
      <c r="Q104" s="61">
        <f>SUM(Men_5[[#This Row],[RD8]:[RD8 XCO Melrose T]])</f>
        <v>0</v>
      </c>
      <c r="R104" s="61">
        <f>Men_5[[#This Row],[Best 6 of 8 Overall]]+Men_5[[#This Row],[Best 3 of 4 XCM]]+Men_5[[#This Row],[Total of 2 XCO]]</f>
        <v>237.99999999999997</v>
      </c>
      <c r="S104" s="37" cm="1">
        <f t="array" ref="S104">85-SUM(IF(R104&gt;$R$18:$R$210,1/COUNTIF($R$18:$R$210,$R$18:$R$210)))</f>
        <v>63.000000000000057</v>
      </c>
    </row>
    <row r="105" spans="1:19" ht="16" x14ac:dyDescent="0.2">
      <c r="A105" s="110" t="s">
        <v>476</v>
      </c>
      <c r="B105" s="38" t="str">
        <f>_xlfn.IFNA(INDEX('RD1 Eagle'!$I$2:$I$176,MATCH(Men_5[[#This Row],[Rider]],'RD1 Eagle'!$F$2:$F$176,0)),"")</f>
        <v/>
      </c>
      <c r="C105" s="38" t="str">
        <f>_xlfn.IFNA(INDEX('RD2 Shepherds'!$I$2:$I$172,MATCH(Men_5[[#This Row],[Rider]],'RD2 Shepherds'!$F$2:$F$172,0)),"")</f>
        <v/>
      </c>
      <c r="D105" s="38">
        <f>_xlfn.IFNA(INDEX('RD3 OHalTW'!$I$2:$I$200,MATCH(Men_5[[#This Row],[Rider]],'RD3 OHalTW'!$F$2:$F$200,0)),"")</f>
        <v>237.99999999999997</v>
      </c>
      <c r="E105" s="38" t="str">
        <f>_xlfn.IFNA(INDEX('RD4 Ohalloran'!$I$2:$I$200,MATCH(Men_5[[#This Row],[Rider]],'RD4 Ohalloran'!$F$2:$F$200,0)),"")</f>
        <v/>
      </c>
      <c r="F105" s="38" t="str">
        <f>_xlfn.IFNA(INDEX('RD5 XCM Craigburn'!$I$2:$I$200,MATCH(Men_5[[#This Row],[Rider]],'RD5 XCM Craigburn'!$F$2:$F$200,0)),"")</f>
        <v/>
      </c>
      <c r="G105" s="38" t="str">
        <f>_xlfn.IFNA(INDEX('RD6 XCM Fox Creek'!$I$2:$I$200,MATCH(Men_5[[#This Row],[Rider]],'RD6 XCM Fox Creek'!$F$2:$F$200,0)),"")</f>
        <v/>
      </c>
      <c r="H105" s="38" t="str">
        <f>_xlfn.IFNA(INDEX('RD9 XCM Melrose W'!$I$2:$I$200,MATCH(Men_5[[#This Row],[Rider]],'RD9 XCM Melrose W'!$F$2:$F$200,0)),"")</f>
        <v/>
      </c>
      <c r="I105" s="38" t="str">
        <f>_xlfn.IFNA(INDEX('RD7 XCO  Shepherds'!$I$2:$I$200,MATCH(Men_5[[#This Row],[Rider]],'RD7 XCO  Shepherds'!$F$2:$F$200,0)),"")</f>
        <v/>
      </c>
      <c r="J105" s="38" t="str">
        <f>_xlfn.IFNA(INDEX('RD8 XCO Melrose T'!$I$2:$I$200,MATCH(Men_5[[#This Row],[Rider]],'RD8 XCO Melrose T'!$F$2:$F$200,0)),"")</f>
        <v/>
      </c>
      <c r="K105" s="38">
        <f>9-COUNTBLANK(Men_5[[#This Row],[RD1 XCC Eagle]:[RD8 XCO Melrose T]])</f>
        <v>1</v>
      </c>
      <c r="L105" s="61">
        <f>3-COUNTBLANK(Men_5[[#This Row],[RD1 XCC Eagle]:[RD3 XCM OHalTW]])</f>
        <v>1</v>
      </c>
      <c r="M105" s="61">
        <f>4-COUNTBLANK(Men_5[[#This Row],[RD4 ]:[RD7]])</f>
        <v>0</v>
      </c>
      <c r="N105" s="61">
        <f>2-COUNTBLANK(Men_5[[#This Row],[RD8]:[RD8 XCO Melrose T]])</f>
        <v>0</v>
      </c>
      <c r="O105" s="61" cm="1">
        <f t="array" ref="O105">IF(Men_5[[#This Row],[Number of Rounds]]&lt;=6,SUM(IF(ISNA(B105:J105),0,B105:J105)),SUM(LARGE(B105:J105,{1,2,3,4,5,6})))</f>
        <v>237.99999999999997</v>
      </c>
      <c r="P105" s="61" cm="1">
        <f t="array" ref="P105">IF(Men_5[[#This Row],[Number of Rounds XCM]]&lt;=3,SUM(IF(ISNA(E105:H105),0,E105:H105)),SUM(LARGE(E105:H105,{1,2,3})))</f>
        <v>0</v>
      </c>
      <c r="Q105" s="61">
        <f>SUM(Men_5[[#This Row],[RD8]:[RD8 XCO Melrose T]])</f>
        <v>0</v>
      </c>
      <c r="R105" s="61">
        <f>Men_5[[#This Row],[Best 6 of 8 Overall]]+Men_5[[#This Row],[Best 3 of 4 XCM]]+Men_5[[#This Row],[Total of 2 XCO]]</f>
        <v>237.99999999999997</v>
      </c>
      <c r="S105" s="37" cm="1">
        <f t="array" ref="S105">85-SUM(IF(R105&gt;$R$18:$R$210,1/COUNTIF($R$18:$R$210,$R$18:$R$210)))</f>
        <v>63.000000000000057</v>
      </c>
    </row>
    <row r="106" spans="1:19" ht="16" x14ac:dyDescent="0.2">
      <c r="A106" s="110" t="s">
        <v>389</v>
      </c>
      <c r="B106" s="38" t="str">
        <f>_xlfn.IFNA(INDEX('RD1 Eagle'!$I$2:$I$176,MATCH(Men_5[[#This Row],[Rider]],'RD1 Eagle'!$F$2:$F$176,0)),"")</f>
        <v/>
      </c>
      <c r="C106" s="38">
        <f>_xlfn.IFNA(INDEX('RD2 Shepherds'!$I$2:$I$172,MATCH(Men_5[[#This Row],[Rider]],'RD2 Shepherds'!$F$2:$F$172,0)),"")</f>
        <v>234</v>
      </c>
      <c r="D106" s="38" t="str">
        <f>_xlfn.IFNA(INDEX('RD3 OHalTW'!$I$2:$I$200,MATCH(Men_5[[#This Row],[Rider]],'RD3 OHalTW'!$F$2:$F$200,0)),"")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XCM Craigburn'!$I$2:$I$200,MATCH(Men_5[[#This Row],[Rider]],'RD5 XCM Craigburn'!$F$2:$F$200,0)),"")</f>
        <v/>
      </c>
      <c r="G106" s="38" t="str">
        <f>_xlfn.IFNA(INDEX('RD6 XCM Fox Creek'!$I$2:$I$200,MATCH(Men_5[[#This Row],[Rider]],'RD6 XCM Fox Creek'!$F$2:$F$200,0)),"")</f>
        <v/>
      </c>
      <c r="H106" s="38" t="str">
        <f>_xlfn.IFNA(INDEX('RD9 XCM Melrose W'!$I$2:$I$200,MATCH(Men_5[[#This Row],[Rider]],'RD9 XCM Melrose W'!$F$2:$F$200,0)),"")</f>
        <v/>
      </c>
      <c r="I106" s="38" t="str">
        <f>_xlfn.IFNA(INDEX('RD7 XCO  Shepherds'!$I$2:$I$200,MATCH(Men_5[[#This Row],[Rider]],'RD7 XCO  Shepherds'!$F$2:$F$200,0)),"")</f>
        <v/>
      </c>
      <c r="J106" s="38" t="str">
        <f>_xlfn.IFNA(INDEX('RD8 XCO Melrose T'!$I$2:$I$200,MATCH(Men_5[[#This Row],[Rider]],'RD8 XCO Melrose T'!$F$2:$F$200,0)),"")</f>
        <v/>
      </c>
      <c r="K106" s="38">
        <f>9-COUNTBLANK(Men_5[[#This Row],[RD1 XCC Eagle]:[RD8 XCO Melrose T]])</f>
        <v>1</v>
      </c>
      <c r="L106" s="61">
        <f>3-COUNTBLANK(Men_5[[#This Row],[RD1 XCC Eagle]:[RD3 XCM OHalTW]])</f>
        <v>1</v>
      </c>
      <c r="M106" s="61">
        <f>4-COUNTBLANK(Men_5[[#This Row],[RD4 ]:[RD7]])</f>
        <v>0</v>
      </c>
      <c r="N106" s="61">
        <f>2-COUNTBLANK(Men_5[[#This Row],[RD8]:[RD8 XCO Melrose T]])</f>
        <v>0</v>
      </c>
      <c r="O106" s="61" cm="1">
        <f t="array" ref="O106">IF(Men_5[[#This Row],[Number of Rounds]]&lt;=6,SUM(IF(ISNA(B106:J106),0,B106:J106)),SUM(LARGE(B106:J106,{1,2,3,4,5,6})))</f>
        <v>234</v>
      </c>
      <c r="P106" s="61" cm="1">
        <f t="array" ref="P106">IF(Men_5[[#This Row],[Number of Rounds XCM]]&lt;=3,SUM(IF(ISNA(E106:H106),0,E106:H106)),SUM(LARGE(E106:H106,{1,2,3})))</f>
        <v>0</v>
      </c>
      <c r="Q106" s="61">
        <f>SUM(Men_5[[#This Row],[RD8]:[RD8 XCO Melrose T]])</f>
        <v>0</v>
      </c>
      <c r="R106" s="61">
        <f>Men_5[[#This Row],[Best 6 of 8 Overall]]+Men_5[[#This Row],[Best 3 of 4 XCM]]+Men_5[[#This Row],[Total of 2 XCO]]</f>
        <v>234</v>
      </c>
      <c r="S106" s="37" cm="1">
        <f t="array" ref="S106">85-SUM(IF(R106&gt;$R$18:$R$210,1/COUNTIF($R$18:$R$210,$R$18:$R$210)))</f>
        <v>64.000000000000057</v>
      </c>
    </row>
    <row r="107" spans="1:19" ht="16" x14ac:dyDescent="0.2">
      <c r="A107" s="110" t="s">
        <v>115</v>
      </c>
      <c r="B107" s="38" t="str">
        <f>_xlfn.IFNA(INDEX('RD1 Eagle'!$I$2:$I$176,MATCH(Men_5[[#This Row],[Rider]],'RD1 Eagle'!$F$2:$F$176,0)),"")</f>
        <v/>
      </c>
      <c r="C107" s="38">
        <f>_xlfn.IFNA(INDEX('RD2 Shepherds'!$I$2:$I$172,MATCH(Men_5[[#This Row],[Rider]],'RD2 Shepherds'!$F$2:$F$172,0)),"")</f>
        <v>228</v>
      </c>
      <c r="D107" s="38" t="str">
        <f>_xlfn.IFNA(INDEX('RD3 OHalTW'!$I$2:$I$200,MATCH(Men_5[[#This Row],[Rider]],'RD3 OHalTW'!$F$2:$F$200,0)),"")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XCM Craigburn'!$I$2:$I$200,MATCH(Men_5[[#This Row],[Rider]],'RD5 XCM Craigburn'!$F$2:$F$200,0)),"")</f>
        <v/>
      </c>
      <c r="G107" s="38" t="str">
        <f>_xlfn.IFNA(INDEX('RD6 XCM Fox Creek'!$I$2:$I$200,MATCH(Men_5[[#This Row],[Rider]],'RD6 XCM Fox Creek'!$F$2:$F$200,0)),"")</f>
        <v/>
      </c>
      <c r="H107" s="38" t="str">
        <f>_xlfn.IFNA(INDEX('RD9 XCM Melrose W'!$I$2:$I$200,MATCH(Men_5[[#This Row],[Rider]],'RD9 XCM Melrose W'!$F$2:$F$200,0)),"")</f>
        <v/>
      </c>
      <c r="I107" s="38" t="str">
        <f>_xlfn.IFNA(INDEX('RD7 XCO  Shepherds'!$I$2:$I$200,MATCH(Men_5[[#This Row],[Rider]],'RD7 XCO  Shepherds'!$F$2:$F$200,0)),"")</f>
        <v/>
      </c>
      <c r="J107" s="38" t="str">
        <f>_xlfn.IFNA(INDEX('RD8 XCO Melrose T'!$I$2:$I$200,MATCH(Men_5[[#This Row],[Rider]],'RD8 XCO Melrose T'!$F$2:$F$200,0)),"")</f>
        <v/>
      </c>
      <c r="K107" s="38">
        <f>9-COUNTBLANK(Men_5[[#This Row],[RD1 XCC Eagle]:[RD8 XCO Melrose T]])</f>
        <v>1</v>
      </c>
      <c r="L107" s="61">
        <f>3-COUNTBLANK(Men_5[[#This Row],[RD1 XCC Eagle]:[RD3 XCM OHalTW]])</f>
        <v>1</v>
      </c>
      <c r="M107" s="61">
        <f>4-COUNTBLANK(Men_5[[#This Row],[RD4 ]:[RD7]])</f>
        <v>0</v>
      </c>
      <c r="N107" s="61">
        <f>2-COUNTBLANK(Men_5[[#This Row],[RD8]:[RD8 XCO Melrose T]])</f>
        <v>0</v>
      </c>
      <c r="O107" s="61" cm="1">
        <f t="array" ref="O107">IF(Men_5[[#This Row],[Number of Rounds]]&lt;=6,SUM(IF(ISNA(B107:J107),0,B107:J107)),SUM(LARGE(B107:J107,{1,2,3,4,5,6})))</f>
        <v>228</v>
      </c>
      <c r="P107" s="61" cm="1">
        <f t="array" ref="P107">IF(Men_5[[#This Row],[Number of Rounds XCM]]&lt;=3,SUM(IF(ISNA(E107:H107),0,E107:H107)),SUM(LARGE(E107:H107,{1,2,3})))</f>
        <v>0</v>
      </c>
      <c r="Q107" s="61">
        <f>SUM(Men_5[[#This Row],[RD8]:[RD8 XCO Melrose T]])</f>
        <v>0</v>
      </c>
      <c r="R107" s="61">
        <f>Men_5[[#This Row],[Best 6 of 8 Overall]]+Men_5[[#This Row],[Best 3 of 4 XCM]]+Men_5[[#This Row],[Total of 2 XCO]]</f>
        <v>228</v>
      </c>
      <c r="S107" s="37" cm="1">
        <f t="array" ref="S107">85-SUM(IF(R107&gt;$R$18:$R$210,1/COUNTIF($R$18:$R$210,$R$18:$R$210)))</f>
        <v>65.000000000000057</v>
      </c>
    </row>
    <row r="108" spans="1:19" ht="16" x14ac:dyDescent="0.2">
      <c r="A108" s="110" t="s">
        <v>368</v>
      </c>
      <c r="B108" s="38" t="str">
        <f>_xlfn.IFNA(INDEX('RD1 Eagle'!$I$2:$I$176,MATCH(Men_5[[#This Row],[Rider]],'RD1 Eagle'!$F$2:$F$176,0)),"")</f>
        <v/>
      </c>
      <c r="C108" s="38">
        <f>_xlfn.IFNA(INDEX('RD2 Shepherds'!$I$2:$I$172,MATCH(Men_5[[#This Row],[Rider]],'RD2 Shepherds'!$F$2:$F$172,0)),"")</f>
        <v>224</v>
      </c>
      <c r="D108" s="38" t="str">
        <f>_xlfn.IFNA(INDEX('RD3 OHalTW'!$I$2:$I$200,MATCH(Men_5[[#This Row],[Rider]],'RD3 OHalTW'!$F$2:$F$200,0)),"")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XCM Craigburn'!$I$2:$I$200,MATCH(Men_5[[#This Row],[Rider]],'RD5 XCM Craigburn'!$F$2:$F$200,0)),"")</f>
        <v/>
      </c>
      <c r="G108" s="38" t="str">
        <f>_xlfn.IFNA(INDEX('RD6 XCM Fox Creek'!$I$2:$I$200,MATCH(Men_5[[#This Row],[Rider]],'RD6 XCM Fox Creek'!$F$2:$F$200,0)),"")</f>
        <v/>
      </c>
      <c r="H108" s="38" t="str">
        <f>_xlfn.IFNA(INDEX('RD9 XCM Melrose W'!$I$2:$I$200,MATCH(Men_5[[#This Row],[Rider]],'RD9 XCM Melrose W'!$F$2:$F$200,0)),"")</f>
        <v/>
      </c>
      <c r="I108" s="38" t="str">
        <f>_xlfn.IFNA(INDEX('RD7 XCO  Shepherds'!$I$2:$I$200,MATCH(Men_5[[#This Row],[Rider]],'RD7 XCO  Shepherds'!$F$2:$F$200,0)),"")</f>
        <v/>
      </c>
      <c r="J108" s="38" t="str">
        <f>_xlfn.IFNA(INDEX('RD8 XCO Melrose T'!$I$2:$I$200,MATCH(Men_5[[#This Row],[Rider]],'RD8 XCO Melrose T'!$F$2:$F$200,0)),"")</f>
        <v/>
      </c>
      <c r="K108" s="38">
        <f>9-COUNTBLANK(Men_5[[#This Row],[RD1 XCC Eagle]:[RD8 XCO Melrose T]])</f>
        <v>1</v>
      </c>
      <c r="L108" s="61">
        <f>3-COUNTBLANK(Men_5[[#This Row],[RD1 XCC Eagle]:[RD3 XCM OHalTW]])</f>
        <v>1</v>
      </c>
      <c r="M108" s="61">
        <f>4-COUNTBLANK(Men_5[[#This Row],[RD4 ]:[RD7]])</f>
        <v>0</v>
      </c>
      <c r="N108" s="61">
        <f>2-COUNTBLANK(Men_5[[#This Row],[RD8]:[RD8 XCO Melrose T]])</f>
        <v>0</v>
      </c>
      <c r="O108" s="61" cm="1">
        <f t="array" ref="O108">IF(Men_5[[#This Row],[Number of Rounds]]&lt;=6,SUM(IF(ISNA(B108:J108),0,B108:J108)),SUM(LARGE(B108:J108,{1,2,3,4,5,6})))</f>
        <v>224</v>
      </c>
      <c r="P108" s="61" cm="1">
        <f t="array" ref="P108">IF(Men_5[[#This Row],[Number of Rounds XCM]]&lt;=3,SUM(IF(ISNA(E108:H108),0,E108:H108)),SUM(LARGE(E108:H108,{1,2,3})))</f>
        <v>0</v>
      </c>
      <c r="Q108" s="61">
        <f>SUM(Men_5[[#This Row],[RD8]:[RD8 XCO Melrose T]])</f>
        <v>0</v>
      </c>
      <c r="R108" s="61">
        <f>Men_5[[#This Row],[Best 6 of 8 Overall]]+Men_5[[#This Row],[Best 3 of 4 XCM]]+Men_5[[#This Row],[Total of 2 XCO]]</f>
        <v>224</v>
      </c>
      <c r="S108" s="37" cm="1">
        <f t="array" ref="S108">85-SUM(IF(R108&gt;$R$18:$R$210,1/COUNTIF($R$18:$R$210,$R$18:$R$210)))</f>
        <v>66.000000000000057</v>
      </c>
    </row>
    <row r="109" spans="1:19" ht="16" x14ac:dyDescent="0.2">
      <c r="A109" s="110" t="s">
        <v>298</v>
      </c>
      <c r="B109" s="38">
        <f>_xlfn.IFNA(INDEX('RD1 Eagle'!$I$2:$I$176,MATCH(Men_5[[#This Row],[Rider]],'RD1 Eagle'!$F$2:$F$176,0)),"")</f>
        <v>222</v>
      </c>
      <c r="C109" s="38" t="str">
        <f>_xlfn.IFNA(INDEX('RD2 Shepherds'!$I$2:$I$172,MATCH(Men_5[[#This Row],[Rider]],'RD2 Shepherds'!$F$2:$F$172,0)),"")</f>
        <v/>
      </c>
      <c r="D109" s="38" t="str">
        <f>_xlfn.IFNA(INDEX('RD3 OHalTW'!$I$2:$I$200,MATCH(Men_5[[#This Row],[Rider]],'RD3 OHalTW'!$F$2:$F$200,0)),"")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XCM Craigburn'!$I$2:$I$200,MATCH(Men_5[[#This Row],[Rider]],'RD5 XCM Craigburn'!$F$2:$F$200,0)),"")</f>
        <v/>
      </c>
      <c r="G109" s="38" t="str">
        <f>_xlfn.IFNA(INDEX('RD6 XCM Fox Creek'!$I$2:$I$200,MATCH(Men_5[[#This Row],[Rider]],'RD6 XCM Fox Creek'!$F$2:$F$200,0)),"")</f>
        <v/>
      </c>
      <c r="H109" s="38" t="str">
        <f>_xlfn.IFNA(INDEX('RD9 XCM Melrose W'!$I$2:$I$200,MATCH(Men_5[[#This Row],[Rider]],'RD9 XCM Melrose W'!$F$2:$F$200,0)),"")</f>
        <v/>
      </c>
      <c r="I109" s="38" t="str">
        <f>_xlfn.IFNA(INDEX('RD7 XCO  Shepherds'!$I$2:$I$200,MATCH(Men_5[[#This Row],[Rider]],'RD7 XCO  Shepherds'!$F$2:$F$200,0)),"")</f>
        <v/>
      </c>
      <c r="J109" s="38" t="str">
        <f>_xlfn.IFNA(INDEX('RD8 XCO Melrose T'!$I$2:$I$200,MATCH(Men_5[[#This Row],[Rider]],'RD8 XCO Melrose T'!$F$2:$F$200,0)),"")</f>
        <v/>
      </c>
      <c r="K109" s="38">
        <f>9-COUNTBLANK(Men_5[[#This Row],[RD1 XCC Eagle]:[RD8 XCO Melrose T]])</f>
        <v>1</v>
      </c>
      <c r="L109" s="61">
        <f>3-COUNTBLANK(Men_5[[#This Row],[RD1 XCC Eagle]:[RD3 XCM OHalTW]])</f>
        <v>1</v>
      </c>
      <c r="M109" s="61">
        <f>4-COUNTBLANK(Men_5[[#This Row],[RD4 ]:[RD7]])</f>
        <v>0</v>
      </c>
      <c r="N109" s="61">
        <f>2-COUNTBLANK(Men_5[[#This Row],[RD8]:[RD8 XCO Melrose T]])</f>
        <v>0</v>
      </c>
      <c r="O109" s="61" cm="1">
        <f t="array" ref="O109">IF(Men_5[[#This Row],[Number of Rounds]]&lt;=6,SUM(IF(ISNA(B109:J109),0,B109:J109)),SUM(LARGE(B109:J109,{1,2,3,4,5,6})))</f>
        <v>222</v>
      </c>
      <c r="P109" s="61" cm="1">
        <f t="array" ref="P109">IF(Men_5[[#This Row],[Number of Rounds XCM]]&lt;=3,SUM(IF(ISNA(E109:H109),0,E109:H109)),SUM(LARGE(E109:H109,{1,2,3})))</f>
        <v>0</v>
      </c>
      <c r="Q109" s="61">
        <f>SUM(Men_5[[#This Row],[RD8]:[RD8 XCO Melrose T]])</f>
        <v>0</v>
      </c>
      <c r="R109" s="61">
        <f>Men_5[[#This Row],[Best 6 of 8 Overall]]+Men_5[[#This Row],[Best 3 of 4 XCM]]+Men_5[[#This Row],[Total of 2 XCO]]</f>
        <v>222</v>
      </c>
      <c r="S109" s="37" cm="1">
        <f t="array" ref="S109">85-SUM(IF(R109&gt;$R$18:$R$210,1/COUNTIF($R$18:$R$210,$R$18:$R$210)))</f>
        <v>67.000000000000057</v>
      </c>
    </row>
    <row r="110" spans="1:19" ht="16" x14ac:dyDescent="0.2">
      <c r="A110" s="110" t="s">
        <v>391</v>
      </c>
      <c r="B110" s="38" t="str">
        <f>_xlfn.IFNA(INDEX('RD1 Eagle'!$I$2:$I$176,MATCH(Men_5[[#This Row],[Rider]],'RD1 Eagle'!$F$2:$F$176,0)),"")</f>
        <v/>
      </c>
      <c r="C110" s="38">
        <f>_xlfn.IFNA(INDEX('RD2 Shepherds'!$I$2:$I$172,MATCH(Men_5[[#This Row],[Rider]],'RD2 Shepherds'!$F$2:$F$172,0)),"")</f>
        <v>216</v>
      </c>
      <c r="D110" s="38" t="str">
        <f>_xlfn.IFNA(INDEX('RD3 OHalTW'!$I$2:$I$200,MATCH(Men_5[[#This Row],[Rider]],'RD3 OHalTW'!$F$2:$F$200,0)),"")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XCM Craigburn'!$I$2:$I$200,MATCH(Men_5[[#This Row],[Rider]],'RD5 XCM Craigburn'!$F$2:$F$200,0)),"")</f>
        <v/>
      </c>
      <c r="G110" s="38" t="str">
        <f>_xlfn.IFNA(INDEX('RD6 XCM Fox Creek'!$I$2:$I$200,MATCH(Men_5[[#This Row],[Rider]],'RD6 XCM Fox Creek'!$F$2:$F$200,0)),"")</f>
        <v/>
      </c>
      <c r="H110" s="38" t="str">
        <f>_xlfn.IFNA(INDEX('RD9 XCM Melrose W'!$I$2:$I$200,MATCH(Men_5[[#This Row],[Rider]],'RD9 XCM Melrose W'!$F$2:$F$200,0)),"")</f>
        <v/>
      </c>
      <c r="I110" s="38" t="str">
        <f>_xlfn.IFNA(INDEX('RD7 XCO  Shepherds'!$I$2:$I$200,MATCH(Men_5[[#This Row],[Rider]],'RD7 XCO  Shepherds'!$F$2:$F$200,0)),"")</f>
        <v/>
      </c>
      <c r="J110" s="38" t="str">
        <f>_xlfn.IFNA(INDEX('RD8 XCO Melrose T'!$I$2:$I$200,MATCH(Men_5[[#This Row],[Rider]],'RD8 XCO Melrose T'!$F$2:$F$200,0)),"")</f>
        <v/>
      </c>
      <c r="K110" s="38">
        <f>9-COUNTBLANK(Men_5[[#This Row],[RD1 XCC Eagle]:[RD8 XCO Melrose T]])</f>
        <v>1</v>
      </c>
      <c r="L110" s="61">
        <f>3-COUNTBLANK(Men_5[[#This Row],[RD1 XCC Eagle]:[RD3 XCM OHalTW]])</f>
        <v>1</v>
      </c>
      <c r="M110" s="61">
        <f>4-COUNTBLANK(Men_5[[#This Row],[RD4 ]:[RD7]])</f>
        <v>0</v>
      </c>
      <c r="N110" s="61">
        <f>2-COUNTBLANK(Men_5[[#This Row],[RD8]:[RD8 XCO Melrose T]])</f>
        <v>0</v>
      </c>
      <c r="O110" s="61" cm="1">
        <f t="array" ref="O110">IF(Men_5[[#This Row],[Number of Rounds]]&lt;=6,SUM(IF(ISNA(B110:J110),0,B110:J110)),SUM(LARGE(B110:J110,{1,2,3,4,5,6})))</f>
        <v>216</v>
      </c>
      <c r="P110" s="61" cm="1">
        <f t="array" ref="P110">IF(Men_5[[#This Row],[Number of Rounds XCM]]&lt;=3,SUM(IF(ISNA(E110:H110),0,E110:H110)),SUM(LARGE(E110:H110,{1,2,3})))</f>
        <v>0</v>
      </c>
      <c r="Q110" s="61">
        <f>SUM(Men_5[[#This Row],[RD8]:[RD8 XCO Melrose T]])</f>
        <v>0</v>
      </c>
      <c r="R110" s="61">
        <f>Men_5[[#This Row],[Best 6 of 8 Overall]]+Men_5[[#This Row],[Best 3 of 4 XCM]]+Men_5[[#This Row],[Total of 2 XCO]]</f>
        <v>216</v>
      </c>
      <c r="S110" s="37" cm="1">
        <f t="array" ref="S110">85-SUM(IF(R110&gt;$R$18:$R$210,1/COUNTIF($R$18:$R$210,$R$18:$R$210)))</f>
        <v>68.000000000000057</v>
      </c>
    </row>
    <row r="111" spans="1:19" ht="16" x14ac:dyDescent="0.2">
      <c r="A111" s="110" t="s">
        <v>480</v>
      </c>
      <c r="B111" s="38" t="str">
        <f>_xlfn.IFNA(INDEX('RD1 Eagle'!$I$2:$I$176,MATCH(Men_5[[#This Row],[Rider]],'RD1 Eagle'!$F$2:$F$176,0)),"")</f>
        <v/>
      </c>
      <c r="C111" s="38" t="str">
        <f>_xlfn.IFNA(INDEX('RD2 Shepherds'!$I$2:$I$172,MATCH(Men_5[[#This Row],[Rider]],'RD2 Shepherds'!$F$2:$F$172,0)),"")</f>
        <v/>
      </c>
      <c r="D111" s="38">
        <f>_xlfn.IFNA(INDEX('RD3 OHalTW'!$I$2:$I$200,MATCH(Men_5[[#This Row],[Rider]],'RD3 OHalTW'!$F$2:$F$200,0)),"")</f>
        <v>204</v>
      </c>
      <c r="E111" s="38" t="str">
        <f>_xlfn.IFNA(INDEX('RD4 Ohalloran'!$I$2:$I$200,MATCH(Men_5[[#This Row],[Rider]],'RD4 Ohalloran'!$F$2:$F$200,0)),"")</f>
        <v/>
      </c>
      <c r="F111" s="38" t="str">
        <f>_xlfn.IFNA(INDEX('RD5 XCM Craigburn'!$I$2:$I$200,MATCH(Men_5[[#This Row],[Rider]],'RD5 XCM Craigburn'!$F$2:$F$200,0)),"")</f>
        <v/>
      </c>
      <c r="G111" s="38" t="str">
        <f>_xlfn.IFNA(INDEX('RD6 XCM Fox Creek'!$I$2:$I$200,MATCH(Men_5[[#This Row],[Rider]],'RD6 XCM Fox Creek'!$F$2:$F$200,0)),"")</f>
        <v/>
      </c>
      <c r="H111" s="38" t="str">
        <f>_xlfn.IFNA(INDEX('RD9 XCM Melrose W'!$I$2:$I$200,MATCH(Men_5[[#This Row],[Rider]],'RD9 XCM Melrose W'!$F$2:$F$200,0)),"")</f>
        <v/>
      </c>
      <c r="I111" s="38" t="str">
        <f>_xlfn.IFNA(INDEX('RD7 XCO  Shepherds'!$I$2:$I$200,MATCH(Men_5[[#This Row],[Rider]],'RD7 XCO  Shepherds'!$F$2:$F$200,0)),"")</f>
        <v/>
      </c>
      <c r="J111" s="38" t="str">
        <f>_xlfn.IFNA(INDEX('RD8 XCO Melrose T'!$I$2:$I$200,MATCH(Men_5[[#This Row],[Rider]],'RD8 XCO Melrose T'!$F$2:$F$200,0)),"")</f>
        <v/>
      </c>
      <c r="K111" s="38">
        <f>9-COUNTBLANK(Men_5[[#This Row],[RD1 XCC Eagle]:[RD8 XCO Melrose T]])</f>
        <v>1</v>
      </c>
      <c r="L111" s="61">
        <f>3-COUNTBLANK(Men_5[[#This Row],[RD1 XCC Eagle]:[RD3 XCM OHalTW]])</f>
        <v>1</v>
      </c>
      <c r="M111" s="61">
        <f>4-COUNTBLANK(Men_5[[#This Row],[RD4 ]:[RD7]])</f>
        <v>0</v>
      </c>
      <c r="N111" s="61">
        <f>2-COUNTBLANK(Men_5[[#This Row],[RD8]:[RD8 XCO Melrose T]])</f>
        <v>0</v>
      </c>
      <c r="O111" s="61" cm="1">
        <f t="array" ref="O111">IF(Men_5[[#This Row],[Number of Rounds]]&lt;=6,SUM(IF(ISNA(B111:J111),0,B111:J111)),SUM(LARGE(B111:J111,{1,2,3,4,5,6})))</f>
        <v>204</v>
      </c>
      <c r="P111" s="61" cm="1">
        <f t="array" ref="P111">IF(Men_5[[#This Row],[Number of Rounds XCM]]&lt;=3,SUM(IF(ISNA(E111:H111),0,E111:H111)),SUM(LARGE(E111:H111,{1,2,3})))</f>
        <v>0</v>
      </c>
      <c r="Q111" s="61">
        <f>SUM(Men_5[[#This Row],[RD8]:[RD8 XCO Melrose T]])</f>
        <v>0</v>
      </c>
      <c r="R111" s="61">
        <f>Men_5[[#This Row],[Best 6 of 8 Overall]]+Men_5[[#This Row],[Best 3 of 4 XCM]]+Men_5[[#This Row],[Total of 2 XCO]]</f>
        <v>204</v>
      </c>
      <c r="S111" s="37" cm="1">
        <f t="array" ref="S111">85-SUM(IF(R111&gt;$R$18:$R$210,1/COUNTIF($R$18:$R$210,$R$18:$R$210)))</f>
        <v>69.000000000000057</v>
      </c>
    </row>
    <row r="112" spans="1:19" ht="16" x14ac:dyDescent="0.2">
      <c r="A112" s="110" t="s">
        <v>371</v>
      </c>
      <c r="B112" s="38" t="str">
        <f>_xlfn.IFNA(INDEX('RD1 Eagle'!$I$2:$I$176,MATCH(Men_5[[#This Row],[Rider]],'RD1 Eagle'!$F$2:$F$176,0)),"")</f>
        <v/>
      </c>
      <c r="C112" s="38">
        <f>_xlfn.IFNA(INDEX('RD2 Shepherds'!$I$2:$I$172,MATCH(Men_5[[#This Row],[Rider]],'RD2 Shepherds'!$F$2:$F$172,0)),"")</f>
        <v>203</v>
      </c>
      <c r="D112" s="38" t="str">
        <f>_xlfn.IFNA(INDEX('RD3 OHalTW'!$I$2:$I$200,MATCH(Men_5[[#This Row],[Rider]],'RD3 OHalTW'!$F$2:$F$200,0)),"")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XCM Craigburn'!$I$2:$I$200,MATCH(Men_5[[#This Row],[Rider]],'RD5 XCM Craigburn'!$F$2:$F$200,0)),"")</f>
        <v/>
      </c>
      <c r="G112" s="38" t="str">
        <f>_xlfn.IFNA(INDEX('RD6 XCM Fox Creek'!$I$2:$I$200,MATCH(Men_5[[#This Row],[Rider]],'RD6 XCM Fox Creek'!$F$2:$F$200,0)),"")</f>
        <v/>
      </c>
      <c r="H112" s="38" t="str">
        <f>_xlfn.IFNA(INDEX('RD9 XCM Melrose W'!$I$2:$I$200,MATCH(Men_5[[#This Row],[Rider]],'RD9 XCM Melrose W'!$F$2:$F$200,0)),"")</f>
        <v/>
      </c>
      <c r="I112" s="38" t="str">
        <f>_xlfn.IFNA(INDEX('RD7 XCO  Shepherds'!$I$2:$I$200,MATCH(Men_5[[#This Row],[Rider]],'RD7 XCO  Shepherds'!$F$2:$F$200,0)),"")</f>
        <v/>
      </c>
      <c r="J112" s="38" t="str">
        <f>_xlfn.IFNA(INDEX('RD8 XCO Melrose T'!$I$2:$I$200,MATCH(Men_5[[#This Row],[Rider]],'RD8 XCO Melrose T'!$F$2:$F$200,0)),"")</f>
        <v/>
      </c>
      <c r="K112" s="38">
        <f>9-COUNTBLANK(Men_5[[#This Row],[RD1 XCC Eagle]:[RD8 XCO Melrose T]])</f>
        <v>1</v>
      </c>
      <c r="L112" s="61">
        <f>3-COUNTBLANK(Men_5[[#This Row],[RD1 XCC Eagle]:[RD3 XCM OHalTW]])</f>
        <v>1</v>
      </c>
      <c r="M112" s="61">
        <f>4-COUNTBLANK(Men_5[[#This Row],[RD4 ]:[RD7]])</f>
        <v>0</v>
      </c>
      <c r="N112" s="61">
        <f>2-COUNTBLANK(Men_5[[#This Row],[RD8]:[RD8 XCO Melrose T]])</f>
        <v>0</v>
      </c>
      <c r="O112" s="61" cm="1">
        <f t="array" ref="O112">IF(Men_5[[#This Row],[Number of Rounds]]&lt;=6,SUM(IF(ISNA(B112:J112),0,B112:J112)),SUM(LARGE(B112:J112,{1,2,3,4,5,6})))</f>
        <v>203</v>
      </c>
      <c r="P112" s="61" cm="1">
        <f t="array" ref="P112">IF(Men_5[[#This Row],[Number of Rounds XCM]]&lt;=3,SUM(IF(ISNA(E112:H112),0,E112:H112)),SUM(LARGE(E112:H112,{1,2,3})))</f>
        <v>0</v>
      </c>
      <c r="Q112" s="61">
        <f>SUM(Men_5[[#This Row],[RD8]:[RD8 XCO Melrose T]])</f>
        <v>0</v>
      </c>
      <c r="R112" s="61">
        <f>Men_5[[#This Row],[Best 6 of 8 Overall]]+Men_5[[#This Row],[Best 3 of 4 XCM]]+Men_5[[#This Row],[Total of 2 XCO]]</f>
        <v>203</v>
      </c>
      <c r="S112" s="37" cm="1">
        <f t="array" ref="S112">85-SUM(IF(R112&gt;$R$18:$R$210,1/COUNTIF($R$18:$R$210,$R$18:$R$210)))</f>
        <v>70.000000000000057</v>
      </c>
    </row>
    <row r="113" spans="1:19" ht="16" x14ac:dyDescent="0.2">
      <c r="A113" s="110" t="s">
        <v>477</v>
      </c>
      <c r="B113" s="38" t="str">
        <f>_xlfn.IFNA(INDEX('RD1 Eagle'!$I$2:$I$176,MATCH(Men_5[[#This Row],[Rider]],'RD1 Eagle'!$F$2:$F$176,0)),"")</f>
        <v/>
      </c>
      <c r="C113" s="38" t="str">
        <f>_xlfn.IFNA(INDEX('RD2 Shepherds'!$I$2:$I$172,MATCH(Men_5[[#This Row],[Rider]],'RD2 Shepherds'!$F$2:$F$172,0)),"")</f>
        <v/>
      </c>
      <c r="D113" s="38">
        <f>_xlfn.IFNA(INDEX('RD3 OHalTW'!$I$2:$I$200,MATCH(Men_5[[#This Row],[Rider]],'RD3 OHalTW'!$F$2:$F$200,0)),"")</f>
        <v>203</v>
      </c>
      <c r="E113" s="38" t="str">
        <f>_xlfn.IFNA(INDEX('RD4 Ohalloran'!$I$2:$I$200,MATCH(Men_5[[#This Row],[Rider]],'RD4 Ohalloran'!$F$2:$F$200,0)),"")</f>
        <v/>
      </c>
      <c r="F113" s="38" t="str">
        <f>_xlfn.IFNA(INDEX('RD5 XCM Craigburn'!$I$2:$I$200,MATCH(Men_5[[#This Row],[Rider]],'RD5 XCM Craigburn'!$F$2:$F$200,0)),"")</f>
        <v/>
      </c>
      <c r="G113" s="38" t="str">
        <f>_xlfn.IFNA(INDEX('RD6 XCM Fox Creek'!$I$2:$I$200,MATCH(Men_5[[#This Row],[Rider]],'RD6 XCM Fox Creek'!$F$2:$F$200,0)),"")</f>
        <v/>
      </c>
      <c r="H113" s="38" t="str">
        <f>_xlfn.IFNA(INDEX('RD9 XCM Melrose W'!$I$2:$I$200,MATCH(Men_5[[#This Row],[Rider]],'RD9 XCM Melrose W'!$F$2:$F$200,0)),"")</f>
        <v/>
      </c>
      <c r="I113" s="38" t="str">
        <f>_xlfn.IFNA(INDEX('RD7 XCO  Shepherds'!$I$2:$I$200,MATCH(Men_5[[#This Row],[Rider]],'RD7 XCO  Shepherds'!$F$2:$F$200,0)),"")</f>
        <v/>
      </c>
      <c r="J113" s="38" t="str">
        <f>_xlfn.IFNA(INDEX('RD8 XCO Melrose T'!$I$2:$I$200,MATCH(Men_5[[#This Row],[Rider]],'RD8 XCO Melrose T'!$F$2:$F$200,0)),"")</f>
        <v/>
      </c>
      <c r="K113" s="38">
        <f>9-COUNTBLANK(Men_5[[#This Row],[RD1 XCC Eagle]:[RD8 XCO Melrose T]])</f>
        <v>1</v>
      </c>
      <c r="L113" s="61">
        <f>3-COUNTBLANK(Men_5[[#This Row],[RD1 XCC Eagle]:[RD3 XCM OHalTW]])</f>
        <v>1</v>
      </c>
      <c r="M113" s="61">
        <f>4-COUNTBLANK(Men_5[[#This Row],[RD4 ]:[RD7]])</f>
        <v>0</v>
      </c>
      <c r="N113" s="61">
        <f>2-COUNTBLANK(Men_5[[#This Row],[RD8]:[RD8 XCO Melrose T]])</f>
        <v>0</v>
      </c>
      <c r="O113" s="61" cm="1">
        <f t="array" ref="O113">IF(Men_5[[#This Row],[Number of Rounds]]&lt;=6,SUM(IF(ISNA(B113:J113),0,B113:J113)),SUM(LARGE(B113:J113,{1,2,3,4,5,6})))</f>
        <v>203</v>
      </c>
      <c r="P113" s="61" cm="1">
        <f t="array" ref="P113">IF(Men_5[[#This Row],[Number of Rounds XCM]]&lt;=3,SUM(IF(ISNA(E113:H113),0,E113:H113)),SUM(LARGE(E113:H113,{1,2,3})))</f>
        <v>0</v>
      </c>
      <c r="Q113" s="61">
        <f>SUM(Men_5[[#This Row],[RD8]:[RD8 XCO Melrose T]])</f>
        <v>0</v>
      </c>
      <c r="R113" s="61">
        <f>Men_5[[#This Row],[Best 6 of 8 Overall]]+Men_5[[#This Row],[Best 3 of 4 XCM]]+Men_5[[#This Row],[Total of 2 XCO]]</f>
        <v>203</v>
      </c>
      <c r="S113" s="37" cm="1">
        <f t="array" ref="S113">85-SUM(IF(R113&gt;$R$18:$R$210,1/COUNTIF($R$18:$R$210,$R$18:$R$210)))</f>
        <v>70.000000000000057</v>
      </c>
    </row>
    <row r="114" spans="1:19" ht="16" x14ac:dyDescent="0.2">
      <c r="A114" s="110" t="s">
        <v>481</v>
      </c>
      <c r="B114" s="38" t="str">
        <f>_xlfn.IFNA(INDEX('RD1 Eagle'!$I$2:$I$176,MATCH(Men_5[[#This Row],[Rider]],'RD1 Eagle'!$F$2:$F$176,0)),"")</f>
        <v/>
      </c>
      <c r="C114" s="38" t="str">
        <f>_xlfn.IFNA(INDEX('RD2 Shepherds'!$I$2:$I$172,MATCH(Men_5[[#This Row],[Rider]],'RD2 Shepherds'!$F$2:$F$172,0)),"")</f>
        <v/>
      </c>
      <c r="D114" s="38">
        <f>_xlfn.IFNA(INDEX('RD3 OHalTW'!$I$2:$I$200,MATCH(Men_5[[#This Row],[Rider]],'RD3 OHalTW'!$F$2:$F$200,0)),"")</f>
        <v>198</v>
      </c>
      <c r="E114" s="38" t="str">
        <f>_xlfn.IFNA(INDEX('RD4 Ohalloran'!$I$2:$I$200,MATCH(Men_5[[#This Row],[Rider]],'RD4 Ohalloran'!$F$2:$F$200,0)),"")</f>
        <v/>
      </c>
      <c r="F114" s="38" t="str">
        <f>_xlfn.IFNA(INDEX('RD5 XCM Craigburn'!$I$2:$I$200,MATCH(Men_5[[#This Row],[Rider]],'RD5 XCM Craigburn'!$F$2:$F$200,0)),"")</f>
        <v/>
      </c>
      <c r="G114" s="38" t="str">
        <f>_xlfn.IFNA(INDEX('RD6 XCM Fox Creek'!$I$2:$I$200,MATCH(Men_5[[#This Row],[Rider]],'RD6 XCM Fox Creek'!$F$2:$F$200,0)),"")</f>
        <v/>
      </c>
      <c r="H114" s="38" t="str">
        <f>_xlfn.IFNA(INDEX('RD9 XCM Melrose W'!$I$2:$I$200,MATCH(Men_5[[#This Row],[Rider]],'RD9 XCM Melrose W'!$F$2:$F$200,0)),"")</f>
        <v/>
      </c>
      <c r="I114" s="38" t="str">
        <f>_xlfn.IFNA(INDEX('RD7 XCO  Shepherds'!$I$2:$I$200,MATCH(Men_5[[#This Row],[Rider]],'RD7 XCO  Shepherds'!$F$2:$F$200,0)),"")</f>
        <v/>
      </c>
      <c r="J114" s="38" t="str">
        <f>_xlfn.IFNA(INDEX('RD8 XCO Melrose T'!$I$2:$I$200,MATCH(Men_5[[#This Row],[Rider]],'RD8 XCO Melrose T'!$F$2:$F$200,0)),"")</f>
        <v/>
      </c>
      <c r="K114" s="38">
        <f>9-COUNTBLANK(Men_5[[#This Row],[RD1 XCC Eagle]:[RD8 XCO Melrose T]])</f>
        <v>1</v>
      </c>
      <c r="L114" s="61">
        <f>3-COUNTBLANK(Men_5[[#This Row],[RD1 XCC Eagle]:[RD3 XCM OHalTW]])</f>
        <v>1</v>
      </c>
      <c r="M114" s="61">
        <f>4-COUNTBLANK(Men_5[[#This Row],[RD4 ]:[RD7]])</f>
        <v>0</v>
      </c>
      <c r="N114" s="61">
        <f>2-COUNTBLANK(Men_5[[#This Row],[RD8]:[RD8 XCO Melrose T]])</f>
        <v>0</v>
      </c>
      <c r="O114" s="61" cm="1">
        <f t="array" ref="O114">IF(Men_5[[#This Row],[Number of Rounds]]&lt;=6,SUM(IF(ISNA(B114:J114),0,B114:J114)),SUM(LARGE(B114:J114,{1,2,3,4,5,6})))</f>
        <v>198</v>
      </c>
      <c r="P114" s="61" cm="1">
        <f t="array" ref="P114">IF(Men_5[[#This Row],[Number of Rounds XCM]]&lt;=3,SUM(IF(ISNA(E114:H114),0,E114:H114)),SUM(LARGE(E114:H114,{1,2,3})))</f>
        <v>0</v>
      </c>
      <c r="Q114" s="61">
        <f>SUM(Men_5[[#This Row],[RD8]:[RD8 XCO Melrose T]])</f>
        <v>0</v>
      </c>
      <c r="R114" s="61">
        <f>Men_5[[#This Row],[Best 6 of 8 Overall]]+Men_5[[#This Row],[Best 3 of 4 XCM]]+Men_5[[#This Row],[Total of 2 XCO]]</f>
        <v>198</v>
      </c>
      <c r="S114" s="37" cm="1">
        <f t="array" ref="S114">85-SUM(IF(R114&gt;$R$18:$R$210,1/COUNTIF($R$18:$R$210,$R$18:$R$210)))</f>
        <v>71.000000000000057</v>
      </c>
    </row>
    <row r="115" spans="1:19" ht="16" x14ac:dyDescent="0.2">
      <c r="A115" s="110" t="s">
        <v>108</v>
      </c>
      <c r="B115" s="38" t="str">
        <f>_xlfn.IFNA(INDEX('RD1 Eagle'!$I$2:$I$176,MATCH(Men_5[[#This Row],[Rider]],'RD1 Eagle'!$F$2:$F$176,0)),"")</f>
        <v/>
      </c>
      <c r="C115" s="38">
        <f>_xlfn.IFNA(INDEX('RD2 Shepherds'!$I$2:$I$172,MATCH(Men_5[[#This Row],[Rider]],'RD2 Shepherds'!$F$2:$F$172,0)),"")</f>
        <v>192</v>
      </c>
      <c r="D115" s="38" t="str">
        <f>_xlfn.IFNA(INDEX('RD3 OHalTW'!$I$2:$I$200,MATCH(Men_5[[#This Row],[Rider]],'RD3 OHalTW'!$F$2:$F$200,0)),"")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XCM Craigburn'!$I$2:$I$200,MATCH(Men_5[[#This Row],[Rider]],'RD5 XCM Craigburn'!$F$2:$F$200,0)),"")</f>
        <v/>
      </c>
      <c r="G115" s="38" t="str">
        <f>_xlfn.IFNA(INDEX('RD6 XCM Fox Creek'!$I$2:$I$200,MATCH(Men_5[[#This Row],[Rider]],'RD6 XCM Fox Creek'!$F$2:$F$200,0)),"")</f>
        <v/>
      </c>
      <c r="H115" s="38" t="str">
        <f>_xlfn.IFNA(INDEX('RD9 XCM Melrose W'!$I$2:$I$200,MATCH(Men_5[[#This Row],[Rider]],'RD9 XCM Melrose W'!$F$2:$F$200,0)),"")</f>
        <v/>
      </c>
      <c r="I115" s="38" t="str">
        <f>_xlfn.IFNA(INDEX('RD7 XCO  Shepherds'!$I$2:$I$200,MATCH(Men_5[[#This Row],[Rider]],'RD7 XCO  Shepherds'!$F$2:$F$200,0)),"")</f>
        <v/>
      </c>
      <c r="J115" s="38" t="str">
        <f>_xlfn.IFNA(INDEX('RD8 XCO Melrose T'!$I$2:$I$200,MATCH(Men_5[[#This Row],[Rider]],'RD8 XCO Melrose T'!$F$2:$F$200,0)),"")</f>
        <v/>
      </c>
      <c r="K115" s="38">
        <f>9-COUNTBLANK(Men_5[[#This Row],[RD1 XCC Eagle]:[RD8 XCO Melrose T]])</f>
        <v>1</v>
      </c>
      <c r="L115" s="61">
        <f>3-COUNTBLANK(Men_5[[#This Row],[RD1 XCC Eagle]:[RD3 XCM OHalTW]])</f>
        <v>1</v>
      </c>
      <c r="M115" s="61">
        <f>4-COUNTBLANK(Men_5[[#This Row],[RD4 ]:[RD7]])</f>
        <v>0</v>
      </c>
      <c r="N115" s="61">
        <f>2-COUNTBLANK(Men_5[[#This Row],[RD8]:[RD8 XCO Melrose T]])</f>
        <v>0</v>
      </c>
      <c r="O115" s="61" cm="1">
        <f t="array" ref="O115">IF(Men_5[[#This Row],[Number of Rounds]]&lt;=6,SUM(IF(ISNA(B115:J115),0,B115:J115)),SUM(LARGE(B115:J115,{1,2,3,4,5,6})))</f>
        <v>192</v>
      </c>
      <c r="P115" s="61" cm="1">
        <f t="array" ref="P115">IF(Men_5[[#This Row],[Number of Rounds XCM]]&lt;=3,SUM(IF(ISNA(E115:H115),0,E115:H115)),SUM(LARGE(E115:H115,{1,2,3})))</f>
        <v>0</v>
      </c>
      <c r="Q115" s="61">
        <f>SUM(Men_5[[#This Row],[RD8]:[RD8 XCO Melrose T]])</f>
        <v>0</v>
      </c>
      <c r="R115" s="61">
        <f>Men_5[[#This Row],[Best 6 of 8 Overall]]+Men_5[[#This Row],[Best 3 of 4 XCM]]+Men_5[[#This Row],[Total of 2 XCO]]</f>
        <v>192</v>
      </c>
      <c r="S115" s="37" cm="1">
        <f t="array" ref="S115">85-SUM(IF(R115&gt;$R$18:$R$210,1/COUNTIF($R$18:$R$210,$R$18:$R$210)))</f>
        <v>72.000000000000057</v>
      </c>
    </row>
    <row r="116" spans="1:19" ht="16" x14ac:dyDescent="0.2">
      <c r="A116" s="110" t="s">
        <v>118</v>
      </c>
      <c r="B116" s="38">
        <f>_xlfn.IFNA(INDEX('RD1 Eagle'!$I$2:$I$176,MATCH(Men_5[[#This Row],[Rider]],'RD1 Eagle'!$F$2:$F$176,0)),"")</f>
        <v>192</v>
      </c>
      <c r="C116" s="38" t="str">
        <f>_xlfn.IFNA(INDEX('RD2 Shepherds'!$I$2:$I$172,MATCH(Men_5[[#This Row],[Rider]],'RD2 Shepherds'!$F$2:$F$172,0)),"")</f>
        <v/>
      </c>
      <c r="D116" s="38" t="str">
        <f>_xlfn.IFNA(INDEX('RD3 OHalTW'!$I$2:$I$200,MATCH(Men_5[[#This Row],[Rider]],'RD3 OHalTW'!$F$2:$F$200,0)),"")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XCM Craigburn'!$I$2:$I$200,MATCH(Men_5[[#This Row],[Rider]],'RD5 XCM Craigburn'!$F$2:$F$200,0)),"")</f>
        <v/>
      </c>
      <c r="G116" s="38" t="str">
        <f>_xlfn.IFNA(INDEX('RD6 XCM Fox Creek'!$I$2:$I$200,MATCH(Men_5[[#This Row],[Rider]],'RD6 XCM Fox Creek'!$F$2:$F$200,0)),"")</f>
        <v/>
      </c>
      <c r="H116" s="38" t="str">
        <f>_xlfn.IFNA(INDEX('RD9 XCM Melrose W'!$I$2:$I$200,MATCH(Men_5[[#This Row],[Rider]],'RD9 XCM Melrose W'!$F$2:$F$200,0)),"")</f>
        <v/>
      </c>
      <c r="I116" s="38" t="str">
        <f>_xlfn.IFNA(INDEX('RD7 XCO  Shepherds'!$I$2:$I$200,MATCH(Men_5[[#This Row],[Rider]],'RD7 XCO  Shepherds'!$F$2:$F$200,0)),"")</f>
        <v/>
      </c>
      <c r="J116" s="38" t="str">
        <f>_xlfn.IFNA(INDEX('RD8 XCO Melrose T'!$I$2:$I$200,MATCH(Men_5[[#This Row],[Rider]],'RD8 XCO Melrose T'!$F$2:$F$200,0)),"")</f>
        <v/>
      </c>
      <c r="K116" s="38">
        <f>9-COUNTBLANK(Men_5[[#This Row],[RD1 XCC Eagle]:[RD8 XCO Melrose T]])</f>
        <v>1</v>
      </c>
      <c r="L116" s="61">
        <f>3-COUNTBLANK(Men_5[[#This Row],[RD1 XCC Eagle]:[RD3 XCM OHalTW]])</f>
        <v>1</v>
      </c>
      <c r="M116" s="61">
        <f>4-COUNTBLANK(Men_5[[#This Row],[RD4 ]:[RD7]])</f>
        <v>0</v>
      </c>
      <c r="N116" s="61">
        <f>2-COUNTBLANK(Men_5[[#This Row],[RD8]:[RD8 XCO Melrose T]])</f>
        <v>0</v>
      </c>
      <c r="O116" s="61" cm="1">
        <f t="array" ref="O116">IF(Men_5[[#This Row],[Number of Rounds]]&lt;=6,SUM(IF(ISNA(B116:J116),0,B116:J116)),SUM(LARGE(B116:J116,{1,2,3,4,5,6})))</f>
        <v>192</v>
      </c>
      <c r="P116" s="61" cm="1">
        <f t="array" ref="P116">IF(Men_5[[#This Row],[Number of Rounds XCM]]&lt;=3,SUM(IF(ISNA(E116:H116),0,E116:H116)),SUM(LARGE(E116:H116,{1,2,3})))</f>
        <v>0</v>
      </c>
      <c r="Q116" s="61">
        <f>SUM(Men_5[[#This Row],[RD8]:[RD8 XCO Melrose T]])</f>
        <v>0</v>
      </c>
      <c r="R116" s="61">
        <f>Men_5[[#This Row],[Best 6 of 8 Overall]]+Men_5[[#This Row],[Best 3 of 4 XCM]]+Men_5[[#This Row],[Total of 2 XCO]]</f>
        <v>192</v>
      </c>
      <c r="S116" s="37" cm="1">
        <f t="array" ref="S116">85-SUM(IF(R116&gt;$R$18:$R$210,1/COUNTIF($R$18:$R$210,$R$18:$R$210)))</f>
        <v>72.000000000000057</v>
      </c>
    </row>
    <row r="117" spans="1:19" ht="16" x14ac:dyDescent="0.2">
      <c r="A117" s="110" t="s">
        <v>396</v>
      </c>
      <c r="B117" s="38" t="str">
        <f>_xlfn.IFNA(INDEX('RD1 Eagle'!$I$2:$I$176,MATCH(Men_5[[#This Row],[Rider]],'RD1 Eagle'!$F$2:$F$176,0)),"")</f>
        <v/>
      </c>
      <c r="C117" s="38">
        <f>_xlfn.IFNA(INDEX('RD2 Shepherds'!$I$2:$I$172,MATCH(Men_5[[#This Row],[Rider]],'RD2 Shepherds'!$F$2:$F$172,0)),"")</f>
        <v>186</v>
      </c>
      <c r="D117" s="38" t="str">
        <f>_xlfn.IFNA(INDEX('RD3 OHalTW'!$I$2:$I$200,MATCH(Men_5[[#This Row],[Rider]],'RD3 OHalTW'!$F$2:$F$200,0)),"")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XCM Craigburn'!$I$2:$I$200,MATCH(Men_5[[#This Row],[Rider]],'RD5 XCM Craigburn'!$F$2:$F$200,0)),"")</f>
        <v/>
      </c>
      <c r="G117" s="38" t="str">
        <f>_xlfn.IFNA(INDEX('RD6 XCM Fox Creek'!$I$2:$I$200,MATCH(Men_5[[#This Row],[Rider]],'RD6 XCM Fox Creek'!$F$2:$F$200,0)),"")</f>
        <v/>
      </c>
      <c r="H117" s="38" t="str">
        <f>_xlfn.IFNA(INDEX('RD9 XCM Melrose W'!$I$2:$I$200,MATCH(Men_5[[#This Row],[Rider]],'RD9 XCM Melrose W'!$F$2:$F$200,0)),"")</f>
        <v/>
      </c>
      <c r="I117" s="38" t="str">
        <f>_xlfn.IFNA(INDEX('RD7 XCO  Shepherds'!$I$2:$I$200,MATCH(Men_5[[#This Row],[Rider]],'RD7 XCO  Shepherds'!$F$2:$F$200,0)),"")</f>
        <v/>
      </c>
      <c r="J117" s="38" t="str">
        <f>_xlfn.IFNA(INDEX('RD8 XCO Melrose T'!$I$2:$I$200,MATCH(Men_5[[#This Row],[Rider]],'RD8 XCO Melrose T'!$F$2:$F$200,0)),"")</f>
        <v/>
      </c>
      <c r="K117" s="38">
        <f>9-COUNTBLANK(Men_5[[#This Row],[RD1 XCC Eagle]:[RD8 XCO Melrose T]])</f>
        <v>1</v>
      </c>
      <c r="L117" s="61">
        <f>3-COUNTBLANK(Men_5[[#This Row],[RD1 XCC Eagle]:[RD3 XCM OHalTW]])</f>
        <v>1</v>
      </c>
      <c r="M117" s="61">
        <f>4-COUNTBLANK(Men_5[[#This Row],[RD4 ]:[RD7]])</f>
        <v>0</v>
      </c>
      <c r="N117" s="61">
        <f>2-COUNTBLANK(Men_5[[#This Row],[RD8]:[RD8 XCO Melrose T]])</f>
        <v>0</v>
      </c>
      <c r="O117" s="61" cm="1">
        <f t="array" ref="O117">IF(Men_5[[#This Row],[Number of Rounds]]&lt;=6,SUM(IF(ISNA(B117:J117),0,B117:J117)),SUM(LARGE(B117:J117,{1,2,3,4,5,6})))</f>
        <v>186</v>
      </c>
      <c r="P117" s="61" cm="1">
        <f t="array" ref="P117">IF(Men_5[[#This Row],[Number of Rounds XCM]]&lt;=3,SUM(IF(ISNA(E117:H117),0,E117:H117)),SUM(LARGE(E117:H117,{1,2,3})))</f>
        <v>0</v>
      </c>
      <c r="Q117" s="61">
        <f>SUM(Men_5[[#This Row],[RD8]:[RD8 XCO Melrose T]])</f>
        <v>0</v>
      </c>
      <c r="R117" s="61">
        <f>Men_5[[#This Row],[Best 6 of 8 Overall]]+Men_5[[#This Row],[Best 3 of 4 XCM]]+Men_5[[#This Row],[Total of 2 XCO]]</f>
        <v>186</v>
      </c>
      <c r="S117" s="37" cm="1">
        <f t="array" ref="S117">85-SUM(IF(R117&gt;$R$18:$R$210,1/COUNTIF($R$18:$R$210,$R$18:$R$210)))</f>
        <v>73.000000000000057</v>
      </c>
    </row>
    <row r="118" spans="1:19" ht="16" x14ac:dyDescent="0.2">
      <c r="A118" s="110" t="s">
        <v>308</v>
      </c>
      <c r="B118" s="38">
        <f>_xlfn.IFNA(INDEX('RD1 Eagle'!$I$2:$I$176,MATCH(Men_5[[#This Row],[Rider]],'RD1 Eagle'!$F$2:$F$176,0)),"")</f>
        <v>186</v>
      </c>
      <c r="C118" s="38" t="str">
        <f>_xlfn.IFNA(INDEX('RD2 Shepherds'!$I$2:$I$172,MATCH(Men_5[[#This Row],[Rider]],'RD2 Shepherds'!$F$2:$F$172,0)),"")</f>
        <v/>
      </c>
      <c r="D118" s="38" t="str">
        <f>_xlfn.IFNA(INDEX('RD3 OHalTW'!$I$2:$I$200,MATCH(Men_5[[#This Row],[Rider]],'RD3 OHalTW'!$F$2:$F$200,0)),"")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XCM Craigburn'!$I$2:$I$200,MATCH(Men_5[[#This Row],[Rider]],'RD5 XCM Craigburn'!$F$2:$F$200,0)),"")</f>
        <v/>
      </c>
      <c r="G118" s="38" t="str">
        <f>_xlfn.IFNA(INDEX('RD6 XCM Fox Creek'!$I$2:$I$200,MATCH(Men_5[[#This Row],[Rider]],'RD6 XCM Fox Creek'!$F$2:$F$200,0)),"")</f>
        <v/>
      </c>
      <c r="H118" s="38" t="str">
        <f>_xlfn.IFNA(INDEX('RD9 XCM Melrose W'!$I$2:$I$200,MATCH(Men_5[[#This Row],[Rider]],'RD9 XCM Melrose W'!$F$2:$F$200,0)),"")</f>
        <v/>
      </c>
      <c r="I118" s="38" t="str">
        <f>_xlfn.IFNA(INDEX('RD7 XCO  Shepherds'!$I$2:$I$200,MATCH(Men_5[[#This Row],[Rider]],'RD7 XCO  Shepherds'!$F$2:$F$200,0)),"")</f>
        <v/>
      </c>
      <c r="J118" s="38" t="str">
        <f>_xlfn.IFNA(INDEX('RD8 XCO Melrose T'!$I$2:$I$200,MATCH(Men_5[[#This Row],[Rider]],'RD8 XCO Melrose T'!$F$2:$F$200,0)),"")</f>
        <v/>
      </c>
      <c r="K118" s="38">
        <f>9-COUNTBLANK(Men_5[[#This Row],[RD1 XCC Eagle]:[RD8 XCO Melrose T]])</f>
        <v>1</v>
      </c>
      <c r="L118" s="61">
        <f>3-COUNTBLANK(Men_5[[#This Row],[RD1 XCC Eagle]:[RD3 XCM OHalTW]])</f>
        <v>1</v>
      </c>
      <c r="M118" s="61">
        <f>4-COUNTBLANK(Men_5[[#This Row],[RD4 ]:[RD7]])</f>
        <v>0</v>
      </c>
      <c r="N118" s="61">
        <f>2-COUNTBLANK(Men_5[[#This Row],[RD8]:[RD8 XCO Melrose T]])</f>
        <v>0</v>
      </c>
      <c r="O118" s="61" cm="1">
        <f t="array" ref="O118">IF(Men_5[[#This Row],[Number of Rounds]]&lt;=6,SUM(IF(ISNA(B118:J118),0,B118:J118)),SUM(LARGE(B118:J118,{1,2,3,4,5,6})))</f>
        <v>186</v>
      </c>
      <c r="P118" s="61" cm="1">
        <f t="array" ref="P118">IF(Men_5[[#This Row],[Number of Rounds XCM]]&lt;=3,SUM(IF(ISNA(E118:H118),0,E118:H118)),SUM(LARGE(E118:H118,{1,2,3})))</f>
        <v>0</v>
      </c>
      <c r="Q118" s="61">
        <f>SUM(Men_5[[#This Row],[RD8]:[RD8 XCO Melrose T]])</f>
        <v>0</v>
      </c>
      <c r="R118" s="61">
        <f>Men_5[[#This Row],[Best 6 of 8 Overall]]+Men_5[[#This Row],[Best 3 of 4 XCM]]+Men_5[[#This Row],[Total of 2 XCO]]</f>
        <v>186</v>
      </c>
      <c r="S118" s="37" cm="1">
        <f t="array" ref="S118">85-SUM(IF(R118&gt;$R$18:$R$210,1/COUNTIF($R$18:$R$210,$R$18:$R$210)))</f>
        <v>73.000000000000057</v>
      </c>
    </row>
    <row r="119" spans="1:19" ht="16" x14ac:dyDescent="0.2">
      <c r="A119" s="110" t="s">
        <v>478</v>
      </c>
      <c r="B119" s="38" t="str">
        <f>_xlfn.IFNA(INDEX('RD1 Eagle'!$I$2:$I$176,MATCH(Men_5[[#This Row],[Rider]],'RD1 Eagle'!$F$2:$F$176,0)),"")</f>
        <v/>
      </c>
      <c r="C119" s="38" t="str">
        <f>_xlfn.IFNA(INDEX('RD2 Shepherds'!$I$2:$I$172,MATCH(Men_5[[#This Row],[Rider]],'RD2 Shepherds'!$F$2:$F$172,0)),"")</f>
        <v/>
      </c>
      <c r="D119" s="38">
        <f>_xlfn.IFNA(INDEX('RD3 OHalTW'!$I$2:$I$200,MATCH(Men_5[[#This Row],[Rider]],'RD3 OHalTW'!$F$2:$F$200,0)),"")</f>
        <v>182</v>
      </c>
      <c r="E119" s="38" t="str">
        <f>_xlfn.IFNA(INDEX('RD4 Ohalloran'!$I$2:$I$200,MATCH(Men_5[[#This Row],[Rider]],'RD4 Ohalloran'!$F$2:$F$200,0)),"")</f>
        <v/>
      </c>
      <c r="F119" s="38" t="str">
        <f>_xlfn.IFNA(INDEX('RD5 XCM Craigburn'!$I$2:$I$200,MATCH(Men_5[[#This Row],[Rider]],'RD5 XCM Craigburn'!$F$2:$F$200,0)),"")</f>
        <v/>
      </c>
      <c r="G119" s="38" t="str">
        <f>_xlfn.IFNA(INDEX('RD6 XCM Fox Creek'!$I$2:$I$200,MATCH(Men_5[[#This Row],[Rider]],'RD6 XCM Fox Creek'!$F$2:$F$200,0)),"")</f>
        <v/>
      </c>
      <c r="H119" s="38" t="str">
        <f>_xlfn.IFNA(INDEX('RD9 XCM Melrose W'!$I$2:$I$200,MATCH(Men_5[[#This Row],[Rider]],'RD9 XCM Melrose W'!$F$2:$F$200,0)),"")</f>
        <v/>
      </c>
      <c r="I119" s="38" t="str">
        <f>_xlfn.IFNA(INDEX('RD7 XCO  Shepherds'!$I$2:$I$200,MATCH(Men_5[[#This Row],[Rider]],'RD7 XCO  Shepherds'!$F$2:$F$200,0)),"")</f>
        <v/>
      </c>
      <c r="J119" s="38" t="str">
        <f>_xlfn.IFNA(INDEX('RD8 XCO Melrose T'!$I$2:$I$200,MATCH(Men_5[[#This Row],[Rider]],'RD8 XCO Melrose T'!$F$2:$F$200,0)),"")</f>
        <v/>
      </c>
      <c r="K119" s="38">
        <f>9-COUNTBLANK(Men_5[[#This Row],[RD1 XCC Eagle]:[RD8 XCO Melrose T]])</f>
        <v>1</v>
      </c>
      <c r="L119" s="61">
        <f>3-COUNTBLANK(Men_5[[#This Row],[RD1 XCC Eagle]:[RD3 XCM OHalTW]])</f>
        <v>1</v>
      </c>
      <c r="M119" s="61">
        <f>4-COUNTBLANK(Men_5[[#This Row],[RD4 ]:[RD7]])</f>
        <v>0</v>
      </c>
      <c r="N119" s="61">
        <f>2-COUNTBLANK(Men_5[[#This Row],[RD8]:[RD8 XCO Melrose T]])</f>
        <v>0</v>
      </c>
      <c r="O119" s="61" cm="1">
        <f t="array" ref="O119">IF(Men_5[[#This Row],[Number of Rounds]]&lt;=6,SUM(IF(ISNA(B119:J119),0,B119:J119)),SUM(LARGE(B119:J119,{1,2,3,4,5,6})))</f>
        <v>182</v>
      </c>
      <c r="P119" s="61" cm="1">
        <f t="array" ref="P119">IF(Men_5[[#This Row],[Number of Rounds XCM]]&lt;=3,SUM(IF(ISNA(E119:H119),0,E119:H119)),SUM(LARGE(E119:H119,{1,2,3})))</f>
        <v>0</v>
      </c>
      <c r="Q119" s="61">
        <f>SUM(Men_5[[#This Row],[RD8]:[RD8 XCO Melrose T]])</f>
        <v>0</v>
      </c>
      <c r="R119" s="61">
        <f>Men_5[[#This Row],[Best 6 of 8 Overall]]+Men_5[[#This Row],[Best 3 of 4 XCM]]+Men_5[[#This Row],[Total of 2 XCO]]</f>
        <v>182</v>
      </c>
      <c r="S119" s="37" cm="1">
        <f t="array" ref="S119">85-SUM(IF(R119&gt;$R$18:$R$210,1/COUNTIF($R$18:$R$210,$R$18:$R$210)))</f>
        <v>74.000000000000057</v>
      </c>
    </row>
    <row r="120" spans="1:19" ht="16" x14ac:dyDescent="0.2">
      <c r="A120" s="110" t="s">
        <v>310</v>
      </c>
      <c r="B120" s="38">
        <f>_xlfn.IFNA(INDEX('RD1 Eagle'!$I$2:$I$176,MATCH(Men_5[[#This Row],[Rider]],'RD1 Eagle'!$F$2:$F$176,0)),"")</f>
        <v>180</v>
      </c>
      <c r="C120" s="38" t="str">
        <f>_xlfn.IFNA(INDEX('RD2 Shepherds'!$I$2:$I$172,MATCH(Men_5[[#This Row],[Rider]],'RD2 Shepherds'!$F$2:$F$172,0)),"")</f>
        <v/>
      </c>
      <c r="D120" s="38" t="str">
        <f>_xlfn.IFNA(INDEX('RD3 OHalTW'!$I$2:$I$200,MATCH(Men_5[[#This Row],[Rider]],'RD3 OHalTW'!$F$2:$F$200,0)),"")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XCM Craigburn'!$I$2:$I$200,MATCH(Men_5[[#This Row],[Rider]],'RD5 XCM Craigburn'!$F$2:$F$200,0)),"")</f>
        <v/>
      </c>
      <c r="G120" s="38" t="str">
        <f>_xlfn.IFNA(INDEX('RD6 XCM Fox Creek'!$I$2:$I$200,MATCH(Men_5[[#This Row],[Rider]],'RD6 XCM Fox Creek'!$F$2:$F$200,0)),"")</f>
        <v/>
      </c>
      <c r="H120" s="38" t="str">
        <f>_xlfn.IFNA(INDEX('RD9 XCM Melrose W'!$I$2:$I$200,MATCH(Men_5[[#This Row],[Rider]],'RD9 XCM Melrose W'!$F$2:$F$200,0)),"")</f>
        <v/>
      </c>
      <c r="I120" s="38" t="str">
        <f>_xlfn.IFNA(INDEX('RD7 XCO  Shepherds'!$I$2:$I$200,MATCH(Men_5[[#This Row],[Rider]],'RD7 XCO  Shepherds'!$F$2:$F$200,0)),"")</f>
        <v/>
      </c>
      <c r="J120" s="38" t="str">
        <f>_xlfn.IFNA(INDEX('RD8 XCO Melrose T'!$I$2:$I$200,MATCH(Men_5[[#This Row],[Rider]],'RD8 XCO Melrose T'!$F$2:$F$200,0)),"")</f>
        <v/>
      </c>
      <c r="K120" s="38">
        <f>9-COUNTBLANK(Men_5[[#This Row],[RD1 XCC Eagle]:[RD8 XCO Melrose T]])</f>
        <v>1</v>
      </c>
      <c r="L120" s="61">
        <f>3-COUNTBLANK(Men_5[[#This Row],[RD1 XCC Eagle]:[RD3 XCM OHalTW]])</f>
        <v>1</v>
      </c>
      <c r="M120" s="61">
        <f>4-COUNTBLANK(Men_5[[#This Row],[RD4 ]:[RD7]])</f>
        <v>0</v>
      </c>
      <c r="N120" s="61">
        <f>2-COUNTBLANK(Men_5[[#This Row],[RD8]:[RD8 XCO Melrose T]])</f>
        <v>0</v>
      </c>
      <c r="O120" s="61" cm="1">
        <f t="array" ref="O120">IF(Men_5[[#This Row],[Number of Rounds]]&lt;=6,SUM(IF(ISNA(B120:J120),0,B120:J120)),SUM(LARGE(B120:J120,{1,2,3,4,5,6})))</f>
        <v>180</v>
      </c>
      <c r="P120" s="61" cm="1">
        <f t="array" ref="P120">IF(Men_5[[#This Row],[Number of Rounds XCM]]&lt;=3,SUM(IF(ISNA(E120:H120),0,E120:H120)),SUM(LARGE(E120:H120,{1,2,3})))</f>
        <v>0</v>
      </c>
      <c r="Q120" s="61">
        <f>SUM(Men_5[[#This Row],[RD8]:[RD8 XCO Melrose T]])</f>
        <v>0</v>
      </c>
      <c r="R120" s="61">
        <f>Men_5[[#This Row],[Best 6 of 8 Overall]]+Men_5[[#This Row],[Best 3 of 4 XCM]]+Men_5[[#This Row],[Total of 2 XCO]]</f>
        <v>180</v>
      </c>
      <c r="S120" s="37" cm="1">
        <f t="array" ref="S120">85-SUM(IF(R120&gt;$R$18:$R$210,1/COUNTIF($R$18:$R$210,$R$18:$R$210)))</f>
        <v>75.000000000000057</v>
      </c>
    </row>
    <row r="121" spans="1:19" ht="16" x14ac:dyDescent="0.2">
      <c r="A121" s="110" t="s">
        <v>397</v>
      </c>
      <c r="B121" s="38" t="str">
        <f>_xlfn.IFNA(INDEX('RD1 Eagle'!$I$2:$I$176,MATCH(Men_5[[#This Row],[Rider]],'RD1 Eagle'!$F$2:$F$176,0)),"")</f>
        <v/>
      </c>
      <c r="C121" s="38">
        <f>_xlfn.IFNA(INDEX('RD2 Shepherds'!$I$2:$I$172,MATCH(Men_5[[#This Row],[Rider]],'RD2 Shepherds'!$F$2:$F$172,0)),"")</f>
        <v>180</v>
      </c>
      <c r="D121" s="38" t="str">
        <f>_xlfn.IFNA(INDEX('RD3 OHalTW'!$I$2:$I$200,MATCH(Men_5[[#This Row],[Rider]],'RD3 OHalTW'!$F$2:$F$200,0)),"")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XCM Craigburn'!$I$2:$I$200,MATCH(Men_5[[#This Row],[Rider]],'RD5 XCM Craigburn'!$F$2:$F$200,0)),"")</f>
        <v/>
      </c>
      <c r="G121" s="38" t="str">
        <f>_xlfn.IFNA(INDEX('RD6 XCM Fox Creek'!$I$2:$I$200,MATCH(Men_5[[#This Row],[Rider]],'RD6 XCM Fox Creek'!$F$2:$F$200,0)),"")</f>
        <v/>
      </c>
      <c r="H121" s="38" t="str">
        <f>_xlfn.IFNA(INDEX('RD9 XCM Melrose W'!$I$2:$I$200,MATCH(Men_5[[#This Row],[Rider]],'RD9 XCM Melrose W'!$F$2:$F$200,0)),"")</f>
        <v/>
      </c>
      <c r="I121" s="38" t="str">
        <f>_xlfn.IFNA(INDEX('RD7 XCO  Shepherds'!$I$2:$I$200,MATCH(Men_5[[#This Row],[Rider]],'RD7 XCO  Shepherds'!$F$2:$F$200,0)),"")</f>
        <v/>
      </c>
      <c r="J121" s="38" t="str">
        <f>_xlfn.IFNA(INDEX('RD8 XCO Melrose T'!$I$2:$I$200,MATCH(Men_5[[#This Row],[Rider]],'RD8 XCO Melrose T'!$F$2:$F$200,0)),"")</f>
        <v/>
      </c>
      <c r="K121" s="38">
        <f>9-COUNTBLANK(Men_5[[#This Row],[RD1 XCC Eagle]:[RD8 XCO Melrose T]])</f>
        <v>1</v>
      </c>
      <c r="L121" s="61">
        <f>3-COUNTBLANK(Men_5[[#This Row],[RD1 XCC Eagle]:[RD3 XCM OHalTW]])</f>
        <v>1</v>
      </c>
      <c r="M121" s="61">
        <f>4-COUNTBLANK(Men_5[[#This Row],[RD4 ]:[RD7]])</f>
        <v>0</v>
      </c>
      <c r="N121" s="61">
        <f>2-COUNTBLANK(Men_5[[#This Row],[RD8]:[RD8 XCO Melrose T]])</f>
        <v>0</v>
      </c>
      <c r="O121" s="61" cm="1">
        <f t="array" ref="O121">IF(Men_5[[#This Row],[Number of Rounds]]&lt;=6,SUM(IF(ISNA(B121:J121),0,B121:J121)),SUM(LARGE(B121:J121,{1,2,3,4,5,6})))</f>
        <v>180</v>
      </c>
      <c r="P121" s="61" cm="1">
        <f t="array" ref="P121">IF(Men_5[[#This Row],[Number of Rounds XCM]]&lt;=3,SUM(IF(ISNA(E121:H121),0,E121:H121)),SUM(LARGE(E121:H121,{1,2,3})))</f>
        <v>0</v>
      </c>
      <c r="Q121" s="61">
        <f>SUM(Men_5[[#This Row],[RD8]:[RD8 XCO Melrose T]])</f>
        <v>0</v>
      </c>
      <c r="R121" s="61">
        <f>Men_5[[#This Row],[Best 6 of 8 Overall]]+Men_5[[#This Row],[Best 3 of 4 XCM]]+Men_5[[#This Row],[Total of 2 XCO]]</f>
        <v>180</v>
      </c>
      <c r="S121" s="37" cm="1">
        <f t="array" ref="S121">85-SUM(IF(R121&gt;$R$18:$R$210,1/COUNTIF($R$18:$R$210,$R$18:$R$210)))</f>
        <v>75.000000000000057</v>
      </c>
    </row>
    <row r="122" spans="1:19" ht="16" x14ac:dyDescent="0.2">
      <c r="A122" s="110" t="s">
        <v>377</v>
      </c>
      <c r="B122" s="38" t="str">
        <f>_xlfn.IFNA(INDEX('RD1 Eagle'!$I$2:$I$176,MATCH(Men_5[[#This Row],[Rider]],'RD1 Eagle'!$F$2:$F$176,0)),"")</f>
        <v/>
      </c>
      <c r="C122" s="38">
        <f>_xlfn.IFNA(INDEX('RD2 Shepherds'!$I$2:$I$172,MATCH(Men_5[[#This Row],[Rider]],'RD2 Shepherds'!$F$2:$F$172,0)),"")</f>
        <v>171.5</v>
      </c>
      <c r="D122" s="38" t="str">
        <f>_xlfn.IFNA(INDEX('RD3 OHalTW'!$I$2:$I$200,MATCH(Men_5[[#This Row],[Rider]],'RD3 OHalTW'!$F$2:$F$200,0)),"")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XCM Craigburn'!$I$2:$I$200,MATCH(Men_5[[#This Row],[Rider]],'RD5 XCM Craigburn'!$F$2:$F$200,0)),"")</f>
        <v/>
      </c>
      <c r="G122" s="38" t="str">
        <f>_xlfn.IFNA(INDEX('RD6 XCM Fox Creek'!$I$2:$I$200,MATCH(Men_5[[#This Row],[Rider]],'RD6 XCM Fox Creek'!$F$2:$F$200,0)),"")</f>
        <v/>
      </c>
      <c r="H122" s="38" t="str">
        <f>_xlfn.IFNA(INDEX('RD9 XCM Melrose W'!$I$2:$I$200,MATCH(Men_5[[#This Row],[Rider]],'RD9 XCM Melrose W'!$F$2:$F$200,0)),"")</f>
        <v/>
      </c>
      <c r="I122" s="38" t="str">
        <f>_xlfn.IFNA(INDEX('RD7 XCO  Shepherds'!$I$2:$I$200,MATCH(Men_5[[#This Row],[Rider]],'RD7 XCO  Shepherds'!$F$2:$F$200,0)),"")</f>
        <v/>
      </c>
      <c r="J122" s="38" t="str">
        <f>_xlfn.IFNA(INDEX('RD8 XCO Melrose T'!$I$2:$I$200,MATCH(Men_5[[#This Row],[Rider]],'RD8 XCO Melrose T'!$F$2:$F$200,0)),"")</f>
        <v/>
      </c>
      <c r="K122" s="38">
        <f>9-COUNTBLANK(Men_5[[#This Row],[RD1 XCC Eagle]:[RD8 XCO Melrose T]])</f>
        <v>1</v>
      </c>
      <c r="L122" s="61">
        <f>3-COUNTBLANK(Men_5[[#This Row],[RD1 XCC Eagle]:[RD3 XCM OHalTW]])</f>
        <v>1</v>
      </c>
      <c r="M122" s="61">
        <f>4-COUNTBLANK(Men_5[[#This Row],[RD4 ]:[RD7]])</f>
        <v>0</v>
      </c>
      <c r="N122" s="61">
        <f>2-COUNTBLANK(Men_5[[#This Row],[RD8]:[RD8 XCO Melrose T]])</f>
        <v>0</v>
      </c>
      <c r="O122" s="61" cm="1">
        <f t="array" ref="O122">IF(Men_5[[#This Row],[Number of Rounds]]&lt;=6,SUM(IF(ISNA(B122:J122),0,B122:J122)),SUM(LARGE(B122:J122,{1,2,3,4,5,6})))</f>
        <v>171.5</v>
      </c>
      <c r="P122" s="61" cm="1">
        <f t="array" ref="P122">IF(Men_5[[#This Row],[Number of Rounds XCM]]&lt;=3,SUM(IF(ISNA(E122:H122),0,E122:H122)),SUM(LARGE(E122:H122,{1,2,3})))</f>
        <v>0</v>
      </c>
      <c r="Q122" s="61">
        <f>SUM(Men_5[[#This Row],[RD8]:[RD8 XCO Melrose T]])</f>
        <v>0</v>
      </c>
      <c r="R122" s="61">
        <f>Men_5[[#This Row],[Best 6 of 8 Overall]]+Men_5[[#This Row],[Best 3 of 4 XCM]]+Men_5[[#This Row],[Total of 2 XCO]]</f>
        <v>171.5</v>
      </c>
      <c r="S122" s="37" cm="1">
        <f t="array" ref="S122">85-SUM(IF(R122&gt;$R$18:$R$210,1/COUNTIF($R$18:$R$210,$R$18:$R$210)))</f>
        <v>76.000000000000057</v>
      </c>
    </row>
    <row r="123" spans="1:19" ht="16" x14ac:dyDescent="0.2">
      <c r="A123" s="110" t="s">
        <v>401</v>
      </c>
      <c r="B123" s="38" t="str">
        <f>_xlfn.IFNA(INDEX('RD1 Eagle'!$I$2:$I$176,MATCH(Men_5[[#This Row],[Rider]],'RD1 Eagle'!$F$2:$F$176,0)),"")</f>
        <v/>
      </c>
      <c r="C123" s="38">
        <f>_xlfn.IFNA(INDEX('RD2 Shepherds'!$I$2:$I$172,MATCH(Men_5[[#This Row],[Rider]],'RD2 Shepherds'!$F$2:$F$172,0)),"")</f>
        <v>162</v>
      </c>
      <c r="D123" s="38" t="str">
        <f>_xlfn.IFNA(INDEX('RD3 OHalTW'!$I$2:$I$200,MATCH(Men_5[[#This Row],[Rider]],'RD3 OHalTW'!$F$2:$F$200,0)),"")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XCM Craigburn'!$I$2:$I$200,MATCH(Men_5[[#This Row],[Rider]],'RD5 XCM Craigburn'!$F$2:$F$200,0)),"")</f>
        <v/>
      </c>
      <c r="G123" s="38" t="str">
        <f>_xlfn.IFNA(INDEX('RD6 XCM Fox Creek'!$I$2:$I$200,MATCH(Men_5[[#This Row],[Rider]],'RD6 XCM Fox Creek'!$F$2:$F$200,0)),"")</f>
        <v/>
      </c>
      <c r="H123" s="38" t="str">
        <f>_xlfn.IFNA(INDEX('RD9 XCM Melrose W'!$I$2:$I$200,MATCH(Men_5[[#This Row],[Rider]],'RD9 XCM Melrose W'!$F$2:$F$200,0)),"")</f>
        <v/>
      </c>
      <c r="I123" s="38" t="str">
        <f>_xlfn.IFNA(INDEX('RD7 XCO  Shepherds'!$I$2:$I$200,MATCH(Men_5[[#This Row],[Rider]],'RD7 XCO  Shepherds'!$F$2:$F$200,0)),"")</f>
        <v/>
      </c>
      <c r="J123" s="38" t="str">
        <f>_xlfn.IFNA(INDEX('RD8 XCO Melrose T'!$I$2:$I$200,MATCH(Men_5[[#This Row],[Rider]],'RD8 XCO Melrose T'!$F$2:$F$200,0)),"")</f>
        <v/>
      </c>
      <c r="K123" s="38">
        <f>9-COUNTBLANK(Men_5[[#This Row],[RD1 XCC Eagle]:[RD8 XCO Melrose T]])</f>
        <v>1</v>
      </c>
      <c r="L123" s="61">
        <f>3-COUNTBLANK(Men_5[[#This Row],[RD1 XCC Eagle]:[RD3 XCM OHalTW]])</f>
        <v>1</v>
      </c>
      <c r="M123" s="61">
        <f>4-COUNTBLANK(Men_5[[#This Row],[RD4 ]:[RD7]])</f>
        <v>0</v>
      </c>
      <c r="N123" s="61">
        <f>2-COUNTBLANK(Men_5[[#This Row],[RD8]:[RD8 XCO Melrose T]])</f>
        <v>0</v>
      </c>
      <c r="O123" s="61" cm="1">
        <f t="array" ref="O123">IF(Men_5[[#This Row],[Number of Rounds]]&lt;=6,SUM(IF(ISNA(B123:J123),0,B123:J123)),SUM(LARGE(B123:J123,{1,2,3,4,5,6})))</f>
        <v>162</v>
      </c>
      <c r="P123" s="61" cm="1">
        <f t="array" ref="P123">IF(Men_5[[#This Row],[Number of Rounds XCM]]&lt;=3,SUM(IF(ISNA(E123:H123),0,E123:H123)),SUM(LARGE(E123:H123,{1,2,3})))</f>
        <v>0</v>
      </c>
      <c r="Q123" s="61">
        <f>SUM(Men_5[[#This Row],[RD8]:[RD8 XCO Melrose T]])</f>
        <v>0</v>
      </c>
      <c r="R123" s="61">
        <f>Men_5[[#This Row],[Best 6 of 8 Overall]]+Men_5[[#This Row],[Best 3 of 4 XCM]]+Men_5[[#This Row],[Total of 2 XCO]]</f>
        <v>162</v>
      </c>
      <c r="S123" s="37" cm="1">
        <f t="array" ref="S123">85-SUM(IF(R123&gt;$R$18:$R$210,1/COUNTIF($R$18:$R$210,$R$18:$R$210)))</f>
        <v>76.999999999999986</v>
      </c>
    </row>
    <row r="124" spans="1:19" ht="16" x14ac:dyDescent="0.2">
      <c r="A124" s="110" t="s">
        <v>382</v>
      </c>
      <c r="B124" s="38" t="str">
        <f>_xlfn.IFNA(INDEX('RD1 Eagle'!$I$2:$I$176,MATCH(Men_5[[#This Row],[Rider]],'RD1 Eagle'!$F$2:$F$176,0)),"")</f>
        <v/>
      </c>
      <c r="C124" s="38">
        <f>_xlfn.IFNA(INDEX('RD2 Shepherds'!$I$2:$I$172,MATCH(Men_5[[#This Row],[Rider]],'RD2 Shepherds'!$F$2:$F$172,0)),"")</f>
        <v>161</v>
      </c>
      <c r="D124" s="38" t="str">
        <f>_xlfn.IFNA(INDEX('RD3 OHalTW'!$I$2:$I$200,MATCH(Men_5[[#This Row],[Rider]],'RD3 OHalTW'!$F$2:$F$200,0)),"")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XCM Craigburn'!$I$2:$I$200,MATCH(Men_5[[#This Row],[Rider]],'RD5 XCM Craigburn'!$F$2:$F$200,0)),"")</f>
        <v/>
      </c>
      <c r="G124" s="38" t="str">
        <f>_xlfn.IFNA(INDEX('RD6 XCM Fox Creek'!$I$2:$I$200,MATCH(Men_5[[#This Row],[Rider]],'RD6 XCM Fox Creek'!$F$2:$F$200,0)),"")</f>
        <v/>
      </c>
      <c r="H124" s="38" t="str">
        <f>_xlfn.IFNA(INDEX('RD9 XCM Melrose W'!$I$2:$I$200,MATCH(Men_5[[#This Row],[Rider]],'RD9 XCM Melrose W'!$F$2:$F$200,0)),"")</f>
        <v/>
      </c>
      <c r="I124" s="38" t="str">
        <f>_xlfn.IFNA(INDEX('RD7 XCO  Shepherds'!$I$2:$I$200,MATCH(Men_5[[#This Row],[Rider]],'RD7 XCO  Shepherds'!$F$2:$F$200,0)),"")</f>
        <v/>
      </c>
      <c r="J124" s="38" t="str">
        <f>_xlfn.IFNA(INDEX('RD8 XCO Melrose T'!$I$2:$I$200,MATCH(Men_5[[#This Row],[Rider]],'RD8 XCO Melrose T'!$F$2:$F$200,0)),"")</f>
        <v/>
      </c>
      <c r="K124" s="38">
        <f>9-COUNTBLANK(Men_5[[#This Row],[RD1 XCC Eagle]:[RD8 XCO Melrose T]])</f>
        <v>1</v>
      </c>
      <c r="L124" s="61">
        <f>3-COUNTBLANK(Men_5[[#This Row],[RD1 XCC Eagle]:[RD3 XCM OHalTW]])</f>
        <v>1</v>
      </c>
      <c r="M124" s="61">
        <f>4-COUNTBLANK(Men_5[[#This Row],[RD4 ]:[RD7]])</f>
        <v>0</v>
      </c>
      <c r="N124" s="61">
        <f>2-COUNTBLANK(Men_5[[#This Row],[RD8]:[RD8 XCO Melrose T]])</f>
        <v>0</v>
      </c>
      <c r="O124" s="61" cm="1">
        <f t="array" ref="O124">IF(Men_5[[#This Row],[Number of Rounds]]&lt;=6,SUM(IF(ISNA(B124:J124),0,B124:J124)),SUM(LARGE(B124:J124,{1,2,3,4,5,6})))</f>
        <v>161</v>
      </c>
      <c r="P124" s="61" cm="1">
        <f t="array" ref="P124">IF(Men_5[[#This Row],[Number of Rounds XCM]]&lt;=3,SUM(IF(ISNA(E124:H124),0,E124:H124)),SUM(LARGE(E124:H124,{1,2,3})))</f>
        <v>0</v>
      </c>
      <c r="Q124" s="61">
        <f>SUM(Men_5[[#This Row],[RD8]:[RD8 XCO Melrose T]])</f>
        <v>0</v>
      </c>
      <c r="R124" s="61">
        <f>Men_5[[#This Row],[Best 6 of 8 Overall]]+Men_5[[#This Row],[Best 3 of 4 XCM]]+Men_5[[#This Row],[Total of 2 XCO]]</f>
        <v>161</v>
      </c>
      <c r="S124" s="37" cm="1">
        <f t="array" ref="S124">85-SUM(IF(R124&gt;$R$18:$R$210,1/COUNTIF($R$18:$R$210,$R$18:$R$210)))</f>
        <v>77.999999999999986</v>
      </c>
    </row>
    <row r="125" spans="1:19" ht="16" x14ac:dyDescent="0.2">
      <c r="A125" s="110" t="s">
        <v>402</v>
      </c>
      <c r="B125" s="38" t="str">
        <f>_xlfn.IFNA(INDEX('RD1 Eagle'!$I$2:$I$176,MATCH(Men_5[[#This Row],[Rider]],'RD1 Eagle'!$F$2:$F$176,0)),"")</f>
        <v/>
      </c>
      <c r="C125" s="38">
        <f>_xlfn.IFNA(INDEX('RD2 Shepherds'!$I$2:$I$172,MATCH(Men_5[[#This Row],[Rider]],'RD2 Shepherds'!$F$2:$F$172,0)),"")</f>
        <v>156</v>
      </c>
      <c r="D125" s="38" t="str">
        <f>_xlfn.IFNA(INDEX('RD3 OHalTW'!$I$2:$I$200,MATCH(Men_5[[#This Row],[Rider]],'RD3 OHalTW'!$F$2:$F$200,0)),"")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XCM Craigburn'!$I$2:$I$200,MATCH(Men_5[[#This Row],[Rider]],'RD5 XCM Craigburn'!$F$2:$F$200,0)),"")</f>
        <v/>
      </c>
      <c r="G125" s="38" t="str">
        <f>_xlfn.IFNA(INDEX('RD6 XCM Fox Creek'!$I$2:$I$200,MATCH(Men_5[[#This Row],[Rider]],'RD6 XCM Fox Creek'!$F$2:$F$200,0)),"")</f>
        <v/>
      </c>
      <c r="H125" s="38" t="str">
        <f>_xlfn.IFNA(INDEX('RD9 XCM Melrose W'!$I$2:$I$200,MATCH(Men_5[[#This Row],[Rider]],'RD9 XCM Melrose W'!$F$2:$F$200,0)),"")</f>
        <v/>
      </c>
      <c r="I125" s="38" t="str">
        <f>_xlfn.IFNA(INDEX('RD7 XCO  Shepherds'!$I$2:$I$200,MATCH(Men_5[[#This Row],[Rider]],'RD7 XCO  Shepherds'!$F$2:$F$200,0)),"")</f>
        <v/>
      </c>
      <c r="J125" s="38" t="str">
        <f>_xlfn.IFNA(INDEX('RD8 XCO Melrose T'!$I$2:$I$200,MATCH(Men_5[[#This Row],[Rider]],'RD8 XCO Melrose T'!$F$2:$F$200,0)),"")</f>
        <v/>
      </c>
      <c r="K125" s="38">
        <f>9-COUNTBLANK(Men_5[[#This Row],[RD1 XCC Eagle]:[RD8 XCO Melrose T]])</f>
        <v>1</v>
      </c>
      <c r="L125" s="61">
        <f>3-COUNTBLANK(Men_5[[#This Row],[RD1 XCC Eagle]:[RD3 XCM OHalTW]])</f>
        <v>1</v>
      </c>
      <c r="M125" s="61">
        <f>4-COUNTBLANK(Men_5[[#This Row],[RD4 ]:[RD7]])</f>
        <v>0</v>
      </c>
      <c r="N125" s="61">
        <f>2-COUNTBLANK(Men_5[[#This Row],[RD8]:[RD8 XCO Melrose T]])</f>
        <v>0</v>
      </c>
      <c r="O125" s="61" cm="1">
        <f t="array" ref="O125">IF(Men_5[[#This Row],[Number of Rounds]]&lt;=6,SUM(IF(ISNA(B125:J125),0,B125:J125)),SUM(LARGE(B125:J125,{1,2,3,4,5,6})))</f>
        <v>156</v>
      </c>
      <c r="P125" s="61" cm="1">
        <f t="array" ref="P125">IF(Men_5[[#This Row],[Number of Rounds XCM]]&lt;=3,SUM(IF(ISNA(E125:H125),0,E125:H125)),SUM(LARGE(E125:H125,{1,2,3})))</f>
        <v>0</v>
      </c>
      <c r="Q125" s="61">
        <f>SUM(Men_5[[#This Row],[RD8]:[RD8 XCO Melrose T]])</f>
        <v>0</v>
      </c>
      <c r="R125" s="61">
        <f>Men_5[[#This Row],[Best 6 of 8 Overall]]+Men_5[[#This Row],[Best 3 of 4 XCM]]+Men_5[[#This Row],[Total of 2 XCO]]</f>
        <v>156</v>
      </c>
      <c r="S125" s="37" cm="1">
        <f t="array" ref="S125">85-SUM(IF(R125&gt;$R$18:$R$210,1/COUNTIF($R$18:$R$210,$R$18:$R$210)))</f>
        <v>78.999999999999986</v>
      </c>
    </row>
    <row r="126" spans="1:19" ht="16" x14ac:dyDescent="0.2">
      <c r="A126" s="110" t="s">
        <v>109</v>
      </c>
      <c r="B126" s="38" t="str">
        <f>_xlfn.IFNA(INDEX('RD1 Eagle'!$I$2:$I$176,MATCH(Men_5[[#This Row],[Rider]],'RD1 Eagle'!$F$2:$F$176,0)),"")</f>
        <v/>
      </c>
      <c r="C126" s="38">
        <f>_xlfn.IFNA(INDEX('RD2 Shepherds'!$I$2:$I$172,MATCH(Men_5[[#This Row],[Rider]],'RD2 Shepherds'!$F$2:$F$172,0)),"")</f>
        <v>154</v>
      </c>
      <c r="D126" s="38" t="str">
        <f>_xlfn.IFNA(INDEX('RD3 OHalTW'!$I$2:$I$200,MATCH(Men_5[[#This Row],[Rider]],'RD3 OHalTW'!$F$2:$F$200,0)),"")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XCM Craigburn'!$I$2:$I$200,MATCH(Men_5[[#This Row],[Rider]],'RD5 XCM Craigburn'!$F$2:$F$200,0)),"")</f>
        <v/>
      </c>
      <c r="G126" s="38" t="str">
        <f>_xlfn.IFNA(INDEX('RD6 XCM Fox Creek'!$I$2:$I$200,MATCH(Men_5[[#This Row],[Rider]],'RD6 XCM Fox Creek'!$F$2:$F$200,0)),"")</f>
        <v/>
      </c>
      <c r="H126" s="38" t="str">
        <f>_xlfn.IFNA(INDEX('RD9 XCM Melrose W'!$I$2:$I$200,MATCH(Men_5[[#This Row],[Rider]],'RD9 XCM Melrose W'!$F$2:$F$200,0)),"")</f>
        <v/>
      </c>
      <c r="I126" s="38" t="str">
        <f>_xlfn.IFNA(INDEX('RD7 XCO  Shepherds'!$I$2:$I$200,MATCH(Men_5[[#This Row],[Rider]],'RD7 XCO  Shepherds'!$F$2:$F$200,0)),"")</f>
        <v/>
      </c>
      <c r="J126" s="38" t="str">
        <f>_xlfn.IFNA(INDEX('RD8 XCO Melrose T'!$I$2:$I$200,MATCH(Men_5[[#This Row],[Rider]],'RD8 XCO Melrose T'!$F$2:$F$200,0)),"")</f>
        <v/>
      </c>
      <c r="K126" s="38">
        <f>9-COUNTBLANK(Men_5[[#This Row],[RD1 XCC Eagle]:[RD8 XCO Melrose T]])</f>
        <v>1</v>
      </c>
      <c r="L126" s="61">
        <f>3-COUNTBLANK(Men_5[[#This Row],[RD1 XCC Eagle]:[RD3 XCM OHalTW]])</f>
        <v>1</v>
      </c>
      <c r="M126" s="61">
        <f>4-COUNTBLANK(Men_5[[#This Row],[RD4 ]:[RD7]])</f>
        <v>0</v>
      </c>
      <c r="N126" s="61">
        <f>2-COUNTBLANK(Men_5[[#This Row],[RD8]:[RD8 XCO Melrose T]])</f>
        <v>0</v>
      </c>
      <c r="O126" s="61" cm="1">
        <f t="array" ref="O126">IF(Men_5[[#This Row],[Number of Rounds]]&lt;=6,SUM(IF(ISNA(B126:J126),0,B126:J126)),SUM(LARGE(B126:J126,{1,2,3,4,5,6})))</f>
        <v>154</v>
      </c>
      <c r="P126" s="61" cm="1">
        <f t="array" ref="P126">IF(Men_5[[#This Row],[Number of Rounds XCM]]&lt;=3,SUM(IF(ISNA(E126:H126),0,E126:H126)),SUM(LARGE(E126:H126,{1,2,3})))</f>
        <v>0</v>
      </c>
      <c r="Q126" s="61">
        <f>SUM(Men_5[[#This Row],[RD8]:[RD8 XCO Melrose T]])</f>
        <v>0</v>
      </c>
      <c r="R126" s="61">
        <f>Men_5[[#This Row],[Best 6 of 8 Overall]]+Men_5[[#This Row],[Best 3 of 4 XCM]]+Men_5[[#This Row],[Total of 2 XCO]]</f>
        <v>154</v>
      </c>
      <c r="S126" s="37" cm="1">
        <f t="array" ref="S126">85-SUM(IF(R126&gt;$R$18:$R$210,1/COUNTIF($R$18:$R$210,$R$18:$R$210)))</f>
        <v>79.999999999999986</v>
      </c>
    </row>
    <row r="127" spans="1:19" ht="16" x14ac:dyDescent="0.2">
      <c r="A127" s="110" t="s">
        <v>384</v>
      </c>
      <c r="B127" s="38" t="str">
        <f>_xlfn.IFNA(INDEX('RD1 Eagle'!$I$2:$I$176,MATCH(Men_5[[#This Row],[Rider]],'RD1 Eagle'!$F$2:$F$176,0)),"")</f>
        <v/>
      </c>
      <c r="C127" s="38">
        <f>_xlfn.IFNA(INDEX('RD2 Shepherds'!$I$2:$I$172,MATCH(Men_5[[#This Row],[Rider]],'RD2 Shepherds'!$F$2:$F$172,0)),"")</f>
        <v>150.5</v>
      </c>
      <c r="D127" s="38" t="str">
        <f>_xlfn.IFNA(INDEX('RD3 OHalTW'!$I$2:$I$200,MATCH(Men_5[[#This Row],[Rider]],'RD3 OHalTW'!$F$2:$F$200,0)),"")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XCM Craigburn'!$I$2:$I$200,MATCH(Men_5[[#This Row],[Rider]],'RD5 XCM Craigburn'!$F$2:$F$200,0)),"")</f>
        <v/>
      </c>
      <c r="G127" s="38" t="str">
        <f>_xlfn.IFNA(INDEX('RD6 XCM Fox Creek'!$I$2:$I$200,MATCH(Men_5[[#This Row],[Rider]],'RD6 XCM Fox Creek'!$F$2:$F$200,0)),"")</f>
        <v/>
      </c>
      <c r="H127" s="38" t="str">
        <f>_xlfn.IFNA(INDEX('RD9 XCM Melrose W'!$I$2:$I$200,MATCH(Men_5[[#This Row],[Rider]],'RD9 XCM Melrose W'!$F$2:$F$200,0)),"")</f>
        <v/>
      </c>
      <c r="I127" s="38" t="str">
        <f>_xlfn.IFNA(INDEX('RD7 XCO  Shepherds'!$I$2:$I$200,MATCH(Men_5[[#This Row],[Rider]],'RD7 XCO  Shepherds'!$F$2:$F$200,0)),"")</f>
        <v/>
      </c>
      <c r="J127" s="38" t="str">
        <f>_xlfn.IFNA(INDEX('RD8 XCO Melrose T'!$I$2:$I$200,MATCH(Men_5[[#This Row],[Rider]],'RD8 XCO Melrose T'!$F$2:$F$200,0)),"")</f>
        <v/>
      </c>
      <c r="K127" s="38">
        <f>9-COUNTBLANK(Men_5[[#This Row],[RD1 XCC Eagle]:[RD8 XCO Melrose T]])</f>
        <v>1</v>
      </c>
      <c r="L127" s="61">
        <f>3-COUNTBLANK(Men_5[[#This Row],[RD1 XCC Eagle]:[RD3 XCM OHalTW]])</f>
        <v>1</v>
      </c>
      <c r="M127" s="61">
        <f>4-COUNTBLANK(Men_5[[#This Row],[RD4 ]:[RD7]])</f>
        <v>0</v>
      </c>
      <c r="N127" s="61">
        <f>2-COUNTBLANK(Men_5[[#This Row],[RD8]:[RD8 XCO Melrose T]])</f>
        <v>0</v>
      </c>
      <c r="O127" s="61" cm="1">
        <f t="array" ref="O127">IF(Men_5[[#This Row],[Number of Rounds]]&lt;=6,SUM(IF(ISNA(B127:J127),0,B127:J127)),SUM(LARGE(B127:J127,{1,2,3,4,5,6})))</f>
        <v>150.5</v>
      </c>
      <c r="P127" s="61" cm="1">
        <f t="array" ref="P127">IF(Men_5[[#This Row],[Number of Rounds XCM]]&lt;=3,SUM(IF(ISNA(E127:H127),0,E127:H127)),SUM(LARGE(E127:H127,{1,2,3})))</f>
        <v>0</v>
      </c>
      <c r="Q127" s="61">
        <f>SUM(Men_5[[#This Row],[RD8]:[RD8 XCO Melrose T]])</f>
        <v>0</v>
      </c>
      <c r="R127" s="61">
        <f>Men_5[[#This Row],[Best 6 of 8 Overall]]+Men_5[[#This Row],[Best 3 of 4 XCM]]+Men_5[[#This Row],[Total of 2 XCO]]</f>
        <v>150.5</v>
      </c>
      <c r="S127" s="37" cm="1">
        <f t="array" ref="S127">85-SUM(IF(R127&gt;$R$18:$R$210,1/COUNTIF($R$18:$R$210,$R$18:$R$210)))</f>
        <v>80.999999999999986</v>
      </c>
    </row>
    <row r="128" spans="1:19" ht="16" x14ac:dyDescent="0.2">
      <c r="A128" s="110" t="s">
        <v>405</v>
      </c>
      <c r="B128" s="38" t="str">
        <f>_xlfn.IFNA(INDEX('RD1 Eagle'!$I$2:$I$176,MATCH(Men_5[[#This Row],[Rider]],'RD1 Eagle'!$F$2:$F$176,0)),"")</f>
        <v/>
      </c>
      <c r="C128" s="38">
        <f>_xlfn.IFNA(INDEX('RD2 Shepherds'!$I$2:$I$172,MATCH(Men_5[[#This Row],[Rider]],'RD2 Shepherds'!$F$2:$F$172,0)),"")</f>
        <v>147</v>
      </c>
      <c r="D128" s="38" t="str">
        <f>_xlfn.IFNA(INDEX('RD3 OHalTW'!$I$2:$I$200,MATCH(Men_5[[#This Row],[Rider]],'RD3 OHalTW'!$F$2:$F$200,0)),"")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XCM Craigburn'!$I$2:$I$200,MATCH(Men_5[[#This Row],[Rider]],'RD5 XCM Craigburn'!$F$2:$F$200,0)),"")</f>
        <v/>
      </c>
      <c r="G128" s="38" t="str">
        <f>_xlfn.IFNA(INDEX('RD6 XCM Fox Creek'!$I$2:$I$200,MATCH(Men_5[[#This Row],[Rider]],'RD6 XCM Fox Creek'!$F$2:$F$200,0)),"")</f>
        <v/>
      </c>
      <c r="H128" s="38" t="str">
        <f>_xlfn.IFNA(INDEX('RD9 XCM Melrose W'!$I$2:$I$200,MATCH(Men_5[[#This Row],[Rider]],'RD9 XCM Melrose W'!$F$2:$F$200,0)),"")</f>
        <v/>
      </c>
      <c r="I128" s="38" t="str">
        <f>_xlfn.IFNA(INDEX('RD7 XCO  Shepherds'!$I$2:$I$200,MATCH(Men_5[[#This Row],[Rider]],'RD7 XCO  Shepherds'!$F$2:$F$200,0)),"")</f>
        <v/>
      </c>
      <c r="J128" s="38" t="str">
        <f>_xlfn.IFNA(INDEX('RD8 XCO Melrose T'!$I$2:$I$200,MATCH(Men_5[[#This Row],[Rider]],'RD8 XCO Melrose T'!$F$2:$F$200,0)),"")</f>
        <v/>
      </c>
      <c r="K128" s="38">
        <f>9-COUNTBLANK(Men_5[[#This Row],[RD1 XCC Eagle]:[RD8 XCO Melrose T]])</f>
        <v>1</v>
      </c>
      <c r="L128" s="61">
        <f>3-COUNTBLANK(Men_5[[#This Row],[RD1 XCC Eagle]:[RD3 XCM OHalTW]])</f>
        <v>1</v>
      </c>
      <c r="M128" s="61">
        <f>4-COUNTBLANK(Men_5[[#This Row],[RD4 ]:[RD7]])</f>
        <v>0</v>
      </c>
      <c r="N128" s="61">
        <f>2-COUNTBLANK(Men_5[[#This Row],[RD8]:[RD8 XCO Melrose T]])</f>
        <v>0</v>
      </c>
      <c r="O128" s="61" cm="1">
        <f t="array" ref="O128">IF(Men_5[[#This Row],[Number of Rounds]]&lt;=6,SUM(IF(ISNA(B128:J128),0,B128:J128)),SUM(LARGE(B128:J128,{1,2,3,4,5,6})))</f>
        <v>147</v>
      </c>
      <c r="P128" s="61" cm="1">
        <f t="array" ref="P128">IF(Men_5[[#This Row],[Number of Rounds XCM]]&lt;=3,SUM(IF(ISNA(E128:H128),0,E128:H128)),SUM(LARGE(E128:H128,{1,2,3})))</f>
        <v>0</v>
      </c>
      <c r="Q128" s="61">
        <f>SUM(Men_5[[#This Row],[RD8]:[RD8 XCO Melrose T]])</f>
        <v>0</v>
      </c>
      <c r="R128" s="61">
        <f>Men_5[[#This Row],[Best 6 of 8 Overall]]+Men_5[[#This Row],[Best 3 of 4 XCM]]+Men_5[[#This Row],[Total of 2 XCO]]</f>
        <v>147</v>
      </c>
      <c r="S128" s="37" cm="1">
        <f t="array" ref="S128">85-SUM(IF(R128&gt;$R$18:$R$210,1/COUNTIF($R$18:$R$210,$R$18:$R$210)))</f>
        <v>81.999999999999986</v>
      </c>
    </row>
    <row r="129" spans="1:19" ht="16" x14ac:dyDescent="0.2">
      <c r="A129" s="110" t="s">
        <v>406</v>
      </c>
      <c r="B129" s="38" t="str">
        <f>_xlfn.IFNA(INDEX('RD1 Eagle'!$I$2:$I$176,MATCH(Men_5[[#This Row],[Rider]],'RD1 Eagle'!$F$2:$F$176,0)),"")</f>
        <v/>
      </c>
      <c r="C129" s="38">
        <f>_xlfn.IFNA(INDEX('RD2 Shepherds'!$I$2:$I$172,MATCH(Men_5[[#This Row],[Rider]],'RD2 Shepherds'!$F$2:$F$172,0)),"")</f>
        <v>144</v>
      </c>
      <c r="D129" s="38" t="str">
        <f>_xlfn.IFNA(INDEX('RD3 OHalTW'!$I$2:$I$200,MATCH(Men_5[[#This Row],[Rider]],'RD3 OHalTW'!$F$2:$F$200,0)),"")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XCM Craigburn'!$I$2:$I$200,MATCH(Men_5[[#This Row],[Rider]],'RD5 XCM Craigburn'!$F$2:$F$200,0)),"")</f>
        <v/>
      </c>
      <c r="G129" s="38" t="str">
        <f>_xlfn.IFNA(INDEX('RD6 XCM Fox Creek'!$I$2:$I$200,MATCH(Men_5[[#This Row],[Rider]],'RD6 XCM Fox Creek'!$F$2:$F$200,0)),"")</f>
        <v/>
      </c>
      <c r="H129" s="38" t="str">
        <f>_xlfn.IFNA(INDEX('RD9 XCM Melrose W'!$I$2:$I$200,MATCH(Men_5[[#This Row],[Rider]],'RD9 XCM Melrose W'!$F$2:$F$200,0)),"")</f>
        <v/>
      </c>
      <c r="I129" s="38" t="str">
        <f>_xlfn.IFNA(INDEX('RD7 XCO  Shepherds'!$I$2:$I$200,MATCH(Men_5[[#This Row],[Rider]],'RD7 XCO  Shepherds'!$F$2:$F$200,0)),"")</f>
        <v/>
      </c>
      <c r="J129" s="38" t="str">
        <f>_xlfn.IFNA(INDEX('RD8 XCO Melrose T'!$I$2:$I$200,MATCH(Men_5[[#This Row],[Rider]],'RD8 XCO Melrose T'!$F$2:$F$200,0)),"")</f>
        <v/>
      </c>
      <c r="K129" s="38">
        <f>9-COUNTBLANK(Men_5[[#This Row],[RD1 XCC Eagle]:[RD8 XCO Melrose T]])</f>
        <v>1</v>
      </c>
      <c r="L129" s="61">
        <f>3-COUNTBLANK(Men_5[[#This Row],[RD1 XCC Eagle]:[RD3 XCM OHalTW]])</f>
        <v>1</v>
      </c>
      <c r="M129" s="61">
        <f>4-COUNTBLANK(Men_5[[#This Row],[RD4 ]:[RD7]])</f>
        <v>0</v>
      </c>
      <c r="N129" s="61">
        <f>2-COUNTBLANK(Men_5[[#This Row],[RD8]:[RD8 XCO Melrose T]])</f>
        <v>0</v>
      </c>
      <c r="O129" s="61" cm="1">
        <f t="array" ref="O129">IF(Men_5[[#This Row],[Number of Rounds]]&lt;=6,SUM(IF(ISNA(B129:J129),0,B129:J129)),SUM(LARGE(B129:J129,{1,2,3,4,5,6})))</f>
        <v>144</v>
      </c>
      <c r="P129" s="61" cm="1">
        <f t="array" ref="P129">IF(Men_5[[#This Row],[Number of Rounds XCM]]&lt;=3,SUM(IF(ISNA(E129:H129),0,E129:H129)),SUM(LARGE(E129:H129,{1,2,3})))</f>
        <v>0</v>
      </c>
      <c r="Q129" s="61">
        <f>SUM(Men_5[[#This Row],[RD8]:[RD8 XCO Melrose T]])</f>
        <v>0</v>
      </c>
      <c r="R129" s="61">
        <f>Men_5[[#This Row],[Best 6 of 8 Overall]]+Men_5[[#This Row],[Best 3 of 4 XCM]]+Men_5[[#This Row],[Total of 2 XCO]]</f>
        <v>144</v>
      </c>
      <c r="S129" s="37" cm="1">
        <f t="array" ref="S129">85-SUM(IF(R129&gt;$R$18:$R$210,1/COUNTIF($R$18:$R$210,$R$18:$R$210)))</f>
        <v>83</v>
      </c>
    </row>
    <row r="130" spans="1:19" ht="16" x14ac:dyDescent="0.2">
      <c r="A130" s="110" t="s">
        <v>408</v>
      </c>
      <c r="B130" s="38" t="str">
        <f>_xlfn.IFNA(INDEX('RD1 Eagle'!$I$2:$I$176,MATCH(Men_5[[#This Row],[Rider]],'RD1 Eagle'!$F$2:$F$176,0)),"")</f>
        <v/>
      </c>
      <c r="C130" s="38">
        <f>_xlfn.IFNA(INDEX('RD2 Shepherds'!$I$2:$I$172,MATCH(Men_5[[#This Row],[Rider]],'RD2 Shepherds'!$F$2:$F$172,0)),"")</f>
        <v>141</v>
      </c>
      <c r="D130" s="38" t="str">
        <f>_xlfn.IFNA(INDEX('RD3 OHalTW'!$I$2:$I$200,MATCH(Men_5[[#This Row],[Rider]],'RD3 OHalTW'!$F$2:$F$200,0)),"")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XCM Craigburn'!$I$2:$I$200,MATCH(Men_5[[#This Row],[Rider]],'RD5 XCM Craigburn'!$F$2:$F$200,0)),"")</f>
        <v/>
      </c>
      <c r="G130" s="38" t="str">
        <f>_xlfn.IFNA(INDEX('RD6 XCM Fox Creek'!$I$2:$I$200,MATCH(Men_5[[#This Row],[Rider]],'RD6 XCM Fox Creek'!$F$2:$F$200,0)),"")</f>
        <v/>
      </c>
      <c r="H130" s="38" t="str">
        <f>_xlfn.IFNA(INDEX('RD9 XCM Melrose W'!$I$2:$I$200,MATCH(Men_5[[#This Row],[Rider]],'RD9 XCM Melrose W'!$F$2:$F$200,0)),"")</f>
        <v/>
      </c>
      <c r="I130" s="38" t="str">
        <f>_xlfn.IFNA(INDEX('RD7 XCO  Shepherds'!$I$2:$I$200,MATCH(Men_5[[#This Row],[Rider]],'RD7 XCO  Shepherds'!$F$2:$F$200,0)),"")</f>
        <v/>
      </c>
      <c r="J130" s="38" t="str">
        <f>_xlfn.IFNA(INDEX('RD8 XCO Melrose T'!$I$2:$I$200,MATCH(Men_5[[#This Row],[Rider]],'RD8 XCO Melrose T'!$F$2:$F$200,0)),"")</f>
        <v/>
      </c>
      <c r="K130" s="38">
        <f>9-COUNTBLANK(Men_5[[#This Row],[RD1 XCC Eagle]:[RD8 XCO Melrose T]])</f>
        <v>1</v>
      </c>
      <c r="L130" s="61">
        <f>3-COUNTBLANK(Men_5[[#This Row],[RD1 XCC Eagle]:[RD3 XCM OHalTW]])</f>
        <v>1</v>
      </c>
      <c r="M130" s="61">
        <f>4-COUNTBLANK(Men_5[[#This Row],[RD4 ]:[RD7]])</f>
        <v>0</v>
      </c>
      <c r="N130" s="61">
        <f>2-COUNTBLANK(Men_5[[#This Row],[RD8]:[RD8 XCO Melrose T]])</f>
        <v>0</v>
      </c>
      <c r="O130" s="61" cm="1">
        <f t="array" ref="O130">IF(Men_5[[#This Row],[Number of Rounds]]&lt;=6,SUM(IF(ISNA(B130:J130),0,B130:J130)),SUM(LARGE(B130:J130,{1,2,3,4,5,6})))</f>
        <v>141</v>
      </c>
      <c r="P130" s="61" cm="1">
        <f t="array" ref="P130">IF(Men_5[[#This Row],[Number of Rounds XCM]]&lt;=3,SUM(IF(ISNA(E130:H130),0,E130:H130)),SUM(LARGE(E130:H130,{1,2,3})))</f>
        <v>0</v>
      </c>
      <c r="Q130" s="61">
        <f>SUM(Men_5[[#This Row],[RD8]:[RD8 XCO Melrose T]])</f>
        <v>0</v>
      </c>
      <c r="R130" s="61">
        <f>Men_5[[#This Row],[Best 6 of 8 Overall]]+Men_5[[#This Row],[Best 3 of 4 XCM]]+Men_5[[#This Row],[Total of 2 XCO]]</f>
        <v>141</v>
      </c>
      <c r="S130" s="37" cm="1">
        <f t="array" ref="S130">85-SUM(IF(R130&gt;$R$18:$R$210,1/COUNTIF($R$18:$R$210,$R$18:$R$210)))</f>
        <v>84</v>
      </c>
    </row>
    <row r="131" spans="1:19" ht="16" hidden="1" x14ac:dyDescent="0.2">
      <c r="A131" s="110"/>
      <c r="B131" s="38" t="str">
        <f>_xlfn.IFNA(INDEX('RD1 Eagle'!$I$2:$I$176,MATCH(Men_5[[#This Row],[Rider]],'RD1 Eagle'!$F$2:$F$176,0)),"")</f>
        <v/>
      </c>
      <c r="C131" s="38" t="str">
        <f>_xlfn.IFNA(INDEX('RD2 Shepherds'!$I$2:$I$172,MATCH(Men_5[[#This Row],[Rider]],'RD2 Shepherds'!$F$2:$F$172,0)),"")</f>
        <v/>
      </c>
      <c r="D131" s="38" t="str">
        <f>_xlfn.IFNA(INDEX('RD3 OHalTW'!$I$2:$I$200,MATCH(Men_5[[#This Row],[Rider]],'RD3 OHalTW'!$F$2:$F$200,0)),"")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XCM Craigburn'!$I$2:$I$200,MATCH(Men_5[[#This Row],[Rider]],'RD5 XCM Craigburn'!$F$2:$F$200,0)),"")</f>
        <v/>
      </c>
      <c r="G131" s="38" t="str">
        <f>_xlfn.IFNA(INDEX('RD6 XCM Fox Creek'!$I$2:$I$200,MATCH(Men_5[[#This Row],[Rider]],'RD6 XCM Fox Creek'!$F$2:$F$200,0)),"")</f>
        <v/>
      </c>
      <c r="H131" s="38" t="str">
        <f>_xlfn.IFNA(INDEX('RD9 XCM Melrose W'!$I$2:$I$200,MATCH(Men_5[[#This Row],[Rider]],'RD9 XCM Melrose W'!$F$2:$F$200,0)),"")</f>
        <v/>
      </c>
      <c r="I131" s="38" t="str">
        <f>_xlfn.IFNA(INDEX('RD7 XCO  Shepherds'!$I$2:$I$200,MATCH(Men_5[[#This Row],[Rider]],'RD7 XCO  Shepherds'!$F$2:$F$200,0)),"")</f>
        <v/>
      </c>
      <c r="J131" s="38" t="str">
        <f>_xlfn.IFNA(INDEX('RD8 XCO Melrose T'!$I$2:$I$200,MATCH(Men_5[[#This Row],[Rider]],'RD8 XCO Melrose T'!$F$2:$F$200,0)),"")</f>
        <v/>
      </c>
      <c r="K131" s="38">
        <f>9-COUNTBLANK(Men_5[[#This Row],[RD1 XCC Eagle]:[RD8 XCO Melrose T]])</f>
        <v>0</v>
      </c>
      <c r="L131" s="61">
        <f>3-COUNTBLANK(Men_5[[#This Row],[RD1 XCC Eagle]:[RD3 XCM OHalTW]])</f>
        <v>0</v>
      </c>
      <c r="M131" s="61">
        <f>4-COUNTBLANK(Men_5[[#This Row],[RD4 ]:[RD7]])</f>
        <v>0</v>
      </c>
      <c r="N131" s="61">
        <f>2-COUNTBLANK(Men_5[[#This Row],[RD8]:[RD8 XCO Melrose T]])</f>
        <v>0</v>
      </c>
      <c r="O131" s="61" cm="1">
        <f t="array" ref="O131">IF(Men_5[[#This Row],[Number of Rounds]]&lt;=6,SUM(IF(ISNA(B131:J131),0,B131:J131)),SUM(LARGE(B131:J131,{1,2,3,4,5,6})))</f>
        <v>0</v>
      </c>
      <c r="P131" s="61" cm="1">
        <f t="array" ref="P131">IF(Men_5[[#This Row],[Number of Rounds XCM]]&lt;=3,SUM(IF(ISNA(E131:H131),0,E131:H131)),SUM(LARGE(E131:H131,{1,2,3})))</f>
        <v>0</v>
      </c>
      <c r="Q131" s="61">
        <f>SUM(Men_5[[#This Row],[RD8]:[RD8 XCO Melrose T]])</f>
        <v>0</v>
      </c>
      <c r="R131" s="61">
        <f>Men_5[[#This Row],[Best 6 of 8 Overall]]+Men_5[[#This Row],[Best 3 of 4 XCM]]+Men_5[[#This Row],[Total of 2 XCO]]</f>
        <v>0</v>
      </c>
      <c r="S131" s="37" cm="1">
        <f t="array" ref="S131">85-SUM(IF(R131&gt;$R$18:$R$210,1/COUNTIF($R$18:$R$210,$R$18:$R$210)))</f>
        <v>85</v>
      </c>
    </row>
    <row r="132" spans="1:19" ht="16" hidden="1" x14ac:dyDescent="0.2">
      <c r="A132" s="110"/>
      <c r="B132" s="38" t="str">
        <f>_xlfn.IFNA(INDEX('RD1 Eagle'!$I$2:$I$176,MATCH(Men_5[[#This Row],[Rider]],'RD1 Eagle'!$F$2:$F$176,0)),"")</f>
        <v/>
      </c>
      <c r="C132" s="38" t="str">
        <f>_xlfn.IFNA(INDEX('RD2 Shepherds'!$I$2:$I$172,MATCH(Men_5[[#This Row],[Rider]],'RD2 Shepherds'!$F$2:$F$172,0)),"")</f>
        <v/>
      </c>
      <c r="D132" s="38" t="str">
        <f>_xlfn.IFNA(INDEX('RD3 OHalTW'!$I$2:$I$200,MATCH(Men_5[[#This Row],[Rider]],'RD3 OHalTW'!$F$2:$F$200,0)),"")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XCM Craigburn'!$I$2:$I$200,MATCH(Men_5[[#This Row],[Rider]],'RD5 XCM Craigburn'!$F$2:$F$200,0)),"")</f>
        <v/>
      </c>
      <c r="G132" s="38" t="str">
        <f>_xlfn.IFNA(INDEX('RD6 XCM Fox Creek'!$I$2:$I$200,MATCH(Men_5[[#This Row],[Rider]],'RD6 XCM Fox Creek'!$F$2:$F$200,0)),"")</f>
        <v/>
      </c>
      <c r="H132" s="38" t="str">
        <f>_xlfn.IFNA(INDEX('RD9 XCM Melrose W'!$I$2:$I$200,MATCH(Men_5[[#This Row],[Rider]],'RD9 XCM Melrose W'!$F$2:$F$200,0)),"")</f>
        <v/>
      </c>
      <c r="I132" s="38" t="str">
        <f>_xlfn.IFNA(INDEX('RD7 XCO  Shepherds'!$I$2:$I$200,MATCH(Men_5[[#This Row],[Rider]],'RD7 XCO  Shepherds'!$F$2:$F$200,0)),"")</f>
        <v/>
      </c>
      <c r="J132" s="38" t="str">
        <f>_xlfn.IFNA(INDEX('RD8 XCO Melrose T'!$I$2:$I$200,MATCH(Men_5[[#This Row],[Rider]],'RD8 XCO Melrose T'!$F$2:$F$200,0)),"")</f>
        <v/>
      </c>
      <c r="K132" s="38">
        <f>9-COUNTBLANK(Men_5[[#This Row],[RD1 XCC Eagle]:[RD8 XCO Melrose T]])</f>
        <v>0</v>
      </c>
      <c r="L132" s="61">
        <f>3-COUNTBLANK(Men_5[[#This Row],[RD1 XCC Eagle]:[RD3 XCM OHalTW]])</f>
        <v>0</v>
      </c>
      <c r="M132" s="61">
        <f>4-COUNTBLANK(Men_5[[#This Row],[RD4 ]:[RD7]])</f>
        <v>0</v>
      </c>
      <c r="N132" s="61">
        <f>2-COUNTBLANK(Men_5[[#This Row],[RD8]:[RD8 XCO Melrose T]])</f>
        <v>0</v>
      </c>
      <c r="O132" s="61" cm="1">
        <f t="array" ref="O132">IF(Men_5[[#This Row],[Number of Rounds]]&lt;=6,SUM(IF(ISNA(B132:J132),0,B132:J132)),SUM(LARGE(B132:J132,{1,2,3,4,5,6})))</f>
        <v>0</v>
      </c>
      <c r="P132" s="61" cm="1">
        <f t="array" ref="P132">IF(Men_5[[#This Row],[Number of Rounds XCM]]&lt;=3,SUM(IF(ISNA(E132:H132),0,E132:H132)),SUM(LARGE(E132:H132,{1,2,3})))</f>
        <v>0</v>
      </c>
      <c r="Q132" s="61">
        <f>SUM(Men_5[[#This Row],[RD8]:[RD8 XCO Melrose T]])</f>
        <v>0</v>
      </c>
      <c r="R132" s="61">
        <f>Men_5[[#This Row],[Best 6 of 8 Overall]]+Men_5[[#This Row],[Best 3 of 4 XCM]]+Men_5[[#This Row],[Total of 2 XCO]]</f>
        <v>0</v>
      </c>
      <c r="S132" s="37" cm="1">
        <f t="array" ref="S132">85-SUM(IF(R132&gt;$R$18:$R$210,1/COUNTIF($R$18:$R$210,$R$18:$R$210)))</f>
        <v>85</v>
      </c>
    </row>
    <row r="133" spans="1:19" ht="16" hidden="1" x14ac:dyDescent="0.2">
      <c r="A133" s="110"/>
      <c r="B133" s="38" t="str">
        <f>_xlfn.IFNA(INDEX('RD1 Eagle'!$I$2:$I$176,MATCH(Men_5[[#This Row],[Rider]],'RD1 Eagle'!$F$2:$F$176,0)),"")</f>
        <v/>
      </c>
      <c r="C133" s="38" t="str">
        <f>_xlfn.IFNA(INDEX('RD2 Shepherds'!$I$2:$I$172,MATCH(Men_5[[#This Row],[Rider]],'RD2 Shepherds'!$F$2:$F$172,0)),"")</f>
        <v/>
      </c>
      <c r="D133" s="38" t="str">
        <f>_xlfn.IFNA(INDEX('RD3 OHalTW'!$I$2:$I$200,MATCH(Men_5[[#This Row],[Rider]],'RD3 OHalTW'!$F$2:$F$200,0)),"")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XCM Craigburn'!$I$2:$I$200,MATCH(Men_5[[#This Row],[Rider]],'RD5 XCM Craigburn'!$F$2:$F$200,0)),"")</f>
        <v/>
      </c>
      <c r="G133" s="38" t="str">
        <f>_xlfn.IFNA(INDEX('RD6 XCM Fox Creek'!$I$2:$I$200,MATCH(Men_5[[#This Row],[Rider]],'RD6 XCM Fox Creek'!$F$2:$F$200,0)),"")</f>
        <v/>
      </c>
      <c r="H133" s="38" t="str">
        <f>_xlfn.IFNA(INDEX('RD9 XCM Melrose W'!$I$2:$I$200,MATCH(Men_5[[#This Row],[Rider]],'RD9 XCM Melrose W'!$F$2:$F$200,0)),"")</f>
        <v/>
      </c>
      <c r="I133" s="38" t="str">
        <f>_xlfn.IFNA(INDEX('RD7 XCO  Shepherds'!$I$2:$I$200,MATCH(Men_5[[#This Row],[Rider]],'RD7 XCO  Shepherds'!$F$2:$F$200,0)),"")</f>
        <v/>
      </c>
      <c r="J133" s="38" t="str">
        <f>_xlfn.IFNA(INDEX('RD8 XCO Melrose T'!$I$2:$I$200,MATCH(Men_5[[#This Row],[Rider]],'RD8 XCO Melrose T'!$F$2:$F$200,0)),"")</f>
        <v/>
      </c>
      <c r="K133" s="38">
        <f>9-COUNTBLANK(Men_5[[#This Row],[RD1 XCC Eagle]:[RD8 XCO Melrose T]])</f>
        <v>0</v>
      </c>
      <c r="L133" s="61">
        <f>3-COUNTBLANK(Men_5[[#This Row],[RD1 XCC Eagle]:[RD3 XCM OHalTW]])</f>
        <v>0</v>
      </c>
      <c r="M133" s="61">
        <f>4-COUNTBLANK(Men_5[[#This Row],[RD4 ]:[RD7]])</f>
        <v>0</v>
      </c>
      <c r="N133" s="61">
        <f>2-COUNTBLANK(Men_5[[#This Row],[RD8]:[RD8 XCO Melrose T]])</f>
        <v>0</v>
      </c>
      <c r="O133" s="61" cm="1">
        <f t="array" ref="O133">IF(Men_5[[#This Row],[Number of Rounds]]&lt;=6,SUM(IF(ISNA(B133:J133),0,B133:J133)),SUM(LARGE(B133:J133,{1,2,3,4,5,6})))</f>
        <v>0</v>
      </c>
      <c r="P133" s="61" cm="1">
        <f t="array" ref="P133">IF(Men_5[[#This Row],[Number of Rounds XCM]]&lt;=3,SUM(IF(ISNA(E133:H133),0,E133:H133)),SUM(LARGE(E133:H133,{1,2,3})))</f>
        <v>0</v>
      </c>
      <c r="Q133" s="61">
        <f>SUM(Men_5[[#This Row],[RD8]:[RD8 XCO Melrose T]])</f>
        <v>0</v>
      </c>
      <c r="R133" s="61">
        <f>Men_5[[#This Row],[Best 6 of 8 Overall]]+Men_5[[#This Row],[Best 3 of 4 XCM]]+Men_5[[#This Row],[Total of 2 XCO]]</f>
        <v>0</v>
      </c>
      <c r="S133" s="37" cm="1">
        <f t="array" ref="S133">85-SUM(IF(R133&gt;$R$18:$R$210,1/COUNTIF($R$18:$R$210,$R$18:$R$210)))</f>
        <v>85</v>
      </c>
    </row>
    <row r="134" spans="1:19" ht="16" hidden="1" x14ac:dyDescent="0.2">
      <c r="A134" s="110"/>
      <c r="B134" s="38" t="str">
        <f>_xlfn.IFNA(INDEX('RD1 Eagle'!$I$2:$I$176,MATCH(Men_5[[#This Row],[Rider]],'RD1 Eagle'!$F$2:$F$176,0)),"")</f>
        <v/>
      </c>
      <c r="C134" s="38" t="str">
        <f>_xlfn.IFNA(INDEX('RD2 Shepherds'!$I$2:$I$172,MATCH(Men_5[[#This Row],[Rider]],'RD2 Shepherds'!$F$2:$F$172,0)),"")</f>
        <v/>
      </c>
      <c r="D134" s="38" t="str">
        <f>_xlfn.IFNA(INDEX('RD3 OHalTW'!$I$2:$I$200,MATCH(Men_5[[#This Row],[Rider]],'RD3 OHalTW'!$F$2:$F$200,0)),"")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XCM Craigburn'!$I$2:$I$200,MATCH(Men_5[[#This Row],[Rider]],'RD5 XCM Craigburn'!$F$2:$F$200,0)),"")</f>
        <v/>
      </c>
      <c r="G134" s="38" t="str">
        <f>_xlfn.IFNA(INDEX('RD6 XCM Fox Creek'!$I$2:$I$200,MATCH(Men_5[[#This Row],[Rider]],'RD6 XCM Fox Creek'!$F$2:$F$200,0)),"")</f>
        <v/>
      </c>
      <c r="H134" s="38" t="str">
        <f>_xlfn.IFNA(INDEX('RD9 XCM Melrose W'!$I$2:$I$200,MATCH(Men_5[[#This Row],[Rider]],'RD9 XCM Melrose W'!$F$2:$F$200,0)),"")</f>
        <v/>
      </c>
      <c r="I134" s="38" t="str">
        <f>_xlfn.IFNA(INDEX('RD7 XCO  Shepherds'!$I$2:$I$200,MATCH(Men_5[[#This Row],[Rider]],'RD7 XCO  Shepherds'!$F$2:$F$200,0)),"")</f>
        <v/>
      </c>
      <c r="J134" s="38" t="str">
        <f>_xlfn.IFNA(INDEX('RD8 XCO Melrose T'!$I$2:$I$200,MATCH(Men_5[[#This Row],[Rider]],'RD8 XCO Melrose T'!$F$2:$F$200,0)),"")</f>
        <v/>
      </c>
      <c r="K134" s="38">
        <f>9-COUNTBLANK(Men_5[[#This Row],[RD1 XCC Eagle]:[RD8 XCO Melrose T]])</f>
        <v>0</v>
      </c>
      <c r="L134" s="61">
        <f>3-COUNTBLANK(Men_5[[#This Row],[RD1 XCC Eagle]:[RD3 XCM OHalTW]])</f>
        <v>0</v>
      </c>
      <c r="M134" s="61">
        <f>4-COUNTBLANK(Men_5[[#This Row],[RD4 ]:[RD7]])</f>
        <v>0</v>
      </c>
      <c r="N134" s="61">
        <f>2-COUNTBLANK(Men_5[[#This Row],[RD8]:[RD8 XCO Melrose T]])</f>
        <v>0</v>
      </c>
      <c r="O134" s="61" cm="1">
        <f t="array" ref="O134">IF(Men_5[[#This Row],[Number of Rounds]]&lt;=6,SUM(IF(ISNA(B134:J134),0,B134:J134)),SUM(LARGE(B134:J134,{1,2,3,4,5,6})))</f>
        <v>0</v>
      </c>
      <c r="P134" s="61" cm="1">
        <f t="array" ref="P134">IF(Men_5[[#This Row],[Number of Rounds XCM]]&lt;=3,SUM(IF(ISNA(E134:H134),0,E134:H134)),SUM(LARGE(E134:H134,{1,2,3})))</f>
        <v>0</v>
      </c>
      <c r="Q134" s="61">
        <f>SUM(Men_5[[#This Row],[RD8]:[RD8 XCO Melrose T]])</f>
        <v>0</v>
      </c>
      <c r="R134" s="61">
        <f>Men_5[[#This Row],[Best 6 of 8 Overall]]+Men_5[[#This Row],[Best 3 of 4 XCM]]+Men_5[[#This Row],[Total of 2 XCO]]</f>
        <v>0</v>
      </c>
      <c r="S134" s="37" cm="1">
        <f t="array" ref="S134">85-SUM(IF(R134&gt;$R$18:$R$210,1/COUNTIF($R$18:$R$210,$R$18:$R$210)))</f>
        <v>85</v>
      </c>
    </row>
    <row r="135" spans="1:19" ht="16" hidden="1" x14ac:dyDescent="0.2">
      <c r="A135" s="110"/>
      <c r="B135" s="38" t="str">
        <f>_xlfn.IFNA(INDEX('RD1 Eagle'!$I$2:$I$176,MATCH(Men_5[[#This Row],[Rider]],'RD1 Eagle'!$F$2:$F$176,0)),"")</f>
        <v/>
      </c>
      <c r="C135" s="38" t="str">
        <f>_xlfn.IFNA(INDEX('RD2 Shepherds'!$I$2:$I$172,MATCH(Men_5[[#This Row],[Rider]],'RD2 Shepherds'!$F$2:$F$172,0)),"")</f>
        <v/>
      </c>
      <c r="D135" s="43" t="str">
        <f>_xlfn.IFNA(INDEX('RD3 OHalTW'!$I$2:$I$200,MATCH(Men_5[[#This Row],[Rider]],'RD3 OHalTW'!$F$2:$F$200,0)),"")</f>
        <v/>
      </c>
      <c r="E135" s="43" t="str">
        <f>_xlfn.IFNA(INDEX('RD4 Ohalloran'!$I$2:$I$200,MATCH(Men_5[[#This Row],[Rider]],'RD4 Ohalloran'!$F$2:$F$200,0)),"")</f>
        <v/>
      </c>
      <c r="F135" s="38" t="str">
        <f>_xlfn.IFNA(INDEX('RD5 XCM Craigburn'!$I$2:$I$200,MATCH(Men_5[[#This Row],[Rider]],'RD5 XCM Craigburn'!$F$2:$F$200,0)),"")</f>
        <v/>
      </c>
      <c r="G135" s="43" t="str">
        <f>_xlfn.IFNA(INDEX('RD6 XCM Fox Creek'!$I$2:$I$200,MATCH(Men_5[[#This Row],[Rider]],'RD6 XCM Fox Creek'!$F$2:$F$200,0)),"")</f>
        <v/>
      </c>
      <c r="H135" s="43" t="str">
        <f>_xlfn.IFNA(INDEX('RD9 XCM Melrose W'!$I$2:$I$200,MATCH(Men_5[[#This Row],[Rider]],'RD9 XCM Melrose W'!$F$2:$F$200,0)),"")</f>
        <v/>
      </c>
      <c r="I135" s="43" t="str">
        <f>_xlfn.IFNA(INDEX('RD7 XCO  Shepherds'!$I$2:$I$200,MATCH(Men_5[[#This Row],[Rider]],'RD7 XCO  Shepherds'!$F$2:$F$200,0)),"")</f>
        <v/>
      </c>
      <c r="J135" s="43" t="str">
        <f>_xlfn.IFNA(INDEX('RD8 XCO Melrose T'!$I$2:$I$200,MATCH(Men_5[[#This Row],[Rider]],'RD8 XCO Melrose T'!$F$2:$F$200,0)),"")</f>
        <v/>
      </c>
      <c r="K135" s="38">
        <f>9-COUNTBLANK(Men_5[[#This Row],[RD1 XCC Eagle]:[RD8 XCO Melrose T]])</f>
        <v>0</v>
      </c>
      <c r="L135" s="61">
        <f>3-COUNTBLANK(Men_5[[#This Row],[RD1 XCC Eagle]:[RD3 XCM OHalTW]])</f>
        <v>0</v>
      </c>
      <c r="M135" s="61">
        <f>4-COUNTBLANK(Men_5[[#This Row],[RD4 ]:[RD7]])</f>
        <v>0</v>
      </c>
      <c r="N135" s="61">
        <f>2-COUNTBLANK(Men_5[[#This Row],[RD8]:[RD8 XCO Melrose T]])</f>
        <v>0</v>
      </c>
      <c r="O135" s="61" cm="1">
        <f t="array" ref="O135">IF(Men_5[[#This Row],[Number of Rounds]]&lt;=6,SUM(IF(ISNA(B135:J135),0,B135:J135)),SUM(LARGE(B135:J135,{1,2,3,4,5,6})))</f>
        <v>0</v>
      </c>
      <c r="P135" s="62" cm="1">
        <f t="array" ref="P135">IF(Men_5[[#This Row],[Number of Rounds XCM]]&lt;=3,SUM(IF(ISNA(E135:H135),0,E135:H135)),SUM(LARGE(E135:H135,{1,2,3})))</f>
        <v>0</v>
      </c>
      <c r="Q135" s="62">
        <f>SUM(Men_5[[#This Row],[RD8]:[RD8 XCO Melrose T]])</f>
        <v>0</v>
      </c>
      <c r="R135" s="62">
        <f>Men_5[[#This Row],[Best 6 of 8 Overall]]+Men_5[[#This Row],[Best 3 of 4 XCM]]+Men_5[[#This Row],[Total of 2 XCO]]</f>
        <v>0</v>
      </c>
      <c r="S135" s="37" cm="1">
        <f t="array" ref="S135">85-SUM(IF(R135&gt;$R$18:$R$210,1/COUNTIF($R$18:$R$210,$R$18:$R$210)))</f>
        <v>85</v>
      </c>
    </row>
    <row r="136" spans="1:19" ht="16" hidden="1" x14ac:dyDescent="0.2">
      <c r="A136" s="110"/>
      <c r="B136" s="38" t="str">
        <f>_xlfn.IFNA(INDEX('RD1 Eagle'!$I$2:$I$176,MATCH(Men_5[[#This Row],[Rider]],'RD1 Eagle'!$F$2:$F$176,0)),"")</f>
        <v/>
      </c>
      <c r="C136" s="38" t="str">
        <f>_xlfn.IFNA(INDEX('RD2 Shepherds'!$I$2:$I$172,MATCH(Men_5[[#This Row],[Rider]],'RD2 Shepherds'!$F$2:$F$172,0)),"")</f>
        <v/>
      </c>
      <c r="D136" s="38" t="str">
        <f>_xlfn.IFNA(INDEX('RD3 OHalTW'!$I$2:$I$200,MATCH(Men_5[[#This Row],[Rider]],'RD3 OHalTW'!$F$2:$F$200,0)),"")</f>
        <v/>
      </c>
      <c r="E136" s="43" t="str">
        <f>_xlfn.IFNA(INDEX('RD4 Ohalloran'!$I$2:$I$200,MATCH(Men_5[[#This Row],[Rider]],'RD4 Ohalloran'!$F$2:$F$200,0)),"")</f>
        <v/>
      </c>
      <c r="F136" s="38" t="str">
        <f>_xlfn.IFNA(INDEX('RD5 XCM Craigburn'!$I$2:$I$200,MATCH(Men_5[[#This Row],[Rider]],'RD5 XCM Craigburn'!$F$2:$F$200,0)),"")</f>
        <v/>
      </c>
      <c r="G136" s="43" t="str">
        <f>_xlfn.IFNA(INDEX('RD6 XCM Fox Creek'!$I$2:$I$200,MATCH(Men_5[[#This Row],[Rider]],'RD6 XCM Fox Creek'!$F$2:$F$200,0)),"")</f>
        <v/>
      </c>
      <c r="H136" s="43" t="str">
        <f>_xlfn.IFNA(INDEX('RD9 XCM Melrose W'!$I$2:$I$200,MATCH(Men_5[[#This Row],[Rider]],'RD9 XCM Melrose W'!$F$2:$F$200,0)),"")</f>
        <v/>
      </c>
      <c r="I136" s="43" t="str">
        <f>_xlfn.IFNA(INDEX('RD7 XCO  Shepherds'!$I$2:$I$200,MATCH(Men_5[[#This Row],[Rider]],'RD7 XCO  Shepherds'!$F$2:$F$200,0)),"")</f>
        <v/>
      </c>
      <c r="J136" s="43" t="str">
        <f>_xlfn.IFNA(INDEX('RD8 XCO Melrose T'!$I$2:$I$200,MATCH(Men_5[[#This Row],[Rider]],'RD8 XCO Melrose T'!$F$2:$F$200,0)),"")</f>
        <v/>
      </c>
      <c r="K136" s="38">
        <f>9-COUNTBLANK(Men_5[[#This Row],[RD1 XCC Eagle]:[RD8 XCO Melrose T]])</f>
        <v>0</v>
      </c>
      <c r="L136" s="61">
        <f>3-COUNTBLANK(Men_5[[#This Row],[RD1 XCC Eagle]:[RD3 XCM OHalTW]])</f>
        <v>0</v>
      </c>
      <c r="M136" s="61">
        <f>4-COUNTBLANK(Men_5[[#This Row],[RD4 ]:[RD7]])</f>
        <v>0</v>
      </c>
      <c r="N136" s="61">
        <f>2-COUNTBLANK(Men_5[[#This Row],[RD8]:[RD8 XCO Melrose T]])</f>
        <v>0</v>
      </c>
      <c r="O136" s="61" cm="1">
        <f t="array" ref="O136">IF(Men_5[[#This Row],[Number of Rounds]]&lt;=6,SUM(IF(ISNA(B136:J136),0,B136:J136)),SUM(LARGE(B136:J136,{1,2,3,4,5,6})))</f>
        <v>0</v>
      </c>
      <c r="P136" s="62" cm="1">
        <f t="array" ref="P136">IF(Men_5[[#This Row],[Number of Rounds XCM]]&lt;=3,SUM(IF(ISNA(E136:H136),0,E136:H136)),SUM(LARGE(E136:H136,{1,2,3})))</f>
        <v>0</v>
      </c>
      <c r="Q136" s="62">
        <f>SUM(Men_5[[#This Row],[RD8]:[RD8 XCO Melrose T]])</f>
        <v>0</v>
      </c>
      <c r="R136" s="62">
        <f>Men_5[[#This Row],[Best 6 of 8 Overall]]+Men_5[[#This Row],[Best 3 of 4 XCM]]+Men_5[[#This Row],[Total of 2 XCO]]</f>
        <v>0</v>
      </c>
      <c r="S136" s="37" cm="1">
        <f t="array" ref="S136">85-SUM(IF(R136&gt;$R$18:$R$210,1/COUNTIF($R$18:$R$210,$R$18:$R$210)))</f>
        <v>85</v>
      </c>
    </row>
    <row r="137" spans="1:19" ht="16" hidden="1" x14ac:dyDescent="0.2">
      <c r="A137" s="110"/>
      <c r="B137" s="38" t="str">
        <f>_xlfn.IFNA(INDEX('RD1 Eagle'!$I$2:$I$176,MATCH(Men_5[[#This Row],[Rider]],'RD1 Eagle'!$F$2:$F$176,0)),"")</f>
        <v/>
      </c>
      <c r="C137" s="38" t="str">
        <f>_xlfn.IFNA(INDEX('RD2 Shepherds'!$I$2:$I$172,MATCH(Men_5[[#This Row],[Rider]],'RD2 Shepherds'!$F$2:$F$172,0)),"")</f>
        <v/>
      </c>
      <c r="D137" s="38" t="str">
        <f>_xlfn.IFNA(INDEX('RD3 OHalTW'!$I$2:$I$200,MATCH(Men_5[[#This Row],[Rider]],'RD3 OHalTW'!$F$2:$F$200,0)),"")</f>
        <v/>
      </c>
      <c r="E137" s="43" t="str">
        <f>_xlfn.IFNA(INDEX('RD4 Ohalloran'!$I$2:$I$200,MATCH(Men_5[[#This Row],[Rider]],'RD4 Ohalloran'!$F$2:$F$200,0)),"")</f>
        <v/>
      </c>
      <c r="F137" s="38" t="str">
        <f>_xlfn.IFNA(INDEX('RD5 XCM Craigburn'!$I$2:$I$200,MATCH(Men_5[[#This Row],[Rider]],'RD5 XCM Craigburn'!$F$2:$F$200,0)),"")</f>
        <v/>
      </c>
      <c r="G137" s="43" t="str">
        <f>_xlfn.IFNA(INDEX('RD6 XCM Fox Creek'!$I$2:$I$200,MATCH(Men_5[[#This Row],[Rider]],'RD6 XCM Fox Creek'!$F$2:$F$200,0)),"")</f>
        <v/>
      </c>
      <c r="H137" s="43" t="str">
        <f>_xlfn.IFNA(INDEX('RD9 XCM Melrose W'!$I$2:$I$200,MATCH(Men_5[[#This Row],[Rider]],'RD9 XCM Melrose W'!$F$2:$F$200,0)),"")</f>
        <v/>
      </c>
      <c r="I137" s="43" t="str">
        <f>_xlfn.IFNA(INDEX('RD7 XCO  Shepherds'!$I$2:$I$200,MATCH(Men_5[[#This Row],[Rider]],'RD7 XCO  Shepherds'!$F$2:$F$200,0)),"")</f>
        <v/>
      </c>
      <c r="J137" s="43" t="str">
        <f>_xlfn.IFNA(INDEX('RD8 XCO Melrose T'!$I$2:$I$200,MATCH(Men_5[[#This Row],[Rider]],'RD8 XCO Melrose T'!$F$2:$F$200,0)),"")</f>
        <v/>
      </c>
      <c r="K137" s="38">
        <f>9-COUNTBLANK(Men_5[[#This Row],[RD1 XCC Eagle]:[RD8 XCO Melrose T]])</f>
        <v>0</v>
      </c>
      <c r="L137" s="61">
        <f>3-COUNTBLANK(Men_5[[#This Row],[RD1 XCC Eagle]:[RD3 XCM OHalTW]])</f>
        <v>0</v>
      </c>
      <c r="M137" s="61">
        <f>4-COUNTBLANK(Men_5[[#This Row],[RD4 ]:[RD7]])</f>
        <v>0</v>
      </c>
      <c r="N137" s="61">
        <f>2-COUNTBLANK(Men_5[[#This Row],[RD8]:[RD8 XCO Melrose T]])</f>
        <v>0</v>
      </c>
      <c r="O137" s="61" cm="1">
        <f t="array" ref="O137">IF(Men_5[[#This Row],[Number of Rounds]]&lt;=6,SUM(IF(ISNA(B137:J137),0,B137:J137)),SUM(LARGE(B137:J137,{1,2,3,4,5,6})))</f>
        <v>0</v>
      </c>
      <c r="P137" s="62" cm="1">
        <f t="array" ref="P137">IF(Men_5[[#This Row],[Number of Rounds XCM]]&lt;=3,SUM(IF(ISNA(E137:H137),0,E137:H137)),SUM(LARGE(E137:H137,{1,2,3})))</f>
        <v>0</v>
      </c>
      <c r="Q137" s="62">
        <f>SUM(Men_5[[#This Row],[RD8]:[RD8 XCO Melrose T]])</f>
        <v>0</v>
      </c>
      <c r="R137" s="62">
        <f>Men_5[[#This Row],[Best 6 of 8 Overall]]+Men_5[[#This Row],[Best 3 of 4 XCM]]+Men_5[[#This Row],[Total of 2 XCO]]</f>
        <v>0</v>
      </c>
      <c r="S137" s="37" cm="1">
        <f t="array" ref="S137">85-SUM(IF(R137&gt;$R$18:$R$210,1/COUNTIF($R$18:$R$210,$R$18:$R$210)))</f>
        <v>85</v>
      </c>
    </row>
    <row r="138" spans="1:19" ht="16" hidden="1" x14ac:dyDescent="0.2">
      <c r="A138" s="110"/>
      <c r="B138" s="38" t="str">
        <f>_xlfn.IFNA(INDEX('RD1 Eagle'!$I$2:$I$176,MATCH(Men_5[[#This Row],[Rider]],'RD1 Eagle'!$F$2:$F$176,0)),"")</f>
        <v/>
      </c>
      <c r="C138" s="38" t="str">
        <f>_xlfn.IFNA(INDEX('RD2 Shepherds'!$I$2:$I$172,MATCH(Men_5[[#This Row],[Rider]],'RD2 Shepherds'!$F$2:$F$172,0)),"")</f>
        <v/>
      </c>
      <c r="D138" s="38" t="str">
        <f>_xlfn.IFNA(INDEX('RD3 OHalTW'!$I$2:$I$200,MATCH(Men_5[[#This Row],[Rider]],'RD3 OHalTW'!$F$2:$F$200,0)),"")</f>
        <v/>
      </c>
      <c r="E138" s="43" t="str">
        <f>_xlfn.IFNA(INDEX('RD4 Ohalloran'!$I$2:$I$200,MATCH(Men_5[[#This Row],[Rider]],'RD4 Ohalloran'!$F$2:$F$200,0)),"")</f>
        <v/>
      </c>
      <c r="F138" s="38" t="str">
        <f>_xlfn.IFNA(INDEX('RD5 XCM Craigburn'!$I$2:$I$200,MATCH(Men_5[[#This Row],[Rider]],'RD5 XCM Craigburn'!$F$2:$F$200,0)),"")</f>
        <v/>
      </c>
      <c r="G138" s="43" t="str">
        <f>_xlfn.IFNA(INDEX('RD6 XCM Fox Creek'!$I$2:$I$200,MATCH(Men_5[[#This Row],[Rider]],'RD6 XCM Fox Creek'!$F$2:$F$200,0)),"")</f>
        <v/>
      </c>
      <c r="H138" s="43" t="str">
        <f>_xlfn.IFNA(INDEX('RD9 XCM Melrose W'!$I$2:$I$200,MATCH(Men_5[[#This Row],[Rider]],'RD9 XCM Melrose W'!$F$2:$F$200,0)),"")</f>
        <v/>
      </c>
      <c r="I138" s="43" t="str">
        <f>_xlfn.IFNA(INDEX('RD7 XCO  Shepherds'!$I$2:$I$200,MATCH(Men_5[[#This Row],[Rider]],'RD7 XCO  Shepherds'!$F$2:$F$200,0)),"")</f>
        <v/>
      </c>
      <c r="J138" s="43" t="str">
        <f>_xlfn.IFNA(INDEX('RD8 XCO Melrose T'!$I$2:$I$200,MATCH(Men_5[[#This Row],[Rider]],'RD8 XCO Melrose T'!$F$2:$F$200,0)),"")</f>
        <v/>
      </c>
      <c r="K138" s="38">
        <f>9-COUNTBLANK(Men_5[[#This Row],[RD1 XCC Eagle]:[RD8 XCO Melrose T]])</f>
        <v>0</v>
      </c>
      <c r="L138" s="61">
        <f>3-COUNTBLANK(Men_5[[#This Row],[RD1 XCC Eagle]:[RD3 XCM OHalTW]])</f>
        <v>0</v>
      </c>
      <c r="M138" s="61">
        <f>4-COUNTBLANK(Men_5[[#This Row],[RD4 ]:[RD7]])</f>
        <v>0</v>
      </c>
      <c r="N138" s="61">
        <f>2-COUNTBLANK(Men_5[[#This Row],[RD8]:[RD8 XCO Melrose T]])</f>
        <v>0</v>
      </c>
      <c r="O138" s="61" cm="1">
        <f t="array" ref="O138">IF(Men_5[[#This Row],[Number of Rounds]]&lt;=6,SUM(IF(ISNA(B138:J138),0,B138:J138)),SUM(LARGE(B138:J138,{1,2,3,4,5,6})))</f>
        <v>0</v>
      </c>
      <c r="P138" s="62" cm="1">
        <f t="array" ref="P138">IF(Men_5[[#This Row],[Number of Rounds XCM]]&lt;=3,SUM(IF(ISNA(E138:H138),0,E138:H138)),SUM(LARGE(E138:H138,{1,2,3})))</f>
        <v>0</v>
      </c>
      <c r="Q138" s="62">
        <f>SUM(Men_5[[#This Row],[RD8]:[RD8 XCO Melrose T]])</f>
        <v>0</v>
      </c>
      <c r="R138" s="62">
        <f>Men_5[[#This Row],[Best 6 of 8 Overall]]+Men_5[[#This Row],[Best 3 of 4 XCM]]+Men_5[[#This Row],[Total of 2 XCO]]</f>
        <v>0</v>
      </c>
      <c r="S138" s="37" cm="1">
        <f t="array" ref="S138">85-SUM(IF(R138&gt;$R$18:$R$210,1/COUNTIF($R$18:$R$210,$R$18:$R$210)))</f>
        <v>85</v>
      </c>
    </row>
    <row r="139" spans="1:19" ht="16" hidden="1" x14ac:dyDescent="0.2">
      <c r="A139" s="110"/>
      <c r="B139" s="38" t="str">
        <f>_xlfn.IFNA(INDEX('RD1 Eagle'!$I$2:$I$176,MATCH(Men_5[[#This Row],[Rider]],'RD1 Eagle'!$F$2:$F$176,0)),"")</f>
        <v/>
      </c>
      <c r="C139" s="38" t="str">
        <f>_xlfn.IFNA(INDEX('RD2 Shepherds'!$I$2:$I$172,MATCH(Men_5[[#This Row],[Rider]],'RD2 Shepherds'!$F$2:$F$172,0)),"")</f>
        <v/>
      </c>
      <c r="D139" s="38" t="str">
        <f>_xlfn.IFNA(INDEX('RD3 OHalTW'!$I$2:$I$200,MATCH(Men_5[[#This Row],[Rider]],'RD3 OHalTW'!$F$2:$F$200,0)),"")</f>
        <v/>
      </c>
      <c r="E139" s="43" t="str">
        <f>_xlfn.IFNA(INDEX('RD4 Ohalloran'!$I$2:$I$200,MATCH(Men_5[[#This Row],[Rider]],'RD4 Ohalloran'!$F$2:$F$200,0)),"")</f>
        <v/>
      </c>
      <c r="F139" s="38" t="str">
        <f>_xlfn.IFNA(INDEX('RD5 XCM Craigburn'!$I$2:$I$200,MATCH(Men_5[[#This Row],[Rider]],'RD5 XCM Craigburn'!$F$2:$F$200,0)),"")</f>
        <v/>
      </c>
      <c r="G139" s="43" t="str">
        <f>_xlfn.IFNA(INDEX('RD6 XCM Fox Creek'!$I$2:$I$200,MATCH(Men_5[[#This Row],[Rider]],'RD6 XCM Fox Creek'!$F$2:$F$200,0)),"")</f>
        <v/>
      </c>
      <c r="H139" s="43" t="str">
        <f>_xlfn.IFNA(INDEX('RD9 XCM Melrose W'!$I$2:$I$200,MATCH(Men_5[[#This Row],[Rider]],'RD9 XCM Melrose W'!$F$2:$F$200,0)),"")</f>
        <v/>
      </c>
      <c r="I139" s="43" t="str">
        <f>_xlfn.IFNA(INDEX('RD7 XCO  Shepherds'!$I$2:$I$200,MATCH(Men_5[[#This Row],[Rider]],'RD7 XCO  Shepherds'!$F$2:$F$200,0)),"")</f>
        <v/>
      </c>
      <c r="J139" s="43" t="str">
        <f>_xlfn.IFNA(INDEX('RD8 XCO Melrose T'!$I$2:$I$200,MATCH(Men_5[[#This Row],[Rider]],'RD8 XCO Melrose T'!$F$2:$F$200,0)),"")</f>
        <v/>
      </c>
      <c r="K139" s="38">
        <f>9-COUNTBLANK(Men_5[[#This Row],[RD1 XCC Eagle]:[RD8 XCO Melrose T]])</f>
        <v>0</v>
      </c>
      <c r="L139" s="61">
        <f>3-COUNTBLANK(Men_5[[#This Row],[RD1 XCC Eagle]:[RD3 XCM OHalTW]])</f>
        <v>0</v>
      </c>
      <c r="M139" s="61">
        <f>4-COUNTBLANK(Men_5[[#This Row],[RD4 ]:[RD7]])</f>
        <v>0</v>
      </c>
      <c r="N139" s="61">
        <f>2-COUNTBLANK(Men_5[[#This Row],[RD8]:[RD8 XCO Melrose T]])</f>
        <v>0</v>
      </c>
      <c r="O139" s="61" cm="1">
        <f t="array" ref="O139">IF(Men_5[[#This Row],[Number of Rounds]]&lt;=6,SUM(IF(ISNA(B139:J139),0,B139:J139)),SUM(LARGE(B139:J139,{1,2,3,4,5,6})))</f>
        <v>0</v>
      </c>
      <c r="P139" s="62" cm="1">
        <f t="array" ref="P139">IF(Men_5[[#This Row],[Number of Rounds XCM]]&lt;=3,SUM(IF(ISNA(E139:H139),0,E139:H139)),SUM(LARGE(E139:H139,{1,2,3})))</f>
        <v>0</v>
      </c>
      <c r="Q139" s="62">
        <f>SUM(Men_5[[#This Row],[RD8]:[RD8 XCO Melrose T]])</f>
        <v>0</v>
      </c>
      <c r="R139" s="62">
        <f>Men_5[[#This Row],[Best 6 of 8 Overall]]+Men_5[[#This Row],[Best 3 of 4 XCM]]+Men_5[[#This Row],[Total of 2 XCO]]</f>
        <v>0</v>
      </c>
      <c r="S139" s="37" cm="1">
        <f t="array" ref="S139">85-SUM(IF(R139&gt;$R$18:$R$210,1/COUNTIF($R$18:$R$210,$R$18:$R$210)))</f>
        <v>85</v>
      </c>
    </row>
    <row r="140" spans="1:19" ht="16" hidden="1" x14ac:dyDescent="0.2">
      <c r="A140" s="110"/>
      <c r="B140" s="38" t="str">
        <f>_xlfn.IFNA(INDEX('RD1 Eagle'!$I$2:$I$176,MATCH(Men_5[[#This Row],[Rider]],'RD1 Eagle'!$F$2:$F$176,0)),"")</f>
        <v/>
      </c>
      <c r="C140" s="38" t="str">
        <f>_xlfn.IFNA(INDEX('RD2 Shepherds'!$I$2:$I$172,MATCH(Men_5[[#This Row],[Rider]],'RD2 Shepherds'!$F$2:$F$172,0)),"")</f>
        <v/>
      </c>
      <c r="D140" s="38" t="str">
        <f>_xlfn.IFNA(INDEX('RD3 OHalTW'!$I$2:$I$200,MATCH(Men_5[[#This Row],[Rider]],'RD3 OHalTW'!$F$2:$F$200,0)),"")</f>
        <v/>
      </c>
      <c r="E140" s="43" t="str">
        <f>_xlfn.IFNA(INDEX('RD4 Ohalloran'!$I$2:$I$200,MATCH(Men_5[[#This Row],[Rider]],'RD4 Ohalloran'!$F$2:$F$200,0)),"")</f>
        <v/>
      </c>
      <c r="F140" s="38" t="str">
        <f>_xlfn.IFNA(INDEX('RD5 XCM Craigburn'!$I$2:$I$200,MATCH(Men_5[[#This Row],[Rider]],'RD5 XCM Craigburn'!$F$2:$F$200,0)),"")</f>
        <v/>
      </c>
      <c r="G140" s="43" t="str">
        <f>_xlfn.IFNA(INDEX('RD6 XCM Fox Creek'!$I$2:$I$200,MATCH(Men_5[[#This Row],[Rider]],'RD6 XCM Fox Creek'!$F$2:$F$200,0)),"")</f>
        <v/>
      </c>
      <c r="H140" s="43" t="str">
        <f>_xlfn.IFNA(INDEX('RD9 XCM Melrose W'!$I$2:$I$200,MATCH(Men_5[[#This Row],[Rider]],'RD9 XCM Melrose W'!$F$2:$F$200,0)),"")</f>
        <v/>
      </c>
      <c r="I140" s="43" t="str">
        <f>_xlfn.IFNA(INDEX('RD7 XCO  Shepherds'!$I$2:$I$200,MATCH(Men_5[[#This Row],[Rider]],'RD7 XCO  Shepherds'!$F$2:$F$200,0)),"")</f>
        <v/>
      </c>
      <c r="J140" s="43" t="str">
        <f>_xlfn.IFNA(INDEX('RD8 XCO Melrose T'!$I$2:$I$200,MATCH(Men_5[[#This Row],[Rider]],'RD8 XCO Melrose T'!$F$2:$F$200,0)),"")</f>
        <v/>
      </c>
      <c r="K140" s="38">
        <f>9-COUNTBLANK(Men_5[[#This Row],[RD1 XCC Eagle]:[RD8 XCO Melrose T]])</f>
        <v>0</v>
      </c>
      <c r="L140" s="61">
        <f>3-COUNTBLANK(Men_5[[#This Row],[RD1 XCC Eagle]:[RD3 XCM OHalTW]])</f>
        <v>0</v>
      </c>
      <c r="M140" s="61">
        <f>4-COUNTBLANK(Men_5[[#This Row],[RD4 ]:[RD7]])</f>
        <v>0</v>
      </c>
      <c r="N140" s="61">
        <f>2-COUNTBLANK(Men_5[[#This Row],[RD8]:[RD8 XCO Melrose T]])</f>
        <v>0</v>
      </c>
      <c r="O140" s="61" cm="1">
        <f t="array" ref="O140">IF(Men_5[[#This Row],[Number of Rounds]]&lt;=6,SUM(IF(ISNA(B140:J140),0,B140:J140)),SUM(LARGE(B140:J140,{1,2,3,4,5,6})))</f>
        <v>0</v>
      </c>
      <c r="P140" s="62" cm="1">
        <f t="array" ref="P140">IF(Men_5[[#This Row],[Number of Rounds XCM]]&lt;=3,SUM(IF(ISNA(E140:H140),0,E140:H140)),SUM(LARGE(E140:H140,{1,2,3})))</f>
        <v>0</v>
      </c>
      <c r="Q140" s="62">
        <f>SUM(Men_5[[#This Row],[RD8]:[RD8 XCO Melrose T]])</f>
        <v>0</v>
      </c>
      <c r="R140" s="62">
        <f>Men_5[[#This Row],[Best 6 of 8 Overall]]+Men_5[[#This Row],[Best 3 of 4 XCM]]+Men_5[[#This Row],[Total of 2 XCO]]</f>
        <v>0</v>
      </c>
      <c r="S140" s="37" cm="1">
        <f t="array" ref="S140">85-SUM(IF(R140&gt;$R$18:$R$210,1/COUNTIF($R$18:$R$210,$R$18:$R$210)))</f>
        <v>85</v>
      </c>
    </row>
    <row r="141" spans="1:19" ht="16" hidden="1" x14ac:dyDescent="0.2">
      <c r="A141" s="110"/>
      <c r="B141" s="38" t="str">
        <f>_xlfn.IFNA(INDEX('RD1 Eagle'!$I$2:$I$176,MATCH(Men_5[[#This Row],[Rider]],'RD1 Eagle'!$F$2:$F$176,0)),"")</f>
        <v/>
      </c>
      <c r="C141" s="38" t="str">
        <f>_xlfn.IFNA(INDEX('RD2 Shepherds'!$I$2:$I$172,MATCH(Men_5[[#This Row],[Rider]],'RD2 Shepherds'!$F$2:$F$172,0)),"")</f>
        <v/>
      </c>
      <c r="D141" s="38" t="str">
        <f>_xlfn.IFNA(INDEX('RD3 OHalTW'!$I$2:$I$200,MATCH(Men_5[[#This Row],[Rider]],'RD3 OHalTW'!$F$2:$F$200,0)),"")</f>
        <v/>
      </c>
      <c r="E141" s="43" t="str">
        <f>_xlfn.IFNA(INDEX('RD4 Ohalloran'!$I$2:$I$200,MATCH(Men_5[[#This Row],[Rider]],'RD4 Ohalloran'!$F$2:$F$200,0)),"")</f>
        <v/>
      </c>
      <c r="F141" s="38" t="str">
        <f>_xlfn.IFNA(INDEX('RD5 XCM Craigburn'!$I$2:$I$200,MATCH(Men_5[[#This Row],[Rider]],'RD5 XCM Craigburn'!$F$2:$F$200,0)),"")</f>
        <v/>
      </c>
      <c r="G141" s="43" t="str">
        <f>_xlfn.IFNA(INDEX('RD6 XCM Fox Creek'!$I$2:$I$200,MATCH(Men_5[[#This Row],[Rider]],'RD6 XCM Fox Creek'!$F$2:$F$200,0)),"")</f>
        <v/>
      </c>
      <c r="H141" s="43" t="str">
        <f>_xlfn.IFNA(INDEX('RD9 XCM Melrose W'!$I$2:$I$200,MATCH(Men_5[[#This Row],[Rider]],'RD9 XCM Melrose W'!$F$2:$F$200,0)),"")</f>
        <v/>
      </c>
      <c r="I141" s="43" t="str">
        <f>_xlfn.IFNA(INDEX('RD7 XCO  Shepherds'!$I$2:$I$200,MATCH(Men_5[[#This Row],[Rider]],'RD7 XCO  Shepherds'!$F$2:$F$200,0)),"")</f>
        <v/>
      </c>
      <c r="J141" s="43" t="str">
        <f>_xlfn.IFNA(INDEX('RD8 XCO Melrose T'!$I$2:$I$200,MATCH(Men_5[[#This Row],[Rider]],'RD8 XCO Melrose T'!$F$2:$F$200,0)),"")</f>
        <v/>
      </c>
      <c r="K141" s="38">
        <f>9-COUNTBLANK(Men_5[[#This Row],[RD1 XCC Eagle]:[RD8 XCO Melrose T]])</f>
        <v>0</v>
      </c>
      <c r="L141" s="61">
        <f>3-COUNTBLANK(Men_5[[#This Row],[RD1 XCC Eagle]:[RD3 XCM OHalTW]])</f>
        <v>0</v>
      </c>
      <c r="M141" s="61">
        <f>4-COUNTBLANK(Men_5[[#This Row],[RD4 ]:[RD7]])</f>
        <v>0</v>
      </c>
      <c r="N141" s="61">
        <f>2-COUNTBLANK(Men_5[[#This Row],[RD8]:[RD8 XCO Melrose T]])</f>
        <v>0</v>
      </c>
      <c r="O141" s="61" cm="1">
        <f t="array" ref="O141">IF(Men_5[[#This Row],[Number of Rounds]]&lt;=6,SUM(IF(ISNA(B141:J141),0,B141:J141)),SUM(LARGE(B141:J141,{1,2,3,4,5,6})))</f>
        <v>0</v>
      </c>
      <c r="P141" s="62" cm="1">
        <f t="array" ref="P141">IF(Men_5[[#This Row],[Number of Rounds XCM]]&lt;=3,SUM(IF(ISNA(E141:H141),0,E141:H141)),SUM(LARGE(E141:H141,{1,2,3})))</f>
        <v>0</v>
      </c>
      <c r="Q141" s="62">
        <f>SUM(Men_5[[#This Row],[RD8]:[RD8 XCO Melrose T]])</f>
        <v>0</v>
      </c>
      <c r="R141" s="62">
        <f>Men_5[[#This Row],[Best 6 of 8 Overall]]+Men_5[[#This Row],[Best 3 of 4 XCM]]+Men_5[[#This Row],[Total of 2 XCO]]</f>
        <v>0</v>
      </c>
      <c r="S141" s="37" cm="1">
        <f t="array" ref="S141">85-SUM(IF(R141&gt;$R$18:$R$210,1/COUNTIF($R$18:$R$210,$R$18:$R$210)))</f>
        <v>85</v>
      </c>
    </row>
    <row r="142" spans="1:19" ht="16" hidden="1" x14ac:dyDescent="0.2">
      <c r="A142" s="110"/>
      <c r="B142" s="38" t="str">
        <f>_xlfn.IFNA(INDEX('RD1 Eagle'!$I$2:$I$176,MATCH(Men_5[[#This Row],[Rider]],'RD1 Eagle'!$F$2:$F$176,0)),"")</f>
        <v/>
      </c>
      <c r="C142" s="38" t="str">
        <f>_xlfn.IFNA(INDEX('RD2 Shepherds'!$I$2:$I$172,MATCH(Men_5[[#This Row],[Rider]],'RD2 Shepherds'!$F$2:$F$172,0)),"")</f>
        <v/>
      </c>
      <c r="D142" s="38" t="str">
        <f>_xlfn.IFNA(INDEX('RD3 OHalTW'!$I$2:$I$200,MATCH(Men_5[[#This Row],[Rider]],'RD3 OHalTW'!$F$2:$F$200,0)),"")</f>
        <v/>
      </c>
      <c r="E142" s="43" t="str">
        <f>_xlfn.IFNA(INDEX('RD4 Ohalloran'!$I$2:$I$200,MATCH(Men_5[[#This Row],[Rider]],'RD4 Ohalloran'!$F$2:$F$200,0)),"")</f>
        <v/>
      </c>
      <c r="F142" s="38" t="str">
        <f>_xlfn.IFNA(INDEX('RD5 XCM Craigburn'!$I$2:$I$200,MATCH(Men_5[[#This Row],[Rider]],'RD5 XCM Craigburn'!$F$2:$F$200,0)),"")</f>
        <v/>
      </c>
      <c r="G142" s="43" t="str">
        <f>_xlfn.IFNA(INDEX('RD6 XCM Fox Creek'!$I$2:$I$200,MATCH(Men_5[[#This Row],[Rider]],'RD6 XCM Fox Creek'!$F$2:$F$200,0)),"")</f>
        <v/>
      </c>
      <c r="H142" s="43" t="str">
        <f>_xlfn.IFNA(INDEX('RD9 XCM Melrose W'!$I$2:$I$200,MATCH(Men_5[[#This Row],[Rider]],'RD9 XCM Melrose W'!$F$2:$F$200,0)),"")</f>
        <v/>
      </c>
      <c r="I142" s="43" t="str">
        <f>_xlfn.IFNA(INDEX('RD7 XCO  Shepherds'!$I$2:$I$200,MATCH(Men_5[[#This Row],[Rider]],'RD7 XCO  Shepherds'!$F$2:$F$200,0)),"")</f>
        <v/>
      </c>
      <c r="J142" s="43" t="str">
        <f>_xlfn.IFNA(INDEX('RD8 XCO Melrose T'!$I$2:$I$200,MATCH(Men_5[[#This Row],[Rider]],'RD8 XCO Melrose T'!$F$2:$F$200,0)),"")</f>
        <v/>
      </c>
      <c r="K142" s="38">
        <f>9-COUNTBLANK(Men_5[[#This Row],[RD1 XCC Eagle]:[RD8 XCO Melrose T]])</f>
        <v>0</v>
      </c>
      <c r="L142" s="61">
        <f>3-COUNTBLANK(Men_5[[#This Row],[RD1 XCC Eagle]:[RD3 XCM OHalTW]])</f>
        <v>0</v>
      </c>
      <c r="M142" s="61">
        <f>4-COUNTBLANK(Men_5[[#This Row],[RD4 ]:[RD7]])</f>
        <v>0</v>
      </c>
      <c r="N142" s="61">
        <f>2-COUNTBLANK(Men_5[[#This Row],[RD8]:[RD8 XCO Melrose T]])</f>
        <v>0</v>
      </c>
      <c r="O142" s="61" cm="1">
        <f t="array" ref="O142">IF(Men_5[[#This Row],[Number of Rounds]]&lt;=6,SUM(IF(ISNA(B142:J142),0,B142:J142)),SUM(LARGE(B142:J142,{1,2,3,4,5,6})))</f>
        <v>0</v>
      </c>
      <c r="P142" s="62" cm="1">
        <f t="array" ref="P142">IF(Men_5[[#This Row],[Number of Rounds XCM]]&lt;=3,SUM(IF(ISNA(E142:H142),0,E142:H142)),SUM(LARGE(E142:H142,{1,2,3})))</f>
        <v>0</v>
      </c>
      <c r="Q142" s="62">
        <f>SUM(Men_5[[#This Row],[RD8]:[RD8 XCO Melrose T]])</f>
        <v>0</v>
      </c>
      <c r="R142" s="62">
        <f>Men_5[[#This Row],[Best 6 of 8 Overall]]+Men_5[[#This Row],[Best 3 of 4 XCM]]+Men_5[[#This Row],[Total of 2 XCO]]</f>
        <v>0</v>
      </c>
      <c r="S142" s="37" cm="1">
        <f t="array" ref="S142">85-SUM(IF(R142&gt;$R$18:$R$210,1/COUNTIF($R$18:$R$210,$R$18:$R$210)))</f>
        <v>85</v>
      </c>
    </row>
    <row r="143" spans="1:19" ht="16" hidden="1" x14ac:dyDescent="0.2">
      <c r="A143" s="110"/>
      <c r="B143" s="38" t="str">
        <f>_xlfn.IFNA(INDEX('RD1 Eagle'!$I$2:$I$176,MATCH(Men_5[[#This Row],[Rider]],'RD1 Eagle'!$F$2:$F$176,0)),"")</f>
        <v/>
      </c>
      <c r="C143" s="38" t="str">
        <f>_xlfn.IFNA(INDEX('RD2 Shepherds'!$I$2:$I$172,MATCH(Men_5[[#This Row],[Rider]],'RD2 Shepherds'!$F$2:$F$172,0)),"")</f>
        <v/>
      </c>
      <c r="D143" s="38" t="str">
        <f>_xlfn.IFNA(INDEX('RD3 OHalTW'!$I$2:$I$200,MATCH(Men_5[[#This Row],[Rider]],'RD3 OHalTW'!$F$2:$F$200,0)),"")</f>
        <v/>
      </c>
      <c r="E143" s="43" t="str">
        <f>_xlfn.IFNA(INDEX('RD4 Ohalloran'!$I$2:$I$200,MATCH(Men_5[[#This Row],[Rider]],'RD4 Ohalloran'!$F$2:$F$200,0)),"")</f>
        <v/>
      </c>
      <c r="F143" s="38" t="str">
        <f>_xlfn.IFNA(INDEX('RD5 XCM Craigburn'!$I$2:$I$200,MATCH(Men_5[[#This Row],[Rider]],'RD5 XCM Craigburn'!$F$2:$F$200,0)),"")</f>
        <v/>
      </c>
      <c r="G143" s="43" t="str">
        <f>_xlfn.IFNA(INDEX('RD6 XCM Fox Creek'!$I$2:$I$200,MATCH(Men_5[[#This Row],[Rider]],'RD6 XCM Fox Creek'!$F$2:$F$200,0)),"")</f>
        <v/>
      </c>
      <c r="H143" s="43" t="str">
        <f>_xlfn.IFNA(INDEX('RD9 XCM Melrose W'!$I$2:$I$200,MATCH(Men_5[[#This Row],[Rider]],'RD9 XCM Melrose W'!$F$2:$F$200,0)),"")</f>
        <v/>
      </c>
      <c r="I143" s="43" t="str">
        <f>_xlfn.IFNA(INDEX('RD7 XCO  Shepherds'!$I$2:$I$200,MATCH(Men_5[[#This Row],[Rider]],'RD7 XCO  Shepherds'!$F$2:$F$200,0)),"")</f>
        <v/>
      </c>
      <c r="J143" s="43" t="str">
        <f>_xlfn.IFNA(INDEX('RD8 XCO Melrose T'!$I$2:$I$200,MATCH(Men_5[[#This Row],[Rider]],'RD8 XCO Melrose T'!$F$2:$F$200,0)),"")</f>
        <v/>
      </c>
      <c r="K143" s="38">
        <f>9-COUNTBLANK(Men_5[[#This Row],[RD1 XCC Eagle]:[RD8 XCO Melrose T]])</f>
        <v>0</v>
      </c>
      <c r="L143" s="61">
        <f>3-COUNTBLANK(Men_5[[#This Row],[RD1 XCC Eagle]:[RD3 XCM OHalTW]])</f>
        <v>0</v>
      </c>
      <c r="M143" s="61">
        <f>4-COUNTBLANK(Men_5[[#This Row],[RD4 ]:[RD7]])</f>
        <v>0</v>
      </c>
      <c r="N143" s="61">
        <f>2-COUNTBLANK(Men_5[[#This Row],[RD8]:[RD8 XCO Melrose T]])</f>
        <v>0</v>
      </c>
      <c r="O143" s="61" cm="1">
        <f t="array" ref="O143">IF(Men_5[[#This Row],[Number of Rounds]]&lt;=6,SUM(IF(ISNA(B143:J143),0,B143:J143)),SUM(LARGE(B143:J143,{1,2,3,4,5,6})))</f>
        <v>0</v>
      </c>
      <c r="P143" s="62" cm="1">
        <f t="array" ref="P143">IF(Men_5[[#This Row],[Number of Rounds XCM]]&lt;=3,SUM(IF(ISNA(E143:H143),0,E143:H143)),SUM(LARGE(E143:H143,{1,2,3})))</f>
        <v>0</v>
      </c>
      <c r="Q143" s="62">
        <f>SUM(Men_5[[#This Row],[RD8]:[RD8 XCO Melrose T]])</f>
        <v>0</v>
      </c>
      <c r="R143" s="62">
        <f>Men_5[[#This Row],[Best 6 of 8 Overall]]+Men_5[[#This Row],[Best 3 of 4 XCM]]+Men_5[[#This Row],[Total of 2 XCO]]</f>
        <v>0</v>
      </c>
      <c r="S143" s="37" cm="1">
        <f t="array" ref="S143">85-SUM(IF(R143&gt;$R$18:$R$210,1/COUNTIF($R$18:$R$210,$R$18:$R$210)))</f>
        <v>85</v>
      </c>
    </row>
    <row r="144" spans="1:19" ht="16" hidden="1" x14ac:dyDescent="0.2">
      <c r="A144" s="110"/>
      <c r="B144" s="38" t="str">
        <f>_xlfn.IFNA(INDEX('RD1 Eagle'!$I$2:$I$176,MATCH(Men_5[[#This Row],[Rider]],'RD1 Eagle'!$F$2:$F$176,0)),"")</f>
        <v/>
      </c>
      <c r="C144" s="38" t="str">
        <f>_xlfn.IFNA(INDEX('RD2 Shepherds'!$I$2:$I$172,MATCH(Men_5[[#This Row],[Rider]],'RD2 Shepherds'!$F$2:$F$172,0)),"")</f>
        <v/>
      </c>
      <c r="D144" s="38" t="str">
        <f>_xlfn.IFNA(INDEX('RD3 OHalTW'!$I$2:$I$200,MATCH(Men_5[[#This Row],[Rider]],'RD3 OHalTW'!$F$2:$F$200,0)),"")</f>
        <v/>
      </c>
      <c r="E144" s="43" t="str">
        <f>_xlfn.IFNA(INDEX('RD4 Ohalloran'!$I$2:$I$200,MATCH(Men_5[[#This Row],[Rider]],'RD4 Ohalloran'!$F$2:$F$200,0)),"")</f>
        <v/>
      </c>
      <c r="F144" s="38" t="str">
        <f>_xlfn.IFNA(INDEX('RD5 XCM Craigburn'!$I$2:$I$200,MATCH(Men_5[[#This Row],[Rider]],'RD5 XCM Craigburn'!$F$2:$F$200,0)),"")</f>
        <v/>
      </c>
      <c r="G144" s="43" t="str">
        <f>_xlfn.IFNA(INDEX('RD6 XCM Fox Creek'!$I$2:$I$200,MATCH(Men_5[[#This Row],[Rider]],'RD6 XCM Fox Creek'!$F$2:$F$200,0)),"")</f>
        <v/>
      </c>
      <c r="H144" s="43" t="str">
        <f>_xlfn.IFNA(INDEX('RD9 XCM Melrose W'!$I$2:$I$200,MATCH(Men_5[[#This Row],[Rider]],'RD9 XCM Melrose W'!$F$2:$F$200,0)),"")</f>
        <v/>
      </c>
      <c r="I144" s="43" t="str">
        <f>_xlfn.IFNA(INDEX('RD7 XCO  Shepherds'!$I$2:$I$200,MATCH(Men_5[[#This Row],[Rider]],'RD7 XCO  Shepherds'!$F$2:$F$200,0)),"")</f>
        <v/>
      </c>
      <c r="J144" s="43" t="str">
        <f>_xlfn.IFNA(INDEX('RD8 XCO Melrose T'!$I$2:$I$200,MATCH(Men_5[[#This Row],[Rider]],'RD8 XCO Melrose T'!$F$2:$F$200,0)),"")</f>
        <v/>
      </c>
      <c r="K144" s="38">
        <f>9-COUNTBLANK(Men_5[[#This Row],[RD1 XCC Eagle]:[RD8 XCO Melrose T]])</f>
        <v>0</v>
      </c>
      <c r="L144" s="61">
        <f>3-COUNTBLANK(Men_5[[#This Row],[RD1 XCC Eagle]:[RD3 XCM OHalTW]])</f>
        <v>0</v>
      </c>
      <c r="M144" s="61">
        <f>4-COUNTBLANK(Men_5[[#This Row],[RD4 ]:[RD7]])</f>
        <v>0</v>
      </c>
      <c r="N144" s="61">
        <f>2-COUNTBLANK(Men_5[[#This Row],[RD8]:[RD8 XCO Melrose T]])</f>
        <v>0</v>
      </c>
      <c r="O144" s="61" cm="1">
        <f t="array" ref="O144">IF(Men_5[[#This Row],[Number of Rounds]]&lt;=6,SUM(IF(ISNA(B144:J144),0,B144:J144)),SUM(LARGE(B144:J144,{1,2,3,4,5,6})))</f>
        <v>0</v>
      </c>
      <c r="P144" s="62" cm="1">
        <f t="array" ref="P144">IF(Men_5[[#This Row],[Number of Rounds XCM]]&lt;=3,SUM(IF(ISNA(E144:H144),0,E144:H144)),SUM(LARGE(E144:H144,{1,2,3})))</f>
        <v>0</v>
      </c>
      <c r="Q144" s="62">
        <f>SUM(Men_5[[#This Row],[RD8]:[RD8 XCO Melrose T]])</f>
        <v>0</v>
      </c>
      <c r="R144" s="62">
        <f>Men_5[[#This Row],[Best 6 of 8 Overall]]+Men_5[[#This Row],[Best 3 of 4 XCM]]+Men_5[[#This Row],[Total of 2 XCO]]</f>
        <v>0</v>
      </c>
      <c r="S144" s="37" cm="1">
        <f t="array" ref="S144">85-SUM(IF(R144&gt;$R$18:$R$210,1/COUNTIF($R$18:$R$210,$R$18:$R$210)))</f>
        <v>85</v>
      </c>
    </row>
    <row r="145" spans="1:19" ht="16" hidden="1" x14ac:dyDescent="0.2">
      <c r="A145" s="110"/>
      <c r="B145" s="38" t="str">
        <f>_xlfn.IFNA(INDEX('RD1 Eagle'!$I$2:$I$176,MATCH(Men_5[[#This Row],[Rider]],'RD1 Eagle'!$F$2:$F$176,0)),"")</f>
        <v/>
      </c>
      <c r="C145" s="38" t="str">
        <f>_xlfn.IFNA(INDEX('RD2 Shepherds'!$I$2:$I$172,MATCH(Men_5[[#This Row],[Rider]],'RD2 Shepherds'!$F$2:$F$172,0)),"")</f>
        <v/>
      </c>
      <c r="D145" s="38" t="str">
        <f>_xlfn.IFNA(INDEX('RD3 OHalTW'!$I$2:$I$200,MATCH(Men_5[[#This Row],[Rider]],'RD3 OHalTW'!$F$2:$F$200,0)),"")</f>
        <v/>
      </c>
      <c r="E145" s="43" t="str">
        <f>_xlfn.IFNA(INDEX('RD4 Ohalloran'!$I$2:$I$200,MATCH(Men_5[[#This Row],[Rider]],'RD4 Ohalloran'!$F$2:$F$200,0)),"")</f>
        <v/>
      </c>
      <c r="F145" s="38" t="str">
        <f>_xlfn.IFNA(INDEX('RD5 XCM Craigburn'!$I$2:$I$200,MATCH(Men_5[[#This Row],[Rider]],'RD5 XCM Craigburn'!$F$2:$F$200,0)),"")</f>
        <v/>
      </c>
      <c r="G145" s="43" t="str">
        <f>_xlfn.IFNA(INDEX('RD6 XCM Fox Creek'!$I$2:$I$200,MATCH(Men_5[[#This Row],[Rider]],'RD6 XCM Fox Creek'!$F$2:$F$200,0)),"")</f>
        <v/>
      </c>
      <c r="H145" s="43" t="str">
        <f>_xlfn.IFNA(INDEX('RD9 XCM Melrose W'!$I$2:$I$200,MATCH(Men_5[[#This Row],[Rider]],'RD9 XCM Melrose W'!$F$2:$F$200,0)),"")</f>
        <v/>
      </c>
      <c r="I145" s="43" t="str">
        <f>_xlfn.IFNA(INDEX('RD7 XCO  Shepherds'!$I$2:$I$200,MATCH(Men_5[[#This Row],[Rider]],'RD7 XCO  Shepherds'!$F$2:$F$200,0)),"")</f>
        <v/>
      </c>
      <c r="J145" s="43" t="str">
        <f>_xlfn.IFNA(INDEX('RD8 XCO Melrose T'!$I$2:$I$200,MATCH(Men_5[[#This Row],[Rider]],'RD8 XCO Melrose T'!$F$2:$F$200,0)),"")</f>
        <v/>
      </c>
      <c r="K145" s="38">
        <f>9-COUNTBLANK(Men_5[[#This Row],[RD1 XCC Eagle]:[RD8 XCO Melrose T]])</f>
        <v>0</v>
      </c>
      <c r="L145" s="61">
        <f>3-COUNTBLANK(Men_5[[#This Row],[RD1 XCC Eagle]:[RD3 XCM OHalTW]])</f>
        <v>0</v>
      </c>
      <c r="M145" s="61">
        <f>4-COUNTBLANK(Men_5[[#This Row],[RD4 ]:[RD7]])</f>
        <v>0</v>
      </c>
      <c r="N145" s="61">
        <f>2-COUNTBLANK(Men_5[[#This Row],[RD8]:[RD8 XCO Melrose T]])</f>
        <v>0</v>
      </c>
      <c r="O145" s="61" cm="1">
        <f t="array" ref="O145">IF(Men_5[[#This Row],[Number of Rounds]]&lt;=6,SUM(IF(ISNA(B145:J145),0,B145:J145)),SUM(LARGE(B145:J145,{1,2,3,4,5,6})))</f>
        <v>0</v>
      </c>
      <c r="P145" s="62" cm="1">
        <f t="array" ref="P145">IF(Men_5[[#This Row],[Number of Rounds XCM]]&lt;=3,SUM(IF(ISNA(E145:H145),0,E145:H145)),SUM(LARGE(E145:H145,{1,2,3})))</f>
        <v>0</v>
      </c>
      <c r="Q145" s="62">
        <f>SUM(Men_5[[#This Row],[RD8]:[RD8 XCO Melrose T]])</f>
        <v>0</v>
      </c>
      <c r="R145" s="62">
        <f>Men_5[[#This Row],[Best 6 of 8 Overall]]+Men_5[[#This Row],[Best 3 of 4 XCM]]+Men_5[[#This Row],[Total of 2 XCO]]</f>
        <v>0</v>
      </c>
      <c r="S145" s="37" cm="1">
        <f t="array" ref="S145">85-SUM(IF(R145&gt;$R$18:$R$210,1/COUNTIF($R$18:$R$210,$R$18:$R$210)))</f>
        <v>85</v>
      </c>
    </row>
    <row r="146" spans="1:19" ht="16" hidden="1" x14ac:dyDescent="0.2">
      <c r="A146" s="110"/>
      <c r="B146" s="38" t="str">
        <f>_xlfn.IFNA(INDEX('RD1 Eagle'!$I$2:$I$176,MATCH(Men_5[[#This Row],[Rider]],'RD1 Eagle'!$F$2:$F$176,0)),"")</f>
        <v/>
      </c>
      <c r="C146" s="38" t="str">
        <f>_xlfn.IFNA(INDEX('RD2 Shepherds'!$I$2:$I$172,MATCH(Men_5[[#This Row],[Rider]],'RD2 Shepherds'!$F$2:$F$172,0)),"")</f>
        <v/>
      </c>
      <c r="D146" s="38" t="str">
        <f>_xlfn.IFNA(INDEX('RD3 OHalTW'!$I$2:$I$200,MATCH(Men_5[[#This Row],[Rider]],'RD3 OHalTW'!$F$2:$F$200,0)),"")</f>
        <v/>
      </c>
      <c r="E146" s="43" t="str">
        <f>_xlfn.IFNA(INDEX('RD4 Ohalloran'!$I$2:$I$200,MATCH(Men_5[[#This Row],[Rider]],'RD4 Ohalloran'!$F$2:$F$200,0)),"")</f>
        <v/>
      </c>
      <c r="F146" s="38" t="str">
        <f>_xlfn.IFNA(INDEX('RD5 XCM Craigburn'!$I$2:$I$200,MATCH(Men_5[[#This Row],[Rider]],'RD5 XCM Craigburn'!$F$2:$F$200,0)),"")</f>
        <v/>
      </c>
      <c r="G146" s="43" t="str">
        <f>_xlfn.IFNA(INDEX('RD6 XCM Fox Creek'!$I$2:$I$200,MATCH(Men_5[[#This Row],[Rider]],'RD6 XCM Fox Creek'!$F$2:$F$200,0)),"")</f>
        <v/>
      </c>
      <c r="H146" s="43" t="str">
        <f>_xlfn.IFNA(INDEX('RD9 XCM Melrose W'!$I$2:$I$200,MATCH(Men_5[[#This Row],[Rider]],'RD9 XCM Melrose W'!$F$2:$F$200,0)),"")</f>
        <v/>
      </c>
      <c r="I146" s="43" t="str">
        <f>_xlfn.IFNA(INDEX('RD7 XCO  Shepherds'!$I$2:$I$200,MATCH(Men_5[[#This Row],[Rider]],'RD7 XCO  Shepherds'!$F$2:$F$200,0)),"")</f>
        <v/>
      </c>
      <c r="J146" s="43" t="str">
        <f>_xlfn.IFNA(INDEX('RD8 XCO Melrose T'!$I$2:$I$200,MATCH(Men_5[[#This Row],[Rider]],'RD8 XCO Melrose T'!$F$2:$F$200,0)),"")</f>
        <v/>
      </c>
      <c r="K146" s="38">
        <f>9-COUNTBLANK(Men_5[[#This Row],[RD1 XCC Eagle]:[RD8 XCO Melrose T]])</f>
        <v>0</v>
      </c>
      <c r="L146" s="61">
        <f>3-COUNTBLANK(Men_5[[#This Row],[RD1 XCC Eagle]:[RD3 XCM OHalTW]])</f>
        <v>0</v>
      </c>
      <c r="M146" s="61">
        <f>4-COUNTBLANK(Men_5[[#This Row],[RD4 ]:[RD7]])</f>
        <v>0</v>
      </c>
      <c r="N146" s="61">
        <f>2-COUNTBLANK(Men_5[[#This Row],[RD8]:[RD8 XCO Melrose T]])</f>
        <v>0</v>
      </c>
      <c r="O146" s="61" cm="1">
        <f t="array" ref="O146">IF(Men_5[[#This Row],[Number of Rounds]]&lt;=6,SUM(IF(ISNA(B146:J146),0,B146:J146)),SUM(LARGE(B146:J146,{1,2,3,4,5,6})))</f>
        <v>0</v>
      </c>
      <c r="P146" s="62" cm="1">
        <f t="array" ref="P146">IF(Men_5[[#This Row],[Number of Rounds XCM]]&lt;=3,SUM(IF(ISNA(E146:H146),0,E146:H146)),SUM(LARGE(E146:H146,{1,2,3})))</f>
        <v>0</v>
      </c>
      <c r="Q146" s="62">
        <f>SUM(Men_5[[#This Row],[RD8]:[RD8 XCO Melrose T]])</f>
        <v>0</v>
      </c>
      <c r="R146" s="62">
        <f>Men_5[[#This Row],[Best 6 of 8 Overall]]+Men_5[[#This Row],[Best 3 of 4 XCM]]+Men_5[[#This Row],[Total of 2 XCO]]</f>
        <v>0</v>
      </c>
      <c r="S146" s="37" cm="1">
        <f t="array" ref="S146">85-SUM(IF(R146&gt;$R$18:$R$210,1/COUNTIF($R$18:$R$210,$R$18:$R$210)))</f>
        <v>85</v>
      </c>
    </row>
    <row r="147" spans="1:19" ht="16" hidden="1" x14ac:dyDescent="0.2">
      <c r="A147" s="110"/>
      <c r="B147" s="38" t="str">
        <f>_xlfn.IFNA(INDEX('RD1 Eagle'!$I$2:$I$176,MATCH(Men_5[[#This Row],[Rider]],'RD1 Eagle'!$F$2:$F$176,0)),"")</f>
        <v/>
      </c>
      <c r="C147" s="38" t="str">
        <f>_xlfn.IFNA(INDEX('RD2 Shepherds'!$I$2:$I$172,MATCH(Men_5[[#This Row],[Rider]],'RD2 Shepherds'!$F$2:$F$172,0)),"")</f>
        <v/>
      </c>
      <c r="D147" s="38" t="str">
        <f>_xlfn.IFNA(INDEX('RD3 OHalTW'!$I$2:$I$200,MATCH(Men_5[[#This Row],[Rider]],'RD3 OHalTW'!$F$2:$F$200,0)),"")</f>
        <v/>
      </c>
      <c r="E147" s="43" t="str">
        <f>_xlfn.IFNA(INDEX('RD4 Ohalloran'!$I$2:$I$200,MATCH(Men_5[[#This Row],[Rider]],'RD4 Ohalloran'!$F$2:$F$200,0)),"")</f>
        <v/>
      </c>
      <c r="F147" s="38" t="str">
        <f>_xlfn.IFNA(INDEX('RD5 XCM Craigburn'!$I$2:$I$200,MATCH(Men_5[[#This Row],[Rider]],'RD5 XCM Craigburn'!$F$2:$F$200,0)),"")</f>
        <v/>
      </c>
      <c r="G147" s="43" t="str">
        <f>_xlfn.IFNA(INDEX('RD6 XCM Fox Creek'!$I$2:$I$200,MATCH(Men_5[[#This Row],[Rider]],'RD6 XCM Fox Creek'!$F$2:$F$200,0)),"")</f>
        <v/>
      </c>
      <c r="H147" s="43" t="str">
        <f>_xlfn.IFNA(INDEX('RD9 XCM Melrose W'!$I$2:$I$200,MATCH(Men_5[[#This Row],[Rider]],'RD9 XCM Melrose W'!$F$2:$F$200,0)),"")</f>
        <v/>
      </c>
      <c r="I147" s="43" t="str">
        <f>_xlfn.IFNA(INDEX('RD7 XCO  Shepherds'!$I$2:$I$200,MATCH(Men_5[[#This Row],[Rider]],'RD7 XCO  Shepherds'!$F$2:$F$200,0)),"")</f>
        <v/>
      </c>
      <c r="J147" s="43" t="str">
        <f>_xlfn.IFNA(INDEX('RD8 XCO Melrose T'!$I$2:$I$200,MATCH(Men_5[[#This Row],[Rider]],'RD8 XCO Melrose T'!$F$2:$F$200,0)),"")</f>
        <v/>
      </c>
      <c r="K147" s="38">
        <f>9-COUNTBLANK(Men_5[[#This Row],[RD1 XCC Eagle]:[RD8 XCO Melrose T]])</f>
        <v>0</v>
      </c>
      <c r="L147" s="61">
        <f>3-COUNTBLANK(Men_5[[#This Row],[RD1 XCC Eagle]:[RD3 XCM OHalTW]])</f>
        <v>0</v>
      </c>
      <c r="M147" s="61">
        <f>4-COUNTBLANK(Men_5[[#This Row],[RD4 ]:[RD7]])</f>
        <v>0</v>
      </c>
      <c r="N147" s="61">
        <f>2-COUNTBLANK(Men_5[[#This Row],[RD8]:[RD8 XCO Melrose T]])</f>
        <v>0</v>
      </c>
      <c r="O147" s="61" cm="1">
        <f t="array" ref="O147">IF(Men_5[[#This Row],[Number of Rounds]]&lt;=6,SUM(IF(ISNA(B147:J147),0,B147:J147)),SUM(LARGE(B147:J147,{1,2,3,4,5,6})))</f>
        <v>0</v>
      </c>
      <c r="P147" s="62" cm="1">
        <f t="array" ref="P147">IF(Men_5[[#This Row],[Number of Rounds XCM]]&lt;=3,SUM(IF(ISNA(E147:H147),0,E147:H147)),SUM(LARGE(E147:H147,{1,2,3})))</f>
        <v>0</v>
      </c>
      <c r="Q147" s="62">
        <f>SUM(Men_5[[#This Row],[RD8]:[RD8 XCO Melrose T]])</f>
        <v>0</v>
      </c>
      <c r="R147" s="62">
        <f>Men_5[[#This Row],[Best 6 of 8 Overall]]+Men_5[[#This Row],[Best 3 of 4 XCM]]+Men_5[[#This Row],[Total of 2 XCO]]</f>
        <v>0</v>
      </c>
      <c r="S147" s="37" cm="1">
        <f t="array" ref="S147">85-SUM(IF(R147&gt;$R$18:$R$210,1/COUNTIF($R$18:$R$210,$R$18:$R$210)))</f>
        <v>85</v>
      </c>
    </row>
    <row r="148" spans="1:19" ht="16" hidden="1" x14ac:dyDescent="0.2">
      <c r="A148" s="110"/>
      <c r="B148" s="38" t="str">
        <f>_xlfn.IFNA(INDEX('RD1 Eagle'!$I$2:$I$176,MATCH(Men_5[[#This Row],[Rider]],'RD1 Eagle'!$F$2:$F$176,0)),"")</f>
        <v/>
      </c>
      <c r="C148" s="38" t="str">
        <f>_xlfn.IFNA(INDEX('RD2 Shepherds'!$I$2:$I$172,MATCH(Men_5[[#This Row],[Rider]],'RD2 Shepherds'!$F$2:$F$172,0)),"")</f>
        <v/>
      </c>
      <c r="D148" s="38" t="str">
        <f>_xlfn.IFNA(INDEX('RD3 OHalTW'!$I$2:$I$200,MATCH(Men_5[[#This Row],[Rider]],'RD3 OHalTW'!$F$2:$F$200,0)),"")</f>
        <v/>
      </c>
      <c r="E148" s="43" t="str">
        <f>_xlfn.IFNA(INDEX('RD4 Ohalloran'!$I$2:$I$200,MATCH(Men_5[[#This Row],[Rider]],'RD4 Ohalloran'!$F$2:$F$200,0)),"")</f>
        <v/>
      </c>
      <c r="F148" s="38" t="str">
        <f>_xlfn.IFNA(INDEX('RD5 XCM Craigburn'!$I$2:$I$200,MATCH(Men_5[[#This Row],[Rider]],'RD5 XCM Craigburn'!$F$2:$F$200,0)),"")</f>
        <v/>
      </c>
      <c r="G148" s="43" t="str">
        <f>_xlfn.IFNA(INDEX('RD6 XCM Fox Creek'!$I$2:$I$200,MATCH(Men_5[[#This Row],[Rider]],'RD6 XCM Fox Creek'!$F$2:$F$200,0)),"")</f>
        <v/>
      </c>
      <c r="H148" s="43" t="str">
        <f>_xlfn.IFNA(INDEX('RD9 XCM Melrose W'!$I$2:$I$200,MATCH(Men_5[[#This Row],[Rider]],'RD9 XCM Melrose W'!$F$2:$F$200,0)),"")</f>
        <v/>
      </c>
      <c r="I148" s="43" t="str">
        <f>_xlfn.IFNA(INDEX('RD7 XCO  Shepherds'!$I$2:$I$200,MATCH(Men_5[[#This Row],[Rider]],'RD7 XCO  Shepherds'!$F$2:$F$200,0)),"")</f>
        <v/>
      </c>
      <c r="J148" s="43" t="str">
        <f>_xlfn.IFNA(INDEX('RD8 XCO Melrose T'!$I$2:$I$200,MATCH(Men_5[[#This Row],[Rider]],'RD8 XCO Melrose T'!$F$2:$F$200,0)),"")</f>
        <v/>
      </c>
      <c r="K148" s="38">
        <f>9-COUNTBLANK(Men_5[[#This Row],[RD1 XCC Eagle]:[RD8 XCO Melrose T]])</f>
        <v>0</v>
      </c>
      <c r="L148" s="61">
        <f>3-COUNTBLANK(Men_5[[#This Row],[RD1 XCC Eagle]:[RD3 XCM OHalTW]])</f>
        <v>0</v>
      </c>
      <c r="M148" s="61">
        <f>4-COUNTBLANK(Men_5[[#This Row],[RD4 ]:[RD7]])</f>
        <v>0</v>
      </c>
      <c r="N148" s="61">
        <f>2-COUNTBLANK(Men_5[[#This Row],[RD8]:[RD8 XCO Melrose T]])</f>
        <v>0</v>
      </c>
      <c r="O148" s="61" cm="1">
        <f t="array" ref="O148">IF(Men_5[[#This Row],[Number of Rounds]]&lt;=6,SUM(IF(ISNA(B148:J148),0,B148:J148)),SUM(LARGE(B148:J148,{1,2,3,4,5,6})))</f>
        <v>0</v>
      </c>
      <c r="P148" s="62" cm="1">
        <f t="array" ref="P148">IF(Men_5[[#This Row],[Number of Rounds XCM]]&lt;=3,SUM(IF(ISNA(E148:H148),0,E148:H148)),SUM(LARGE(E148:H148,{1,2,3})))</f>
        <v>0</v>
      </c>
      <c r="Q148" s="62">
        <f>SUM(Men_5[[#This Row],[RD8]:[RD8 XCO Melrose T]])</f>
        <v>0</v>
      </c>
      <c r="R148" s="62">
        <f>Men_5[[#This Row],[Best 6 of 8 Overall]]+Men_5[[#This Row],[Best 3 of 4 XCM]]+Men_5[[#This Row],[Total of 2 XCO]]</f>
        <v>0</v>
      </c>
      <c r="S148" s="37" cm="1">
        <f t="array" ref="S148">85-SUM(IF(R148&gt;$R$18:$R$210,1/COUNTIF($R$18:$R$210,$R$18:$R$210)))</f>
        <v>85</v>
      </c>
    </row>
    <row r="149" spans="1:19" ht="16" hidden="1" x14ac:dyDescent="0.2">
      <c r="A149" s="110"/>
      <c r="B149" s="38" t="str">
        <f>_xlfn.IFNA(INDEX('RD1 Eagle'!$I$2:$I$176,MATCH(Men_5[[#This Row],[Rider]],'RD1 Eagle'!$F$2:$F$176,0)),"")</f>
        <v/>
      </c>
      <c r="C149" s="38" t="str">
        <f>_xlfn.IFNA(INDEX('RD2 Shepherds'!$I$2:$I$172,MATCH(Men_5[[#This Row],[Rider]],'RD2 Shepherds'!$F$2:$F$172,0)),"")</f>
        <v/>
      </c>
      <c r="D149" s="38" t="str">
        <f>_xlfn.IFNA(INDEX('RD3 OHalTW'!$I$2:$I$200,MATCH(Men_5[[#This Row],[Rider]],'RD3 OHalTW'!$F$2:$F$200,0)),"")</f>
        <v/>
      </c>
      <c r="E149" s="43" t="str">
        <f>_xlfn.IFNA(INDEX('RD4 Ohalloran'!$I$2:$I$200,MATCH(Men_5[[#This Row],[Rider]],'RD4 Ohalloran'!$F$2:$F$200,0)),"")</f>
        <v/>
      </c>
      <c r="F149" s="38" t="str">
        <f>_xlfn.IFNA(INDEX('RD5 XCM Craigburn'!$I$2:$I$200,MATCH(Men_5[[#This Row],[Rider]],'RD5 XCM Craigburn'!$F$2:$F$200,0)),"")</f>
        <v/>
      </c>
      <c r="G149" s="43" t="str">
        <f>_xlfn.IFNA(INDEX('RD6 XCM Fox Creek'!$I$2:$I$200,MATCH(Men_5[[#This Row],[Rider]],'RD6 XCM Fox Creek'!$F$2:$F$200,0)),"")</f>
        <v/>
      </c>
      <c r="H149" s="43" t="str">
        <f>_xlfn.IFNA(INDEX('RD9 XCM Melrose W'!$I$2:$I$200,MATCH(Men_5[[#This Row],[Rider]],'RD9 XCM Melrose W'!$F$2:$F$200,0)),"")</f>
        <v/>
      </c>
      <c r="I149" s="43" t="str">
        <f>_xlfn.IFNA(INDEX('RD7 XCO  Shepherds'!$I$2:$I$200,MATCH(Men_5[[#This Row],[Rider]],'RD7 XCO  Shepherds'!$F$2:$F$200,0)),"")</f>
        <v/>
      </c>
      <c r="J149" s="43" t="str">
        <f>_xlfn.IFNA(INDEX('RD8 XCO Melrose T'!$I$2:$I$200,MATCH(Men_5[[#This Row],[Rider]],'RD8 XCO Melrose T'!$F$2:$F$200,0)),"")</f>
        <v/>
      </c>
      <c r="K149" s="38">
        <f>9-COUNTBLANK(Men_5[[#This Row],[RD1 XCC Eagle]:[RD8 XCO Melrose T]])</f>
        <v>0</v>
      </c>
      <c r="L149" s="61">
        <f>3-COUNTBLANK(Men_5[[#This Row],[RD1 XCC Eagle]:[RD3 XCM OHalTW]])</f>
        <v>0</v>
      </c>
      <c r="M149" s="61">
        <f>4-COUNTBLANK(Men_5[[#This Row],[RD4 ]:[RD7]])</f>
        <v>0</v>
      </c>
      <c r="N149" s="61">
        <f>2-COUNTBLANK(Men_5[[#This Row],[RD8]:[RD8 XCO Melrose T]])</f>
        <v>0</v>
      </c>
      <c r="O149" s="61" cm="1">
        <f t="array" ref="O149">IF(Men_5[[#This Row],[Number of Rounds]]&lt;=6,SUM(IF(ISNA(B149:J149),0,B149:J149)),SUM(LARGE(B149:J149,{1,2,3,4,5,6})))</f>
        <v>0</v>
      </c>
      <c r="P149" s="62" cm="1">
        <f t="array" ref="P149">IF(Men_5[[#This Row],[Number of Rounds XCM]]&lt;=3,SUM(IF(ISNA(E149:H149),0,E149:H149)),SUM(LARGE(E149:H149,{1,2,3})))</f>
        <v>0</v>
      </c>
      <c r="Q149" s="62">
        <f>SUM(Men_5[[#This Row],[RD8]:[RD8 XCO Melrose T]])</f>
        <v>0</v>
      </c>
      <c r="R149" s="62">
        <f>Men_5[[#This Row],[Best 6 of 8 Overall]]+Men_5[[#This Row],[Best 3 of 4 XCM]]+Men_5[[#This Row],[Total of 2 XCO]]</f>
        <v>0</v>
      </c>
      <c r="S149" s="37" cm="1">
        <f t="array" ref="S149">85-SUM(IF(R149&gt;$R$18:$R$210,1/COUNTIF($R$18:$R$210,$R$18:$R$210)))</f>
        <v>85</v>
      </c>
    </row>
    <row r="150" spans="1:19" ht="16" hidden="1" x14ac:dyDescent="0.2">
      <c r="A150" s="110"/>
      <c r="B150" s="38" t="str">
        <f>_xlfn.IFNA(INDEX('RD1 Eagle'!$I$2:$I$176,MATCH(Men_5[[#This Row],[Rider]],'RD1 Eagle'!$F$2:$F$176,0)),"")</f>
        <v/>
      </c>
      <c r="C150" s="38" t="str">
        <f>_xlfn.IFNA(INDEX('RD2 Shepherds'!$I$2:$I$172,MATCH(Men_5[[#This Row],[Rider]],'RD2 Shepherds'!$F$2:$F$172,0)),"")</f>
        <v/>
      </c>
      <c r="D150" s="38" t="str">
        <f>_xlfn.IFNA(INDEX('RD3 OHalTW'!$I$2:$I$200,MATCH(Men_5[[#This Row],[Rider]],'RD3 OHalTW'!$F$2:$F$200,0)),"")</f>
        <v/>
      </c>
      <c r="E150" s="43" t="str">
        <f>_xlfn.IFNA(INDEX('RD4 Ohalloran'!$I$2:$I$200,MATCH(Men_5[[#This Row],[Rider]],'RD4 Ohalloran'!$F$2:$F$200,0)),"")</f>
        <v/>
      </c>
      <c r="F150" s="38" t="str">
        <f>_xlfn.IFNA(INDEX('RD5 XCM Craigburn'!$I$2:$I$200,MATCH(Men_5[[#This Row],[Rider]],'RD5 XCM Craigburn'!$F$2:$F$200,0)),"")</f>
        <v/>
      </c>
      <c r="G150" s="43" t="str">
        <f>_xlfn.IFNA(INDEX('RD6 XCM Fox Creek'!$I$2:$I$200,MATCH(Men_5[[#This Row],[Rider]],'RD6 XCM Fox Creek'!$F$2:$F$200,0)),"")</f>
        <v/>
      </c>
      <c r="H150" s="43" t="str">
        <f>_xlfn.IFNA(INDEX('RD9 XCM Melrose W'!$I$2:$I$200,MATCH(Men_5[[#This Row],[Rider]],'RD9 XCM Melrose W'!$F$2:$F$200,0)),"")</f>
        <v/>
      </c>
      <c r="I150" s="43" t="str">
        <f>_xlfn.IFNA(INDEX('RD7 XCO  Shepherds'!$I$2:$I$200,MATCH(Men_5[[#This Row],[Rider]],'RD7 XCO  Shepherds'!$F$2:$F$200,0)),"")</f>
        <v/>
      </c>
      <c r="J150" s="43" t="str">
        <f>_xlfn.IFNA(INDEX('RD8 XCO Melrose T'!$I$2:$I$200,MATCH(Men_5[[#This Row],[Rider]],'RD8 XCO Melrose T'!$F$2:$F$200,0)),"")</f>
        <v/>
      </c>
      <c r="K150" s="38">
        <f>9-COUNTBLANK(Men_5[[#This Row],[RD1 XCC Eagle]:[RD8 XCO Melrose T]])</f>
        <v>0</v>
      </c>
      <c r="L150" s="61">
        <f>3-COUNTBLANK(Men_5[[#This Row],[RD1 XCC Eagle]:[RD3 XCM OHalTW]])</f>
        <v>0</v>
      </c>
      <c r="M150" s="61">
        <f>4-COUNTBLANK(Men_5[[#This Row],[RD4 ]:[RD7]])</f>
        <v>0</v>
      </c>
      <c r="N150" s="61">
        <f>2-COUNTBLANK(Men_5[[#This Row],[RD8]:[RD8 XCO Melrose T]])</f>
        <v>0</v>
      </c>
      <c r="O150" s="61" cm="1">
        <f t="array" ref="O150">IF(Men_5[[#This Row],[Number of Rounds]]&lt;=6,SUM(IF(ISNA(B150:J150),0,B150:J150)),SUM(LARGE(B150:J150,{1,2,3,4,5,6})))</f>
        <v>0</v>
      </c>
      <c r="P150" s="62" cm="1">
        <f t="array" ref="P150">IF(Men_5[[#This Row],[Number of Rounds XCM]]&lt;=3,SUM(IF(ISNA(E150:H150),0,E150:H150)),SUM(LARGE(E150:H150,{1,2,3})))</f>
        <v>0</v>
      </c>
      <c r="Q150" s="62">
        <f>SUM(Men_5[[#This Row],[RD8]:[RD8 XCO Melrose T]])</f>
        <v>0</v>
      </c>
      <c r="R150" s="62">
        <f>Men_5[[#This Row],[Best 6 of 8 Overall]]+Men_5[[#This Row],[Best 3 of 4 XCM]]+Men_5[[#This Row],[Total of 2 XCO]]</f>
        <v>0</v>
      </c>
      <c r="S150" s="37" cm="1">
        <f t="array" ref="S150">85-SUM(IF(R150&gt;$R$18:$R$210,1/COUNTIF($R$18:$R$210,$R$18:$R$210)))</f>
        <v>85</v>
      </c>
    </row>
    <row r="151" spans="1:19" ht="16" hidden="1" x14ac:dyDescent="0.2">
      <c r="A151" s="110"/>
      <c r="B151" s="38" t="str">
        <f>_xlfn.IFNA(INDEX('RD1 Eagle'!$I$2:$I$176,MATCH(Men_5[[#This Row],[Rider]],'RD1 Eagle'!$F$2:$F$176,0)),"")</f>
        <v/>
      </c>
      <c r="C151" s="38" t="str">
        <f>_xlfn.IFNA(INDEX('RD2 Shepherds'!$I$2:$I$172,MATCH(Men_5[[#This Row],[Rider]],'RD2 Shepherds'!$F$2:$F$172,0)),"")</f>
        <v/>
      </c>
      <c r="D151" s="38" t="str">
        <f>_xlfn.IFNA(INDEX('RD3 OHalTW'!$I$2:$I$200,MATCH(Men_5[[#This Row],[Rider]],'RD3 OHalTW'!$F$2:$F$200,0)),"")</f>
        <v/>
      </c>
      <c r="E151" s="43" t="str">
        <f>_xlfn.IFNA(INDEX('RD4 Ohalloran'!$I$2:$I$200,MATCH(Men_5[[#This Row],[Rider]],'RD4 Ohalloran'!$F$2:$F$200,0)),"")</f>
        <v/>
      </c>
      <c r="F151" s="38" t="str">
        <f>_xlfn.IFNA(INDEX('RD5 XCM Craigburn'!$I$2:$I$200,MATCH(Men_5[[#This Row],[Rider]],'RD5 XCM Craigburn'!$F$2:$F$200,0)),"")</f>
        <v/>
      </c>
      <c r="G151" s="43" t="str">
        <f>_xlfn.IFNA(INDEX('RD6 XCM Fox Creek'!$I$2:$I$200,MATCH(Men_5[[#This Row],[Rider]],'RD6 XCM Fox Creek'!$F$2:$F$200,0)),"")</f>
        <v/>
      </c>
      <c r="H151" s="43" t="str">
        <f>_xlfn.IFNA(INDEX('RD9 XCM Melrose W'!$I$2:$I$200,MATCH(Men_5[[#This Row],[Rider]],'RD9 XCM Melrose W'!$F$2:$F$200,0)),"")</f>
        <v/>
      </c>
      <c r="I151" s="43" t="str">
        <f>_xlfn.IFNA(INDEX('RD7 XCO  Shepherds'!$I$2:$I$200,MATCH(Men_5[[#This Row],[Rider]],'RD7 XCO  Shepherds'!$F$2:$F$200,0)),"")</f>
        <v/>
      </c>
      <c r="J151" s="43" t="str">
        <f>_xlfn.IFNA(INDEX('RD8 XCO Melrose T'!$I$2:$I$200,MATCH(Men_5[[#This Row],[Rider]],'RD8 XCO Melrose T'!$F$2:$F$200,0)),"")</f>
        <v/>
      </c>
      <c r="K151" s="38">
        <f>9-COUNTBLANK(Men_5[[#This Row],[RD1 XCC Eagle]:[RD8 XCO Melrose T]])</f>
        <v>0</v>
      </c>
      <c r="L151" s="61">
        <f>3-COUNTBLANK(Men_5[[#This Row],[RD1 XCC Eagle]:[RD3 XCM OHalTW]])</f>
        <v>0</v>
      </c>
      <c r="M151" s="61">
        <f>4-COUNTBLANK(Men_5[[#This Row],[RD4 ]:[RD7]])</f>
        <v>0</v>
      </c>
      <c r="N151" s="61">
        <f>2-COUNTBLANK(Men_5[[#This Row],[RD8]:[RD8 XCO Melrose T]])</f>
        <v>0</v>
      </c>
      <c r="O151" s="61" cm="1">
        <f t="array" ref="O151">IF(Men_5[[#This Row],[Number of Rounds]]&lt;=6,SUM(IF(ISNA(B151:J151),0,B151:J151)),SUM(LARGE(B151:J151,{1,2,3,4,5,6})))</f>
        <v>0</v>
      </c>
      <c r="P151" s="62" cm="1">
        <f t="array" ref="P151">IF(Men_5[[#This Row],[Number of Rounds XCM]]&lt;=3,SUM(IF(ISNA(E151:H151),0,E151:H151)),SUM(LARGE(E151:H151,{1,2,3})))</f>
        <v>0</v>
      </c>
      <c r="Q151" s="62">
        <f>SUM(Men_5[[#This Row],[RD8]:[RD8 XCO Melrose T]])</f>
        <v>0</v>
      </c>
      <c r="R151" s="62">
        <f>Men_5[[#This Row],[Best 6 of 8 Overall]]+Men_5[[#This Row],[Best 3 of 4 XCM]]+Men_5[[#This Row],[Total of 2 XCO]]</f>
        <v>0</v>
      </c>
      <c r="S151" s="37" cm="1">
        <f t="array" ref="S151">85-SUM(IF(R151&gt;$R$18:$R$210,1/COUNTIF($R$18:$R$210,$R$18:$R$210)))</f>
        <v>85</v>
      </c>
    </row>
    <row r="152" spans="1:19" ht="16" hidden="1" x14ac:dyDescent="0.2">
      <c r="A152" s="110"/>
      <c r="B152" s="38" t="str">
        <f>_xlfn.IFNA(INDEX('RD1 Eagle'!$I$2:$I$176,MATCH(Men_5[[#This Row],[Rider]],'RD1 Eagle'!$F$2:$F$176,0)),"")</f>
        <v/>
      </c>
      <c r="C152" s="38" t="str">
        <f>_xlfn.IFNA(INDEX('RD2 Shepherds'!$I$2:$I$172,MATCH(Men_5[[#This Row],[Rider]],'RD2 Shepherds'!$F$2:$F$172,0)),"")</f>
        <v/>
      </c>
      <c r="D152" s="38" t="str">
        <f>_xlfn.IFNA(INDEX('RD3 OHalTW'!$I$2:$I$200,MATCH(Men_5[[#This Row],[Rider]],'RD3 OHalTW'!$F$2:$F$200,0)),"")</f>
        <v/>
      </c>
      <c r="E152" s="43" t="str">
        <f>_xlfn.IFNA(INDEX('RD4 Ohalloran'!$I$2:$I$200,MATCH(Men_5[[#This Row],[Rider]],'RD4 Ohalloran'!$F$2:$F$200,0)),"")</f>
        <v/>
      </c>
      <c r="F152" s="38" t="str">
        <f>_xlfn.IFNA(INDEX('RD5 XCM Craigburn'!$I$2:$I$200,MATCH(Men_5[[#This Row],[Rider]],'RD5 XCM Craigburn'!$F$2:$F$200,0)),"")</f>
        <v/>
      </c>
      <c r="G152" s="43" t="str">
        <f>_xlfn.IFNA(INDEX('RD6 XCM Fox Creek'!$I$2:$I$200,MATCH(Men_5[[#This Row],[Rider]],'RD6 XCM Fox Creek'!$F$2:$F$200,0)),"")</f>
        <v/>
      </c>
      <c r="H152" s="43" t="str">
        <f>_xlfn.IFNA(INDEX('RD9 XCM Melrose W'!$I$2:$I$200,MATCH(Men_5[[#This Row],[Rider]],'RD9 XCM Melrose W'!$F$2:$F$200,0)),"")</f>
        <v/>
      </c>
      <c r="I152" s="43" t="str">
        <f>_xlfn.IFNA(INDEX('RD7 XCO  Shepherds'!$I$2:$I$200,MATCH(Men_5[[#This Row],[Rider]],'RD7 XCO  Shepherds'!$F$2:$F$200,0)),"")</f>
        <v/>
      </c>
      <c r="J152" s="43" t="str">
        <f>_xlfn.IFNA(INDEX('RD8 XCO Melrose T'!$I$2:$I$200,MATCH(Men_5[[#This Row],[Rider]],'RD8 XCO Melrose T'!$F$2:$F$200,0)),"")</f>
        <v/>
      </c>
      <c r="K152" s="38">
        <f>9-COUNTBLANK(Men_5[[#This Row],[RD1 XCC Eagle]:[RD8 XCO Melrose T]])</f>
        <v>0</v>
      </c>
      <c r="L152" s="61">
        <f>3-COUNTBLANK(Men_5[[#This Row],[RD1 XCC Eagle]:[RD3 XCM OHalTW]])</f>
        <v>0</v>
      </c>
      <c r="M152" s="61">
        <f>4-COUNTBLANK(Men_5[[#This Row],[RD4 ]:[RD7]])</f>
        <v>0</v>
      </c>
      <c r="N152" s="61">
        <f>2-COUNTBLANK(Men_5[[#This Row],[RD8]:[RD8 XCO Melrose T]])</f>
        <v>0</v>
      </c>
      <c r="O152" s="61" cm="1">
        <f t="array" ref="O152">IF(Men_5[[#This Row],[Number of Rounds]]&lt;=6,SUM(IF(ISNA(B152:J152),0,B152:J152)),SUM(LARGE(B152:J152,{1,2,3,4,5,6})))</f>
        <v>0</v>
      </c>
      <c r="P152" s="62" cm="1">
        <f t="array" ref="P152">IF(Men_5[[#This Row],[Number of Rounds XCM]]&lt;=3,SUM(IF(ISNA(E152:H152),0,E152:H152)),SUM(LARGE(E152:H152,{1,2,3})))</f>
        <v>0</v>
      </c>
      <c r="Q152" s="62">
        <f>SUM(Men_5[[#This Row],[RD8]:[RD8 XCO Melrose T]])</f>
        <v>0</v>
      </c>
      <c r="R152" s="62">
        <f>Men_5[[#This Row],[Best 6 of 8 Overall]]+Men_5[[#This Row],[Best 3 of 4 XCM]]+Men_5[[#This Row],[Total of 2 XCO]]</f>
        <v>0</v>
      </c>
      <c r="S152" s="37" cm="1">
        <f t="array" ref="S152">85-SUM(IF(R152&gt;$R$18:$R$210,1/COUNTIF($R$18:$R$210,$R$18:$R$210)))</f>
        <v>85</v>
      </c>
    </row>
    <row r="153" spans="1:19" ht="16" hidden="1" x14ac:dyDescent="0.2">
      <c r="A153" s="110"/>
      <c r="B153" s="38" t="str">
        <f>_xlfn.IFNA(INDEX('RD1 Eagle'!$I$2:$I$176,MATCH(Men_5[[#This Row],[Rider]],'RD1 Eagle'!$F$2:$F$176,0)),"")</f>
        <v/>
      </c>
      <c r="C153" s="38" t="str">
        <f>_xlfn.IFNA(INDEX('RD2 Shepherds'!$I$2:$I$172,MATCH(Men_5[[#This Row],[Rider]],'RD2 Shepherds'!$F$2:$F$172,0)),"")</f>
        <v/>
      </c>
      <c r="D153" s="38" t="str">
        <f>_xlfn.IFNA(INDEX('RD3 OHalTW'!$I$2:$I$200,MATCH(Men_5[[#This Row],[Rider]],'RD3 OHalTW'!$F$2:$F$200,0)),"")</f>
        <v/>
      </c>
      <c r="E153" s="43" t="str">
        <f>_xlfn.IFNA(INDEX('RD4 Ohalloran'!$I$2:$I$200,MATCH(Men_5[[#This Row],[Rider]],'RD4 Ohalloran'!$F$2:$F$200,0)),"")</f>
        <v/>
      </c>
      <c r="F153" s="38" t="str">
        <f>_xlfn.IFNA(INDEX('RD5 XCM Craigburn'!$I$2:$I$200,MATCH(Men_5[[#This Row],[Rider]],'RD5 XCM Craigburn'!$F$2:$F$200,0)),"")</f>
        <v/>
      </c>
      <c r="G153" s="43" t="str">
        <f>_xlfn.IFNA(INDEX('RD6 XCM Fox Creek'!$I$2:$I$200,MATCH(Men_5[[#This Row],[Rider]],'RD6 XCM Fox Creek'!$F$2:$F$200,0)),"")</f>
        <v/>
      </c>
      <c r="H153" s="43" t="str">
        <f>_xlfn.IFNA(INDEX('RD9 XCM Melrose W'!$I$2:$I$200,MATCH(Men_5[[#This Row],[Rider]],'RD9 XCM Melrose W'!$F$2:$F$200,0)),"")</f>
        <v/>
      </c>
      <c r="I153" s="43" t="str">
        <f>_xlfn.IFNA(INDEX('RD7 XCO  Shepherds'!$I$2:$I$200,MATCH(Men_5[[#This Row],[Rider]],'RD7 XCO  Shepherds'!$F$2:$F$200,0)),"")</f>
        <v/>
      </c>
      <c r="J153" s="43" t="str">
        <f>_xlfn.IFNA(INDEX('RD8 XCO Melrose T'!$I$2:$I$200,MATCH(Men_5[[#This Row],[Rider]],'RD8 XCO Melrose T'!$F$2:$F$200,0)),"")</f>
        <v/>
      </c>
      <c r="K153" s="38">
        <f>9-COUNTBLANK(Men_5[[#This Row],[RD1 XCC Eagle]:[RD8 XCO Melrose T]])</f>
        <v>0</v>
      </c>
      <c r="L153" s="61">
        <f>3-COUNTBLANK(Men_5[[#This Row],[RD1 XCC Eagle]:[RD3 XCM OHalTW]])</f>
        <v>0</v>
      </c>
      <c r="M153" s="61">
        <f>4-COUNTBLANK(Men_5[[#This Row],[RD4 ]:[RD7]])</f>
        <v>0</v>
      </c>
      <c r="N153" s="61">
        <f>2-COUNTBLANK(Men_5[[#This Row],[RD8]:[RD8 XCO Melrose T]])</f>
        <v>0</v>
      </c>
      <c r="O153" s="61" cm="1">
        <f t="array" ref="O153">IF(Men_5[[#This Row],[Number of Rounds]]&lt;=6,SUM(IF(ISNA(B153:J153),0,B153:J153)),SUM(LARGE(B153:J153,{1,2,3,4,5,6})))</f>
        <v>0</v>
      </c>
      <c r="P153" s="62" cm="1">
        <f t="array" ref="P153">IF(Men_5[[#This Row],[Number of Rounds XCM]]&lt;=3,SUM(IF(ISNA(E153:H153),0,E153:H153)),SUM(LARGE(E153:H153,{1,2,3})))</f>
        <v>0</v>
      </c>
      <c r="Q153" s="62">
        <f>SUM(Men_5[[#This Row],[RD8]:[RD8 XCO Melrose T]])</f>
        <v>0</v>
      </c>
      <c r="R153" s="62">
        <f>Men_5[[#This Row],[Best 6 of 8 Overall]]+Men_5[[#This Row],[Best 3 of 4 XCM]]+Men_5[[#This Row],[Total of 2 XCO]]</f>
        <v>0</v>
      </c>
      <c r="S153" s="37" cm="1">
        <f t="array" ref="S153">85-SUM(IF(R153&gt;$R$18:$R$210,1/COUNTIF($R$18:$R$210,$R$18:$R$210)))</f>
        <v>85</v>
      </c>
    </row>
    <row r="154" spans="1:19" ht="16" hidden="1" x14ac:dyDescent="0.2">
      <c r="A154" s="110"/>
      <c r="B154" s="38" t="str">
        <f>_xlfn.IFNA(INDEX('RD1 Eagle'!$I$2:$I$176,MATCH(Men_5[[#This Row],[Rider]],'RD1 Eagle'!$F$2:$F$176,0)),"")</f>
        <v/>
      </c>
      <c r="C154" s="38" t="str">
        <f>_xlfn.IFNA(INDEX('RD2 Shepherds'!$I$2:$I$172,MATCH(Men_5[[#This Row],[Rider]],'RD2 Shepherds'!$F$2:$F$172,0)),"")</f>
        <v/>
      </c>
      <c r="D154" s="38" t="str">
        <f>_xlfn.IFNA(INDEX('RD3 OHalTW'!$I$2:$I$200,MATCH(Men_5[[#This Row],[Rider]],'RD3 OHalTW'!$F$2:$F$200,0)),"")</f>
        <v/>
      </c>
      <c r="E154" s="43" t="str">
        <f>_xlfn.IFNA(INDEX('RD4 Ohalloran'!$I$2:$I$200,MATCH(Men_5[[#This Row],[Rider]],'RD4 Ohalloran'!$F$2:$F$200,0)),"")</f>
        <v/>
      </c>
      <c r="F154" s="38" t="str">
        <f>_xlfn.IFNA(INDEX('RD5 XCM Craigburn'!$I$2:$I$200,MATCH(Men_5[[#This Row],[Rider]],'RD5 XCM Craigburn'!$F$2:$F$200,0)),"")</f>
        <v/>
      </c>
      <c r="G154" s="43" t="str">
        <f>_xlfn.IFNA(INDEX('RD6 XCM Fox Creek'!$I$2:$I$200,MATCH(Men_5[[#This Row],[Rider]],'RD6 XCM Fox Creek'!$F$2:$F$200,0)),"")</f>
        <v/>
      </c>
      <c r="H154" s="43" t="str">
        <f>_xlfn.IFNA(INDEX('RD9 XCM Melrose W'!$I$2:$I$200,MATCH(Men_5[[#This Row],[Rider]],'RD9 XCM Melrose W'!$F$2:$F$200,0)),"")</f>
        <v/>
      </c>
      <c r="I154" s="43" t="str">
        <f>_xlfn.IFNA(INDEX('RD7 XCO  Shepherds'!$I$2:$I$200,MATCH(Men_5[[#This Row],[Rider]],'RD7 XCO  Shepherds'!$F$2:$F$200,0)),"")</f>
        <v/>
      </c>
      <c r="J154" s="43" t="str">
        <f>_xlfn.IFNA(INDEX('RD8 XCO Melrose T'!$I$2:$I$200,MATCH(Men_5[[#This Row],[Rider]],'RD8 XCO Melrose T'!$F$2:$F$200,0)),"")</f>
        <v/>
      </c>
      <c r="K154" s="38">
        <f>9-COUNTBLANK(Men_5[[#This Row],[RD1 XCC Eagle]:[RD8 XCO Melrose T]])</f>
        <v>0</v>
      </c>
      <c r="L154" s="61">
        <f>3-COUNTBLANK(Men_5[[#This Row],[RD1 XCC Eagle]:[RD3 XCM OHalTW]])</f>
        <v>0</v>
      </c>
      <c r="M154" s="61">
        <f>4-COUNTBLANK(Men_5[[#This Row],[RD4 ]:[RD7]])</f>
        <v>0</v>
      </c>
      <c r="N154" s="61">
        <f>2-COUNTBLANK(Men_5[[#This Row],[RD8]:[RD8 XCO Melrose T]])</f>
        <v>0</v>
      </c>
      <c r="O154" s="61" cm="1">
        <f t="array" ref="O154">IF(Men_5[[#This Row],[Number of Rounds]]&lt;=6,SUM(IF(ISNA(B154:J154),0,B154:J154)),SUM(LARGE(B154:J154,{1,2,3,4,5,6})))</f>
        <v>0</v>
      </c>
      <c r="P154" s="62" cm="1">
        <f t="array" ref="P154">IF(Men_5[[#This Row],[Number of Rounds XCM]]&lt;=3,SUM(IF(ISNA(E154:H154),0,E154:H154)),SUM(LARGE(E154:H154,{1,2,3})))</f>
        <v>0</v>
      </c>
      <c r="Q154" s="62">
        <f>SUM(Men_5[[#This Row],[RD8]:[RD8 XCO Melrose T]])</f>
        <v>0</v>
      </c>
      <c r="R154" s="62">
        <f>Men_5[[#This Row],[Best 6 of 8 Overall]]+Men_5[[#This Row],[Best 3 of 4 XCM]]+Men_5[[#This Row],[Total of 2 XCO]]</f>
        <v>0</v>
      </c>
      <c r="S154" s="37" cm="1">
        <f t="array" ref="S154">85-SUM(IF(R154&gt;$R$18:$R$210,1/COUNTIF($R$18:$R$210,$R$18:$R$210)))</f>
        <v>85</v>
      </c>
    </row>
    <row r="155" spans="1:19" ht="16" hidden="1" x14ac:dyDescent="0.2">
      <c r="A155" s="110"/>
      <c r="B155" s="38" t="str">
        <f>_xlfn.IFNA(INDEX('RD1 Eagle'!$I$2:$I$176,MATCH(Men_5[[#This Row],[Rider]],'RD1 Eagle'!$F$2:$F$176,0)),"")</f>
        <v/>
      </c>
      <c r="C155" s="38" t="str">
        <f>_xlfn.IFNA(INDEX('RD2 Shepherds'!$I$2:$I$172,MATCH(Men_5[[#This Row],[Rider]],'RD2 Shepherds'!$F$2:$F$172,0)),"")</f>
        <v/>
      </c>
      <c r="D155" s="38" t="str">
        <f>_xlfn.IFNA(INDEX('RD3 OHalTW'!$I$2:$I$200,MATCH(Men_5[[#This Row],[Rider]],'RD3 OHalTW'!$F$2:$F$200,0)),"")</f>
        <v/>
      </c>
      <c r="E155" s="43" t="str">
        <f>_xlfn.IFNA(INDEX('RD4 Ohalloran'!$I$2:$I$200,MATCH(Men_5[[#This Row],[Rider]],'RD4 Ohalloran'!$F$2:$F$200,0)),"")</f>
        <v/>
      </c>
      <c r="F155" s="38" t="str">
        <f>_xlfn.IFNA(INDEX('RD5 XCM Craigburn'!$I$2:$I$200,MATCH(Men_5[[#This Row],[Rider]],'RD5 XCM Craigburn'!$F$2:$F$200,0)),"")</f>
        <v/>
      </c>
      <c r="G155" s="43" t="str">
        <f>_xlfn.IFNA(INDEX('RD6 XCM Fox Creek'!$I$2:$I$200,MATCH(Men_5[[#This Row],[Rider]],'RD6 XCM Fox Creek'!$F$2:$F$200,0)),"")</f>
        <v/>
      </c>
      <c r="H155" s="43" t="str">
        <f>_xlfn.IFNA(INDEX('RD9 XCM Melrose W'!$I$2:$I$200,MATCH(Men_5[[#This Row],[Rider]],'RD9 XCM Melrose W'!$F$2:$F$200,0)),"")</f>
        <v/>
      </c>
      <c r="I155" s="43" t="str">
        <f>_xlfn.IFNA(INDEX('RD7 XCO  Shepherds'!$I$2:$I$200,MATCH(Men_5[[#This Row],[Rider]],'RD7 XCO  Shepherds'!$F$2:$F$200,0)),"")</f>
        <v/>
      </c>
      <c r="J155" s="43" t="str">
        <f>_xlfn.IFNA(INDEX('RD8 XCO Melrose T'!$I$2:$I$200,MATCH(Men_5[[#This Row],[Rider]],'RD8 XCO Melrose T'!$F$2:$F$200,0)),"")</f>
        <v/>
      </c>
      <c r="K155" s="38">
        <f>9-COUNTBLANK(Men_5[[#This Row],[RD1 XCC Eagle]:[RD8 XCO Melrose T]])</f>
        <v>0</v>
      </c>
      <c r="L155" s="61">
        <f>3-COUNTBLANK(Men_5[[#This Row],[RD1 XCC Eagle]:[RD3 XCM OHalTW]])</f>
        <v>0</v>
      </c>
      <c r="M155" s="61">
        <f>4-COUNTBLANK(Men_5[[#This Row],[RD4 ]:[RD7]])</f>
        <v>0</v>
      </c>
      <c r="N155" s="61">
        <f>2-COUNTBLANK(Men_5[[#This Row],[RD8]:[RD8 XCO Melrose T]])</f>
        <v>0</v>
      </c>
      <c r="O155" s="61" cm="1">
        <f t="array" ref="O155">IF(Men_5[[#This Row],[Number of Rounds]]&lt;=6,SUM(IF(ISNA(B155:J155),0,B155:J155)),SUM(LARGE(B155:J155,{1,2,3,4,5,6})))</f>
        <v>0</v>
      </c>
      <c r="P155" s="62" cm="1">
        <f t="array" ref="P155">IF(Men_5[[#This Row],[Number of Rounds XCM]]&lt;=3,SUM(IF(ISNA(E155:H155),0,E155:H155)),SUM(LARGE(E155:H155,{1,2,3})))</f>
        <v>0</v>
      </c>
      <c r="Q155" s="62">
        <f>SUM(Men_5[[#This Row],[RD8]:[RD8 XCO Melrose T]])</f>
        <v>0</v>
      </c>
      <c r="R155" s="62">
        <f>Men_5[[#This Row],[Best 6 of 8 Overall]]+Men_5[[#This Row],[Best 3 of 4 XCM]]+Men_5[[#This Row],[Total of 2 XCO]]</f>
        <v>0</v>
      </c>
      <c r="S155" s="37" cm="1">
        <f t="array" ref="S155">85-SUM(IF(R155&gt;$R$18:$R$210,1/COUNTIF($R$18:$R$210,$R$18:$R$210)))</f>
        <v>85</v>
      </c>
    </row>
    <row r="156" spans="1:19" ht="16" hidden="1" x14ac:dyDescent="0.2">
      <c r="A156" s="110"/>
      <c r="B156" s="38" t="str">
        <f>_xlfn.IFNA(INDEX('RD1 Eagle'!$I$2:$I$176,MATCH(Men_5[[#This Row],[Rider]],'RD1 Eagle'!$F$2:$F$176,0)),"")</f>
        <v/>
      </c>
      <c r="C156" s="38" t="str">
        <f>_xlfn.IFNA(INDEX('RD2 Shepherds'!$I$2:$I$172,MATCH(Men_5[[#This Row],[Rider]],'RD2 Shepherds'!$F$2:$F$172,0)),"")</f>
        <v/>
      </c>
      <c r="D156" s="38" t="str">
        <f>_xlfn.IFNA(INDEX('RD3 OHalTW'!$I$2:$I$200,MATCH(Men_5[[#This Row],[Rider]],'RD3 OHalTW'!$F$2:$F$200,0)),"")</f>
        <v/>
      </c>
      <c r="E156" s="43" t="str">
        <f>_xlfn.IFNA(INDEX('RD4 Ohalloran'!$I$2:$I$200,MATCH(Men_5[[#This Row],[Rider]],'RD4 Ohalloran'!$F$2:$F$200,0)),"")</f>
        <v/>
      </c>
      <c r="F156" s="38" t="str">
        <f>_xlfn.IFNA(INDEX('RD5 XCM Craigburn'!$I$2:$I$200,MATCH(Men_5[[#This Row],[Rider]],'RD5 XCM Craigburn'!$F$2:$F$200,0)),"")</f>
        <v/>
      </c>
      <c r="G156" s="43" t="str">
        <f>_xlfn.IFNA(INDEX('RD6 XCM Fox Creek'!$I$2:$I$200,MATCH(Men_5[[#This Row],[Rider]],'RD6 XCM Fox Creek'!$F$2:$F$200,0)),"")</f>
        <v/>
      </c>
      <c r="H156" s="43" t="str">
        <f>_xlfn.IFNA(INDEX('RD9 XCM Melrose W'!$I$2:$I$200,MATCH(Men_5[[#This Row],[Rider]],'RD9 XCM Melrose W'!$F$2:$F$200,0)),"")</f>
        <v/>
      </c>
      <c r="I156" s="43" t="str">
        <f>_xlfn.IFNA(INDEX('RD7 XCO  Shepherds'!$I$2:$I$200,MATCH(Men_5[[#This Row],[Rider]],'RD7 XCO  Shepherds'!$F$2:$F$200,0)),"")</f>
        <v/>
      </c>
      <c r="J156" s="43" t="str">
        <f>_xlfn.IFNA(INDEX('RD8 XCO Melrose T'!$I$2:$I$200,MATCH(Men_5[[#This Row],[Rider]],'RD8 XCO Melrose T'!$F$2:$F$200,0)),"")</f>
        <v/>
      </c>
      <c r="K156" s="38">
        <f>9-COUNTBLANK(Men_5[[#This Row],[RD1 XCC Eagle]:[RD8 XCO Melrose T]])</f>
        <v>0</v>
      </c>
      <c r="L156" s="61">
        <f>3-COUNTBLANK(Men_5[[#This Row],[RD1 XCC Eagle]:[RD3 XCM OHalTW]])</f>
        <v>0</v>
      </c>
      <c r="M156" s="61">
        <f>4-COUNTBLANK(Men_5[[#This Row],[RD4 ]:[RD7]])</f>
        <v>0</v>
      </c>
      <c r="N156" s="61">
        <f>2-COUNTBLANK(Men_5[[#This Row],[RD8]:[RD8 XCO Melrose T]])</f>
        <v>0</v>
      </c>
      <c r="O156" s="61" cm="1">
        <f t="array" ref="O156">IF(Men_5[[#This Row],[Number of Rounds]]&lt;=6,SUM(IF(ISNA(B156:J156),0,B156:J156)),SUM(LARGE(B156:J156,{1,2,3,4,5,6})))</f>
        <v>0</v>
      </c>
      <c r="P156" s="62" cm="1">
        <f t="array" ref="P156">IF(Men_5[[#This Row],[Number of Rounds XCM]]&lt;=3,SUM(IF(ISNA(E156:H156),0,E156:H156)),SUM(LARGE(E156:H156,{1,2,3})))</f>
        <v>0</v>
      </c>
      <c r="Q156" s="62">
        <f>SUM(Men_5[[#This Row],[RD8]:[RD8 XCO Melrose T]])</f>
        <v>0</v>
      </c>
      <c r="R156" s="62">
        <f>Men_5[[#This Row],[Best 6 of 8 Overall]]+Men_5[[#This Row],[Best 3 of 4 XCM]]+Men_5[[#This Row],[Total of 2 XCO]]</f>
        <v>0</v>
      </c>
      <c r="S156" s="37" cm="1">
        <f t="array" ref="S156">85-SUM(IF(R156&gt;$R$18:$R$210,1/COUNTIF($R$18:$R$210,$R$18:$R$210)))</f>
        <v>85</v>
      </c>
    </row>
    <row r="157" spans="1:19" ht="16" hidden="1" x14ac:dyDescent="0.2">
      <c r="A157" s="110"/>
      <c r="B157" s="38" t="str">
        <f>_xlfn.IFNA(INDEX('RD1 Eagle'!$I$2:$I$176,MATCH(Men_5[[#This Row],[Rider]],'RD1 Eagle'!$F$2:$F$176,0)),"")</f>
        <v/>
      </c>
      <c r="C157" s="38" t="str">
        <f>_xlfn.IFNA(INDEX('RD2 Shepherds'!$I$2:$I$172,MATCH(Men_5[[#This Row],[Rider]],'RD2 Shepherds'!$F$2:$F$172,0)),"")</f>
        <v/>
      </c>
      <c r="D157" s="38" t="str">
        <f>_xlfn.IFNA(INDEX('RD3 OHalTW'!$I$2:$I$200,MATCH(Men_5[[#This Row],[Rider]],'RD3 OHalTW'!$F$2:$F$200,0)),"")</f>
        <v/>
      </c>
      <c r="E157" s="43" t="str">
        <f>_xlfn.IFNA(INDEX('RD4 Ohalloran'!$I$2:$I$200,MATCH(Men_5[[#This Row],[Rider]],'RD4 Ohalloran'!$F$2:$F$200,0)),"")</f>
        <v/>
      </c>
      <c r="F157" s="38" t="str">
        <f>_xlfn.IFNA(INDEX('RD5 XCM Craigburn'!$I$2:$I$200,MATCH(Men_5[[#This Row],[Rider]],'RD5 XCM Craigburn'!$F$2:$F$200,0)),"")</f>
        <v/>
      </c>
      <c r="G157" s="43" t="str">
        <f>_xlfn.IFNA(INDEX('RD6 XCM Fox Creek'!$I$2:$I$200,MATCH(Men_5[[#This Row],[Rider]],'RD6 XCM Fox Creek'!$F$2:$F$200,0)),"")</f>
        <v/>
      </c>
      <c r="H157" s="43" t="str">
        <f>_xlfn.IFNA(INDEX('RD9 XCM Melrose W'!$I$2:$I$200,MATCH(Men_5[[#This Row],[Rider]],'RD9 XCM Melrose W'!$F$2:$F$200,0)),"")</f>
        <v/>
      </c>
      <c r="I157" s="43" t="str">
        <f>_xlfn.IFNA(INDEX('RD7 XCO  Shepherds'!$I$2:$I$200,MATCH(Men_5[[#This Row],[Rider]],'RD7 XCO  Shepherds'!$F$2:$F$200,0)),"")</f>
        <v/>
      </c>
      <c r="J157" s="43" t="str">
        <f>_xlfn.IFNA(INDEX('RD8 XCO Melrose T'!$I$2:$I$200,MATCH(Men_5[[#This Row],[Rider]],'RD8 XCO Melrose T'!$F$2:$F$200,0)),"")</f>
        <v/>
      </c>
      <c r="K157" s="38">
        <f>9-COUNTBLANK(Men_5[[#This Row],[RD1 XCC Eagle]:[RD8 XCO Melrose T]])</f>
        <v>0</v>
      </c>
      <c r="L157" s="61">
        <f>3-COUNTBLANK(Men_5[[#This Row],[RD1 XCC Eagle]:[RD3 XCM OHalTW]])</f>
        <v>0</v>
      </c>
      <c r="M157" s="61">
        <f>4-COUNTBLANK(Men_5[[#This Row],[RD4 ]:[RD7]])</f>
        <v>0</v>
      </c>
      <c r="N157" s="61">
        <f>2-COUNTBLANK(Men_5[[#This Row],[RD8]:[RD8 XCO Melrose T]])</f>
        <v>0</v>
      </c>
      <c r="O157" s="61" cm="1">
        <f t="array" ref="O157">IF(Men_5[[#This Row],[Number of Rounds]]&lt;=6,SUM(IF(ISNA(B157:J157),0,B157:J157)),SUM(LARGE(B157:J157,{1,2,3,4,5,6})))</f>
        <v>0</v>
      </c>
      <c r="P157" s="62" cm="1">
        <f t="array" ref="P157">IF(Men_5[[#This Row],[Number of Rounds XCM]]&lt;=3,SUM(IF(ISNA(E157:H157),0,E157:H157)),SUM(LARGE(E157:H157,{1,2,3})))</f>
        <v>0</v>
      </c>
      <c r="Q157" s="62">
        <f>SUM(Men_5[[#This Row],[RD8]:[RD8 XCO Melrose T]])</f>
        <v>0</v>
      </c>
      <c r="R157" s="62">
        <f>Men_5[[#This Row],[Best 6 of 8 Overall]]+Men_5[[#This Row],[Best 3 of 4 XCM]]+Men_5[[#This Row],[Total of 2 XCO]]</f>
        <v>0</v>
      </c>
      <c r="S157" s="37" cm="1">
        <f t="array" ref="S157">85-SUM(IF(R157&gt;$R$18:$R$210,1/COUNTIF($R$18:$R$210,$R$18:$R$210)))</f>
        <v>85</v>
      </c>
    </row>
    <row r="158" spans="1:19" ht="16" hidden="1" x14ac:dyDescent="0.2">
      <c r="A158" s="110"/>
      <c r="B158" s="38" t="str">
        <f>_xlfn.IFNA(INDEX('RD1 Eagle'!$I$2:$I$176,MATCH(Men_5[[#This Row],[Rider]],'RD1 Eagle'!$F$2:$F$176,0)),"")</f>
        <v/>
      </c>
      <c r="C158" s="38" t="str">
        <f>_xlfn.IFNA(INDEX('RD2 Shepherds'!$I$2:$I$172,MATCH(Men_5[[#This Row],[Rider]],'RD2 Shepherds'!$F$2:$F$172,0)),"")</f>
        <v/>
      </c>
      <c r="D158" s="38" t="str">
        <f>_xlfn.IFNA(INDEX('RD3 OHalTW'!$I$2:$I$200,MATCH(Men_5[[#This Row],[Rider]],'RD3 OHalTW'!$F$2:$F$200,0)),"")</f>
        <v/>
      </c>
      <c r="E158" s="43" t="str">
        <f>_xlfn.IFNA(INDEX('RD4 Ohalloran'!$I$2:$I$200,MATCH(Men_5[[#This Row],[Rider]],'RD4 Ohalloran'!$F$2:$F$200,0)),"")</f>
        <v/>
      </c>
      <c r="F158" s="38" t="str">
        <f>_xlfn.IFNA(INDEX('RD5 XCM Craigburn'!$I$2:$I$200,MATCH(Men_5[[#This Row],[Rider]],'RD5 XCM Craigburn'!$F$2:$F$200,0)),"")</f>
        <v/>
      </c>
      <c r="G158" s="43" t="str">
        <f>_xlfn.IFNA(INDEX('RD6 XCM Fox Creek'!$I$2:$I$200,MATCH(Men_5[[#This Row],[Rider]],'RD6 XCM Fox Creek'!$F$2:$F$200,0)),"")</f>
        <v/>
      </c>
      <c r="H158" s="43" t="str">
        <f>_xlfn.IFNA(INDEX('RD9 XCM Melrose W'!$I$2:$I$200,MATCH(Men_5[[#This Row],[Rider]],'RD9 XCM Melrose W'!$F$2:$F$200,0)),"")</f>
        <v/>
      </c>
      <c r="I158" s="43" t="str">
        <f>_xlfn.IFNA(INDEX('RD7 XCO  Shepherds'!$I$2:$I$200,MATCH(Men_5[[#This Row],[Rider]],'RD7 XCO  Shepherds'!$F$2:$F$200,0)),"")</f>
        <v/>
      </c>
      <c r="J158" s="43" t="str">
        <f>_xlfn.IFNA(INDEX('RD8 XCO Melrose T'!$I$2:$I$200,MATCH(Men_5[[#This Row],[Rider]],'RD8 XCO Melrose T'!$F$2:$F$200,0)),"")</f>
        <v/>
      </c>
      <c r="K158" s="38">
        <f>9-COUNTBLANK(Men_5[[#This Row],[RD1 XCC Eagle]:[RD8 XCO Melrose T]])</f>
        <v>0</v>
      </c>
      <c r="L158" s="61">
        <f>3-COUNTBLANK(Men_5[[#This Row],[RD1 XCC Eagle]:[RD3 XCM OHalTW]])</f>
        <v>0</v>
      </c>
      <c r="M158" s="61">
        <f>4-COUNTBLANK(Men_5[[#This Row],[RD4 ]:[RD7]])</f>
        <v>0</v>
      </c>
      <c r="N158" s="61">
        <f>2-COUNTBLANK(Men_5[[#This Row],[RD8]:[RD8 XCO Melrose T]])</f>
        <v>0</v>
      </c>
      <c r="O158" s="61" cm="1">
        <f t="array" ref="O158">IF(Men_5[[#This Row],[Number of Rounds]]&lt;=6,SUM(IF(ISNA(B158:J158),0,B158:J158)),SUM(LARGE(B158:J158,{1,2,3,4,5,6})))</f>
        <v>0</v>
      </c>
      <c r="P158" s="62" cm="1">
        <f t="array" ref="P158">IF(Men_5[[#This Row],[Number of Rounds XCM]]&lt;=3,SUM(IF(ISNA(E158:H158),0,E158:H158)),SUM(LARGE(E158:H158,{1,2,3})))</f>
        <v>0</v>
      </c>
      <c r="Q158" s="62">
        <f>SUM(Men_5[[#This Row],[RD8]:[RD8 XCO Melrose T]])</f>
        <v>0</v>
      </c>
      <c r="R158" s="62">
        <f>Men_5[[#This Row],[Best 6 of 8 Overall]]+Men_5[[#This Row],[Best 3 of 4 XCM]]+Men_5[[#This Row],[Total of 2 XCO]]</f>
        <v>0</v>
      </c>
      <c r="S158" s="37" cm="1">
        <f t="array" ref="S158">85-SUM(IF(R158&gt;$R$18:$R$210,1/COUNTIF($R$18:$R$210,$R$18:$R$210)))</f>
        <v>85</v>
      </c>
    </row>
    <row r="159" spans="1:19" ht="16" hidden="1" x14ac:dyDescent="0.2">
      <c r="A159" s="110"/>
      <c r="B159" s="38" t="str">
        <f>_xlfn.IFNA(INDEX('RD1 Eagle'!$I$2:$I$176,MATCH(Men_5[[#This Row],[Rider]],'RD1 Eagle'!$F$2:$F$176,0)),"")</f>
        <v/>
      </c>
      <c r="C159" s="38" t="str">
        <f>_xlfn.IFNA(INDEX('RD2 Shepherds'!$I$2:$I$172,MATCH(Men_5[[#This Row],[Rider]],'RD2 Shepherds'!$F$2:$F$172,0)),"")</f>
        <v/>
      </c>
      <c r="D159" s="38" t="str">
        <f>_xlfn.IFNA(INDEX('RD3 OHalTW'!$I$2:$I$200,MATCH(Men_5[[#This Row],[Rider]],'RD3 OHalTW'!$F$2:$F$200,0)),"")</f>
        <v/>
      </c>
      <c r="E159" s="43" t="str">
        <f>_xlfn.IFNA(INDEX('RD4 Ohalloran'!$I$2:$I$200,MATCH(Men_5[[#This Row],[Rider]],'RD4 Ohalloran'!$F$2:$F$200,0)),"")</f>
        <v/>
      </c>
      <c r="F159" s="38" t="str">
        <f>_xlfn.IFNA(INDEX('RD5 XCM Craigburn'!$I$2:$I$200,MATCH(Men_5[[#This Row],[Rider]],'RD5 XCM Craigburn'!$F$2:$F$200,0)),"")</f>
        <v/>
      </c>
      <c r="G159" s="43" t="str">
        <f>_xlfn.IFNA(INDEX('RD6 XCM Fox Creek'!$I$2:$I$200,MATCH(Men_5[[#This Row],[Rider]],'RD6 XCM Fox Creek'!$F$2:$F$200,0)),"")</f>
        <v/>
      </c>
      <c r="H159" s="43" t="str">
        <f>_xlfn.IFNA(INDEX('RD9 XCM Melrose W'!$I$2:$I$200,MATCH(Men_5[[#This Row],[Rider]],'RD9 XCM Melrose W'!$F$2:$F$200,0)),"")</f>
        <v/>
      </c>
      <c r="I159" s="43" t="str">
        <f>_xlfn.IFNA(INDEX('RD7 XCO  Shepherds'!$I$2:$I$200,MATCH(Men_5[[#This Row],[Rider]],'RD7 XCO  Shepherds'!$F$2:$F$200,0)),"")</f>
        <v/>
      </c>
      <c r="J159" s="43" t="str">
        <f>_xlfn.IFNA(INDEX('RD8 XCO Melrose T'!$I$2:$I$200,MATCH(Men_5[[#This Row],[Rider]],'RD8 XCO Melrose T'!$F$2:$F$200,0)),"")</f>
        <v/>
      </c>
      <c r="K159" s="38">
        <f>9-COUNTBLANK(Men_5[[#This Row],[RD1 XCC Eagle]:[RD8 XCO Melrose T]])</f>
        <v>0</v>
      </c>
      <c r="L159" s="61">
        <f>3-COUNTBLANK(Men_5[[#This Row],[RD1 XCC Eagle]:[RD3 XCM OHalTW]])</f>
        <v>0</v>
      </c>
      <c r="M159" s="61">
        <f>4-COUNTBLANK(Men_5[[#This Row],[RD4 ]:[RD7]])</f>
        <v>0</v>
      </c>
      <c r="N159" s="61">
        <f>2-COUNTBLANK(Men_5[[#This Row],[RD8]:[RD8 XCO Melrose T]])</f>
        <v>0</v>
      </c>
      <c r="O159" s="61" cm="1">
        <f t="array" ref="O159">IF(Men_5[[#This Row],[Number of Rounds]]&lt;=6,SUM(IF(ISNA(B159:J159),0,B159:J159)),SUM(LARGE(B159:J159,{1,2,3,4,5,6})))</f>
        <v>0</v>
      </c>
      <c r="P159" s="62" cm="1">
        <f t="array" ref="P159">IF(Men_5[[#This Row],[Number of Rounds XCM]]&lt;=3,SUM(IF(ISNA(E159:H159),0,E159:H159)),SUM(LARGE(E159:H159,{1,2,3})))</f>
        <v>0</v>
      </c>
      <c r="Q159" s="62">
        <f>SUM(Men_5[[#This Row],[RD8]:[RD8 XCO Melrose T]])</f>
        <v>0</v>
      </c>
      <c r="R159" s="62">
        <f>Men_5[[#This Row],[Best 6 of 8 Overall]]+Men_5[[#This Row],[Best 3 of 4 XCM]]+Men_5[[#This Row],[Total of 2 XCO]]</f>
        <v>0</v>
      </c>
      <c r="S159" s="37" cm="1">
        <f t="array" ref="S159">85-SUM(IF(R159&gt;$R$18:$R$210,1/COUNTIF($R$18:$R$210,$R$18:$R$210)))</f>
        <v>85</v>
      </c>
    </row>
    <row r="160" spans="1:19" ht="16" hidden="1" x14ac:dyDescent="0.2">
      <c r="A160" s="110"/>
      <c r="B160" s="38" t="str">
        <f>_xlfn.IFNA(INDEX('RD1 Eagle'!$I$2:$I$176,MATCH(Men_5[[#This Row],[Rider]],'RD1 Eagle'!$F$2:$F$176,0)),"")</f>
        <v/>
      </c>
      <c r="C160" s="38" t="str">
        <f>_xlfn.IFNA(INDEX('RD2 Shepherds'!$I$2:$I$172,MATCH(Men_5[[#This Row],[Rider]],'RD2 Shepherds'!$F$2:$F$172,0)),"")</f>
        <v/>
      </c>
      <c r="D160" s="38" t="str">
        <f>_xlfn.IFNA(INDEX('RD3 OHalTW'!$I$2:$I$200,MATCH(Men_5[[#This Row],[Rider]],'RD3 OHalTW'!$F$2:$F$200,0)),"")</f>
        <v/>
      </c>
      <c r="E160" s="43" t="str">
        <f>_xlfn.IFNA(INDEX('RD4 Ohalloran'!$I$2:$I$200,MATCH(Men_5[[#This Row],[Rider]],'RD4 Ohalloran'!$F$2:$F$200,0)),"")</f>
        <v/>
      </c>
      <c r="F160" s="38" t="str">
        <f>_xlfn.IFNA(INDEX('RD5 XCM Craigburn'!$I$2:$I$200,MATCH(Men_5[[#This Row],[Rider]],'RD5 XCM Craigburn'!$F$2:$F$200,0)),"")</f>
        <v/>
      </c>
      <c r="G160" s="43" t="str">
        <f>_xlfn.IFNA(INDEX('RD6 XCM Fox Creek'!$I$2:$I$200,MATCH(Men_5[[#This Row],[Rider]],'RD6 XCM Fox Creek'!$F$2:$F$200,0)),"")</f>
        <v/>
      </c>
      <c r="H160" s="43" t="str">
        <f>_xlfn.IFNA(INDEX('RD9 XCM Melrose W'!$I$2:$I$200,MATCH(Men_5[[#This Row],[Rider]],'RD9 XCM Melrose W'!$F$2:$F$200,0)),"")</f>
        <v/>
      </c>
      <c r="I160" s="43" t="str">
        <f>_xlfn.IFNA(INDEX('RD7 XCO  Shepherds'!$I$2:$I$200,MATCH(Men_5[[#This Row],[Rider]],'RD7 XCO  Shepherds'!$F$2:$F$200,0)),"")</f>
        <v/>
      </c>
      <c r="J160" s="43" t="str">
        <f>_xlfn.IFNA(INDEX('RD8 XCO Melrose T'!$I$2:$I$200,MATCH(Men_5[[#This Row],[Rider]],'RD8 XCO Melrose T'!$F$2:$F$200,0)),"")</f>
        <v/>
      </c>
      <c r="K160" s="38">
        <f>9-COUNTBLANK(Men_5[[#This Row],[RD1 XCC Eagle]:[RD8 XCO Melrose T]])</f>
        <v>0</v>
      </c>
      <c r="L160" s="61">
        <f>3-COUNTBLANK(Men_5[[#This Row],[RD1 XCC Eagle]:[RD3 XCM OHalTW]])</f>
        <v>0</v>
      </c>
      <c r="M160" s="61">
        <f>4-COUNTBLANK(Men_5[[#This Row],[RD4 ]:[RD7]])</f>
        <v>0</v>
      </c>
      <c r="N160" s="61">
        <f>2-COUNTBLANK(Men_5[[#This Row],[RD8]:[RD8 XCO Melrose T]])</f>
        <v>0</v>
      </c>
      <c r="O160" s="61" cm="1">
        <f t="array" ref="O160">IF(Men_5[[#This Row],[Number of Rounds]]&lt;=6,SUM(IF(ISNA(B160:J160),0,B160:J160)),SUM(LARGE(B160:J160,{1,2,3,4,5,6})))</f>
        <v>0</v>
      </c>
      <c r="P160" s="62" cm="1">
        <f t="array" ref="P160">IF(Men_5[[#This Row],[Number of Rounds XCM]]&lt;=3,SUM(IF(ISNA(E160:H160),0,E160:H160)),SUM(LARGE(E160:H160,{1,2,3})))</f>
        <v>0</v>
      </c>
      <c r="Q160" s="62">
        <f>SUM(Men_5[[#This Row],[RD8]:[RD8 XCO Melrose T]])</f>
        <v>0</v>
      </c>
      <c r="R160" s="62">
        <f>Men_5[[#This Row],[Best 6 of 8 Overall]]+Men_5[[#This Row],[Best 3 of 4 XCM]]+Men_5[[#This Row],[Total of 2 XCO]]</f>
        <v>0</v>
      </c>
      <c r="S160" s="37" cm="1">
        <f t="array" ref="S160">85-SUM(IF(R160&gt;$R$18:$R$210,1/COUNTIF($R$18:$R$210,$R$18:$R$210)))</f>
        <v>85</v>
      </c>
    </row>
    <row r="161" spans="1:19" ht="16" hidden="1" x14ac:dyDescent="0.2">
      <c r="A161" s="110"/>
      <c r="B161" s="38" t="str">
        <f>_xlfn.IFNA(INDEX('RD1 Eagle'!$I$2:$I$176,MATCH(Men_5[[#This Row],[Rider]],'RD1 Eagle'!$F$2:$F$176,0)),"")</f>
        <v/>
      </c>
      <c r="C161" s="38" t="str">
        <f>_xlfn.IFNA(INDEX('RD2 Shepherds'!$I$2:$I$172,MATCH(Men_5[[#This Row],[Rider]],'RD2 Shepherds'!$F$2:$F$172,0)),"")</f>
        <v/>
      </c>
      <c r="D161" s="38" t="str">
        <f>_xlfn.IFNA(INDEX('RD3 OHalTW'!$I$2:$I$200,MATCH(Men_5[[#This Row],[Rider]],'RD3 OHalTW'!$F$2:$F$200,0)),"")</f>
        <v/>
      </c>
      <c r="E161" s="43" t="str">
        <f>_xlfn.IFNA(INDEX('RD4 Ohalloran'!$I$2:$I$200,MATCH(Men_5[[#This Row],[Rider]],'RD4 Ohalloran'!$F$2:$F$200,0)),"")</f>
        <v/>
      </c>
      <c r="F161" s="38" t="str">
        <f>_xlfn.IFNA(INDEX('RD5 XCM Craigburn'!$I$2:$I$200,MATCH(Men_5[[#This Row],[Rider]],'RD5 XCM Craigburn'!$F$2:$F$200,0)),"")</f>
        <v/>
      </c>
      <c r="G161" s="43" t="str">
        <f>_xlfn.IFNA(INDEX('RD6 XCM Fox Creek'!$I$2:$I$200,MATCH(Men_5[[#This Row],[Rider]],'RD6 XCM Fox Creek'!$F$2:$F$200,0)),"")</f>
        <v/>
      </c>
      <c r="H161" s="43" t="str">
        <f>_xlfn.IFNA(INDEX('RD9 XCM Melrose W'!$I$2:$I$200,MATCH(Men_5[[#This Row],[Rider]],'RD9 XCM Melrose W'!$F$2:$F$200,0)),"")</f>
        <v/>
      </c>
      <c r="I161" s="43" t="str">
        <f>_xlfn.IFNA(INDEX('RD7 XCO  Shepherds'!$I$2:$I$200,MATCH(Men_5[[#This Row],[Rider]],'RD7 XCO  Shepherds'!$F$2:$F$200,0)),"")</f>
        <v/>
      </c>
      <c r="J161" s="43" t="str">
        <f>_xlfn.IFNA(INDEX('RD8 XCO Melrose T'!$I$2:$I$200,MATCH(Men_5[[#This Row],[Rider]],'RD8 XCO Melrose T'!$F$2:$F$200,0)),"")</f>
        <v/>
      </c>
      <c r="K161" s="38">
        <f>9-COUNTBLANK(Men_5[[#This Row],[RD1 XCC Eagle]:[RD8 XCO Melrose T]])</f>
        <v>0</v>
      </c>
      <c r="L161" s="61">
        <f>3-COUNTBLANK(Men_5[[#This Row],[RD1 XCC Eagle]:[RD3 XCM OHalTW]])</f>
        <v>0</v>
      </c>
      <c r="M161" s="61">
        <f>4-COUNTBLANK(Men_5[[#This Row],[RD4 ]:[RD7]])</f>
        <v>0</v>
      </c>
      <c r="N161" s="61">
        <f>2-COUNTBLANK(Men_5[[#This Row],[RD8]:[RD8 XCO Melrose T]])</f>
        <v>0</v>
      </c>
      <c r="O161" s="61" cm="1">
        <f t="array" ref="O161">IF(Men_5[[#This Row],[Number of Rounds]]&lt;=6,SUM(IF(ISNA(B161:J161),0,B161:J161)),SUM(LARGE(B161:J161,{1,2,3,4,5,6})))</f>
        <v>0</v>
      </c>
      <c r="P161" s="62" cm="1">
        <f t="array" ref="P161">IF(Men_5[[#This Row],[Number of Rounds XCM]]&lt;=3,SUM(IF(ISNA(E161:H161),0,E161:H161)),SUM(LARGE(E161:H161,{1,2,3})))</f>
        <v>0</v>
      </c>
      <c r="Q161" s="62">
        <f>SUM(Men_5[[#This Row],[RD8]:[RD8 XCO Melrose T]])</f>
        <v>0</v>
      </c>
      <c r="R161" s="62">
        <f>Men_5[[#This Row],[Best 6 of 8 Overall]]+Men_5[[#This Row],[Best 3 of 4 XCM]]+Men_5[[#This Row],[Total of 2 XCO]]</f>
        <v>0</v>
      </c>
      <c r="S161" s="37" cm="1">
        <f t="array" ref="S161">85-SUM(IF(R161&gt;$R$18:$R$210,1/COUNTIF($R$18:$R$210,$R$18:$R$210)))</f>
        <v>85</v>
      </c>
    </row>
    <row r="162" spans="1:19" ht="16" hidden="1" x14ac:dyDescent="0.2">
      <c r="A162" s="110"/>
      <c r="B162" s="38" t="str">
        <f>_xlfn.IFNA(INDEX('RD1 Eagle'!$I$2:$I$176,MATCH(Men_5[[#This Row],[Rider]],'RD1 Eagle'!$F$2:$F$176,0)),"")</f>
        <v/>
      </c>
      <c r="C162" s="38" t="str">
        <f>_xlfn.IFNA(INDEX('RD2 Shepherds'!$I$2:$I$172,MATCH(Men_5[[#This Row],[Rider]],'RD2 Shepherds'!$F$2:$F$172,0)),"")</f>
        <v/>
      </c>
      <c r="D162" s="38" t="str">
        <f>_xlfn.IFNA(INDEX('RD3 OHalTW'!$I$2:$I$200,MATCH(Men_5[[#This Row],[Rider]],'RD3 OHalTW'!$F$2:$F$200,0)),"")</f>
        <v/>
      </c>
      <c r="E162" s="43" t="str">
        <f>_xlfn.IFNA(INDEX('RD4 Ohalloran'!$I$2:$I$200,MATCH(Men_5[[#This Row],[Rider]],'RD4 Ohalloran'!$F$2:$F$200,0)),"")</f>
        <v/>
      </c>
      <c r="F162" s="38" t="str">
        <f>_xlfn.IFNA(INDEX('RD5 XCM Craigburn'!$I$2:$I$200,MATCH(Men_5[[#This Row],[Rider]],'RD5 XCM Craigburn'!$F$2:$F$200,0)),"")</f>
        <v/>
      </c>
      <c r="G162" s="43" t="str">
        <f>_xlfn.IFNA(INDEX('RD6 XCM Fox Creek'!$I$2:$I$200,MATCH(Men_5[[#This Row],[Rider]],'RD6 XCM Fox Creek'!$F$2:$F$200,0)),"")</f>
        <v/>
      </c>
      <c r="H162" s="43" t="str">
        <f>_xlfn.IFNA(INDEX('RD9 XCM Melrose W'!$I$2:$I$200,MATCH(Men_5[[#This Row],[Rider]],'RD9 XCM Melrose W'!$F$2:$F$200,0)),"")</f>
        <v/>
      </c>
      <c r="I162" s="43" t="str">
        <f>_xlfn.IFNA(INDEX('RD7 XCO  Shepherds'!$I$2:$I$200,MATCH(Men_5[[#This Row],[Rider]],'RD7 XCO  Shepherds'!$F$2:$F$200,0)),"")</f>
        <v/>
      </c>
      <c r="J162" s="43" t="str">
        <f>_xlfn.IFNA(INDEX('RD8 XCO Melrose T'!$I$2:$I$200,MATCH(Men_5[[#This Row],[Rider]],'RD8 XCO Melrose T'!$F$2:$F$200,0)),"")</f>
        <v/>
      </c>
      <c r="K162" s="38">
        <f>9-COUNTBLANK(Men_5[[#This Row],[RD1 XCC Eagle]:[RD8 XCO Melrose T]])</f>
        <v>0</v>
      </c>
      <c r="L162" s="61">
        <f>3-COUNTBLANK(Men_5[[#This Row],[RD1 XCC Eagle]:[RD3 XCM OHalTW]])</f>
        <v>0</v>
      </c>
      <c r="M162" s="61">
        <f>4-COUNTBLANK(Men_5[[#This Row],[RD4 ]:[RD7]])</f>
        <v>0</v>
      </c>
      <c r="N162" s="61">
        <f>2-COUNTBLANK(Men_5[[#This Row],[RD8]:[RD8 XCO Melrose T]])</f>
        <v>0</v>
      </c>
      <c r="O162" s="61" cm="1">
        <f t="array" ref="O162">IF(Men_5[[#This Row],[Number of Rounds]]&lt;=6,SUM(IF(ISNA(B162:J162),0,B162:J162)),SUM(LARGE(B162:J162,{1,2,3,4,5,6})))</f>
        <v>0</v>
      </c>
      <c r="P162" s="62" cm="1">
        <f t="array" ref="P162">IF(Men_5[[#This Row],[Number of Rounds XCM]]&lt;=3,SUM(IF(ISNA(E162:H162),0,E162:H162)),SUM(LARGE(E162:H162,{1,2,3})))</f>
        <v>0</v>
      </c>
      <c r="Q162" s="62">
        <f>SUM(Men_5[[#This Row],[RD8]:[RD8 XCO Melrose T]])</f>
        <v>0</v>
      </c>
      <c r="R162" s="62">
        <f>Men_5[[#This Row],[Best 6 of 8 Overall]]+Men_5[[#This Row],[Best 3 of 4 XCM]]+Men_5[[#This Row],[Total of 2 XCO]]</f>
        <v>0</v>
      </c>
      <c r="S162" s="37" cm="1">
        <f t="array" ref="S162">85-SUM(IF(R162&gt;$R$18:$R$210,1/COUNTIF($R$18:$R$210,$R$18:$R$210)))</f>
        <v>85</v>
      </c>
    </row>
    <row r="163" spans="1:19" ht="16" hidden="1" x14ac:dyDescent="0.2">
      <c r="A163" s="110"/>
      <c r="B163" s="38" t="str">
        <f>_xlfn.IFNA(INDEX('RD1 Eagle'!$I$2:$I$176,MATCH(Men_5[[#This Row],[Rider]],'RD1 Eagle'!$F$2:$F$176,0)),"")</f>
        <v/>
      </c>
      <c r="C163" s="38" t="str">
        <f>_xlfn.IFNA(INDEX('RD2 Shepherds'!$I$2:$I$172,MATCH(Men_5[[#This Row],[Rider]],'RD2 Shepherds'!$F$2:$F$172,0)),"")</f>
        <v/>
      </c>
      <c r="D163" s="38" t="str">
        <f>_xlfn.IFNA(INDEX('RD3 OHalTW'!$I$2:$I$200,MATCH(Men_5[[#This Row],[Rider]],'RD3 OHalTW'!$F$2:$F$200,0)),"")</f>
        <v/>
      </c>
      <c r="E163" s="43" t="str">
        <f>_xlfn.IFNA(INDEX('RD4 Ohalloran'!$I$2:$I$200,MATCH(Men_5[[#This Row],[Rider]],'RD4 Ohalloran'!$F$2:$F$200,0)),"")</f>
        <v/>
      </c>
      <c r="F163" s="38" t="str">
        <f>_xlfn.IFNA(INDEX('RD5 XCM Craigburn'!$I$2:$I$200,MATCH(Men_5[[#This Row],[Rider]],'RD5 XCM Craigburn'!$F$2:$F$200,0)),"")</f>
        <v/>
      </c>
      <c r="G163" s="43" t="str">
        <f>_xlfn.IFNA(INDEX('RD6 XCM Fox Creek'!$I$2:$I$200,MATCH(Men_5[[#This Row],[Rider]],'RD6 XCM Fox Creek'!$F$2:$F$200,0)),"")</f>
        <v/>
      </c>
      <c r="H163" s="43" t="str">
        <f>_xlfn.IFNA(INDEX('RD9 XCM Melrose W'!$I$2:$I$200,MATCH(Men_5[[#This Row],[Rider]],'RD9 XCM Melrose W'!$F$2:$F$200,0)),"")</f>
        <v/>
      </c>
      <c r="I163" s="43" t="str">
        <f>_xlfn.IFNA(INDEX('RD7 XCO  Shepherds'!$I$2:$I$200,MATCH(Men_5[[#This Row],[Rider]],'RD7 XCO  Shepherds'!$F$2:$F$200,0)),"")</f>
        <v/>
      </c>
      <c r="J163" s="43" t="str">
        <f>_xlfn.IFNA(INDEX('RD8 XCO Melrose T'!$I$2:$I$200,MATCH(Men_5[[#This Row],[Rider]],'RD8 XCO Melrose T'!$F$2:$F$200,0)),"")</f>
        <v/>
      </c>
      <c r="K163" s="38">
        <f>9-COUNTBLANK(Men_5[[#This Row],[RD1 XCC Eagle]:[RD8 XCO Melrose T]])</f>
        <v>0</v>
      </c>
      <c r="L163" s="61">
        <f>3-COUNTBLANK(Men_5[[#This Row],[RD1 XCC Eagle]:[RD3 XCM OHalTW]])</f>
        <v>0</v>
      </c>
      <c r="M163" s="61">
        <f>4-COUNTBLANK(Men_5[[#This Row],[RD4 ]:[RD7]])</f>
        <v>0</v>
      </c>
      <c r="N163" s="61">
        <f>2-COUNTBLANK(Men_5[[#This Row],[RD8]:[RD8 XCO Melrose T]])</f>
        <v>0</v>
      </c>
      <c r="O163" s="61" cm="1">
        <f t="array" ref="O163">IF(Men_5[[#This Row],[Number of Rounds]]&lt;=6,SUM(IF(ISNA(B163:J163),0,B163:J163)),SUM(LARGE(B163:J163,{1,2,3,4,5,6})))</f>
        <v>0</v>
      </c>
      <c r="P163" s="62" cm="1">
        <f t="array" ref="P163">IF(Men_5[[#This Row],[Number of Rounds XCM]]&lt;=3,SUM(IF(ISNA(E163:H163),0,E163:H163)),SUM(LARGE(E163:H163,{1,2,3})))</f>
        <v>0</v>
      </c>
      <c r="Q163" s="62">
        <f>SUM(Men_5[[#This Row],[RD8]:[RD8 XCO Melrose T]])</f>
        <v>0</v>
      </c>
      <c r="R163" s="62">
        <f>Men_5[[#This Row],[Best 6 of 8 Overall]]+Men_5[[#This Row],[Best 3 of 4 XCM]]+Men_5[[#This Row],[Total of 2 XCO]]</f>
        <v>0</v>
      </c>
      <c r="S163" s="37" cm="1">
        <f t="array" ref="S163">85-SUM(IF(R163&gt;$R$18:$R$210,1/COUNTIF($R$18:$R$210,$R$18:$R$210)))</f>
        <v>85</v>
      </c>
    </row>
    <row r="164" spans="1:19" ht="16" hidden="1" x14ac:dyDescent="0.2">
      <c r="A164" s="110"/>
      <c r="B164" s="38" t="str">
        <f>_xlfn.IFNA(INDEX('RD1 Eagle'!$I$2:$I$176,MATCH(Men_5[[#This Row],[Rider]],'RD1 Eagle'!$F$2:$F$176,0)),"")</f>
        <v/>
      </c>
      <c r="C164" s="38" t="str">
        <f>_xlfn.IFNA(INDEX('RD2 Shepherds'!$I$2:$I$172,MATCH(Men_5[[#This Row],[Rider]],'RD2 Shepherds'!$F$2:$F$172,0)),"")</f>
        <v/>
      </c>
      <c r="D164" s="38" t="str">
        <f>_xlfn.IFNA(INDEX('RD3 OHalTW'!$I$2:$I$200,MATCH(Men_5[[#This Row],[Rider]],'RD3 OHalTW'!$F$2:$F$200,0)),"")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XCM Craigburn'!$I$2:$I$200,MATCH(Men_5[[#This Row],[Rider]],'RD5 XCM Craigburn'!$F$2:$F$200,0)),"")</f>
        <v/>
      </c>
      <c r="G164" s="38" t="str">
        <f>_xlfn.IFNA(INDEX('RD6 XCM Fox Creek'!$I$2:$I$200,MATCH(Men_5[[#This Row],[Rider]],'RD6 XCM Fox Creek'!$F$2:$F$200,0)),"")</f>
        <v/>
      </c>
      <c r="H164" s="38" t="str">
        <f>_xlfn.IFNA(INDEX('RD9 XCM Melrose W'!$I$2:$I$200,MATCH(Men_5[[#This Row],[Rider]],'RD9 XCM Melrose W'!$F$2:$F$200,0)),"")</f>
        <v/>
      </c>
      <c r="I164" s="38" t="str">
        <f>_xlfn.IFNA(INDEX('RD7 XCO  Shepherds'!$I$2:$I$200,MATCH(Men_5[[#This Row],[Rider]],'RD7 XCO  Shepherds'!$F$2:$F$200,0)),"")</f>
        <v/>
      </c>
      <c r="J164" s="38" t="str">
        <f>_xlfn.IFNA(INDEX('RD8 XCO Melrose T'!$I$2:$I$200,MATCH(Men_5[[#This Row],[Rider]],'RD8 XCO Melrose T'!$F$2:$F$200,0)),"")</f>
        <v/>
      </c>
      <c r="K164" s="38">
        <f>9-COUNTBLANK(Men_5[[#This Row],[RD1 XCC Eagle]:[RD8 XCO Melrose T]])</f>
        <v>0</v>
      </c>
      <c r="L164" s="61">
        <f>3-COUNTBLANK(Men_5[[#This Row],[RD1 XCC Eagle]:[RD3 XCM OHalTW]])</f>
        <v>0</v>
      </c>
      <c r="M164" s="61">
        <f>4-COUNTBLANK(Men_5[[#This Row],[RD4 ]:[RD7]])</f>
        <v>0</v>
      </c>
      <c r="N164" s="62">
        <f>2-COUNTBLANK(Men_5[[#This Row],[RD8]:[RD8 XCO Melrose T]])</f>
        <v>0</v>
      </c>
      <c r="O164" s="62" cm="1">
        <f t="array" ref="O164">IF(Men_5[[#This Row],[Number of Rounds]]&lt;=6,SUM(IF(ISNA(B164:J164),0,B164:J164)),SUM(LARGE(B164:J164,{1,2,3,4,5,6})))</f>
        <v>0</v>
      </c>
      <c r="P164" s="62" cm="1">
        <f t="array" ref="P164">IF(Men_5[[#This Row],[Number of Rounds XCM]]&lt;=3,SUM(IF(ISNA(E164:H164),0,E164:H164)),SUM(LARGE(E164:H164,{1,2,3})))</f>
        <v>0</v>
      </c>
      <c r="Q164" s="62">
        <f>SUM(Men_5[[#This Row],[RD8]:[RD8 XCO Melrose T]])</f>
        <v>0</v>
      </c>
      <c r="R164" s="61">
        <f>Men_5[[#This Row],[Best 6 of 8 Overall]]+Men_5[[#This Row],[Best 3 of 4 XCM]]+Men_5[[#This Row],[Total of 2 XCO]]</f>
        <v>0</v>
      </c>
      <c r="S164" s="37" cm="1">
        <f t="array" ref="S164">85-SUM(IF(R164&gt;$R$18:$R$210,1/COUNTIF($R$18:$R$210,$R$18:$R$210)))</f>
        <v>85</v>
      </c>
    </row>
    <row r="165" spans="1:19" ht="16" hidden="1" x14ac:dyDescent="0.2">
      <c r="A165" s="110"/>
      <c r="B165" s="38" t="str">
        <f>_xlfn.IFNA(INDEX('RD1 Eagle'!$I$2:$I$176,MATCH(Men_5[[#This Row],[Rider]],'RD1 Eagle'!$F$2:$F$176,0)),"")</f>
        <v/>
      </c>
      <c r="C165" s="38" t="str">
        <f>_xlfn.IFNA(INDEX('RD2 Shepherds'!$I$2:$I$172,MATCH(Men_5[[#This Row],[Rider]],'RD2 Shepherds'!$F$2:$F$172,0)),"")</f>
        <v/>
      </c>
      <c r="D165" s="38" t="str">
        <f>_xlfn.IFNA(INDEX('RD3 OHalTW'!$I$2:$I$200,MATCH(Men_5[[#This Row],[Rider]],'RD3 OHalTW'!$F$2:$F$200,0)),"")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XCM Craigburn'!$I$2:$I$200,MATCH(Men_5[[#This Row],[Rider]],'RD5 XCM Craigburn'!$F$2:$F$200,0)),"")</f>
        <v/>
      </c>
      <c r="G165" s="38" t="str">
        <f>_xlfn.IFNA(INDEX('RD6 XCM Fox Creek'!$I$2:$I$200,MATCH(Men_5[[#This Row],[Rider]],'RD6 XCM Fox Creek'!$F$2:$F$200,0)),"")</f>
        <v/>
      </c>
      <c r="H165" s="38" t="str">
        <f>_xlfn.IFNA(INDEX('RD9 XCM Melrose W'!$I$2:$I$200,MATCH(Men_5[[#This Row],[Rider]],'RD9 XCM Melrose W'!$F$2:$F$200,0)),"")</f>
        <v/>
      </c>
      <c r="I165" s="38" t="str">
        <f>_xlfn.IFNA(INDEX('RD7 XCO  Shepherds'!$I$2:$I$200,MATCH(Men_5[[#This Row],[Rider]],'RD7 XCO  Shepherds'!$F$2:$F$200,0)),"")</f>
        <v/>
      </c>
      <c r="J165" s="38" t="str">
        <f>_xlfn.IFNA(INDEX('RD8 XCO Melrose T'!$I$2:$I$200,MATCH(Men_5[[#This Row],[Rider]],'RD8 XCO Melrose T'!$F$2:$F$200,0)),"")</f>
        <v/>
      </c>
      <c r="K165" s="38">
        <f>9-COUNTBLANK(Men_5[[#This Row],[RD1 XCC Eagle]:[RD8 XCO Melrose T]])</f>
        <v>0</v>
      </c>
      <c r="L165" s="61">
        <f>3-COUNTBLANK(Men_5[[#This Row],[RD1 XCC Eagle]:[RD3 XCM OHalTW]])</f>
        <v>0</v>
      </c>
      <c r="M165" s="61">
        <f>4-COUNTBLANK(Men_5[[#This Row],[RD4 ]:[RD7]])</f>
        <v>0</v>
      </c>
      <c r="N165" s="61">
        <f>2-COUNTBLANK(Men_5[[#This Row],[RD8]:[RD8 XCO Melrose T]])</f>
        <v>0</v>
      </c>
      <c r="O165" s="61" cm="1">
        <f t="array" ref="O165">IF(Men_5[[#This Row],[Number of Rounds]]&lt;=6,SUM(IF(ISNA(B165:J165),0,B165:J165)),SUM(LARGE(B165:J165,{1,2,3,4,5,6})))</f>
        <v>0</v>
      </c>
      <c r="P165" s="61" cm="1">
        <f t="array" ref="P165">IF(Men_5[[#This Row],[Number of Rounds XCM]]&lt;=3,SUM(IF(ISNA(E165:H165),0,E165:H165)),SUM(LARGE(E165:H165,{1,2,3})))</f>
        <v>0</v>
      </c>
      <c r="Q165" s="61">
        <f>SUM(Men_5[[#This Row],[RD8]:[RD8 XCO Melrose T]])</f>
        <v>0</v>
      </c>
      <c r="R165" s="61">
        <f>Men_5[[#This Row],[Best 6 of 8 Overall]]+Men_5[[#This Row],[Best 3 of 4 XCM]]+Men_5[[#This Row],[Total of 2 XCO]]</f>
        <v>0</v>
      </c>
      <c r="S165" s="37" cm="1">
        <f t="array" ref="S165">85-SUM(IF(R165&gt;$R$18:$R$210,1/COUNTIF($R$18:$R$210,$R$18:$R$210)))</f>
        <v>85</v>
      </c>
    </row>
    <row r="166" spans="1:19" ht="16" hidden="1" x14ac:dyDescent="0.2">
      <c r="A166" s="110"/>
      <c r="B166" s="38" t="str">
        <f>_xlfn.IFNA(INDEX('RD1 Eagle'!$I$2:$I$176,MATCH(Men_5[[#This Row],[Rider]],'RD1 Eagle'!$F$2:$F$176,0)),"")</f>
        <v/>
      </c>
      <c r="C166" s="38" t="str">
        <f>_xlfn.IFNA(INDEX('RD2 Shepherds'!$I$2:$I$172,MATCH(Men_5[[#This Row],[Rider]],'RD2 Shepherds'!$F$2:$F$172,0)),"")</f>
        <v/>
      </c>
      <c r="D166" s="38" t="str">
        <f>_xlfn.IFNA(INDEX('RD3 OHalTW'!$I$2:$I$200,MATCH(Men_5[[#This Row],[Rider]],'RD3 OHalTW'!$F$2:$F$200,0)),"")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XCM Craigburn'!$I$2:$I$200,MATCH(Men_5[[#This Row],[Rider]],'RD5 XCM Craigburn'!$F$2:$F$200,0)),"")</f>
        <v/>
      </c>
      <c r="G166" s="38" t="str">
        <f>_xlfn.IFNA(INDEX('RD6 XCM Fox Creek'!$I$2:$I$200,MATCH(Men_5[[#This Row],[Rider]],'RD6 XCM Fox Creek'!$F$2:$F$200,0)),"")</f>
        <v/>
      </c>
      <c r="H166" s="38" t="str">
        <f>_xlfn.IFNA(INDEX('RD9 XCM Melrose W'!$I$2:$I$200,MATCH(Men_5[[#This Row],[Rider]],'RD9 XCM Melrose W'!$F$2:$F$200,0)),"")</f>
        <v/>
      </c>
      <c r="I166" s="38" t="str">
        <f>_xlfn.IFNA(INDEX('RD7 XCO  Shepherds'!$I$2:$I$200,MATCH(Men_5[[#This Row],[Rider]],'RD7 XCO  Shepherds'!$F$2:$F$200,0)),"")</f>
        <v/>
      </c>
      <c r="J166" s="38" t="str">
        <f>_xlfn.IFNA(INDEX('RD8 XCO Melrose T'!$I$2:$I$200,MATCH(Men_5[[#This Row],[Rider]],'RD8 XCO Melrose T'!$F$2:$F$200,0)),"")</f>
        <v/>
      </c>
      <c r="K166" s="38">
        <f>9-COUNTBLANK(Men_5[[#This Row],[RD1 XCC Eagle]:[RD8 XCO Melrose T]])</f>
        <v>0</v>
      </c>
      <c r="L166" s="61">
        <f>3-COUNTBLANK(Men_5[[#This Row],[RD1 XCC Eagle]:[RD3 XCM OHalTW]])</f>
        <v>0</v>
      </c>
      <c r="M166" s="61">
        <f>4-COUNTBLANK(Men_5[[#This Row],[RD4 ]:[RD7]])</f>
        <v>0</v>
      </c>
      <c r="N166" s="61">
        <f>2-COUNTBLANK(Men_5[[#This Row],[RD8]:[RD8 XCO Melrose T]])</f>
        <v>0</v>
      </c>
      <c r="O166" s="38" cm="1">
        <f t="array" ref="O166">IF(Men_5[[#This Row],[Number of Rounds]]&lt;=6,SUM(IF(ISNA(B166:J166),0,B166:J166)),SUM(LARGE(B166:J166,{1,2,3,4,5,6})))</f>
        <v>0</v>
      </c>
      <c r="P166" s="62" cm="1">
        <f t="array" ref="P166">IF(Men_5[[#This Row],[Number of Rounds XCM]]&lt;=3,SUM(IF(ISNA(E166:H166),0,E166:H166)),SUM(LARGE(E166:H166,{1,2,3})))</f>
        <v>0</v>
      </c>
      <c r="Q166" s="62">
        <f>SUM(Men_5[[#This Row],[RD8]:[RD8 XCO Melrose T]])</f>
        <v>0</v>
      </c>
      <c r="R166" s="61">
        <f>Men_5[[#This Row],[Best 6 of 8 Overall]]+Men_5[[#This Row],[Best 3 of 4 XCM]]+Men_5[[#This Row],[Total of 2 XCO]]</f>
        <v>0</v>
      </c>
      <c r="S166" s="37" cm="1">
        <f t="array" ref="S166">85-SUM(IF(R166&gt;$R$18:$R$210,1/COUNTIF($R$18:$R$210,$R$18:$R$210)))</f>
        <v>85</v>
      </c>
    </row>
    <row r="167" spans="1:19" ht="16" hidden="1" x14ac:dyDescent="0.2">
      <c r="A167" s="110"/>
      <c r="B167" s="38" t="str">
        <f>_xlfn.IFNA(INDEX('RD1 Eagle'!$I$2:$I$176,MATCH(Men_5[[#This Row],[Rider]],'RD1 Eagle'!$F$2:$F$176,0)),"")</f>
        <v/>
      </c>
      <c r="C167" s="38" t="str">
        <f>_xlfn.IFNA(INDEX('RD2 Shepherds'!$I$2:$I$172,MATCH(Men_5[[#This Row],[Rider]],'RD2 Shepherds'!$F$2:$F$172,0)),"")</f>
        <v/>
      </c>
      <c r="D167" s="38" t="str">
        <f>_xlfn.IFNA(INDEX('RD3 OHalTW'!$I$2:$I$200,MATCH(Men_5[[#This Row],[Rider]],'RD3 OHalTW'!$F$2:$F$200,0)),"")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XCM Craigburn'!$I$2:$I$200,MATCH(Men_5[[#This Row],[Rider]],'RD5 XCM Craigburn'!$F$2:$F$200,0)),"")</f>
        <v/>
      </c>
      <c r="G167" s="38" t="str">
        <f>_xlfn.IFNA(INDEX('RD6 XCM Fox Creek'!$I$2:$I$200,MATCH(Men_5[[#This Row],[Rider]],'RD6 XCM Fox Creek'!$F$2:$F$200,0)),"")</f>
        <v/>
      </c>
      <c r="H167" s="38" t="str">
        <f>_xlfn.IFNA(INDEX('RD9 XCM Melrose W'!$I$2:$I$200,MATCH(Men_5[[#This Row],[Rider]],'RD9 XCM Melrose W'!$F$2:$F$200,0)),"")</f>
        <v/>
      </c>
      <c r="I167" s="38" t="str">
        <f>_xlfn.IFNA(INDEX('RD7 XCO  Shepherds'!$I$2:$I$200,MATCH(Men_5[[#This Row],[Rider]],'RD7 XCO  Shepherds'!$F$2:$F$200,0)),"")</f>
        <v/>
      </c>
      <c r="J167" s="38" t="str">
        <f>_xlfn.IFNA(INDEX('RD8 XCO Melrose T'!$I$2:$I$200,MATCH(Men_5[[#This Row],[Rider]],'RD8 XCO Melrose T'!$F$2:$F$200,0)),"")</f>
        <v/>
      </c>
      <c r="K167" s="38">
        <f>9-COUNTBLANK(Men_5[[#This Row],[RD1 XCC Eagle]:[RD8 XCO Melrose T]])</f>
        <v>0</v>
      </c>
      <c r="L167" s="61">
        <f>3-COUNTBLANK(Men_5[[#This Row],[RD1 XCC Eagle]:[RD3 XCM OHalTW]])</f>
        <v>0</v>
      </c>
      <c r="M167" s="61">
        <f>4-COUNTBLANK(Men_5[[#This Row],[RD4 ]:[RD7]])</f>
        <v>0</v>
      </c>
      <c r="N167" s="61">
        <f>2-COUNTBLANK(Men_5[[#This Row],[RD8]:[RD8 XCO Melrose T]])</f>
        <v>0</v>
      </c>
      <c r="O167" s="61" cm="1">
        <f t="array" ref="O167">IF(Men_5[[#This Row],[Number of Rounds]]&lt;=6,SUM(IF(ISNA(B167:J167),0,B167:J167)),SUM(LARGE(B167:J167,{1,2,3,4,5,6})))</f>
        <v>0</v>
      </c>
      <c r="P167" s="62" cm="1">
        <f t="array" ref="P167">IF(Men_5[[#This Row],[Number of Rounds XCM]]&lt;=3,SUM(IF(ISNA(E167:H167),0,E167:H167)),SUM(LARGE(E167:H167,{1,2,3})))</f>
        <v>0</v>
      </c>
      <c r="Q167" s="62">
        <f>SUM(Men_5[[#This Row],[RD8]:[RD8 XCO Melrose T]])</f>
        <v>0</v>
      </c>
      <c r="R167" s="61">
        <f>Men_5[[#This Row],[Best 6 of 8 Overall]]+Men_5[[#This Row],[Best 3 of 4 XCM]]+Men_5[[#This Row],[Total of 2 XCO]]</f>
        <v>0</v>
      </c>
      <c r="S167" s="37" cm="1">
        <f t="array" ref="S167">85-SUM(IF(R167&gt;$R$18:$R$210,1/COUNTIF($R$18:$R$210,$R$18:$R$210)))</f>
        <v>85</v>
      </c>
    </row>
    <row r="168" spans="1:19" ht="16" hidden="1" x14ac:dyDescent="0.2">
      <c r="A168" s="110"/>
      <c r="B168" s="38" t="str">
        <f>_xlfn.IFNA(INDEX('RD1 Eagle'!$I$2:$I$176,MATCH(Men_5[[#This Row],[Rider]],'RD1 Eagle'!$F$2:$F$176,0)),"")</f>
        <v/>
      </c>
      <c r="C168" s="38" t="str">
        <f>_xlfn.IFNA(INDEX('RD2 Shepherds'!$I$2:$I$172,MATCH(Men_5[[#This Row],[Rider]],'RD2 Shepherds'!$F$2:$F$172,0)),"")</f>
        <v/>
      </c>
      <c r="D168" s="38" t="str">
        <f>_xlfn.IFNA(INDEX('RD3 OHalTW'!$I$2:$I$200,MATCH(Men_5[[#This Row],[Rider]],'RD3 OHalTW'!$F$2:$F$200,0)),"")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XCM Craigburn'!$I$2:$I$200,MATCH(Men_5[[#This Row],[Rider]],'RD5 XCM Craigburn'!$F$2:$F$200,0)),"")</f>
        <v/>
      </c>
      <c r="G168" s="38" t="str">
        <f>_xlfn.IFNA(INDEX('RD6 XCM Fox Creek'!$I$2:$I$200,MATCH(Men_5[[#This Row],[Rider]],'RD6 XCM Fox Creek'!$F$2:$F$200,0)),"")</f>
        <v/>
      </c>
      <c r="H168" s="38" t="str">
        <f>_xlfn.IFNA(INDEX('RD9 XCM Melrose W'!$I$2:$I$200,MATCH(Men_5[[#This Row],[Rider]],'RD9 XCM Melrose W'!$F$2:$F$200,0)),"")</f>
        <v/>
      </c>
      <c r="I168" s="38" t="str">
        <f>_xlfn.IFNA(INDEX('RD7 XCO  Shepherds'!$I$2:$I$200,MATCH(Men_5[[#This Row],[Rider]],'RD7 XCO  Shepherds'!$F$2:$F$200,0)),"")</f>
        <v/>
      </c>
      <c r="J168" s="38" t="str">
        <f>_xlfn.IFNA(INDEX('RD8 XCO Melrose T'!$I$2:$I$200,MATCH(Men_5[[#This Row],[Rider]],'RD8 XCO Melrose T'!$F$2:$F$200,0)),"")</f>
        <v/>
      </c>
      <c r="K168" s="38">
        <f>9-COUNTBLANK(Men_5[[#This Row],[RD1 XCC Eagle]:[RD8 XCO Melrose T]])</f>
        <v>0</v>
      </c>
      <c r="L168" s="61">
        <f>3-COUNTBLANK(Men_5[[#This Row],[RD1 XCC Eagle]:[RD3 XCM OHalTW]])</f>
        <v>0</v>
      </c>
      <c r="M168" s="61">
        <f>4-COUNTBLANK(Men_5[[#This Row],[RD4 ]:[RD7]])</f>
        <v>0</v>
      </c>
      <c r="N168" s="62">
        <f>2-COUNTBLANK(Men_5[[#This Row],[RD8]:[RD8 XCO Melrose T]])</f>
        <v>0</v>
      </c>
      <c r="O168" s="62" cm="1">
        <f t="array" ref="O168">IF(Men_5[[#This Row],[Number of Rounds]]&lt;=6,SUM(IF(ISNA(B168:J168),0,B168:J168)),SUM(LARGE(B168:J168,{1,2,3,4,5,6})))</f>
        <v>0</v>
      </c>
      <c r="P168" s="62" cm="1">
        <f t="array" ref="P168">IF(Men_5[[#This Row],[Number of Rounds XCM]]&lt;=3,SUM(IF(ISNA(E168:H168),0,E168:H168)),SUM(LARGE(E168:H168,{1,2,3})))</f>
        <v>0</v>
      </c>
      <c r="Q168" s="62">
        <f>SUM(Men_5[[#This Row],[RD8]:[RD8 XCO Melrose T]])</f>
        <v>0</v>
      </c>
      <c r="R168" s="61">
        <f>Men_5[[#This Row],[Best 6 of 8 Overall]]+Men_5[[#This Row],[Best 3 of 4 XCM]]+Men_5[[#This Row],[Total of 2 XCO]]</f>
        <v>0</v>
      </c>
      <c r="S168" s="37" cm="1">
        <f t="array" ref="S168">85-SUM(IF(R168&gt;$R$18:$R$210,1/COUNTIF($R$18:$R$210,$R$18:$R$210)))</f>
        <v>85</v>
      </c>
    </row>
    <row r="169" spans="1:19" ht="16" hidden="1" x14ac:dyDescent="0.2">
      <c r="A169" s="110"/>
      <c r="B169" s="38" t="str">
        <f>_xlfn.IFNA(INDEX('RD1 Eagle'!$I$2:$I$176,MATCH(Men_5[[#This Row],[Rider]],'RD1 Eagle'!$F$2:$F$176,0)),"")</f>
        <v/>
      </c>
      <c r="C169" s="38" t="str">
        <f>_xlfn.IFNA(INDEX('RD2 Shepherds'!$I$2:$I$172,MATCH(Men_5[[#This Row],[Rider]],'RD2 Shepherds'!$F$2:$F$172,0)),"")</f>
        <v/>
      </c>
      <c r="D169" s="38" t="str">
        <f>_xlfn.IFNA(INDEX('RD3 OHalTW'!$I$2:$I$200,MATCH(Men_5[[#This Row],[Rider]],'RD3 OHalTW'!$F$2:$F$200,0)),"")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XCM Craigburn'!$I$2:$I$200,MATCH(Men_5[[#This Row],[Rider]],'RD5 XCM Craigburn'!$F$2:$F$200,0)),"")</f>
        <v/>
      </c>
      <c r="G169" s="38" t="str">
        <f>_xlfn.IFNA(INDEX('RD6 XCM Fox Creek'!$I$2:$I$200,MATCH(Men_5[[#This Row],[Rider]],'RD6 XCM Fox Creek'!$F$2:$F$200,0)),"")</f>
        <v/>
      </c>
      <c r="H169" s="38" t="str">
        <f>_xlfn.IFNA(INDEX('RD9 XCM Melrose W'!$I$2:$I$200,MATCH(Men_5[[#This Row],[Rider]],'RD9 XCM Melrose W'!$F$2:$F$200,0)),"")</f>
        <v/>
      </c>
      <c r="I169" s="38" t="str">
        <f>_xlfn.IFNA(INDEX('RD7 XCO  Shepherds'!$I$2:$I$200,MATCH(Men_5[[#This Row],[Rider]],'RD7 XCO  Shepherds'!$F$2:$F$200,0)),"")</f>
        <v/>
      </c>
      <c r="J169" s="38" t="str">
        <f>_xlfn.IFNA(INDEX('RD8 XCO Melrose T'!$I$2:$I$200,MATCH(Men_5[[#This Row],[Rider]],'RD8 XCO Melrose T'!$F$2:$F$200,0)),"")</f>
        <v/>
      </c>
      <c r="K169" s="38">
        <f>9-COUNTBLANK(Men_5[[#This Row],[RD1 XCC Eagle]:[RD8 XCO Melrose T]])</f>
        <v>0</v>
      </c>
      <c r="L169" s="61">
        <f>3-COUNTBLANK(Men_5[[#This Row],[RD1 XCC Eagle]:[RD3 XCM OHalTW]])</f>
        <v>0</v>
      </c>
      <c r="M169" s="61">
        <f>4-COUNTBLANK(Men_5[[#This Row],[RD4 ]:[RD7]])</f>
        <v>0</v>
      </c>
      <c r="N169" s="62">
        <f>2-COUNTBLANK(Men_5[[#This Row],[RD8]:[RD8 XCO Melrose T]])</f>
        <v>0</v>
      </c>
      <c r="O169" s="62" cm="1">
        <f t="array" ref="O169">IF(Men_5[[#This Row],[Number of Rounds]]&lt;=6,SUM(IF(ISNA(B169:J169),0,B169:J169)),SUM(LARGE(B169:J169,{1,2,3,4,5,6})))</f>
        <v>0</v>
      </c>
      <c r="P169" s="62" cm="1">
        <f t="array" ref="P169">IF(Men_5[[#This Row],[Number of Rounds XCM]]&lt;=3,SUM(IF(ISNA(E169:H169),0,E169:H169)),SUM(LARGE(E169:H169,{1,2,3})))</f>
        <v>0</v>
      </c>
      <c r="Q169" s="62">
        <f>SUM(Men_5[[#This Row],[RD8]:[RD8 XCO Melrose T]])</f>
        <v>0</v>
      </c>
      <c r="R169" s="61">
        <f>Men_5[[#This Row],[Best 6 of 8 Overall]]+Men_5[[#This Row],[Best 3 of 4 XCM]]+Men_5[[#This Row],[Total of 2 XCO]]</f>
        <v>0</v>
      </c>
      <c r="S169" s="37" cm="1">
        <f t="array" ref="S169">85-SUM(IF(R169&gt;$R$18:$R$210,1/COUNTIF($R$18:$R$210,$R$18:$R$210)))</f>
        <v>85</v>
      </c>
    </row>
    <row r="170" spans="1:19" ht="16" hidden="1" x14ac:dyDescent="0.2">
      <c r="A170" s="110"/>
      <c r="B170" s="38" t="str">
        <f>_xlfn.IFNA(INDEX('RD1 Eagle'!$I$2:$I$176,MATCH(Men_5[[#This Row],[Rider]],'RD1 Eagle'!$F$2:$F$176,0)),"")</f>
        <v/>
      </c>
      <c r="C170" s="38" t="str">
        <f>_xlfn.IFNA(INDEX('RD2 Shepherds'!$I$2:$I$172,MATCH(Men_5[[#This Row],[Rider]],'RD2 Shepherds'!$F$2:$F$172,0)),"")</f>
        <v/>
      </c>
      <c r="D170" s="38" t="str">
        <f>_xlfn.IFNA(INDEX('RD3 OHalTW'!$I$2:$I$200,MATCH(Men_5[[#This Row],[Rider]],'RD3 OHalTW'!$F$2:$F$200,0)),"")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XCM Craigburn'!$I$2:$I$200,MATCH(Men_5[[#This Row],[Rider]],'RD5 XCM Craigburn'!$F$2:$F$200,0)),"")</f>
        <v/>
      </c>
      <c r="G170" s="38" t="str">
        <f>_xlfn.IFNA(INDEX('RD6 XCM Fox Creek'!$I$2:$I$200,MATCH(Men_5[[#This Row],[Rider]],'RD6 XCM Fox Creek'!$F$2:$F$200,0)),"")</f>
        <v/>
      </c>
      <c r="H170" s="38" t="str">
        <f>_xlfn.IFNA(INDEX('RD9 XCM Melrose W'!$I$2:$I$200,MATCH(Men_5[[#This Row],[Rider]],'RD9 XCM Melrose W'!$F$2:$F$200,0)),"")</f>
        <v/>
      </c>
      <c r="I170" s="38" t="str">
        <f>_xlfn.IFNA(INDEX('RD7 XCO  Shepherds'!$I$2:$I$200,MATCH(Men_5[[#This Row],[Rider]],'RD7 XCO  Shepherds'!$F$2:$F$200,0)),"")</f>
        <v/>
      </c>
      <c r="J170" s="38" t="str">
        <f>_xlfn.IFNA(INDEX('RD8 XCO Melrose T'!$I$2:$I$200,MATCH(Men_5[[#This Row],[Rider]],'RD8 XCO Melrose T'!$F$2:$F$200,0)),"")</f>
        <v/>
      </c>
      <c r="K170" s="38">
        <f>9-COUNTBLANK(Men_5[[#This Row],[RD1 XCC Eagle]:[RD8 XCO Melrose T]])</f>
        <v>0</v>
      </c>
      <c r="L170" s="61">
        <f>3-COUNTBLANK(Men_5[[#This Row],[RD1 XCC Eagle]:[RD3 XCM OHalTW]])</f>
        <v>0</v>
      </c>
      <c r="M170" s="61">
        <f>4-COUNTBLANK(Men_5[[#This Row],[RD4 ]:[RD7]])</f>
        <v>0</v>
      </c>
      <c r="N170" s="62">
        <f>2-COUNTBLANK(Men_5[[#This Row],[RD8]:[RD8 XCO Melrose T]])</f>
        <v>0</v>
      </c>
      <c r="O170" s="62" cm="1">
        <f t="array" ref="O170">IF(Men_5[[#This Row],[Number of Rounds]]&lt;=6,SUM(IF(ISNA(B170:J170),0,B170:J170)),SUM(LARGE(B170:J170,{1,2,3,4,5,6})))</f>
        <v>0</v>
      </c>
      <c r="P170" s="62" cm="1">
        <f t="array" ref="P170">IF(Men_5[[#This Row],[Number of Rounds XCM]]&lt;=3,SUM(IF(ISNA(E170:H170),0,E170:H170)),SUM(LARGE(E170:H170,{1,2,3})))</f>
        <v>0</v>
      </c>
      <c r="Q170" s="62">
        <f>SUM(Men_5[[#This Row],[RD8]:[RD8 XCO Melrose T]])</f>
        <v>0</v>
      </c>
      <c r="R170" s="61">
        <f>Men_5[[#This Row],[Best 6 of 8 Overall]]+Men_5[[#This Row],[Best 3 of 4 XCM]]+Men_5[[#This Row],[Total of 2 XCO]]</f>
        <v>0</v>
      </c>
      <c r="S170" s="37" cm="1">
        <f t="array" ref="S170">85-SUM(IF(R170&gt;$R$18:$R$210,1/COUNTIF($R$18:$R$210,$R$18:$R$210)))</f>
        <v>85</v>
      </c>
    </row>
    <row r="171" spans="1:19" ht="16" hidden="1" x14ac:dyDescent="0.2">
      <c r="A171" s="110"/>
      <c r="B171" s="38" t="str">
        <f>_xlfn.IFNA(INDEX('RD1 Eagle'!$I$2:$I$176,MATCH(Men_5[[#This Row],[Rider]],'RD1 Eagle'!$F$2:$F$176,0)),"")</f>
        <v/>
      </c>
      <c r="C171" s="38" t="str">
        <f>_xlfn.IFNA(INDEX('RD2 Shepherds'!$I$2:$I$172,MATCH(Men_5[[#This Row],[Rider]],'RD2 Shepherds'!$F$2:$F$172,0)),"")</f>
        <v/>
      </c>
      <c r="D171" s="38" t="str">
        <f>_xlfn.IFNA(INDEX('RD3 OHalTW'!$I$2:$I$200,MATCH(Men_5[[#This Row],[Rider]],'RD3 OHalTW'!$F$2:$F$200,0)),"")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XCM Craigburn'!$I$2:$I$200,MATCH(Men_5[[#This Row],[Rider]],'RD5 XCM Craigburn'!$F$2:$F$200,0)),"")</f>
        <v/>
      </c>
      <c r="G171" s="38" t="str">
        <f>_xlfn.IFNA(INDEX('RD6 XCM Fox Creek'!$I$2:$I$200,MATCH(Men_5[[#This Row],[Rider]],'RD6 XCM Fox Creek'!$F$2:$F$200,0)),"")</f>
        <v/>
      </c>
      <c r="H171" s="38" t="str">
        <f>_xlfn.IFNA(INDEX('RD9 XCM Melrose W'!$I$2:$I$200,MATCH(Men_5[[#This Row],[Rider]],'RD9 XCM Melrose W'!$F$2:$F$200,0)),"")</f>
        <v/>
      </c>
      <c r="I171" s="38" t="str">
        <f>_xlfn.IFNA(INDEX('RD7 XCO  Shepherds'!$I$2:$I$200,MATCH(Men_5[[#This Row],[Rider]],'RD7 XCO  Shepherds'!$F$2:$F$200,0)),"")</f>
        <v/>
      </c>
      <c r="J171" s="38" t="str">
        <f>_xlfn.IFNA(INDEX('RD8 XCO Melrose T'!$I$2:$I$200,MATCH(Men_5[[#This Row],[Rider]],'RD8 XCO Melrose T'!$F$2:$F$200,0)),"")</f>
        <v/>
      </c>
      <c r="K171" s="38">
        <f>9-COUNTBLANK(Men_5[[#This Row],[RD1 XCC Eagle]:[RD8 XCO Melrose T]])</f>
        <v>0</v>
      </c>
      <c r="L171" s="61">
        <f>3-COUNTBLANK(Men_5[[#This Row],[RD1 XCC Eagle]:[RD3 XCM OHalTW]])</f>
        <v>0</v>
      </c>
      <c r="M171" s="61">
        <f>4-COUNTBLANK(Men_5[[#This Row],[RD4 ]:[RD7]])</f>
        <v>0</v>
      </c>
      <c r="N171" s="62">
        <f>2-COUNTBLANK(Men_5[[#This Row],[RD8]:[RD8 XCO Melrose T]])</f>
        <v>0</v>
      </c>
      <c r="O171" s="62" cm="1">
        <f t="array" ref="O171">IF(Men_5[[#This Row],[Number of Rounds]]&lt;=6,SUM(IF(ISNA(B171:J171),0,B171:J171)),SUM(LARGE(B171:J171,{1,2,3,4,5,6})))</f>
        <v>0</v>
      </c>
      <c r="P171" s="62" cm="1">
        <f t="array" ref="P171">IF(Men_5[[#This Row],[Number of Rounds XCM]]&lt;=3,SUM(IF(ISNA(E171:H171),0,E171:H171)),SUM(LARGE(E171:H171,{1,2,3})))</f>
        <v>0</v>
      </c>
      <c r="Q171" s="62">
        <f>SUM(Men_5[[#This Row],[RD8]:[RD8 XCO Melrose T]])</f>
        <v>0</v>
      </c>
      <c r="R171" s="61">
        <f>Men_5[[#This Row],[Best 6 of 8 Overall]]+Men_5[[#This Row],[Best 3 of 4 XCM]]+Men_5[[#This Row],[Total of 2 XCO]]</f>
        <v>0</v>
      </c>
      <c r="S171" s="37" cm="1">
        <f t="array" ref="S171">85-SUM(IF(R171&gt;$R$18:$R$210,1/COUNTIF($R$18:$R$210,$R$18:$R$210)))</f>
        <v>85</v>
      </c>
    </row>
    <row r="172" spans="1:19" ht="16" hidden="1" x14ac:dyDescent="0.2">
      <c r="A172" s="110"/>
      <c r="B172" s="38" t="str">
        <f>_xlfn.IFNA(INDEX('RD1 Eagle'!$I$2:$I$176,MATCH(Men_5[[#This Row],[Rider]],'RD1 Eagle'!$F$2:$F$176,0)),"")</f>
        <v/>
      </c>
      <c r="C172" s="38" t="str">
        <f>_xlfn.IFNA(INDEX('RD2 Shepherds'!$I$2:$I$172,MATCH(Men_5[[#This Row],[Rider]],'RD2 Shepherds'!$F$2:$F$172,0)),"")</f>
        <v/>
      </c>
      <c r="D172" s="38" t="str">
        <f>_xlfn.IFNA(INDEX('RD3 OHalTW'!$I$2:$I$200,MATCH(Men_5[[#This Row],[Rider]],'RD3 OHalTW'!$F$2:$F$200,0)),"")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XCM Craigburn'!$I$2:$I$200,MATCH(Men_5[[#This Row],[Rider]],'RD5 XCM Craigburn'!$F$2:$F$200,0)),"")</f>
        <v/>
      </c>
      <c r="G172" s="38" t="str">
        <f>_xlfn.IFNA(INDEX('RD6 XCM Fox Creek'!$I$2:$I$200,MATCH(Men_5[[#This Row],[Rider]],'RD6 XCM Fox Creek'!$F$2:$F$200,0)),"")</f>
        <v/>
      </c>
      <c r="H172" s="38" t="str">
        <f>_xlfn.IFNA(INDEX('RD9 XCM Melrose W'!$I$2:$I$200,MATCH(Men_5[[#This Row],[Rider]],'RD9 XCM Melrose W'!$F$2:$F$200,0)),"")</f>
        <v/>
      </c>
      <c r="I172" s="38" t="str">
        <f>_xlfn.IFNA(INDEX('RD7 XCO  Shepherds'!$I$2:$I$200,MATCH(Men_5[[#This Row],[Rider]],'RD7 XCO  Shepherds'!$F$2:$F$200,0)),"")</f>
        <v/>
      </c>
      <c r="J172" s="38" t="str">
        <f>_xlfn.IFNA(INDEX('RD8 XCO Melrose T'!$I$2:$I$200,MATCH(Men_5[[#This Row],[Rider]],'RD8 XCO Melrose T'!$F$2:$F$200,0)),"")</f>
        <v/>
      </c>
      <c r="K172" s="38">
        <f>9-COUNTBLANK(Men_5[[#This Row],[RD1 XCC Eagle]:[RD8 XCO Melrose T]])</f>
        <v>0</v>
      </c>
      <c r="L172" s="61">
        <f>3-COUNTBLANK(Men_5[[#This Row],[RD1 XCC Eagle]:[RD3 XCM OHalTW]])</f>
        <v>0</v>
      </c>
      <c r="M172" s="61">
        <f>4-COUNTBLANK(Men_5[[#This Row],[RD4 ]:[RD7]])</f>
        <v>0</v>
      </c>
      <c r="N172" s="62">
        <f>2-COUNTBLANK(Men_5[[#This Row],[RD8]:[RD8 XCO Melrose T]])</f>
        <v>0</v>
      </c>
      <c r="O172" s="62" cm="1">
        <f t="array" ref="O172">IF(Men_5[[#This Row],[Number of Rounds]]&lt;=6,SUM(IF(ISNA(B172:J172),0,B172:J172)),SUM(LARGE(B172:J172,{1,2,3,4,5,6})))</f>
        <v>0</v>
      </c>
      <c r="P172" s="62" cm="1">
        <f t="array" ref="P172">IF(Men_5[[#This Row],[Number of Rounds XCM]]&lt;=3,SUM(IF(ISNA(E172:H172),0,E172:H172)),SUM(LARGE(E172:H172,{1,2,3})))</f>
        <v>0</v>
      </c>
      <c r="Q172" s="62">
        <f>SUM(Men_5[[#This Row],[RD8]:[RD8 XCO Melrose T]])</f>
        <v>0</v>
      </c>
      <c r="R172" s="61">
        <f>Men_5[[#This Row],[Best 6 of 8 Overall]]+Men_5[[#This Row],[Best 3 of 4 XCM]]+Men_5[[#This Row],[Total of 2 XCO]]</f>
        <v>0</v>
      </c>
      <c r="S172" s="37" cm="1">
        <f t="array" ref="S172">85-SUM(IF(R172&gt;$R$18:$R$210,1/COUNTIF($R$18:$R$210,$R$18:$R$210)))</f>
        <v>85</v>
      </c>
    </row>
    <row r="173" spans="1:19" ht="16" hidden="1" x14ac:dyDescent="0.2">
      <c r="A173" s="110"/>
      <c r="B173" s="38" t="str">
        <f>_xlfn.IFNA(INDEX('RD1 Eagle'!$I$2:$I$176,MATCH(Men_5[[#This Row],[Rider]],'RD1 Eagle'!$F$2:$F$176,0)),"")</f>
        <v/>
      </c>
      <c r="C173" s="38" t="str">
        <f>_xlfn.IFNA(INDEX('RD2 Shepherds'!$I$2:$I$172,MATCH(Men_5[[#This Row],[Rider]],'RD2 Shepherds'!$F$2:$F$172,0)),"")</f>
        <v/>
      </c>
      <c r="D173" s="38" t="str">
        <f>_xlfn.IFNA(INDEX('RD3 OHalTW'!$I$2:$I$200,MATCH(Men_5[[#This Row],[Rider]],'RD3 OHalTW'!$F$2:$F$200,0)),"")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XCM Craigburn'!$I$2:$I$200,MATCH(Men_5[[#This Row],[Rider]],'RD5 XCM Craigburn'!$F$2:$F$200,0)),"")</f>
        <v/>
      </c>
      <c r="G173" s="38" t="str">
        <f>_xlfn.IFNA(INDEX('RD6 XCM Fox Creek'!$I$2:$I$200,MATCH(Men_5[[#This Row],[Rider]],'RD6 XCM Fox Creek'!$F$2:$F$200,0)),"")</f>
        <v/>
      </c>
      <c r="H173" s="38" t="str">
        <f>_xlfn.IFNA(INDEX('RD9 XCM Melrose W'!$I$2:$I$200,MATCH(Men_5[[#This Row],[Rider]],'RD9 XCM Melrose W'!$F$2:$F$200,0)),"")</f>
        <v/>
      </c>
      <c r="I173" s="38" t="str">
        <f>_xlfn.IFNA(INDEX('RD7 XCO  Shepherds'!$I$2:$I$200,MATCH(Men_5[[#This Row],[Rider]],'RD7 XCO  Shepherds'!$F$2:$F$200,0)),"")</f>
        <v/>
      </c>
      <c r="J173" s="38" t="str">
        <f>_xlfn.IFNA(INDEX('RD8 XCO Melrose T'!$I$2:$I$200,MATCH(Men_5[[#This Row],[Rider]],'RD8 XCO Melrose T'!$F$2:$F$200,0)),"")</f>
        <v/>
      </c>
      <c r="K173" s="38">
        <f>9-COUNTBLANK(Men_5[[#This Row],[RD1 XCC Eagle]:[RD8 XCO Melrose T]])</f>
        <v>0</v>
      </c>
      <c r="L173" s="61">
        <f>3-COUNTBLANK(Men_5[[#This Row],[RD1 XCC Eagle]:[RD3 XCM OHalTW]])</f>
        <v>0</v>
      </c>
      <c r="M173" s="61">
        <f>4-COUNTBLANK(Men_5[[#This Row],[RD4 ]:[RD7]])</f>
        <v>0</v>
      </c>
      <c r="N173" s="62">
        <f>2-COUNTBLANK(Men_5[[#This Row],[RD8]:[RD8 XCO Melrose T]])</f>
        <v>0</v>
      </c>
      <c r="O173" s="62" cm="1">
        <f t="array" ref="O173">IF(Men_5[[#This Row],[Number of Rounds]]&lt;=6,SUM(IF(ISNA(B173:J173),0,B173:J173)),SUM(LARGE(B173:J173,{1,2,3,4,5,6})))</f>
        <v>0</v>
      </c>
      <c r="P173" s="62" cm="1">
        <f t="array" ref="P173">IF(Men_5[[#This Row],[Number of Rounds XCM]]&lt;=3,SUM(IF(ISNA(E173:H173),0,E173:H173)),SUM(LARGE(E173:H173,{1,2,3})))</f>
        <v>0</v>
      </c>
      <c r="Q173" s="62">
        <f>SUM(Men_5[[#This Row],[RD8]:[RD8 XCO Melrose T]])</f>
        <v>0</v>
      </c>
      <c r="R173" s="61">
        <f>Men_5[[#This Row],[Best 6 of 8 Overall]]+Men_5[[#This Row],[Best 3 of 4 XCM]]+Men_5[[#This Row],[Total of 2 XCO]]</f>
        <v>0</v>
      </c>
      <c r="S173" s="37" cm="1">
        <f t="array" ref="S173">85-SUM(IF(R173&gt;$R$18:$R$210,1/COUNTIF($R$18:$R$210,$R$18:$R$210)))</f>
        <v>85</v>
      </c>
    </row>
    <row r="174" spans="1:19" ht="16" hidden="1" x14ac:dyDescent="0.2">
      <c r="A174" s="110"/>
      <c r="B174" s="38" t="str">
        <f>_xlfn.IFNA(INDEX('RD1 Eagle'!$I$2:$I$176,MATCH(Men_5[[#This Row],[Rider]],'RD1 Eagle'!$F$2:$F$176,0)),"")</f>
        <v/>
      </c>
      <c r="C174" s="38" t="str">
        <f>_xlfn.IFNA(INDEX('RD2 Shepherds'!$I$2:$I$172,MATCH(Men_5[[#This Row],[Rider]],'RD2 Shepherds'!$F$2:$F$172,0)),"")</f>
        <v/>
      </c>
      <c r="D174" s="38" t="str">
        <f>_xlfn.IFNA(INDEX('RD3 OHalTW'!$I$2:$I$200,MATCH(Men_5[[#This Row],[Rider]],'RD3 OHalTW'!$F$2:$F$200,0)),"")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XCM Craigburn'!$I$2:$I$200,MATCH(Men_5[[#This Row],[Rider]],'RD5 XCM Craigburn'!$F$2:$F$200,0)),"")</f>
        <v/>
      </c>
      <c r="G174" s="38" t="str">
        <f>_xlfn.IFNA(INDEX('RD6 XCM Fox Creek'!$I$2:$I$200,MATCH(Men_5[[#This Row],[Rider]],'RD6 XCM Fox Creek'!$F$2:$F$200,0)),"")</f>
        <v/>
      </c>
      <c r="H174" s="38" t="str">
        <f>_xlfn.IFNA(INDEX('RD9 XCM Melrose W'!$I$2:$I$200,MATCH(Men_5[[#This Row],[Rider]],'RD9 XCM Melrose W'!$F$2:$F$200,0)),"")</f>
        <v/>
      </c>
      <c r="I174" s="38" t="str">
        <f>_xlfn.IFNA(INDEX('RD7 XCO  Shepherds'!$I$2:$I$200,MATCH(Men_5[[#This Row],[Rider]],'RD7 XCO  Shepherds'!$F$2:$F$200,0)),"")</f>
        <v/>
      </c>
      <c r="J174" s="38" t="str">
        <f>_xlfn.IFNA(INDEX('RD8 XCO Melrose T'!$I$2:$I$200,MATCH(Men_5[[#This Row],[Rider]],'RD8 XCO Melrose T'!$F$2:$F$200,0)),"")</f>
        <v/>
      </c>
      <c r="K174" s="38">
        <f>9-COUNTBLANK(Men_5[[#This Row],[RD1 XCC Eagle]:[RD8 XCO Melrose T]])</f>
        <v>0</v>
      </c>
      <c r="L174" s="61">
        <f>3-COUNTBLANK(Men_5[[#This Row],[RD1 XCC Eagle]:[RD3 XCM OHalTW]])</f>
        <v>0</v>
      </c>
      <c r="M174" s="61">
        <f>4-COUNTBLANK(Men_5[[#This Row],[RD4 ]:[RD7]])</f>
        <v>0</v>
      </c>
      <c r="N174" s="62">
        <f>2-COUNTBLANK(Men_5[[#This Row],[RD8]:[RD8 XCO Melrose T]])</f>
        <v>0</v>
      </c>
      <c r="O174" s="62" cm="1">
        <f t="array" ref="O174">IF(Men_5[[#This Row],[Number of Rounds]]&lt;=6,SUM(IF(ISNA(B174:J174),0,B174:J174)),SUM(LARGE(B174:J174,{1,2,3,4,5,6})))</f>
        <v>0</v>
      </c>
      <c r="P174" s="62" cm="1">
        <f t="array" ref="P174">IF(Men_5[[#This Row],[Number of Rounds XCM]]&lt;=3,SUM(IF(ISNA(E174:H174),0,E174:H174)),SUM(LARGE(E174:H174,{1,2,3})))</f>
        <v>0</v>
      </c>
      <c r="Q174" s="62">
        <f>SUM(Men_5[[#This Row],[RD8]:[RD8 XCO Melrose T]])</f>
        <v>0</v>
      </c>
      <c r="R174" s="61">
        <f>Men_5[[#This Row],[Best 6 of 8 Overall]]+Men_5[[#This Row],[Best 3 of 4 XCM]]+Men_5[[#This Row],[Total of 2 XCO]]</f>
        <v>0</v>
      </c>
      <c r="S174" s="37" cm="1">
        <f t="array" ref="S174">85-SUM(IF(R174&gt;$R$18:$R$210,1/COUNTIF($R$18:$R$210,$R$18:$R$210)))</f>
        <v>85</v>
      </c>
    </row>
    <row r="175" spans="1:19" ht="16" hidden="1" x14ac:dyDescent="0.2">
      <c r="A175" s="110"/>
      <c r="B175" s="38" t="str">
        <f>_xlfn.IFNA(INDEX('RD1 Eagle'!$I$2:$I$176,MATCH(Men_5[[#This Row],[Rider]],'RD1 Eagle'!$F$2:$F$176,0)),"")</f>
        <v/>
      </c>
      <c r="C175" s="38" t="str">
        <f>_xlfn.IFNA(INDEX('RD2 Shepherds'!$I$2:$I$172,MATCH(Men_5[[#This Row],[Rider]],'RD2 Shepherds'!$F$2:$F$172,0)),"")</f>
        <v/>
      </c>
      <c r="D175" s="38" t="str">
        <f>_xlfn.IFNA(INDEX('RD3 OHalTW'!$I$2:$I$200,MATCH(Men_5[[#This Row],[Rider]],'RD3 OHalTW'!$F$2:$F$200,0)),"")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XCM Craigburn'!$I$2:$I$200,MATCH(Men_5[[#This Row],[Rider]],'RD5 XCM Craigburn'!$F$2:$F$200,0)),"")</f>
        <v/>
      </c>
      <c r="G175" s="38" t="str">
        <f>_xlfn.IFNA(INDEX('RD6 XCM Fox Creek'!$I$2:$I$200,MATCH(Men_5[[#This Row],[Rider]],'RD6 XCM Fox Creek'!$F$2:$F$200,0)),"")</f>
        <v/>
      </c>
      <c r="H175" s="38" t="str">
        <f>_xlfn.IFNA(INDEX('RD9 XCM Melrose W'!$I$2:$I$200,MATCH(Men_5[[#This Row],[Rider]],'RD9 XCM Melrose W'!$F$2:$F$200,0)),"")</f>
        <v/>
      </c>
      <c r="I175" s="38" t="str">
        <f>_xlfn.IFNA(INDEX('RD7 XCO  Shepherds'!$I$2:$I$200,MATCH(Men_5[[#This Row],[Rider]],'RD7 XCO  Shepherds'!$F$2:$F$200,0)),"")</f>
        <v/>
      </c>
      <c r="J175" s="38" t="str">
        <f>_xlfn.IFNA(INDEX('RD8 XCO Melrose T'!$I$2:$I$200,MATCH(Men_5[[#This Row],[Rider]],'RD8 XCO Melrose T'!$F$2:$F$200,0)),"")</f>
        <v/>
      </c>
      <c r="K175" s="38">
        <f>9-COUNTBLANK(Men_5[[#This Row],[RD1 XCC Eagle]:[RD8 XCO Melrose T]])</f>
        <v>0</v>
      </c>
      <c r="L175" s="61">
        <f>3-COUNTBLANK(Men_5[[#This Row],[RD1 XCC Eagle]:[RD3 XCM OHalTW]])</f>
        <v>0</v>
      </c>
      <c r="M175" s="61">
        <f>4-COUNTBLANK(Men_5[[#This Row],[RD4 ]:[RD7]])</f>
        <v>0</v>
      </c>
      <c r="N175" s="62">
        <f>2-COUNTBLANK(Men_5[[#This Row],[RD8]:[RD8 XCO Melrose T]])</f>
        <v>0</v>
      </c>
      <c r="O175" s="62" cm="1">
        <f t="array" ref="O175">IF(Men_5[[#This Row],[Number of Rounds]]&lt;=6,SUM(IF(ISNA(B175:J175),0,B175:J175)),SUM(LARGE(B175:J175,{1,2,3,4,5,6})))</f>
        <v>0</v>
      </c>
      <c r="P175" s="62" cm="1">
        <f t="array" ref="P175">IF(Men_5[[#This Row],[Number of Rounds XCM]]&lt;=3,SUM(IF(ISNA(E175:H175),0,E175:H175)),SUM(LARGE(E175:H175,{1,2,3})))</f>
        <v>0</v>
      </c>
      <c r="Q175" s="62">
        <f>SUM(Men_5[[#This Row],[RD8]:[RD8 XCO Melrose T]])</f>
        <v>0</v>
      </c>
      <c r="R175" s="61">
        <f>Men_5[[#This Row],[Best 6 of 8 Overall]]+Men_5[[#This Row],[Best 3 of 4 XCM]]+Men_5[[#This Row],[Total of 2 XCO]]</f>
        <v>0</v>
      </c>
      <c r="S175" s="37" cm="1">
        <f t="array" ref="S175">85-SUM(IF(R175&gt;$R$18:$R$210,1/COUNTIF($R$18:$R$210,$R$18:$R$210)))</f>
        <v>85</v>
      </c>
    </row>
    <row r="176" spans="1:19" ht="16" hidden="1" x14ac:dyDescent="0.2">
      <c r="A176" s="110"/>
      <c r="B176" s="38" t="str">
        <f>_xlfn.IFNA(INDEX('RD1 Eagle'!$I$2:$I$176,MATCH(Men_5[[#This Row],[Rider]],'RD1 Eagle'!$F$2:$F$176,0)),"")</f>
        <v/>
      </c>
      <c r="C176" s="38" t="str">
        <f>_xlfn.IFNA(INDEX('RD2 Shepherds'!$I$2:$I$172,MATCH(Men_5[[#This Row],[Rider]],'RD2 Shepherds'!$F$2:$F$172,0)),"")</f>
        <v/>
      </c>
      <c r="D176" s="38" t="str">
        <f>_xlfn.IFNA(INDEX('RD3 OHalTW'!$I$2:$I$200,MATCH(Men_5[[#This Row],[Rider]],'RD3 OHalTW'!$F$2:$F$200,0)),"")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XCM Craigburn'!$I$2:$I$200,MATCH(Men_5[[#This Row],[Rider]],'RD5 XCM Craigburn'!$F$2:$F$200,0)),"")</f>
        <v/>
      </c>
      <c r="G176" s="38" t="str">
        <f>_xlfn.IFNA(INDEX('RD6 XCM Fox Creek'!$I$2:$I$200,MATCH(Men_5[[#This Row],[Rider]],'RD6 XCM Fox Creek'!$F$2:$F$200,0)),"")</f>
        <v/>
      </c>
      <c r="H176" s="38" t="str">
        <f>_xlfn.IFNA(INDEX('RD9 XCM Melrose W'!$I$2:$I$200,MATCH(Men_5[[#This Row],[Rider]],'RD9 XCM Melrose W'!$F$2:$F$200,0)),"")</f>
        <v/>
      </c>
      <c r="I176" s="38" t="str">
        <f>_xlfn.IFNA(INDEX('RD7 XCO  Shepherds'!$I$2:$I$200,MATCH(Men_5[[#This Row],[Rider]],'RD7 XCO  Shepherds'!$F$2:$F$200,0)),"")</f>
        <v/>
      </c>
      <c r="J176" s="38" t="str">
        <f>_xlfn.IFNA(INDEX('RD8 XCO Melrose T'!$I$2:$I$200,MATCH(Men_5[[#This Row],[Rider]],'RD8 XCO Melrose T'!$F$2:$F$200,0)),"")</f>
        <v/>
      </c>
      <c r="K176" s="38">
        <f>9-COUNTBLANK(Men_5[[#This Row],[RD1 XCC Eagle]:[RD8 XCO Melrose T]])</f>
        <v>0</v>
      </c>
      <c r="L176" s="61">
        <f>3-COUNTBLANK(Men_5[[#This Row],[RD1 XCC Eagle]:[RD3 XCM OHalTW]])</f>
        <v>0</v>
      </c>
      <c r="M176" s="61">
        <f>4-COUNTBLANK(Men_5[[#This Row],[RD4 ]:[RD7]])</f>
        <v>0</v>
      </c>
      <c r="N176" s="62">
        <f>2-COUNTBLANK(Men_5[[#This Row],[RD8]:[RD8 XCO Melrose T]])</f>
        <v>0</v>
      </c>
      <c r="O176" s="62" cm="1">
        <f t="array" ref="O176">IF(Men_5[[#This Row],[Number of Rounds]]&lt;=6,SUM(IF(ISNA(B176:J176),0,B176:J176)),SUM(LARGE(B176:J176,{1,2,3,4,5,6})))</f>
        <v>0</v>
      </c>
      <c r="P176" s="62" cm="1">
        <f t="array" ref="P176">IF(Men_5[[#This Row],[Number of Rounds XCM]]&lt;=3,SUM(IF(ISNA(E176:H176),0,E176:H176)),SUM(LARGE(E176:H176,{1,2,3})))</f>
        <v>0</v>
      </c>
      <c r="Q176" s="62">
        <f>SUM(Men_5[[#This Row],[RD8]:[RD8 XCO Melrose T]])</f>
        <v>0</v>
      </c>
      <c r="R176" s="61">
        <f>Men_5[[#This Row],[Best 6 of 8 Overall]]+Men_5[[#This Row],[Best 3 of 4 XCM]]+Men_5[[#This Row],[Total of 2 XCO]]</f>
        <v>0</v>
      </c>
      <c r="S176" s="37" cm="1">
        <f t="array" ref="S176">85-SUM(IF(R176&gt;$R$18:$R$210,1/COUNTIF($R$18:$R$210,$R$18:$R$210)))</f>
        <v>85</v>
      </c>
    </row>
    <row r="177" spans="1:19" ht="16" hidden="1" x14ac:dyDescent="0.2">
      <c r="A177" s="110"/>
      <c r="B177" s="38" t="str">
        <f>_xlfn.IFNA(INDEX('RD1 Eagle'!$I$2:$I$176,MATCH(Men_5[[#This Row],[Rider]],'RD1 Eagle'!$F$2:$F$176,0)),"")</f>
        <v/>
      </c>
      <c r="C177" s="38" t="str">
        <f>_xlfn.IFNA(INDEX('RD2 Shepherds'!$I$2:$I$172,MATCH(Men_5[[#This Row],[Rider]],'RD2 Shepherds'!$F$2:$F$172,0)),"")</f>
        <v/>
      </c>
      <c r="D177" s="38" t="str">
        <f>_xlfn.IFNA(INDEX('RD3 OHalTW'!$I$2:$I$200,MATCH(Men_5[[#This Row],[Rider]],'RD3 OHalTW'!$F$2:$F$200,0)),"")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XCM Craigburn'!$I$2:$I$200,MATCH(Men_5[[#This Row],[Rider]],'RD5 XCM Craigburn'!$F$2:$F$200,0)),"")</f>
        <v/>
      </c>
      <c r="G177" s="38" t="str">
        <f>_xlfn.IFNA(INDEX('RD6 XCM Fox Creek'!$I$2:$I$200,MATCH(Men_5[[#This Row],[Rider]],'RD6 XCM Fox Creek'!$F$2:$F$200,0)),"")</f>
        <v/>
      </c>
      <c r="H177" s="38" t="str">
        <f>_xlfn.IFNA(INDEX('RD9 XCM Melrose W'!$I$2:$I$200,MATCH(Men_5[[#This Row],[Rider]],'RD9 XCM Melrose W'!$F$2:$F$200,0)),"")</f>
        <v/>
      </c>
      <c r="I177" s="38" t="str">
        <f>_xlfn.IFNA(INDEX('RD7 XCO  Shepherds'!$I$2:$I$200,MATCH(Men_5[[#This Row],[Rider]],'RD7 XCO  Shepherds'!$F$2:$F$200,0)),"")</f>
        <v/>
      </c>
      <c r="J177" s="38" t="str">
        <f>_xlfn.IFNA(INDEX('RD8 XCO Melrose T'!$I$2:$I$200,MATCH(Men_5[[#This Row],[Rider]],'RD8 XCO Melrose T'!$F$2:$F$200,0)),"")</f>
        <v/>
      </c>
      <c r="K177" s="38">
        <f>9-COUNTBLANK(Men_5[[#This Row],[RD1 XCC Eagle]:[RD8 XCO Melrose T]])</f>
        <v>0</v>
      </c>
      <c r="L177" s="61">
        <f>3-COUNTBLANK(Men_5[[#This Row],[RD1 XCC Eagle]:[RD3 XCM OHalTW]])</f>
        <v>0</v>
      </c>
      <c r="M177" s="61">
        <f>4-COUNTBLANK(Men_5[[#This Row],[RD4 ]:[RD7]])</f>
        <v>0</v>
      </c>
      <c r="N177" s="62">
        <f>2-COUNTBLANK(Men_5[[#This Row],[RD8]:[RD8 XCO Melrose T]])</f>
        <v>0</v>
      </c>
      <c r="O177" s="62" cm="1">
        <f t="array" ref="O177">IF(Men_5[[#This Row],[Number of Rounds]]&lt;=6,SUM(IF(ISNA(B177:J177),0,B177:J177)),SUM(LARGE(B177:J177,{1,2,3,4,5,6})))</f>
        <v>0</v>
      </c>
      <c r="P177" s="62" cm="1">
        <f t="array" ref="P177">IF(Men_5[[#This Row],[Number of Rounds XCM]]&lt;=3,SUM(IF(ISNA(E177:H177),0,E177:H177)),SUM(LARGE(E177:H177,{1,2,3})))</f>
        <v>0</v>
      </c>
      <c r="Q177" s="62">
        <f>SUM(Men_5[[#This Row],[RD8]:[RD8 XCO Melrose T]])</f>
        <v>0</v>
      </c>
      <c r="R177" s="61">
        <f>Men_5[[#This Row],[Best 6 of 8 Overall]]+Men_5[[#This Row],[Best 3 of 4 XCM]]+Men_5[[#This Row],[Total of 2 XCO]]</f>
        <v>0</v>
      </c>
      <c r="S177" s="37" cm="1">
        <f t="array" ref="S177">85-SUM(IF(R177&gt;$R$18:$R$210,1/COUNTIF($R$18:$R$210,$R$18:$R$210)))</f>
        <v>85</v>
      </c>
    </row>
    <row r="178" spans="1:19" ht="16" hidden="1" x14ac:dyDescent="0.2">
      <c r="A178" s="110"/>
      <c r="B178" s="38" t="str">
        <f>_xlfn.IFNA(INDEX('RD1 Eagle'!$I$2:$I$176,MATCH(Men_5[[#This Row],[Rider]],'RD1 Eagle'!$F$2:$F$176,0)),"")</f>
        <v/>
      </c>
      <c r="C178" s="38" t="str">
        <f>_xlfn.IFNA(INDEX('RD2 Shepherds'!$I$2:$I$172,MATCH(Men_5[[#This Row],[Rider]],'RD2 Shepherds'!$F$2:$F$172,0)),"")</f>
        <v/>
      </c>
      <c r="D178" s="38" t="str">
        <f>_xlfn.IFNA(INDEX('RD3 OHalTW'!$I$2:$I$200,MATCH(Men_5[[#This Row],[Rider]],'RD3 OHalTW'!$F$2:$F$200,0)),"")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XCM Craigburn'!$I$2:$I$200,MATCH(Men_5[[#This Row],[Rider]],'RD5 XCM Craigburn'!$F$2:$F$200,0)),"")</f>
        <v/>
      </c>
      <c r="G178" s="38" t="str">
        <f>_xlfn.IFNA(INDEX('RD6 XCM Fox Creek'!$I$2:$I$200,MATCH(Men_5[[#This Row],[Rider]],'RD6 XCM Fox Creek'!$F$2:$F$200,0)),"")</f>
        <v/>
      </c>
      <c r="H178" s="38" t="str">
        <f>_xlfn.IFNA(INDEX('RD9 XCM Melrose W'!$I$2:$I$200,MATCH(Men_5[[#This Row],[Rider]],'RD9 XCM Melrose W'!$F$2:$F$200,0)),"")</f>
        <v/>
      </c>
      <c r="I178" s="38" t="str">
        <f>_xlfn.IFNA(INDEX('RD7 XCO  Shepherds'!$I$2:$I$200,MATCH(Men_5[[#This Row],[Rider]],'RD7 XCO  Shepherds'!$F$2:$F$200,0)),"")</f>
        <v/>
      </c>
      <c r="J178" s="38" t="str">
        <f>_xlfn.IFNA(INDEX('RD8 XCO Melrose T'!$I$2:$I$200,MATCH(Men_5[[#This Row],[Rider]],'RD8 XCO Melrose T'!$F$2:$F$200,0)),"")</f>
        <v/>
      </c>
      <c r="K178" s="38">
        <f>9-COUNTBLANK(Men_5[[#This Row],[RD1 XCC Eagle]:[RD8 XCO Melrose T]])</f>
        <v>0</v>
      </c>
      <c r="L178" s="61">
        <f>3-COUNTBLANK(Men_5[[#This Row],[RD1 XCC Eagle]:[RD3 XCM OHalTW]])</f>
        <v>0</v>
      </c>
      <c r="M178" s="61">
        <f>4-COUNTBLANK(Men_5[[#This Row],[RD4 ]:[RD7]])</f>
        <v>0</v>
      </c>
      <c r="N178" s="62">
        <f>2-COUNTBLANK(Men_5[[#This Row],[RD8]:[RD8 XCO Melrose T]])</f>
        <v>0</v>
      </c>
      <c r="O178" s="62" cm="1">
        <f t="array" ref="O178">IF(Men_5[[#This Row],[Number of Rounds]]&lt;=6,SUM(IF(ISNA(B178:J178),0,B178:J178)),SUM(LARGE(B178:J178,{1,2,3,4,5,6})))</f>
        <v>0</v>
      </c>
      <c r="P178" s="62" cm="1">
        <f t="array" ref="P178">IF(Men_5[[#This Row],[Number of Rounds XCM]]&lt;=3,SUM(IF(ISNA(E178:H178),0,E178:H178)),SUM(LARGE(E178:H178,{1,2,3})))</f>
        <v>0</v>
      </c>
      <c r="Q178" s="62">
        <f>SUM(Men_5[[#This Row],[RD8]:[RD8 XCO Melrose T]])</f>
        <v>0</v>
      </c>
      <c r="R178" s="61">
        <f>Men_5[[#This Row],[Best 6 of 8 Overall]]+Men_5[[#This Row],[Best 3 of 4 XCM]]+Men_5[[#This Row],[Total of 2 XCO]]</f>
        <v>0</v>
      </c>
      <c r="S178" s="37" cm="1">
        <f t="array" ref="S178">85-SUM(IF(R178&gt;$R$18:$R$210,1/COUNTIF($R$18:$R$210,$R$18:$R$210)))</f>
        <v>85</v>
      </c>
    </row>
    <row r="179" spans="1:19" ht="16" hidden="1" x14ac:dyDescent="0.2">
      <c r="A179" s="110"/>
      <c r="B179" s="38" t="str">
        <f>_xlfn.IFNA(INDEX('RD1 Eagle'!$I$2:$I$176,MATCH(Men_5[[#This Row],[Rider]],'RD1 Eagle'!$F$2:$F$176,0)),"")</f>
        <v/>
      </c>
      <c r="C179" s="38" t="str">
        <f>_xlfn.IFNA(INDEX('RD2 Shepherds'!$I$2:$I$172,MATCH(Men_5[[#This Row],[Rider]],'RD2 Shepherds'!$F$2:$F$172,0)),"")</f>
        <v/>
      </c>
      <c r="D179" s="38" t="str">
        <f>_xlfn.IFNA(INDEX('RD3 OHalTW'!$I$2:$I$200,MATCH(Men_5[[#This Row],[Rider]],'RD3 OHalTW'!$F$2:$F$200,0)),"")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XCM Craigburn'!$I$2:$I$200,MATCH(Men_5[[#This Row],[Rider]],'RD5 XCM Craigburn'!$F$2:$F$200,0)),"")</f>
        <v/>
      </c>
      <c r="G179" s="38" t="str">
        <f>_xlfn.IFNA(INDEX('RD6 XCM Fox Creek'!$I$2:$I$200,MATCH(Men_5[[#This Row],[Rider]],'RD6 XCM Fox Creek'!$F$2:$F$200,0)),"")</f>
        <v/>
      </c>
      <c r="H179" s="38" t="str">
        <f>_xlfn.IFNA(INDEX('RD9 XCM Melrose W'!$I$2:$I$200,MATCH(Men_5[[#This Row],[Rider]],'RD9 XCM Melrose W'!$F$2:$F$200,0)),"")</f>
        <v/>
      </c>
      <c r="I179" s="38" t="str">
        <f>_xlfn.IFNA(INDEX('RD7 XCO  Shepherds'!$I$2:$I$200,MATCH(Men_5[[#This Row],[Rider]],'RD7 XCO  Shepherds'!$F$2:$F$200,0)),"")</f>
        <v/>
      </c>
      <c r="J179" s="38" t="str">
        <f>_xlfn.IFNA(INDEX('RD8 XCO Melrose T'!$I$2:$I$200,MATCH(Men_5[[#This Row],[Rider]],'RD8 XCO Melrose T'!$F$2:$F$200,0)),"")</f>
        <v/>
      </c>
      <c r="K179" s="38">
        <f>9-COUNTBLANK(Men_5[[#This Row],[RD1 XCC Eagle]:[RD8 XCO Melrose T]])</f>
        <v>0</v>
      </c>
      <c r="L179" s="61">
        <f>3-COUNTBLANK(Men_5[[#This Row],[RD1 XCC Eagle]:[RD3 XCM OHalTW]])</f>
        <v>0</v>
      </c>
      <c r="M179" s="61">
        <f>4-COUNTBLANK(Men_5[[#This Row],[RD4 ]:[RD7]])</f>
        <v>0</v>
      </c>
      <c r="N179" s="62">
        <f>2-COUNTBLANK(Men_5[[#This Row],[RD8]:[RD8 XCO Melrose T]])</f>
        <v>0</v>
      </c>
      <c r="O179" s="62" cm="1">
        <f t="array" ref="O179">IF(Men_5[[#This Row],[Number of Rounds]]&lt;=6,SUM(IF(ISNA(B179:J179),0,B179:J179)),SUM(LARGE(B179:J179,{1,2,3,4,5,6})))</f>
        <v>0</v>
      </c>
      <c r="P179" s="62" cm="1">
        <f t="array" ref="P179">IF(Men_5[[#This Row],[Number of Rounds XCM]]&lt;=3,SUM(IF(ISNA(E179:H179),0,E179:H179)),SUM(LARGE(E179:H179,{1,2,3})))</f>
        <v>0</v>
      </c>
      <c r="Q179" s="62">
        <f>SUM(Men_5[[#This Row],[RD8]:[RD8 XCO Melrose T]])</f>
        <v>0</v>
      </c>
      <c r="R179" s="61">
        <f>Men_5[[#This Row],[Best 6 of 8 Overall]]+Men_5[[#This Row],[Best 3 of 4 XCM]]+Men_5[[#This Row],[Total of 2 XCO]]</f>
        <v>0</v>
      </c>
      <c r="S179" s="37" cm="1">
        <f t="array" ref="S179">85-SUM(IF(R179&gt;$R$18:$R$210,1/COUNTIF($R$18:$R$210,$R$18:$R$210)))</f>
        <v>85</v>
      </c>
    </row>
    <row r="180" spans="1:19" ht="16" hidden="1" x14ac:dyDescent="0.2">
      <c r="A180" s="110"/>
      <c r="B180" s="38" t="str">
        <f>_xlfn.IFNA(INDEX('RD1 Eagle'!$I$2:$I$176,MATCH(Men_5[[#This Row],[Rider]],'RD1 Eagle'!$F$2:$F$176,0)),"")</f>
        <v/>
      </c>
      <c r="C180" s="38" t="str">
        <f>_xlfn.IFNA(INDEX('RD2 Shepherds'!$I$2:$I$172,MATCH(Men_5[[#This Row],[Rider]],'RD2 Shepherds'!$F$2:$F$172,0)),"")</f>
        <v/>
      </c>
      <c r="D180" s="38" t="str">
        <f>_xlfn.IFNA(INDEX('RD3 OHalTW'!$I$2:$I$200,MATCH(Men_5[[#This Row],[Rider]],'RD3 OHalTW'!$F$2:$F$200,0)),"")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XCM Craigburn'!$I$2:$I$200,MATCH(Men_5[[#This Row],[Rider]],'RD5 XCM Craigburn'!$F$2:$F$200,0)),"")</f>
        <v/>
      </c>
      <c r="G180" s="38" t="str">
        <f>_xlfn.IFNA(INDEX('RD6 XCM Fox Creek'!$I$2:$I$200,MATCH(Men_5[[#This Row],[Rider]],'RD6 XCM Fox Creek'!$F$2:$F$200,0)),"")</f>
        <v/>
      </c>
      <c r="H180" s="38" t="str">
        <f>_xlfn.IFNA(INDEX('RD9 XCM Melrose W'!$I$2:$I$200,MATCH(Men_5[[#This Row],[Rider]],'RD9 XCM Melrose W'!$F$2:$F$200,0)),"")</f>
        <v/>
      </c>
      <c r="I180" s="38" t="str">
        <f>_xlfn.IFNA(INDEX('RD7 XCO  Shepherds'!$I$2:$I$200,MATCH(Men_5[[#This Row],[Rider]],'RD7 XCO  Shepherds'!$F$2:$F$200,0)),"")</f>
        <v/>
      </c>
      <c r="J180" s="38" t="str">
        <f>_xlfn.IFNA(INDEX('RD8 XCO Melrose T'!$I$2:$I$200,MATCH(Men_5[[#This Row],[Rider]],'RD8 XCO Melrose T'!$F$2:$F$200,0)),"")</f>
        <v/>
      </c>
      <c r="K180" s="38">
        <f>9-COUNTBLANK(Men_5[[#This Row],[RD1 XCC Eagle]:[RD8 XCO Melrose T]])</f>
        <v>0</v>
      </c>
      <c r="L180" s="61">
        <f>3-COUNTBLANK(Men_5[[#This Row],[RD1 XCC Eagle]:[RD3 XCM OHalTW]])</f>
        <v>0</v>
      </c>
      <c r="M180" s="61">
        <f>4-COUNTBLANK(Men_5[[#This Row],[RD4 ]:[RD7]])</f>
        <v>0</v>
      </c>
      <c r="N180" s="62">
        <f>2-COUNTBLANK(Men_5[[#This Row],[RD8]:[RD8 XCO Melrose T]])</f>
        <v>0</v>
      </c>
      <c r="O180" s="62" cm="1">
        <f t="array" ref="O180">IF(Men_5[[#This Row],[Number of Rounds]]&lt;=6,SUM(IF(ISNA(B180:J180),0,B180:J180)),SUM(LARGE(B180:J180,{1,2,3,4,5,6})))</f>
        <v>0</v>
      </c>
      <c r="P180" s="62" cm="1">
        <f t="array" ref="P180">IF(Men_5[[#This Row],[Number of Rounds XCM]]&lt;=3,SUM(IF(ISNA(E180:H180),0,E180:H180)),SUM(LARGE(E180:H180,{1,2,3})))</f>
        <v>0</v>
      </c>
      <c r="Q180" s="62">
        <f>SUM(Men_5[[#This Row],[RD8]:[RD8 XCO Melrose T]])</f>
        <v>0</v>
      </c>
      <c r="R180" s="61">
        <f>Men_5[[#This Row],[Best 6 of 8 Overall]]+Men_5[[#This Row],[Best 3 of 4 XCM]]+Men_5[[#This Row],[Total of 2 XCO]]</f>
        <v>0</v>
      </c>
      <c r="S180" s="37" cm="1">
        <f t="array" ref="S180">85-SUM(IF(R180&gt;$R$18:$R$210,1/COUNTIF($R$18:$R$210,$R$18:$R$210)))</f>
        <v>85</v>
      </c>
    </row>
    <row r="181" spans="1:19" ht="16" hidden="1" x14ac:dyDescent="0.2">
      <c r="A181" s="110"/>
      <c r="B181" s="38" t="str">
        <f>_xlfn.IFNA(INDEX('RD1 Eagle'!$I$2:$I$176,MATCH(Men_5[[#This Row],[Rider]],'RD1 Eagle'!$F$2:$F$176,0)),"")</f>
        <v/>
      </c>
      <c r="C181" s="38" t="str">
        <f>_xlfn.IFNA(INDEX('RD2 Shepherds'!$I$2:$I$172,MATCH(Men_5[[#This Row],[Rider]],'RD2 Shepherds'!$F$2:$F$172,0)),"")</f>
        <v/>
      </c>
      <c r="D181" s="38" t="str">
        <f>_xlfn.IFNA(INDEX('RD3 OHalTW'!$I$2:$I$200,MATCH(Men_5[[#This Row],[Rider]],'RD3 OHalTW'!$F$2:$F$200,0)),"")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XCM Craigburn'!$I$2:$I$200,MATCH(Men_5[[#This Row],[Rider]],'RD5 XCM Craigburn'!$F$2:$F$200,0)),"")</f>
        <v/>
      </c>
      <c r="G181" s="38" t="str">
        <f>_xlfn.IFNA(INDEX('RD6 XCM Fox Creek'!$I$2:$I$200,MATCH(Men_5[[#This Row],[Rider]],'RD6 XCM Fox Creek'!$F$2:$F$200,0)),"")</f>
        <v/>
      </c>
      <c r="H181" s="38" t="str">
        <f>_xlfn.IFNA(INDEX('RD9 XCM Melrose W'!$I$2:$I$200,MATCH(Men_5[[#This Row],[Rider]],'RD9 XCM Melrose W'!$F$2:$F$200,0)),"")</f>
        <v/>
      </c>
      <c r="I181" s="38" t="str">
        <f>_xlfn.IFNA(INDEX('RD7 XCO  Shepherds'!$I$2:$I$200,MATCH(Men_5[[#This Row],[Rider]],'RD7 XCO  Shepherds'!$F$2:$F$200,0)),"")</f>
        <v/>
      </c>
      <c r="J181" s="38" t="str">
        <f>_xlfn.IFNA(INDEX('RD8 XCO Melrose T'!$I$2:$I$200,MATCH(Men_5[[#This Row],[Rider]],'RD8 XCO Melrose T'!$F$2:$F$200,0)),"")</f>
        <v/>
      </c>
      <c r="K181" s="38">
        <f>9-COUNTBLANK(Men_5[[#This Row],[RD1 XCC Eagle]:[RD8 XCO Melrose T]])</f>
        <v>0</v>
      </c>
      <c r="L181" s="61">
        <f>3-COUNTBLANK(Men_5[[#This Row],[RD1 XCC Eagle]:[RD3 XCM OHalTW]])</f>
        <v>0</v>
      </c>
      <c r="M181" s="61">
        <f>4-COUNTBLANK(Men_5[[#This Row],[RD4 ]:[RD7]])</f>
        <v>0</v>
      </c>
      <c r="N181" s="62">
        <f>2-COUNTBLANK(Men_5[[#This Row],[RD8]:[RD8 XCO Melrose T]])</f>
        <v>0</v>
      </c>
      <c r="O181" s="62" cm="1">
        <f t="array" ref="O181">IF(Men_5[[#This Row],[Number of Rounds]]&lt;=6,SUM(IF(ISNA(B181:J181),0,B181:J181)),SUM(LARGE(B181:J181,{1,2,3,4,5,6})))</f>
        <v>0</v>
      </c>
      <c r="P181" s="62" cm="1">
        <f t="array" ref="P181">IF(Men_5[[#This Row],[Number of Rounds XCM]]&lt;=3,SUM(IF(ISNA(E181:H181),0,E181:H181)),SUM(LARGE(E181:H181,{1,2,3})))</f>
        <v>0</v>
      </c>
      <c r="Q181" s="62">
        <f>SUM(Men_5[[#This Row],[RD8]:[RD8 XCO Melrose T]])</f>
        <v>0</v>
      </c>
      <c r="R181" s="61">
        <f>Men_5[[#This Row],[Best 6 of 8 Overall]]+Men_5[[#This Row],[Best 3 of 4 XCM]]+Men_5[[#This Row],[Total of 2 XCO]]</f>
        <v>0</v>
      </c>
      <c r="S181" s="37" cm="1">
        <f t="array" ref="S181">85-SUM(IF(R181&gt;$R$18:$R$210,1/COUNTIF($R$18:$R$210,$R$18:$R$210)))</f>
        <v>85</v>
      </c>
    </row>
    <row r="182" spans="1:19" ht="16" hidden="1" x14ac:dyDescent="0.2">
      <c r="A182" s="110"/>
      <c r="B182" s="38" t="str">
        <f>_xlfn.IFNA(INDEX('RD1 Eagle'!$I$2:$I$176,MATCH(Men_5[[#This Row],[Rider]],'RD1 Eagle'!$F$2:$F$176,0)),"")</f>
        <v/>
      </c>
      <c r="C182" s="38" t="str">
        <f>_xlfn.IFNA(INDEX('RD2 Shepherds'!$I$2:$I$172,MATCH(Men_5[[#This Row],[Rider]],'RD2 Shepherds'!$F$2:$F$172,0)),"")</f>
        <v/>
      </c>
      <c r="D182" s="38" t="str">
        <f>_xlfn.IFNA(INDEX('RD3 OHalTW'!$I$2:$I$200,MATCH(Men_5[[#This Row],[Rider]],'RD3 OHalTW'!$F$2:$F$200,0)),"")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XCM Craigburn'!$I$2:$I$200,MATCH(Men_5[[#This Row],[Rider]],'RD5 XCM Craigburn'!$F$2:$F$200,0)),"")</f>
        <v/>
      </c>
      <c r="G182" s="38" t="str">
        <f>_xlfn.IFNA(INDEX('RD6 XCM Fox Creek'!$I$2:$I$200,MATCH(Men_5[[#This Row],[Rider]],'RD6 XCM Fox Creek'!$F$2:$F$200,0)),"")</f>
        <v/>
      </c>
      <c r="H182" s="38" t="str">
        <f>_xlfn.IFNA(INDEX('RD9 XCM Melrose W'!$I$2:$I$200,MATCH(Men_5[[#This Row],[Rider]],'RD9 XCM Melrose W'!$F$2:$F$200,0)),"")</f>
        <v/>
      </c>
      <c r="I182" s="38" t="str">
        <f>_xlfn.IFNA(INDEX('RD7 XCO  Shepherds'!$I$2:$I$200,MATCH(Men_5[[#This Row],[Rider]],'RD7 XCO  Shepherds'!$F$2:$F$200,0)),"")</f>
        <v/>
      </c>
      <c r="J182" s="38" t="str">
        <f>_xlfn.IFNA(INDEX('RD8 XCO Melrose T'!$I$2:$I$200,MATCH(Men_5[[#This Row],[Rider]],'RD8 XCO Melrose T'!$F$2:$F$200,0)),"")</f>
        <v/>
      </c>
      <c r="K182" s="38">
        <f>9-COUNTBLANK(Men_5[[#This Row],[RD1 XCC Eagle]:[RD8 XCO Melrose T]])</f>
        <v>0</v>
      </c>
      <c r="L182" s="61">
        <f>3-COUNTBLANK(Men_5[[#This Row],[RD1 XCC Eagle]:[RD3 XCM OHalTW]])</f>
        <v>0</v>
      </c>
      <c r="M182" s="61">
        <f>4-COUNTBLANK(Men_5[[#This Row],[RD4 ]:[RD7]])</f>
        <v>0</v>
      </c>
      <c r="N182" s="62">
        <f>2-COUNTBLANK(Men_5[[#This Row],[RD8]:[RD8 XCO Melrose T]])</f>
        <v>0</v>
      </c>
      <c r="O182" s="62" cm="1">
        <f t="array" ref="O182">IF(Men_5[[#This Row],[Number of Rounds]]&lt;=6,SUM(IF(ISNA(B182:J182),0,B182:J182)),SUM(LARGE(B182:J182,{1,2,3,4,5,6})))</f>
        <v>0</v>
      </c>
      <c r="P182" s="62" cm="1">
        <f t="array" ref="P182">IF(Men_5[[#This Row],[Number of Rounds XCM]]&lt;=3,SUM(IF(ISNA(E182:H182),0,E182:H182)),SUM(LARGE(E182:H182,{1,2,3})))</f>
        <v>0</v>
      </c>
      <c r="Q182" s="62">
        <f>SUM(Men_5[[#This Row],[RD8]:[RD8 XCO Melrose T]])</f>
        <v>0</v>
      </c>
      <c r="R182" s="61">
        <f>Men_5[[#This Row],[Best 6 of 8 Overall]]+Men_5[[#This Row],[Best 3 of 4 XCM]]+Men_5[[#This Row],[Total of 2 XCO]]</f>
        <v>0</v>
      </c>
      <c r="S182" s="37" cm="1">
        <f t="array" ref="S182">85-SUM(IF(R182&gt;$R$18:$R$210,1/COUNTIF($R$18:$R$210,$R$18:$R$210)))</f>
        <v>85</v>
      </c>
    </row>
    <row r="183" spans="1:19" ht="16" hidden="1" x14ac:dyDescent="0.2">
      <c r="A183" s="110"/>
      <c r="B183" s="38" t="str">
        <f>_xlfn.IFNA(INDEX('RD1 Eagle'!$I$2:$I$176,MATCH(Men_5[[#This Row],[Rider]],'RD1 Eagle'!$F$2:$F$176,0)),"")</f>
        <v/>
      </c>
      <c r="C183" s="38" t="str">
        <f>_xlfn.IFNA(INDEX('RD2 Shepherds'!$I$2:$I$172,MATCH(Men_5[[#This Row],[Rider]],'RD2 Shepherds'!$F$2:$F$172,0)),"")</f>
        <v/>
      </c>
      <c r="D183" s="38" t="str">
        <f>_xlfn.IFNA(INDEX('RD3 OHalTW'!$I$2:$I$200,MATCH(Men_5[[#This Row],[Rider]],'RD3 OHalTW'!$F$2:$F$200,0)),"")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XCM Craigburn'!$I$2:$I$200,MATCH(Men_5[[#This Row],[Rider]],'RD5 XCM Craigburn'!$F$2:$F$200,0)),"")</f>
        <v/>
      </c>
      <c r="G183" s="38" t="str">
        <f>_xlfn.IFNA(INDEX('RD6 XCM Fox Creek'!$I$2:$I$200,MATCH(Men_5[[#This Row],[Rider]],'RD6 XCM Fox Creek'!$F$2:$F$200,0)),"")</f>
        <v/>
      </c>
      <c r="H183" s="38" t="str">
        <f>_xlfn.IFNA(INDEX('RD9 XCM Melrose W'!$I$2:$I$200,MATCH(Men_5[[#This Row],[Rider]],'RD9 XCM Melrose W'!$F$2:$F$200,0)),"")</f>
        <v/>
      </c>
      <c r="I183" s="38" t="str">
        <f>_xlfn.IFNA(INDEX('RD7 XCO  Shepherds'!$I$2:$I$200,MATCH(Men_5[[#This Row],[Rider]],'RD7 XCO  Shepherds'!$F$2:$F$200,0)),"")</f>
        <v/>
      </c>
      <c r="J183" s="38" t="str">
        <f>_xlfn.IFNA(INDEX('RD8 XCO Melrose T'!$I$2:$I$200,MATCH(Men_5[[#This Row],[Rider]],'RD8 XCO Melrose T'!$F$2:$F$200,0)),"")</f>
        <v/>
      </c>
      <c r="K183" s="38">
        <f>9-COUNTBLANK(Men_5[[#This Row],[RD1 XCC Eagle]:[RD8 XCO Melrose T]])</f>
        <v>0</v>
      </c>
      <c r="L183" s="61">
        <f>3-COUNTBLANK(Men_5[[#This Row],[RD1 XCC Eagle]:[RD3 XCM OHalTW]])</f>
        <v>0</v>
      </c>
      <c r="M183" s="61">
        <f>4-COUNTBLANK(Men_5[[#This Row],[RD4 ]:[RD7]])</f>
        <v>0</v>
      </c>
      <c r="N183" s="62">
        <f>2-COUNTBLANK(Men_5[[#This Row],[RD8]:[RD8 XCO Melrose T]])</f>
        <v>0</v>
      </c>
      <c r="O183" s="62" cm="1">
        <f t="array" ref="O183">IF(Men_5[[#This Row],[Number of Rounds]]&lt;=6,SUM(IF(ISNA(B183:J183),0,B183:J183)),SUM(LARGE(B183:J183,{1,2,3,4,5,6})))</f>
        <v>0</v>
      </c>
      <c r="P183" s="62" cm="1">
        <f t="array" ref="P183">IF(Men_5[[#This Row],[Number of Rounds XCM]]&lt;=3,SUM(IF(ISNA(E183:H183),0,E183:H183)),SUM(LARGE(E183:H183,{1,2,3})))</f>
        <v>0</v>
      </c>
      <c r="Q183" s="62">
        <f>SUM(Men_5[[#This Row],[RD8]:[RD8 XCO Melrose T]])</f>
        <v>0</v>
      </c>
      <c r="R183" s="61">
        <f>Men_5[[#This Row],[Best 6 of 8 Overall]]+Men_5[[#This Row],[Best 3 of 4 XCM]]+Men_5[[#This Row],[Total of 2 XCO]]</f>
        <v>0</v>
      </c>
      <c r="S183" s="37" cm="1">
        <f t="array" ref="S183">85-SUM(IF(R183&gt;$R$18:$R$210,1/COUNTIF($R$18:$R$210,$R$18:$R$210)))</f>
        <v>85</v>
      </c>
    </row>
    <row r="184" spans="1:19" ht="16" hidden="1" x14ac:dyDescent="0.2">
      <c r="A184" s="110"/>
      <c r="B184" s="38" t="str">
        <f>_xlfn.IFNA(INDEX('RD1 Eagle'!$I$2:$I$176,MATCH(Men_5[[#This Row],[Rider]],'RD1 Eagle'!$F$2:$F$176,0)),"")</f>
        <v/>
      </c>
      <c r="C184" s="38" t="str">
        <f>_xlfn.IFNA(INDEX('RD2 Shepherds'!$I$2:$I$172,MATCH(Men_5[[#This Row],[Rider]],'RD2 Shepherds'!$F$2:$F$172,0)),"")</f>
        <v/>
      </c>
      <c r="D184" s="38" t="str">
        <f>_xlfn.IFNA(INDEX('RD3 OHalTW'!$I$2:$I$200,MATCH(Men_5[[#This Row],[Rider]],'RD3 OHalTW'!$F$2:$F$200,0)),"")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XCM Craigburn'!$I$2:$I$200,MATCH(Men_5[[#This Row],[Rider]],'RD5 XCM Craigburn'!$F$2:$F$200,0)),"")</f>
        <v/>
      </c>
      <c r="G184" s="38" t="str">
        <f>_xlfn.IFNA(INDEX('RD6 XCM Fox Creek'!$I$2:$I$200,MATCH(Men_5[[#This Row],[Rider]],'RD6 XCM Fox Creek'!$F$2:$F$200,0)),"")</f>
        <v/>
      </c>
      <c r="H184" s="38" t="str">
        <f>_xlfn.IFNA(INDEX('RD9 XCM Melrose W'!$I$2:$I$200,MATCH(Men_5[[#This Row],[Rider]],'RD9 XCM Melrose W'!$F$2:$F$200,0)),"")</f>
        <v/>
      </c>
      <c r="I184" s="38" t="str">
        <f>_xlfn.IFNA(INDEX('RD7 XCO  Shepherds'!$I$2:$I$200,MATCH(Men_5[[#This Row],[Rider]],'RD7 XCO  Shepherds'!$F$2:$F$200,0)),"")</f>
        <v/>
      </c>
      <c r="J184" s="38" t="str">
        <f>_xlfn.IFNA(INDEX('RD8 XCO Melrose T'!$I$2:$I$200,MATCH(Men_5[[#This Row],[Rider]],'RD8 XCO Melrose T'!$F$2:$F$200,0)),"")</f>
        <v/>
      </c>
      <c r="K184" s="38">
        <f>9-COUNTBLANK(Men_5[[#This Row],[RD1 XCC Eagle]:[RD8 XCO Melrose T]])</f>
        <v>0</v>
      </c>
      <c r="L184" s="61">
        <f>3-COUNTBLANK(Men_5[[#This Row],[RD1 XCC Eagle]:[RD3 XCM OHalTW]])</f>
        <v>0</v>
      </c>
      <c r="M184" s="61">
        <f>4-COUNTBLANK(Men_5[[#This Row],[RD4 ]:[RD7]])</f>
        <v>0</v>
      </c>
      <c r="N184" s="62">
        <f>2-COUNTBLANK(Men_5[[#This Row],[RD8]:[RD8 XCO Melrose T]])</f>
        <v>0</v>
      </c>
      <c r="O184" s="62" cm="1">
        <f t="array" ref="O184">IF(Men_5[[#This Row],[Number of Rounds]]&lt;=6,SUM(IF(ISNA(B184:J184),0,B184:J184)),SUM(LARGE(B184:J184,{1,2,3,4,5,6})))</f>
        <v>0</v>
      </c>
      <c r="P184" s="62" cm="1">
        <f t="array" ref="P184">IF(Men_5[[#This Row],[Number of Rounds XCM]]&lt;=3,SUM(IF(ISNA(E184:H184),0,E184:H184)),SUM(LARGE(E184:H184,{1,2,3})))</f>
        <v>0</v>
      </c>
      <c r="Q184" s="62">
        <f>SUM(Men_5[[#This Row],[RD8]:[RD8 XCO Melrose T]])</f>
        <v>0</v>
      </c>
      <c r="R184" s="61">
        <f>Men_5[[#This Row],[Best 6 of 8 Overall]]+Men_5[[#This Row],[Best 3 of 4 XCM]]+Men_5[[#This Row],[Total of 2 XCO]]</f>
        <v>0</v>
      </c>
      <c r="S184" s="37" cm="1">
        <f t="array" ref="S184">85-SUM(IF(R184&gt;$R$18:$R$210,1/COUNTIF($R$18:$R$210,$R$18:$R$210)))</f>
        <v>85</v>
      </c>
    </row>
    <row r="185" spans="1:19" ht="16" hidden="1" x14ac:dyDescent="0.2">
      <c r="A185" s="110"/>
      <c r="B185" s="38" t="str">
        <f>_xlfn.IFNA(INDEX('RD1 Eagle'!$I$2:$I$176,MATCH(Men_5[[#This Row],[Rider]],'RD1 Eagle'!$F$2:$F$176,0)),"")</f>
        <v/>
      </c>
      <c r="C185" s="38" t="str">
        <f>_xlfn.IFNA(INDEX('RD2 Shepherds'!$I$2:$I$172,MATCH(Men_5[[#This Row],[Rider]],'RD2 Shepherds'!$F$2:$F$172,0)),"")</f>
        <v/>
      </c>
      <c r="D185" s="38" t="str">
        <f>_xlfn.IFNA(INDEX('RD3 OHalTW'!$I$2:$I$200,MATCH(Men_5[[#This Row],[Rider]],'RD3 OHalTW'!$F$2:$F$200,0)),"")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XCM Craigburn'!$I$2:$I$200,MATCH(Men_5[[#This Row],[Rider]],'RD5 XCM Craigburn'!$F$2:$F$200,0)),"")</f>
        <v/>
      </c>
      <c r="G185" s="38" t="str">
        <f>_xlfn.IFNA(INDEX('RD6 XCM Fox Creek'!$I$2:$I$200,MATCH(Men_5[[#This Row],[Rider]],'RD6 XCM Fox Creek'!$F$2:$F$200,0)),"")</f>
        <v/>
      </c>
      <c r="H185" s="38" t="str">
        <f>_xlfn.IFNA(INDEX('RD9 XCM Melrose W'!$I$2:$I$200,MATCH(Men_5[[#This Row],[Rider]],'RD9 XCM Melrose W'!$F$2:$F$200,0)),"")</f>
        <v/>
      </c>
      <c r="I185" s="38" t="str">
        <f>_xlfn.IFNA(INDEX('RD7 XCO  Shepherds'!$I$2:$I$200,MATCH(Men_5[[#This Row],[Rider]],'RD7 XCO  Shepherds'!$F$2:$F$200,0)),"")</f>
        <v/>
      </c>
      <c r="J185" s="38" t="str">
        <f>_xlfn.IFNA(INDEX('RD8 XCO Melrose T'!$I$2:$I$200,MATCH(Men_5[[#This Row],[Rider]],'RD8 XCO Melrose T'!$F$2:$F$200,0)),"")</f>
        <v/>
      </c>
      <c r="K185" s="38">
        <f>9-COUNTBLANK(Men_5[[#This Row],[RD1 XCC Eagle]:[RD8 XCO Melrose T]])</f>
        <v>0</v>
      </c>
      <c r="L185" s="61">
        <f>3-COUNTBLANK(Men_5[[#This Row],[RD1 XCC Eagle]:[RD3 XCM OHalTW]])</f>
        <v>0</v>
      </c>
      <c r="M185" s="61">
        <f>4-COUNTBLANK(Men_5[[#This Row],[RD4 ]:[RD7]])</f>
        <v>0</v>
      </c>
      <c r="N185" s="62">
        <f>2-COUNTBLANK(Men_5[[#This Row],[RD8]:[RD8 XCO Melrose T]])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Row],[RD8]:[RD8 XCO Melrose T]])</f>
        <v>0</v>
      </c>
      <c r="R185" s="61">
        <f>Men_5[[#This Row],[Best 6 of 8 Overall]]+Men_5[[#This Row],[Best 3 of 4 XCM]]+Men_5[[#This Row],[Total of 2 XCO]]</f>
        <v>0</v>
      </c>
      <c r="S185" s="37" cm="1">
        <f t="array" ref="S185">85-SUM(IF(R185&gt;$R$18:$R$210,1/COUNTIF($R$18:$R$210,$R$18:$R$210)))</f>
        <v>85</v>
      </c>
    </row>
    <row r="186" spans="1:19" ht="16" hidden="1" x14ac:dyDescent="0.2">
      <c r="A186" s="110"/>
      <c r="B186" s="38" t="str">
        <f>_xlfn.IFNA(INDEX('RD1 Eagle'!$I$2:$I$176,MATCH(Men_5[[#This Row],[Rider]],'RD1 Eagle'!$F$2:$F$176,0)),"")</f>
        <v/>
      </c>
      <c r="C186" s="38" t="str">
        <f>_xlfn.IFNA(INDEX('RD2 Shepherds'!$I$2:$I$172,MATCH(Men_5[[#This Row],[Rider]],'RD2 Shepherds'!$F$2:$F$172,0)),"")</f>
        <v/>
      </c>
      <c r="D186" s="38" t="str">
        <f>_xlfn.IFNA(INDEX('RD3 OHalTW'!$I$2:$I$200,MATCH(Men_5[[#This Row],[Rider]],'RD3 OHalTW'!$F$2:$F$200,0)),"")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XCM Craigburn'!$I$2:$I$200,MATCH(Men_5[[#This Row],[Rider]],'RD5 XCM Craigburn'!$F$2:$F$200,0)),"")</f>
        <v/>
      </c>
      <c r="G186" s="38" t="str">
        <f>_xlfn.IFNA(INDEX('RD6 XCM Fox Creek'!$I$2:$I$200,MATCH(Men_5[[#This Row],[Rider]],'RD6 XCM Fox Creek'!$F$2:$F$200,0)),"")</f>
        <v/>
      </c>
      <c r="H186" s="38" t="str">
        <f>_xlfn.IFNA(INDEX('RD9 XCM Melrose W'!$I$2:$I$200,MATCH(Men_5[[#This Row],[Rider]],'RD9 XCM Melrose W'!$F$2:$F$200,0)),"")</f>
        <v/>
      </c>
      <c r="I186" s="38" t="str">
        <f>_xlfn.IFNA(INDEX('RD7 XCO  Shepherds'!$I$2:$I$200,MATCH(Men_5[[#This Row],[Rider]],'RD7 XCO  Shepherds'!$F$2:$F$200,0)),"")</f>
        <v/>
      </c>
      <c r="J186" s="38" t="str">
        <f>_xlfn.IFNA(INDEX('RD8 XCO Melrose T'!$I$2:$I$200,MATCH(Men_5[[#This Row],[Rider]],'RD8 XCO Melrose T'!$F$2:$F$200,0)),"")</f>
        <v/>
      </c>
      <c r="K186" s="38">
        <f>9-COUNTBLANK(Men_5[[#This Row],[RD1 XCC Eagle]:[RD8 XCO Melrose T]])</f>
        <v>0</v>
      </c>
      <c r="L186" s="61">
        <f>3-COUNTBLANK(Men_5[[#This Row],[RD1 XCC Eagle]:[RD3 XCM OHalTW]])</f>
        <v>0</v>
      </c>
      <c r="M186" s="61">
        <f>4-COUNTBLANK(Men_5[[#This Row],[RD4 ]:[RD7]])</f>
        <v>0</v>
      </c>
      <c r="N186" s="114">
        <f>2-COUNTBLANK(Men_5[[#This Row],[RD8]:[RD8 XCO Melrose T]])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Row],[RD8]:[RD8 XCO Melrose T]])</f>
        <v>0</v>
      </c>
      <c r="R186" s="61">
        <f>Men_5[[#This Row],[Best 6 of 8 Overall]]+Men_5[[#This Row],[Best 3 of 4 XCM]]+Men_5[[#This Row],[Total of 2 XCO]]</f>
        <v>0</v>
      </c>
      <c r="S186" s="37" cm="1">
        <f t="array" ref="S186">85-SUM(IF(R186&gt;$R$18:$R$210,1/COUNTIF($R$18:$R$210,$R$18:$R$210)))</f>
        <v>85</v>
      </c>
    </row>
    <row r="187" spans="1:19" ht="16" hidden="1" x14ac:dyDescent="0.2">
      <c r="A187" s="110"/>
      <c r="B187" s="38" t="str">
        <f>_xlfn.IFNA(INDEX('RD1 Eagle'!$I$2:$I$176,MATCH(Men_5[[#This Row],[Rider]],'RD1 Eagle'!$F$2:$F$176,0)),"")</f>
        <v/>
      </c>
      <c r="C187" s="38" t="str">
        <f>_xlfn.IFNA(INDEX('RD2 Shepherds'!$I$2:$I$172,MATCH(Men_5[[#This Row],[Rider]],'RD2 Shepherds'!$F$2:$F$172,0)),"")</f>
        <v/>
      </c>
      <c r="D187" s="38" t="str">
        <f>_xlfn.IFNA(INDEX('RD3 OHalTW'!$I$2:$I$200,MATCH(Men_5[[#This Row],[Rider]],'RD3 OHalTW'!$F$2:$F$200,0)),"")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XCM Craigburn'!$I$2:$I$200,MATCH(Men_5[[#This Row],[Rider]],'RD5 XCM Craigburn'!$F$2:$F$200,0)),"")</f>
        <v/>
      </c>
      <c r="G187" s="38" t="str">
        <f>_xlfn.IFNA(INDEX('RD6 XCM Fox Creek'!$I$2:$I$200,MATCH(Men_5[[#This Row],[Rider]],'RD6 XCM Fox Creek'!$F$2:$F$200,0)),"")</f>
        <v/>
      </c>
      <c r="H187" s="38" t="str">
        <f>_xlfn.IFNA(INDEX('RD9 XCM Melrose W'!$I$2:$I$200,MATCH(Men_5[[#This Row],[Rider]],'RD9 XCM Melrose W'!$F$2:$F$200,0)),"")</f>
        <v/>
      </c>
      <c r="I187" s="38" t="str">
        <f>_xlfn.IFNA(INDEX('RD7 XCO  Shepherds'!$I$2:$I$200,MATCH(Men_5[[#This Row],[Rider]],'RD7 XCO  Shepherds'!$F$2:$F$200,0)),"")</f>
        <v/>
      </c>
      <c r="J187" s="38" t="str">
        <f>_xlfn.IFNA(INDEX('RD8 XCO Melrose T'!$I$2:$I$200,MATCH(Men_5[[#This Row],[Rider]],'RD8 XCO Melrose T'!$F$2:$F$200,0)),"")</f>
        <v/>
      </c>
      <c r="K187" s="38">
        <f>9-COUNTBLANK(Men_5[[#This Row],[RD1 XCC Eagle]:[RD8 XCO Melrose T]])</f>
        <v>0</v>
      </c>
      <c r="L187" s="61">
        <f>3-COUNTBLANK(Men_5[[#This Row],[RD1 XCC Eagle]:[RD3 XCM OHalTW]])</f>
        <v>0</v>
      </c>
      <c r="M187" s="61">
        <f>4-COUNTBLANK(Men_5[[#This Row],[RD4 ]:[RD7]])</f>
        <v>0</v>
      </c>
      <c r="N187" s="114">
        <f>2-COUNTBLANK(Men_5[[#This Row],[RD8]:[RD8 XCO Melrose T]])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Row],[RD8]:[RD8 XCO Melrose T]])</f>
        <v>0</v>
      </c>
      <c r="R187" s="61">
        <f>Men_5[[#This Row],[Best 6 of 8 Overall]]+Men_5[[#This Row],[Best 3 of 4 XCM]]+Men_5[[#This Row],[Total of 2 XCO]]</f>
        <v>0</v>
      </c>
      <c r="S187" s="37" cm="1">
        <f t="array" ref="S187">85-SUM(IF(R187&gt;$R$18:$R$210,1/COUNTIF($R$18:$R$210,$R$18:$R$210)))</f>
        <v>85</v>
      </c>
    </row>
    <row r="188" spans="1:19" ht="16" hidden="1" x14ac:dyDescent="0.2">
      <c r="A188" s="110"/>
      <c r="B188" s="38" t="str">
        <f>_xlfn.IFNA(INDEX('RD1 Eagle'!$I$2:$I$176,MATCH(Men_5[[#This Row],[Rider]],'RD1 Eagle'!$F$2:$F$176,0)),"")</f>
        <v/>
      </c>
      <c r="C188" s="38" t="str">
        <f>_xlfn.IFNA(INDEX('RD2 Shepherds'!$I$2:$I$172,MATCH(Men_5[[#This Row],[Rider]],'RD2 Shepherds'!$F$2:$F$172,0)),"")</f>
        <v/>
      </c>
      <c r="D188" s="38" t="str">
        <f>_xlfn.IFNA(INDEX('RD3 OHalTW'!$I$2:$I$200,MATCH(Men_5[[#This Row],[Rider]],'RD3 OHalTW'!$F$2:$F$200,0)),"")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XCM Craigburn'!$I$2:$I$200,MATCH(Men_5[[#This Row],[Rider]],'RD5 XCM Craigburn'!$F$2:$F$200,0)),"")</f>
        <v/>
      </c>
      <c r="G188" s="38" t="str">
        <f>_xlfn.IFNA(INDEX('RD6 XCM Fox Creek'!$I$2:$I$200,MATCH(Men_5[[#This Row],[Rider]],'RD6 XCM Fox Creek'!$F$2:$F$200,0)),"")</f>
        <v/>
      </c>
      <c r="H188" s="38" t="str">
        <f>_xlfn.IFNA(INDEX('RD9 XCM Melrose W'!$I$2:$I$200,MATCH(Men_5[[#This Row],[Rider]],'RD9 XCM Melrose W'!$F$2:$F$200,0)),"")</f>
        <v/>
      </c>
      <c r="I188" s="38" t="str">
        <f>_xlfn.IFNA(INDEX('RD7 XCO  Shepherds'!$I$2:$I$200,MATCH(Men_5[[#This Row],[Rider]],'RD7 XCO  Shepherds'!$F$2:$F$200,0)),"")</f>
        <v/>
      </c>
      <c r="J188" s="38" t="str">
        <f>_xlfn.IFNA(INDEX('RD8 XCO Melrose T'!$I$2:$I$200,MATCH(Men_5[[#This Row],[Rider]],'RD8 XCO Melrose T'!$F$2:$F$200,0)),"")</f>
        <v/>
      </c>
      <c r="K188" s="38">
        <f>9-COUNTBLANK(Men_5[[#This Row],[RD1 XCC Eagle]:[RD8 XCO Melrose T]])</f>
        <v>0</v>
      </c>
      <c r="L188" s="61">
        <f>3-COUNTBLANK(Men_5[[#This Row],[RD1 XCC Eagle]:[RD3 XCM OHalTW]])</f>
        <v>0</v>
      </c>
      <c r="M188" s="61">
        <f>4-COUNTBLANK(Men_5[[#This Row],[RD4 ]:[RD7]])</f>
        <v>0</v>
      </c>
      <c r="N188" s="114">
        <f>2-COUNTBLANK(Men_5[[#This Row],[RD8]:[RD8 XCO Melrose T]])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Row],[RD8]:[RD8 XCO Melrose T]])</f>
        <v>0</v>
      </c>
      <c r="R188" s="61">
        <f>Men_5[[#This Row],[Best 6 of 8 Overall]]+Men_5[[#This Row],[Best 3 of 4 XCM]]+Men_5[[#This Row],[Total of 2 XCO]]</f>
        <v>0</v>
      </c>
      <c r="S188" s="37" cm="1">
        <f t="array" ref="S188">85-SUM(IF(R188&gt;$R$18:$R$210,1/COUNTIF($R$18:$R$210,$R$18:$R$210)))</f>
        <v>85</v>
      </c>
    </row>
    <row r="189" spans="1:19" ht="16" hidden="1" x14ac:dyDescent="0.2">
      <c r="A189" s="110"/>
      <c r="B189" s="38" t="str">
        <f>_xlfn.IFNA(INDEX('RD1 Eagle'!$I$2:$I$176,MATCH(Men_5[[#This Row],[Rider]],'RD1 Eagle'!$F$2:$F$176,0)),"")</f>
        <v/>
      </c>
      <c r="C189" s="38" t="str">
        <f>_xlfn.IFNA(INDEX('RD2 Shepherds'!$I$2:$I$172,MATCH(Men_5[[#This Row],[Rider]],'RD2 Shepherds'!$F$2:$F$172,0)),"")</f>
        <v/>
      </c>
      <c r="D189" s="38" t="str">
        <f>_xlfn.IFNA(INDEX('RD3 OHalTW'!$I$2:$I$200,MATCH(Men_5[[#This Row],[Rider]],'RD3 OHalTW'!$F$2:$F$200,0)),"")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XCM Craigburn'!$I$2:$I$200,MATCH(Men_5[[#This Row],[Rider]],'RD5 XCM Craigburn'!$F$2:$F$200,0)),"")</f>
        <v/>
      </c>
      <c r="G189" s="38" t="str">
        <f>_xlfn.IFNA(INDEX('RD6 XCM Fox Creek'!$I$2:$I$200,MATCH(Men_5[[#This Row],[Rider]],'RD6 XCM Fox Creek'!$F$2:$F$200,0)),"")</f>
        <v/>
      </c>
      <c r="H189" s="38" t="str">
        <f>_xlfn.IFNA(INDEX('RD9 XCM Melrose W'!$I$2:$I$200,MATCH(Men_5[[#This Row],[Rider]],'RD9 XCM Melrose W'!$F$2:$F$200,0)),"")</f>
        <v/>
      </c>
      <c r="I189" s="38" t="str">
        <f>_xlfn.IFNA(INDEX('RD7 XCO  Shepherds'!$I$2:$I$200,MATCH(Men_5[[#This Row],[Rider]],'RD7 XCO  Shepherds'!$F$2:$F$200,0)),"")</f>
        <v/>
      </c>
      <c r="J189" s="38" t="str">
        <f>_xlfn.IFNA(INDEX('RD8 XCO Melrose T'!$I$2:$I$200,MATCH(Men_5[[#This Row],[Rider]],'RD8 XCO Melrose T'!$F$2:$F$200,0)),"")</f>
        <v/>
      </c>
      <c r="K189" s="38">
        <f>9-COUNTBLANK(Men_5[[#This Row],[RD1 XCC Eagle]:[RD8 XCO Melrose T]])</f>
        <v>0</v>
      </c>
      <c r="L189" s="61">
        <f>3-COUNTBLANK(Men_5[[#This Row],[RD1 XCC Eagle]:[RD3 XCM OHalTW]])</f>
        <v>0</v>
      </c>
      <c r="M189" s="61">
        <f>4-COUNTBLANK(Men_5[[#This Row],[RD4 ]:[RD7]])</f>
        <v>0</v>
      </c>
      <c r="N189" s="114">
        <f>2-COUNTBLANK(Men_5[[#This Row],[RD8]:[RD8 XCO Melrose T]])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Row],[RD8]:[RD8 XCO Melrose T]])</f>
        <v>0</v>
      </c>
      <c r="R189" s="61">
        <f>Men_5[[#This Row],[Best 6 of 8 Overall]]+Men_5[[#This Row],[Best 3 of 4 XCM]]+Men_5[[#This Row],[Total of 2 XCO]]</f>
        <v>0</v>
      </c>
      <c r="S189" s="37" cm="1">
        <f t="array" ref="S189">85-SUM(IF(R189&gt;$R$18:$R$210,1/COUNTIF($R$18:$R$210,$R$18:$R$210)))</f>
        <v>85</v>
      </c>
    </row>
    <row r="190" spans="1:19" ht="16" hidden="1" x14ac:dyDescent="0.2">
      <c r="A190" s="110"/>
      <c r="B190" s="38" t="str">
        <f>_xlfn.IFNA(INDEX('RD1 Eagle'!$I$2:$I$176,MATCH(Men_5[[#This Row],[Rider]],'RD1 Eagle'!$F$2:$F$176,0)),"")</f>
        <v/>
      </c>
      <c r="C190" s="38" t="str">
        <f>_xlfn.IFNA(INDEX('RD2 Shepherds'!$I$2:$I$172,MATCH(Men_5[[#This Row],[Rider]],'RD2 Shepherds'!$F$2:$F$172,0)),"")</f>
        <v/>
      </c>
      <c r="D190" s="38" t="str">
        <f>_xlfn.IFNA(INDEX('RD3 OHalTW'!$I$2:$I$200,MATCH(Men_5[[#This Row],[Rider]],'RD3 OHalTW'!$F$2:$F$200,0)),"")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XCM Craigburn'!$I$2:$I$200,MATCH(Men_5[[#This Row],[Rider]],'RD5 XCM Craigburn'!$F$2:$F$200,0)),"")</f>
        <v/>
      </c>
      <c r="G190" s="38" t="str">
        <f>_xlfn.IFNA(INDEX('RD6 XCM Fox Creek'!$I$2:$I$200,MATCH(Men_5[[#This Row],[Rider]],'RD6 XCM Fox Creek'!$F$2:$F$200,0)),"")</f>
        <v/>
      </c>
      <c r="H190" s="38" t="str">
        <f>_xlfn.IFNA(INDEX('RD9 XCM Melrose W'!$I$2:$I$200,MATCH(Men_5[[#This Row],[Rider]],'RD9 XCM Melrose W'!$F$2:$F$200,0)),"")</f>
        <v/>
      </c>
      <c r="I190" s="38" t="str">
        <f>_xlfn.IFNA(INDEX('RD7 XCO  Shepherds'!$I$2:$I$200,MATCH(Men_5[[#This Row],[Rider]],'RD7 XCO  Shepherds'!$F$2:$F$200,0)),"")</f>
        <v/>
      </c>
      <c r="J190" s="38" t="str">
        <f>_xlfn.IFNA(INDEX('RD8 XCO Melrose T'!$I$2:$I$200,MATCH(Men_5[[#This Row],[Rider]],'RD8 XCO Melrose T'!$F$2:$F$200,0)),"")</f>
        <v/>
      </c>
      <c r="K190" s="38">
        <f>9-COUNTBLANK(Men_5[[#This Row],[RD1 XCC Eagle]:[RD8 XCO Melrose T]])</f>
        <v>0</v>
      </c>
      <c r="L190" s="61">
        <f>3-COUNTBLANK(Men_5[[#This Row],[RD1 XCC Eagle]:[RD3 XCM OHalTW]])</f>
        <v>0</v>
      </c>
      <c r="M190" s="61">
        <f>4-COUNTBLANK(Men_5[[#This Row],[RD4 ]:[RD7]])</f>
        <v>0</v>
      </c>
      <c r="N190" s="114">
        <f>2-COUNTBLANK(Men_5[[#This Row],[RD8]:[RD8 XCO Melrose T]])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Row],[RD8]:[RD8 XCO Melrose T]])</f>
        <v>0</v>
      </c>
      <c r="R190" s="61">
        <f>Men_5[[#This Row],[Best 6 of 8 Overall]]+Men_5[[#This Row],[Best 3 of 4 XCM]]+Men_5[[#This Row],[Total of 2 XCO]]</f>
        <v>0</v>
      </c>
      <c r="S190" s="37" cm="1">
        <f t="array" ref="S190">85-SUM(IF(R190&gt;$R$18:$R$210,1/COUNTIF($R$18:$R$210,$R$18:$R$210)))</f>
        <v>85</v>
      </c>
    </row>
    <row r="191" spans="1:19" ht="16" hidden="1" x14ac:dyDescent="0.2">
      <c r="A191" s="110"/>
      <c r="B191" s="38" t="str">
        <f>_xlfn.IFNA(INDEX('RD1 Eagle'!$I$2:$I$176,MATCH(Men_5[[#This Row],[Rider]],'RD1 Eagle'!$F$2:$F$176,0)),"")</f>
        <v/>
      </c>
      <c r="C191" s="38" t="str">
        <f>_xlfn.IFNA(INDEX('RD2 Shepherds'!$I$2:$I$172,MATCH(Men_5[[#This Row],[Rider]],'RD2 Shepherds'!$F$2:$F$172,0)),"")</f>
        <v/>
      </c>
      <c r="D191" s="38" t="str">
        <f>_xlfn.IFNA(INDEX('RD3 OHalTW'!$I$2:$I$200,MATCH(Men_5[[#This Row],[Rider]],'RD3 OHalTW'!$F$2:$F$200,0)),"")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XCM Craigburn'!$I$2:$I$200,MATCH(Men_5[[#This Row],[Rider]],'RD5 XCM Craigburn'!$F$2:$F$200,0)),"")</f>
        <v/>
      </c>
      <c r="G191" s="38" t="str">
        <f>_xlfn.IFNA(INDEX('RD6 XCM Fox Creek'!$I$2:$I$200,MATCH(Men_5[[#This Row],[Rider]],'RD6 XCM Fox Creek'!$F$2:$F$200,0)),"")</f>
        <v/>
      </c>
      <c r="H191" s="38" t="str">
        <f>_xlfn.IFNA(INDEX('RD9 XCM Melrose W'!$I$2:$I$200,MATCH(Men_5[[#This Row],[Rider]],'RD9 XCM Melrose W'!$F$2:$F$200,0)),"")</f>
        <v/>
      </c>
      <c r="I191" s="38" t="str">
        <f>_xlfn.IFNA(INDEX('RD7 XCO  Shepherds'!$I$2:$I$200,MATCH(Men_5[[#This Row],[Rider]],'RD7 XCO  Shepherds'!$F$2:$F$200,0)),"")</f>
        <v/>
      </c>
      <c r="J191" s="38" t="str">
        <f>_xlfn.IFNA(INDEX('RD8 XCO Melrose T'!$I$2:$I$200,MATCH(Men_5[[#This Row],[Rider]],'RD8 XCO Melrose T'!$F$2:$F$200,0)),"")</f>
        <v/>
      </c>
      <c r="K191" s="38">
        <f>9-COUNTBLANK(Men_5[[#This Row],[RD1 XCC Eagle]:[RD8 XCO Melrose T]])</f>
        <v>0</v>
      </c>
      <c r="L191" s="61">
        <f>3-COUNTBLANK(Men_5[[#This Row],[RD1 XCC Eagle]:[RD3 XCM OHalTW]])</f>
        <v>0</v>
      </c>
      <c r="M191" s="61">
        <f>4-COUNTBLANK(Men_5[[#This Row],[RD4 ]:[RD7]])</f>
        <v>0</v>
      </c>
      <c r="N191" s="114">
        <f>2-COUNTBLANK(Men_5[[#This Row],[RD8]:[RD8 XCO Melrose T]])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Row],[RD8]:[RD8 XCO Melrose T]])</f>
        <v>0</v>
      </c>
      <c r="R191" s="61">
        <f>Men_5[[#This Row],[Best 6 of 8 Overall]]+Men_5[[#This Row],[Best 3 of 4 XCM]]+Men_5[[#This Row],[Total of 2 XCO]]</f>
        <v>0</v>
      </c>
      <c r="S191" s="37" cm="1">
        <f t="array" ref="S191">85-SUM(IF(R191&gt;$R$18:$R$210,1/COUNTIF($R$18:$R$210,$R$18:$R$210)))</f>
        <v>85</v>
      </c>
    </row>
    <row r="192" spans="1:19" ht="16" hidden="1" x14ac:dyDescent="0.2">
      <c r="A192" s="110"/>
      <c r="B192" s="38" t="str">
        <f>_xlfn.IFNA(INDEX('RD1 Eagle'!$I$2:$I$176,MATCH(Men_5[[#This Row],[Rider]],'RD1 Eagle'!$F$2:$F$176,0)),"")</f>
        <v/>
      </c>
      <c r="C192" s="38" t="str">
        <f>_xlfn.IFNA(INDEX('RD2 Shepherds'!$I$2:$I$172,MATCH(Men_5[[#This Row],[Rider]],'RD2 Shepherds'!$F$2:$F$172,0)),"")</f>
        <v/>
      </c>
      <c r="D192" s="38" t="str">
        <f>_xlfn.IFNA(INDEX('RD3 OHalTW'!$I$2:$I$200,MATCH(Men_5[[#This Row],[Rider]],'RD3 OHalTW'!$F$2:$F$200,0)),"")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XCM Craigburn'!$I$2:$I$200,MATCH(Men_5[[#This Row],[Rider]],'RD5 XCM Craigburn'!$F$2:$F$200,0)),"")</f>
        <v/>
      </c>
      <c r="G192" s="38" t="str">
        <f>_xlfn.IFNA(INDEX('RD6 XCM Fox Creek'!$I$2:$I$200,MATCH(Men_5[[#This Row],[Rider]],'RD6 XCM Fox Creek'!$F$2:$F$200,0)),"")</f>
        <v/>
      </c>
      <c r="H192" s="38" t="str">
        <f>_xlfn.IFNA(INDEX('RD9 XCM Melrose W'!$I$2:$I$200,MATCH(Men_5[[#This Row],[Rider]],'RD9 XCM Melrose W'!$F$2:$F$200,0)),"")</f>
        <v/>
      </c>
      <c r="I192" s="38" t="str">
        <f>_xlfn.IFNA(INDEX('RD7 XCO  Shepherds'!$I$2:$I$200,MATCH(Men_5[[#This Row],[Rider]],'RD7 XCO  Shepherds'!$F$2:$F$200,0)),"")</f>
        <v/>
      </c>
      <c r="J192" s="38" t="str">
        <f>_xlfn.IFNA(INDEX('RD8 XCO Melrose T'!$I$2:$I$200,MATCH(Men_5[[#This Row],[Rider]],'RD8 XCO Melrose T'!$F$2:$F$200,0)),"")</f>
        <v/>
      </c>
      <c r="K192" s="38">
        <f>9-COUNTBLANK(Men_5[[#This Row],[RD1 XCC Eagle]:[RD8 XCO Melrose T]])</f>
        <v>0</v>
      </c>
      <c r="L192" s="61">
        <f>3-COUNTBLANK(Men_5[[#This Row],[RD1 XCC Eagle]:[RD3 XCM OHalTW]])</f>
        <v>0</v>
      </c>
      <c r="M192" s="61">
        <f>4-COUNTBLANK(Men_5[[#This Row],[RD4 ]:[RD7]])</f>
        <v>0</v>
      </c>
      <c r="N192" s="114">
        <f>2-COUNTBLANK(Men_5[[#This Row],[RD8]:[RD8 XCO Melrose T]])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Row],[RD8]:[RD8 XCO Melrose T]])</f>
        <v>0</v>
      </c>
      <c r="R192" s="61">
        <f>Men_5[[#This Row],[Best 6 of 8 Overall]]+Men_5[[#This Row],[Best 3 of 4 XCM]]+Men_5[[#This Row],[Total of 2 XCO]]</f>
        <v>0</v>
      </c>
      <c r="S192" s="37" cm="1">
        <f t="array" ref="S192">85-SUM(IF(R192&gt;$R$18:$R$210,1/COUNTIF($R$18:$R$210,$R$18:$R$210)))</f>
        <v>85</v>
      </c>
    </row>
    <row r="193" spans="1:19" ht="16" hidden="1" x14ac:dyDescent="0.2">
      <c r="A193" s="110"/>
      <c r="B193" s="38" t="str">
        <f>_xlfn.IFNA(INDEX('RD1 Eagle'!$I$2:$I$176,MATCH(Men_5[[#This Row],[Rider]],'RD1 Eagle'!$F$2:$F$176,0)),"")</f>
        <v/>
      </c>
      <c r="C193" s="38" t="str">
        <f>_xlfn.IFNA(INDEX('RD2 Shepherds'!$I$2:$I$172,MATCH(Men_5[[#This Row],[Rider]],'RD2 Shepherds'!$F$2:$F$172,0)),"")</f>
        <v/>
      </c>
      <c r="D193" s="38" t="str">
        <f>_xlfn.IFNA(INDEX('RD3 OHalTW'!$I$2:$I$200,MATCH(Men_5[[#This Row],[Rider]],'RD3 OHalTW'!$F$2:$F$200,0)),"")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XCM Craigburn'!$I$2:$I$200,MATCH(Men_5[[#This Row],[Rider]],'RD5 XCM Craigburn'!$F$2:$F$200,0)),"")</f>
        <v/>
      </c>
      <c r="G193" s="38" t="str">
        <f>_xlfn.IFNA(INDEX('RD6 XCM Fox Creek'!$I$2:$I$200,MATCH(Men_5[[#This Row],[Rider]],'RD6 XCM Fox Creek'!$F$2:$F$200,0)),"")</f>
        <v/>
      </c>
      <c r="H193" s="38" t="str">
        <f>_xlfn.IFNA(INDEX('RD9 XCM Melrose W'!$I$2:$I$200,MATCH(Men_5[[#This Row],[Rider]],'RD9 XCM Melrose W'!$F$2:$F$200,0)),"")</f>
        <v/>
      </c>
      <c r="I193" s="38" t="str">
        <f>_xlfn.IFNA(INDEX('RD7 XCO  Shepherds'!$I$2:$I$200,MATCH(Men_5[[#This Row],[Rider]],'RD7 XCO  Shepherds'!$F$2:$F$200,0)),"")</f>
        <v/>
      </c>
      <c r="J193" s="38" t="str">
        <f>_xlfn.IFNA(INDEX('RD8 XCO Melrose T'!$I$2:$I$200,MATCH(Men_5[[#This Row],[Rider]],'RD8 XCO Melrose T'!$F$2:$F$200,0)),"")</f>
        <v/>
      </c>
      <c r="K193" s="38">
        <f>9-COUNTBLANK(Men_5[[#This Row],[RD1 XCC Eagle]:[RD8 XCO Melrose T]])</f>
        <v>0</v>
      </c>
      <c r="L193" s="61">
        <f>3-COUNTBLANK(Men_5[[#This Row],[RD1 XCC Eagle]:[RD3 XCM OHalTW]])</f>
        <v>0</v>
      </c>
      <c r="M193" s="61">
        <f>4-COUNTBLANK(Men_5[[#This Row],[RD4 ]:[RD7]])</f>
        <v>0</v>
      </c>
      <c r="N193" s="114">
        <f>2-COUNTBLANK(Men_5[[#This Row],[RD8]:[RD8 XCO Melrose T]])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Row],[RD8]:[RD8 XCO Melrose T]])</f>
        <v>0</v>
      </c>
      <c r="R193" s="61">
        <f>Men_5[[#This Row],[Best 6 of 8 Overall]]+Men_5[[#This Row],[Best 3 of 4 XCM]]+Men_5[[#This Row],[Total of 2 XCO]]</f>
        <v>0</v>
      </c>
      <c r="S193" s="37" cm="1">
        <f t="array" ref="S193">85-SUM(IF(R193&gt;$R$18:$R$210,1/COUNTIF($R$18:$R$210,$R$18:$R$210)))</f>
        <v>85</v>
      </c>
    </row>
    <row r="194" spans="1:19" ht="16" hidden="1" x14ac:dyDescent="0.2">
      <c r="A194" s="110"/>
      <c r="B194" s="38" t="str">
        <f>_xlfn.IFNA(INDEX('RD1 Eagle'!$I$2:$I$176,MATCH(Men_5[[#This Row],[Rider]],'RD1 Eagle'!$F$2:$F$176,0)),"")</f>
        <v/>
      </c>
      <c r="C194" s="38" t="str">
        <f>_xlfn.IFNA(INDEX('RD2 Shepherds'!$I$2:$I$172,MATCH(Men_5[[#This Row],[Rider]],'RD2 Shepherds'!$F$2:$F$172,0)),"")</f>
        <v/>
      </c>
      <c r="D194" s="38" t="str">
        <f>_xlfn.IFNA(INDEX('RD3 OHalTW'!$I$2:$I$200,MATCH(Men_5[[#This Row],[Rider]],'RD3 OHalTW'!$F$2:$F$200,0)),"")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XCM Craigburn'!$I$2:$I$200,MATCH(Men_5[[#This Row],[Rider]],'RD5 XCM Craigburn'!$F$2:$F$200,0)),"")</f>
        <v/>
      </c>
      <c r="G194" s="38" t="str">
        <f>_xlfn.IFNA(INDEX('RD6 XCM Fox Creek'!$I$2:$I$200,MATCH(Men_5[[#This Row],[Rider]],'RD6 XCM Fox Creek'!$F$2:$F$200,0)),"")</f>
        <v/>
      </c>
      <c r="H194" s="38" t="str">
        <f>_xlfn.IFNA(INDEX('RD9 XCM Melrose W'!$I$2:$I$200,MATCH(Men_5[[#This Row],[Rider]],'RD9 XCM Melrose W'!$F$2:$F$200,0)),"")</f>
        <v/>
      </c>
      <c r="I194" s="38" t="str">
        <f>_xlfn.IFNA(INDEX('RD7 XCO  Shepherds'!$I$2:$I$200,MATCH(Men_5[[#This Row],[Rider]],'RD7 XCO  Shepherds'!$F$2:$F$200,0)),"")</f>
        <v/>
      </c>
      <c r="J194" s="38" t="str">
        <f>_xlfn.IFNA(INDEX('RD8 XCO Melrose T'!$I$2:$I$200,MATCH(Men_5[[#This Row],[Rider]],'RD8 XCO Melrose T'!$F$2:$F$200,0)),"")</f>
        <v/>
      </c>
      <c r="K194" s="38">
        <f>9-COUNTBLANK(Men_5[[#This Row],[RD1 XCC Eagle]:[RD8 XCO Melrose T]])</f>
        <v>0</v>
      </c>
      <c r="L194" s="61">
        <f>3-COUNTBLANK(Men_5[[#This Row],[RD1 XCC Eagle]:[RD3 XCM OHalTW]])</f>
        <v>0</v>
      </c>
      <c r="M194" s="61">
        <f>4-COUNTBLANK(Men_5[[#This Row],[RD4 ]:[RD7]])</f>
        <v>0</v>
      </c>
      <c r="N194" s="62">
        <f>2-COUNTBLANK(Men_5[[#This Row],[RD8]:[RD8 XCO Melrose T]])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Row],[RD8]:[RD8 XCO Melrose T]])</f>
        <v>0</v>
      </c>
      <c r="R194" s="61">
        <f>Men_5[[#This Row],[Best 6 of 8 Overall]]+Men_5[[#This Row],[Best 3 of 4 XCM]]+Men_5[[#This Row],[Total of 2 XCO]]</f>
        <v>0</v>
      </c>
      <c r="S194" s="37" cm="1">
        <f t="array" ref="S194">85-SUM(IF(R194&gt;$R$18:$R$210,1/COUNTIF($R$18:$R$210,$R$18:$R$210)))</f>
        <v>85</v>
      </c>
    </row>
    <row r="195" spans="1:19" ht="16" hidden="1" x14ac:dyDescent="0.2">
      <c r="A195" s="110"/>
      <c r="B195" s="38" t="str">
        <f>_xlfn.IFNA(INDEX('RD1 Eagle'!$I$2:$I$176,MATCH(Men_5[[#This Row],[Rider]],'RD1 Eagle'!$F$2:$F$176,0)),"")</f>
        <v/>
      </c>
      <c r="C195" s="38" t="str">
        <f>_xlfn.IFNA(INDEX('RD2 Shepherds'!$I$2:$I$172,MATCH(Men_5[[#This Row],[Rider]],'RD2 Shepherds'!$F$2:$F$172,0)),"")</f>
        <v/>
      </c>
      <c r="D195" s="38" t="str">
        <f>_xlfn.IFNA(INDEX('RD3 OHalTW'!$I$2:$I$200,MATCH(Men_5[[#This Row],[Rider]],'RD3 OHalTW'!$F$2:$F$200,0)),"")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XCM Craigburn'!$I$2:$I$200,MATCH(Men_5[[#This Row],[Rider]],'RD5 XCM Craigburn'!$F$2:$F$200,0)),"")</f>
        <v/>
      </c>
      <c r="G195" s="38" t="str">
        <f>_xlfn.IFNA(INDEX('RD6 XCM Fox Creek'!$I$2:$I$200,MATCH(Men_5[[#This Row],[Rider]],'RD6 XCM Fox Creek'!$F$2:$F$200,0)),"")</f>
        <v/>
      </c>
      <c r="H195" s="38" t="str">
        <f>_xlfn.IFNA(INDEX('RD9 XCM Melrose W'!$I$2:$I$200,MATCH(Men_5[[#This Row],[Rider]],'RD9 XCM Melrose W'!$F$2:$F$200,0)),"")</f>
        <v/>
      </c>
      <c r="I195" s="38" t="str">
        <f>_xlfn.IFNA(INDEX('RD7 XCO  Shepherds'!$I$2:$I$200,MATCH(Men_5[[#This Row],[Rider]],'RD7 XCO  Shepherds'!$F$2:$F$200,0)),"")</f>
        <v/>
      </c>
      <c r="J195" s="38" t="str">
        <f>_xlfn.IFNA(INDEX('RD8 XCO Melrose T'!$I$2:$I$200,MATCH(Men_5[[#This Row],[Rider]],'RD8 XCO Melrose T'!$F$2:$F$200,0)),"")</f>
        <v/>
      </c>
      <c r="K195" s="38">
        <f>9-COUNTBLANK(Men_5[[#This Row],[RD1 XCC Eagle]:[RD8 XCO Melrose T]])</f>
        <v>0</v>
      </c>
      <c r="L195" s="61">
        <f>3-COUNTBLANK(Men_5[[#This Row],[RD1 XCC Eagle]:[RD3 XCM OHalTW]])</f>
        <v>0</v>
      </c>
      <c r="M195" s="61">
        <f>4-COUNTBLANK(Men_5[[#This Row],[RD4 ]:[RD7]])</f>
        <v>0</v>
      </c>
      <c r="N195" s="114">
        <f>2-COUNTBLANK(Men_5[[#This Row],[RD8]:[RD8 XCO Melrose T]])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Row],[RD8]:[RD8 XCO Melrose T]])</f>
        <v>0</v>
      </c>
      <c r="R195" s="61">
        <f>Men_5[[#This Row],[Best 6 of 8 Overall]]+Men_5[[#This Row],[Best 3 of 4 XCM]]+Men_5[[#This Row],[Total of 2 XCO]]</f>
        <v>0</v>
      </c>
      <c r="S195" s="37" cm="1">
        <f t="array" ref="S195">85-SUM(IF(R195&gt;$R$18:$R$210,1/COUNTIF($R$18:$R$210,$R$18:$R$210)))</f>
        <v>85</v>
      </c>
    </row>
    <row r="196" spans="1:19" ht="16" hidden="1" x14ac:dyDescent="0.2">
      <c r="A196" s="110"/>
      <c r="B196" s="38" t="str">
        <f>_xlfn.IFNA(INDEX('RD1 Eagle'!$I$2:$I$176,MATCH(Men_5[[#This Row],[Rider]],'RD1 Eagle'!$F$2:$F$176,0)),"")</f>
        <v/>
      </c>
      <c r="C196" s="38" t="str">
        <f>_xlfn.IFNA(INDEX('RD2 Shepherds'!$I$2:$I$172,MATCH(Men_5[[#This Row],[Rider]],'RD2 Shepherds'!$F$2:$F$172,0)),"")</f>
        <v/>
      </c>
      <c r="D196" s="38" t="str">
        <f>_xlfn.IFNA(INDEX('RD3 OHalTW'!$I$2:$I$200,MATCH(Men_5[[#This Row],[Rider]],'RD3 OHalTW'!$F$2:$F$200,0)),"")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XCM Craigburn'!$I$2:$I$200,MATCH(Men_5[[#This Row],[Rider]],'RD5 XCM Craigburn'!$F$2:$F$200,0)),"")</f>
        <v/>
      </c>
      <c r="G196" s="38" t="str">
        <f>_xlfn.IFNA(INDEX('RD6 XCM Fox Creek'!$I$2:$I$200,MATCH(Men_5[[#This Row],[Rider]],'RD6 XCM Fox Creek'!$F$2:$F$200,0)),"")</f>
        <v/>
      </c>
      <c r="H196" s="38" t="str">
        <f>_xlfn.IFNA(INDEX('RD9 XCM Melrose W'!$I$2:$I$200,MATCH(Men_5[[#This Row],[Rider]],'RD9 XCM Melrose W'!$F$2:$F$200,0)),"")</f>
        <v/>
      </c>
      <c r="I196" s="38" t="str">
        <f>_xlfn.IFNA(INDEX('RD7 XCO  Shepherds'!$I$2:$I$200,MATCH(Men_5[[#This Row],[Rider]],'RD7 XCO  Shepherds'!$F$2:$F$200,0)),"")</f>
        <v/>
      </c>
      <c r="J196" s="38" t="str">
        <f>_xlfn.IFNA(INDEX('RD8 XCO Melrose T'!$I$2:$I$200,MATCH(Men_5[[#This Row],[Rider]],'RD8 XCO Melrose T'!$F$2:$F$200,0)),"")</f>
        <v/>
      </c>
      <c r="K196" s="38">
        <f>9-COUNTBLANK(Men_5[[#This Row],[RD1 XCC Eagle]:[RD8 XCO Melrose T]])</f>
        <v>0</v>
      </c>
      <c r="L196" s="61">
        <f>3-COUNTBLANK(Men_5[[#This Row],[RD1 XCC Eagle]:[RD3 XCM OHalTW]])</f>
        <v>0</v>
      </c>
      <c r="M196" s="61">
        <f>4-COUNTBLANK(Men_5[[#This Row],[RD4 ]:[RD7]])</f>
        <v>0</v>
      </c>
      <c r="N196" s="114">
        <f>2-COUNTBLANK(Men_5[[#This Row],[RD8]:[RD8 XCO Melrose T]])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Row],[RD8]:[RD8 XCO Melrose T]])</f>
        <v>0</v>
      </c>
      <c r="R196" s="61">
        <f>Men_5[[#This Row],[Best 6 of 8 Overall]]+Men_5[[#This Row],[Best 3 of 4 XCM]]+Men_5[[#This Row],[Total of 2 XCO]]</f>
        <v>0</v>
      </c>
      <c r="S196" s="37" cm="1">
        <f t="array" ref="S196">85-SUM(IF(R196&gt;$R$18:$R$210,1/COUNTIF($R$18:$R$210,$R$18:$R$210)))</f>
        <v>85</v>
      </c>
    </row>
    <row r="197" spans="1:19" ht="16" hidden="1" x14ac:dyDescent="0.2">
      <c r="A197" s="110"/>
      <c r="B197" s="38" t="str">
        <f>_xlfn.IFNA(INDEX('RD1 Eagle'!$I$2:$I$176,MATCH(Men_5[[#This Row],[Rider]],'RD1 Eagle'!$F$2:$F$176,0)),"")</f>
        <v/>
      </c>
      <c r="C197" s="38" t="str">
        <f>_xlfn.IFNA(INDEX('RD2 Shepherds'!$I$2:$I$172,MATCH(Men_5[[#This Row],[Rider]],'RD2 Shepherds'!$F$2:$F$172,0)),"")</f>
        <v/>
      </c>
      <c r="D197" s="38" t="str">
        <f>_xlfn.IFNA(INDEX('RD3 OHalTW'!$I$2:$I$200,MATCH(Men_5[[#This Row],[Rider]],'RD3 OHalTW'!$F$2:$F$200,0)),"")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XCM Craigburn'!$I$2:$I$200,MATCH(Men_5[[#This Row],[Rider]],'RD5 XCM Craigburn'!$F$2:$F$200,0)),"")</f>
        <v/>
      </c>
      <c r="G197" s="38" t="str">
        <f>_xlfn.IFNA(INDEX('RD6 XCM Fox Creek'!$I$2:$I$200,MATCH(Men_5[[#This Row],[Rider]],'RD6 XCM Fox Creek'!$F$2:$F$200,0)),"")</f>
        <v/>
      </c>
      <c r="H197" s="38" t="str">
        <f>_xlfn.IFNA(INDEX('RD9 XCM Melrose W'!$I$2:$I$200,MATCH(Men_5[[#This Row],[Rider]],'RD9 XCM Melrose W'!$F$2:$F$200,0)),"")</f>
        <v/>
      </c>
      <c r="I197" s="38" t="str">
        <f>_xlfn.IFNA(INDEX('RD7 XCO  Shepherds'!$I$2:$I$200,MATCH(Men_5[[#This Row],[Rider]],'RD7 XCO  Shepherds'!$F$2:$F$200,0)),"")</f>
        <v/>
      </c>
      <c r="J197" s="38" t="str">
        <f>_xlfn.IFNA(INDEX('RD8 XCO Melrose T'!$I$2:$I$200,MATCH(Men_5[[#This Row],[Rider]],'RD8 XCO Melrose T'!$F$2:$F$200,0)),"")</f>
        <v/>
      </c>
      <c r="K197" s="38">
        <f>9-COUNTBLANK(Men_5[[#This Row],[RD1 XCC Eagle]:[RD8 XCO Melrose T]])</f>
        <v>0</v>
      </c>
      <c r="L197" s="61">
        <f>3-COUNTBLANK(Men_5[[#This Row],[RD1 XCC Eagle]:[RD3 XCM OHalTW]])</f>
        <v>0</v>
      </c>
      <c r="M197" s="61">
        <f>4-COUNTBLANK(Men_5[[#This Row],[RD4 ]:[RD7]])</f>
        <v>0</v>
      </c>
      <c r="N197" s="114">
        <f>2-COUNTBLANK(Men_5[[#This Row],[RD8]:[RD8 XCO Melrose T]])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Row],[RD8]:[RD8 XCO Melrose T]])</f>
        <v>0</v>
      </c>
      <c r="R197" s="61">
        <f>Men_5[[#This Row],[Best 6 of 8 Overall]]+Men_5[[#This Row],[Best 3 of 4 XCM]]+Men_5[[#This Row],[Total of 2 XCO]]</f>
        <v>0</v>
      </c>
      <c r="S197" s="37" cm="1">
        <f t="array" ref="S197">85-SUM(IF(R197&gt;$R$18:$R$210,1/COUNTIF($R$18:$R$210,$R$18:$R$210)))</f>
        <v>85</v>
      </c>
    </row>
    <row r="198" spans="1:19" ht="16" hidden="1" x14ac:dyDescent="0.2">
      <c r="A198" s="110"/>
      <c r="B198" s="38" t="str">
        <f>_xlfn.IFNA(INDEX('RD1 Eagle'!$I$2:$I$176,MATCH(Men_5[[#This Row],[Rider]],'RD1 Eagle'!$F$2:$F$176,0)),"")</f>
        <v/>
      </c>
      <c r="C198" s="38" t="str">
        <f>_xlfn.IFNA(INDEX('RD2 Shepherds'!$I$2:$I$172,MATCH(Men_5[[#This Row],[Rider]],'RD2 Shepherds'!$F$2:$F$172,0)),"")</f>
        <v/>
      </c>
      <c r="D198" s="38" t="str">
        <f>_xlfn.IFNA(INDEX('RD3 OHalTW'!$I$2:$I$200,MATCH(Men_5[[#This Row],[Rider]],'RD3 OHalTW'!$F$2:$F$200,0)),"")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XCM Craigburn'!$I$2:$I$200,MATCH(Men_5[[#This Row],[Rider]],'RD5 XCM Craigburn'!$F$2:$F$200,0)),"")</f>
        <v/>
      </c>
      <c r="G198" s="38" t="str">
        <f>_xlfn.IFNA(INDEX('RD6 XCM Fox Creek'!$I$2:$I$200,MATCH(Men_5[[#This Row],[Rider]],'RD6 XCM Fox Creek'!$F$2:$F$200,0)),"")</f>
        <v/>
      </c>
      <c r="H198" s="38" t="str">
        <f>_xlfn.IFNA(INDEX('RD9 XCM Melrose W'!$I$2:$I$200,MATCH(Men_5[[#This Row],[Rider]],'RD9 XCM Melrose W'!$F$2:$F$200,0)),"")</f>
        <v/>
      </c>
      <c r="I198" s="38" t="str">
        <f>_xlfn.IFNA(INDEX('RD7 XCO  Shepherds'!$I$2:$I$200,MATCH(Men_5[[#This Row],[Rider]],'RD7 XCO  Shepherds'!$F$2:$F$200,0)),"")</f>
        <v/>
      </c>
      <c r="J198" s="38" t="str">
        <f>_xlfn.IFNA(INDEX('RD8 XCO Melrose T'!$I$2:$I$200,MATCH(Men_5[[#This Row],[Rider]],'RD8 XCO Melrose T'!$F$2:$F$200,0)),"")</f>
        <v/>
      </c>
      <c r="K198" s="38">
        <f>9-COUNTBLANK(Men_5[[#This Row],[RD1 XCC Eagle]:[RD8 XCO Melrose T]])</f>
        <v>0</v>
      </c>
      <c r="L198" s="61">
        <f>3-COUNTBLANK(Men_5[[#This Row],[RD1 XCC Eagle]:[RD3 XCM OHalTW]])</f>
        <v>0</v>
      </c>
      <c r="M198" s="61">
        <f>4-COUNTBLANK(Men_5[[#This Row],[RD4 ]:[RD7]])</f>
        <v>0</v>
      </c>
      <c r="N198" s="114">
        <f>2-COUNTBLANK(Men_5[[#This Row],[RD8]:[RD8 XCO Melrose T]])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Row],[RD8]:[RD8 XCO Melrose T]])</f>
        <v>0</v>
      </c>
      <c r="R198" s="61">
        <f>Men_5[[#This Row],[Best 6 of 8 Overall]]+Men_5[[#This Row],[Best 3 of 4 XCM]]+Men_5[[#This Row],[Total of 2 XCO]]</f>
        <v>0</v>
      </c>
      <c r="S198" s="37" cm="1">
        <f t="array" ref="S198">85-SUM(IF(R198&gt;$R$18:$R$210,1/COUNTIF($R$18:$R$210,$R$18:$R$210)))</f>
        <v>85</v>
      </c>
    </row>
    <row r="199" spans="1:19" ht="16" hidden="1" x14ac:dyDescent="0.2">
      <c r="A199" s="110"/>
      <c r="B199" s="38" t="str">
        <f>_xlfn.IFNA(INDEX('RD1 Eagle'!$I$2:$I$176,MATCH(Men_5[[#This Row],[Rider]],'RD1 Eagle'!$F$2:$F$176,0)),"")</f>
        <v/>
      </c>
      <c r="C199" s="38" t="str">
        <f>_xlfn.IFNA(INDEX('RD2 Shepherds'!$I$2:$I$172,MATCH(Men_5[[#This Row],[Rider]],'RD2 Shepherds'!$F$2:$F$172,0)),"")</f>
        <v/>
      </c>
      <c r="D199" s="38" t="str">
        <f>_xlfn.IFNA(INDEX('RD3 OHalTW'!$I$2:$I$200,MATCH(Men_5[[#This Row],[Rider]],'RD3 OHalTW'!$F$2:$F$200,0)),"")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XCM Craigburn'!$I$2:$I$200,MATCH(Men_5[[#This Row],[Rider]],'RD5 XCM Craigburn'!$F$2:$F$200,0)),"")</f>
        <v/>
      </c>
      <c r="G199" s="38" t="str">
        <f>_xlfn.IFNA(INDEX('RD6 XCM Fox Creek'!$I$2:$I$200,MATCH(Men_5[[#This Row],[Rider]],'RD6 XCM Fox Creek'!$F$2:$F$200,0)),"")</f>
        <v/>
      </c>
      <c r="H199" s="38" t="str">
        <f>_xlfn.IFNA(INDEX('RD9 XCM Melrose W'!$I$2:$I$200,MATCH(Men_5[[#This Row],[Rider]],'RD9 XCM Melrose W'!$F$2:$F$200,0)),"")</f>
        <v/>
      </c>
      <c r="I199" s="38" t="str">
        <f>_xlfn.IFNA(INDEX('RD7 XCO  Shepherds'!$I$2:$I$200,MATCH(Men_5[[#This Row],[Rider]],'RD7 XCO  Shepherds'!$F$2:$F$200,0)),"")</f>
        <v/>
      </c>
      <c r="J199" s="38" t="str">
        <f>_xlfn.IFNA(INDEX('RD8 XCO Melrose T'!$I$2:$I$200,MATCH(Men_5[[#This Row],[Rider]],'RD8 XCO Melrose T'!$F$2:$F$200,0)),"")</f>
        <v/>
      </c>
      <c r="K199" s="38">
        <f>9-COUNTBLANK(Men_5[[#This Row],[RD1 XCC Eagle]:[RD8 XCO Melrose T]])</f>
        <v>0</v>
      </c>
      <c r="L199" s="61">
        <f>3-COUNTBLANK(Men_5[[#This Row],[RD1 XCC Eagle]:[RD3 XCM OHalTW]])</f>
        <v>0</v>
      </c>
      <c r="M199" s="61">
        <f>4-COUNTBLANK(Men_5[[#This Row],[RD4 ]:[RD7]])</f>
        <v>0</v>
      </c>
      <c r="N199" s="114">
        <f>2-COUNTBLANK(Men_5[[#This Row],[RD8]:[RD8 XCO Melrose T]])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Row],[RD8]:[RD8 XCO Melrose T]])</f>
        <v>0</v>
      </c>
      <c r="R199" s="61">
        <f>Men_5[[#This Row],[Best 6 of 8 Overall]]+Men_5[[#This Row],[Best 3 of 4 XCM]]+Men_5[[#This Row],[Total of 2 XCO]]</f>
        <v>0</v>
      </c>
      <c r="S199" s="37" cm="1">
        <f t="array" ref="S199">85-SUM(IF(R199&gt;$R$18:$R$210,1/COUNTIF($R$18:$R$210,$R$18:$R$210)))</f>
        <v>85</v>
      </c>
    </row>
    <row r="200" spans="1:19" ht="16" hidden="1" x14ac:dyDescent="0.2">
      <c r="A200" s="110"/>
      <c r="B200" s="38" t="str">
        <f>_xlfn.IFNA(INDEX('RD1 Eagle'!$I$2:$I$176,MATCH(Men_5[[#This Row],[Rider]],'RD1 Eagle'!$F$2:$F$176,0)),"")</f>
        <v/>
      </c>
      <c r="C200" s="38" t="str">
        <f>_xlfn.IFNA(INDEX('RD2 Shepherds'!$I$2:$I$172,MATCH(Men_5[[#This Row],[Rider]],'RD2 Shepherds'!$F$2:$F$172,0)),"")</f>
        <v/>
      </c>
      <c r="D200" s="38" t="str">
        <f>_xlfn.IFNA(INDEX('RD3 OHalTW'!$I$2:$I$200,MATCH(Men_5[[#This Row],[Rider]],'RD3 OHalTW'!$F$2:$F$200,0)),"")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XCM Craigburn'!$I$2:$I$200,MATCH(Men_5[[#This Row],[Rider]],'RD5 XCM Craigburn'!$F$2:$F$200,0)),"")</f>
        <v/>
      </c>
      <c r="G200" s="38" t="str">
        <f>_xlfn.IFNA(INDEX('RD6 XCM Fox Creek'!$I$2:$I$200,MATCH(Men_5[[#This Row],[Rider]],'RD6 XCM Fox Creek'!$F$2:$F$200,0)),"")</f>
        <v/>
      </c>
      <c r="H200" s="38" t="str">
        <f>_xlfn.IFNA(INDEX('RD9 XCM Melrose W'!$I$2:$I$200,MATCH(Men_5[[#This Row],[Rider]],'RD9 XCM Melrose W'!$F$2:$F$200,0)),"")</f>
        <v/>
      </c>
      <c r="I200" s="38" t="str">
        <f>_xlfn.IFNA(INDEX('RD7 XCO  Shepherds'!$I$2:$I$200,MATCH(Men_5[[#This Row],[Rider]],'RD7 XCO  Shepherds'!$F$2:$F$200,0)),"")</f>
        <v/>
      </c>
      <c r="J200" s="38" t="str">
        <f>_xlfn.IFNA(INDEX('RD8 XCO Melrose T'!$I$2:$I$200,MATCH(Men_5[[#This Row],[Rider]],'RD8 XCO Melrose T'!$F$2:$F$200,0)),"")</f>
        <v/>
      </c>
      <c r="K200" s="38">
        <f>9-COUNTBLANK(Men_5[[#This Row],[RD1 XCC Eagle]:[RD8 XCO Melrose T]])</f>
        <v>0</v>
      </c>
      <c r="L200" s="61">
        <f>3-COUNTBLANK(Men_5[[#This Row],[RD1 XCC Eagle]:[RD3 XCM OHalTW]])</f>
        <v>0</v>
      </c>
      <c r="M200" s="61">
        <f>4-COUNTBLANK(Men_5[[#This Row],[RD4 ]:[RD7]])</f>
        <v>0</v>
      </c>
      <c r="N200" s="114">
        <f>2-COUNTBLANK(Men_5[[#This Row],[RD8]:[RD8 XCO Melrose T]])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Row],[RD8]:[RD8 XCO Melrose T]])</f>
        <v>0</v>
      </c>
      <c r="R200" s="61">
        <f>Men_5[[#This Row],[Best 6 of 8 Overall]]+Men_5[[#This Row],[Best 3 of 4 XCM]]+Men_5[[#This Row],[Total of 2 XCO]]</f>
        <v>0</v>
      </c>
      <c r="S200" s="37" cm="1">
        <f t="array" ref="S200">85-SUM(IF(R200&gt;$R$18:$R$210,1/COUNTIF($R$18:$R$210,$R$18:$R$210)))</f>
        <v>85</v>
      </c>
    </row>
    <row r="201" spans="1:19" ht="16" hidden="1" x14ac:dyDescent="0.2">
      <c r="A201" s="110"/>
      <c r="B201" s="38" t="str">
        <f>_xlfn.IFNA(INDEX('RD1 Eagle'!$I$2:$I$176,MATCH(Men_5[[#This Row],[Rider]],'RD1 Eagle'!$F$2:$F$176,0)),"")</f>
        <v/>
      </c>
      <c r="C201" s="38" t="str">
        <f>_xlfn.IFNA(INDEX('RD2 Shepherds'!$I$2:$I$172,MATCH(Men_5[[#This Row],[Rider]],'RD2 Shepherds'!$F$2:$F$172,0)),"")</f>
        <v/>
      </c>
      <c r="D201" s="38" t="str">
        <f>_xlfn.IFNA(INDEX('RD3 OHalTW'!$I$2:$I$200,MATCH(Men_5[[#This Row],[Rider]],'RD3 OHalTW'!$F$2:$F$200,0)),"")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XCM Craigburn'!$I$2:$I$200,MATCH(Men_5[[#This Row],[Rider]],'RD5 XCM Craigburn'!$F$2:$F$200,0)),"")</f>
        <v/>
      </c>
      <c r="G201" s="38" t="str">
        <f>_xlfn.IFNA(INDEX('RD6 XCM Fox Creek'!$I$2:$I$200,MATCH(Men_5[[#This Row],[Rider]],'RD6 XCM Fox Creek'!$F$2:$F$200,0)),"")</f>
        <v/>
      </c>
      <c r="H201" s="38" t="str">
        <f>_xlfn.IFNA(INDEX('RD9 XCM Melrose W'!$I$2:$I$200,MATCH(Men_5[[#This Row],[Rider]],'RD9 XCM Melrose W'!$F$2:$F$200,0)),"")</f>
        <v/>
      </c>
      <c r="I201" s="38" t="str">
        <f>_xlfn.IFNA(INDEX('RD7 XCO  Shepherds'!$I$2:$I$200,MATCH(Men_5[[#This Row],[Rider]],'RD7 XCO  Shepherds'!$F$2:$F$200,0)),"")</f>
        <v/>
      </c>
      <c r="J201" s="38" t="str">
        <f>_xlfn.IFNA(INDEX('RD8 XCO Melrose T'!$I$2:$I$200,MATCH(Men_5[[#This Row],[Rider]],'RD8 XCO Melrose T'!$F$2:$F$200,0)),"")</f>
        <v/>
      </c>
      <c r="K201" s="38">
        <f>9-COUNTBLANK(Men_5[[#This Row],[RD1 XCC Eagle]:[RD8 XCO Melrose T]])</f>
        <v>0</v>
      </c>
      <c r="L201" s="61">
        <f>3-COUNTBLANK(Men_5[[#This Row],[RD1 XCC Eagle]:[RD3 XCM OHalTW]])</f>
        <v>0</v>
      </c>
      <c r="M201" s="61">
        <f>4-COUNTBLANK(Men_5[[#This Row],[RD4 ]:[RD7]])</f>
        <v>0</v>
      </c>
      <c r="N201" s="114">
        <f>2-COUNTBLANK(Men_5[[#This Row],[RD8]:[RD8 XCO Melrose T]])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Row],[RD8]:[RD8 XCO Melrose T]])</f>
        <v>0</v>
      </c>
      <c r="R201" s="61">
        <f>Men_5[[#This Row],[Best 6 of 8 Overall]]+Men_5[[#This Row],[Best 3 of 4 XCM]]+Men_5[[#This Row],[Total of 2 XCO]]</f>
        <v>0</v>
      </c>
      <c r="S201" s="37" cm="1">
        <f t="array" ref="S201">85-SUM(IF(R201&gt;$R$18:$R$210,1/COUNTIF($R$18:$R$210,$R$18:$R$210)))</f>
        <v>85</v>
      </c>
    </row>
    <row r="202" spans="1:19" ht="16" hidden="1" x14ac:dyDescent="0.2">
      <c r="A202" s="110"/>
      <c r="B202" s="38" t="str">
        <f>_xlfn.IFNA(INDEX('RD1 Eagle'!$I$2:$I$176,MATCH(Men_5[[#This Row],[Rider]],'RD1 Eagle'!$F$2:$F$176,0)),"")</f>
        <v/>
      </c>
      <c r="C202" s="38" t="str">
        <f>_xlfn.IFNA(INDEX('RD2 Shepherds'!$I$2:$I$172,MATCH(Men_5[[#This Row],[Rider]],'RD2 Shepherds'!$F$2:$F$172,0)),"")</f>
        <v/>
      </c>
      <c r="D202" s="38" t="str">
        <f>_xlfn.IFNA(INDEX('RD3 OHalTW'!$I$2:$I$200,MATCH(Men_5[[#This Row],[Rider]],'RD3 OHalTW'!$F$2:$F$200,0)),"")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XCM Craigburn'!$I$2:$I$200,MATCH(Men_5[[#This Row],[Rider]],'RD5 XCM Craigburn'!$F$2:$F$200,0)),"")</f>
        <v/>
      </c>
      <c r="G202" s="38" t="str">
        <f>_xlfn.IFNA(INDEX('RD6 XCM Fox Creek'!$I$2:$I$200,MATCH(Men_5[[#This Row],[Rider]],'RD6 XCM Fox Creek'!$F$2:$F$200,0)),"")</f>
        <v/>
      </c>
      <c r="H202" s="38" t="str">
        <f>_xlfn.IFNA(INDEX('RD9 XCM Melrose W'!$I$2:$I$200,MATCH(Men_5[[#This Row],[Rider]],'RD9 XCM Melrose W'!$F$2:$F$200,0)),"")</f>
        <v/>
      </c>
      <c r="I202" s="38" t="str">
        <f>_xlfn.IFNA(INDEX('RD7 XCO  Shepherds'!$I$2:$I$200,MATCH(Men_5[[#This Row],[Rider]],'RD7 XCO  Shepherds'!$F$2:$F$200,0)),"")</f>
        <v/>
      </c>
      <c r="J202" s="38" t="str">
        <f>_xlfn.IFNA(INDEX('RD8 XCO Melrose T'!$I$2:$I$200,MATCH(Men_5[[#This Row],[Rider]],'RD8 XCO Melrose T'!$F$2:$F$200,0)),"")</f>
        <v/>
      </c>
      <c r="K202" s="38">
        <f>9-COUNTBLANK(Men_5[[#This Row],[RD1 XCC Eagle]:[RD8 XCO Melrose T]])</f>
        <v>0</v>
      </c>
      <c r="L202" s="61">
        <f>3-COUNTBLANK(Men_5[[#This Row],[RD1 XCC Eagle]:[RD3 XCM OHalTW]])</f>
        <v>0</v>
      </c>
      <c r="M202" s="61">
        <f>4-COUNTBLANK(Men_5[[#This Row],[RD4 ]:[RD7]])</f>
        <v>0</v>
      </c>
      <c r="N202" s="114">
        <f>2-COUNTBLANK(Men_5[[#This Row],[RD8]:[RD8 XCO Melrose T]])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Row],[RD8]:[RD8 XCO Melrose T]])</f>
        <v>0</v>
      </c>
      <c r="R202" s="61">
        <f>Men_5[[#This Row],[Best 6 of 8 Overall]]+Men_5[[#This Row],[Best 3 of 4 XCM]]+Men_5[[#This Row],[Total of 2 XCO]]</f>
        <v>0</v>
      </c>
      <c r="S202" s="37" cm="1">
        <f t="array" ref="S202">85-SUM(IF(R202&gt;$R$18:$R$210,1/COUNTIF($R$18:$R$210,$R$18:$R$210)))</f>
        <v>85</v>
      </c>
    </row>
    <row r="203" spans="1:19" ht="16" hidden="1" x14ac:dyDescent="0.2">
      <c r="A203" s="110"/>
      <c r="B203" s="38" t="str">
        <f>_xlfn.IFNA(INDEX('RD1 Eagle'!$I$2:$I$176,MATCH(Men_5[[#This Row],[Rider]],'RD1 Eagle'!$F$2:$F$176,0)),"")</f>
        <v/>
      </c>
      <c r="C203" s="38" t="str">
        <f>_xlfn.IFNA(INDEX('RD2 Shepherds'!$I$2:$I$172,MATCH(Men_5[[#This Row],[Rider]],'RD2 Shepherds'!$F$2:$F$172,0)),"")</f>
        <v/>
      </c>
      <c r="D203" s="38" t="str">
        <f>_xlfn.IFNA(INDEX('RD3 OHalTW'!$I$2:$I$200,MATCH(Men_5[[#This Row],[Rider]],'RD3 OHalTW'!$F$2:$F$200,0)),"")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XCM Craigburn'!$I$2:$I$200,MATCH(Men_5[[#This Row],[Rider]],'RD5 XCM Craigburn'!$F$2:$F$200,0)),"")</f>
        <v/>
      </c>
      <c r="G203" s="38" t="str">
        <f>_xlfn.IFNA(INDEX('RD6 XCM Fox Creek'!$I$2:$I$200,MATCH(Men_5[[#This Row],[Rider]],'RD6 XCM Fox Creek'!$F$2:$F$200,0)),"")</f>
        <v/>
      </c>
      <c r="H203" s="38" t="str">
        <f>_xlfn.IFNA(INDEX('RD9 XCM Melrose W'!$I$2:$I$200,MATCH(Men_5[[#This Row],[Rider]],'RD9 XCM Melrose W'!$F$2:$F$200,0)),"")</f>
        <v/>
      </c>
      <c r="I203" s="38" t="str">
        <f>_xlfn.IFNA(INDEX('RD7 XCO  Shepherds'!$I$2:$I$200,MATCH(Men_5[[#This Row],[Rider]],'RD7 XCO  Shepherds'!$F$2:$F$200,0)),"")</f>
        <v/>
      </c>
      <c r="J203" s="38" t="str">
        <f>_xlfn.IFNA(INDEX('RD8 XCO Melrose T'!$I$2:$I$200,MATCH(Men_5[[#This Row],[Rider]],'RD8 XCO Melrose T'!$F$2:$F$200,0)),"")</f>
        <v/>
      </c>
      <c r="K203" s="38">
        <f>9-COUNTBLANK(Men_5[[#This Row],[RD1 XCC Eagle]:[RD8 XCO Melrose T]])</f>
        <v>0</v>
      </c>
      <c r="L203" s="61">
        <f>3-COUNTBLANK(Men_5[[#This Row],[RD1 XCC Eagle]:[RD3 XCM OHalTW]])</f>
        <v>0</v>
      </c>
      <c r="M203" s="61">
        <f>4-COUNTBLANK(Men_5[[#This Row],[RD4 ]:[RD7]])</f>
        <v>0</v>
      </c>
      <c r="N203" s="114">
        <f>2-COUNTBLANK(Men_5[[#This Row],[RD8]:[RD8 XCO Melrose T]])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Row],[RD8]:[RD8 XCO Melrose T]])</f>
        <v>0</v>
      </c>
      <c r="R203" s="61">
        <f>Men_5[[#This Row],[Best 6 of 8 Overall]]+Men_5[[#This Row],[Best 3 of 4 XCM]]+Men_5[[#This Row],[Total of 2 XCO]]</f>
        <v>0</v>
      </c>
      <c r="S203" s="37" cm="1">
        <f t="array" ref="S203">85-SUM(IF(R203&gt;$R$18:$R$210,1/COUNTIF($R$18:$R$210,$R$18:$R$210)))</f>
        <v>85</v>
      </c>
    </row>
    <row r="204" spans="1:19" ht="16" hidden="1" x14ac:dyDescent="0.2">
      <c r="A204" s="110"/>
      <c r="B204" s="38" t="str">
        <f>_xlfn.IFNA(INDEX('RD1 Eagle'!$I$2:$I$176,MATCH(Men_5[[#This Row],[Rider]],'RD1 Eagle'!$F$2:$F$176,0)),"")</f>
        <v/>
      </c>
      <c r="C204" s="38" t="str">
        <f>_xlfn.IFNA(INDEX('RD2 Shepherds'!$I$2:$I$172,MATCH(Men_5[[#This Row],[Rider]],'RD2 Shepherds'!$F$2:$F$172,0)),"")</f>
        <v/>
      </c>
      <c r="D204" s="38" t="str">
        <f>_xlfn.IFNA(INDEX('RD3 OHalTW'!$I$2:$I$200,MATCH(Men_5[[#This Row],[Rider]],'RD3 OHalTW'!$F$2:$F$200,0)),"")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XCM Craigburn'!$I$2:$I$200,MATCH(Men_5[[#This Row],[Rider]],'RD5 XCM Craigburn'!$F$2:$F$200,0)),"")</f>
        <v/>
      </c>
      <c r="G204" s="38" t="str">
        <f>_xlfn.IFNA(INDEX('RD6 XCM Fox Creek'!$I$2:$I$200,MATCH(Men_5[[#This Row],[Rider]],'RD6 XCM Fox Creek'!$F$2:$F$200,0)),"")</f>
        <v/>
      </c>
      <c r="H204" s="38" t="str">
        <f>_xlfn.IFNA(INDEX('RD9 XCM Melrose W'!$I$2:$I$200,MATCH(Men_5[[#This Row],[Rider]],'RD9 XCM Melrose W'!$F$2:$F$200,0)),"")</f>
        <v/>
      </c>
      <c r="I204" s="38" t="str">
        <f>_xlfn.IFNA(INDEX('RD7 XCO  Shepherds'!$I$2:$I$200,MATCH(Men_5[[#This Row],[Rider]],'RD7 XCO  Shepherds'!$F$2:$F$200,0)),"")</f>
        <v/>
      </c>
      <c r="J204" s="38" t="str">
        <f>_xlfn.IFNA(INDEX('RD8 XCO Melrose T'!$I$2:$I$200,MATCH(Men_5[[#This Row],[Rider]],'RD8 XCO Melrose T'!$F$2:$F$200,0)),"")</f>
        <v/>
      </c>
      <c r="K204" s="38">
        <f>9-COUNTBLANK(Men_5[[#This Row],[RD1 XCC Eagle]:[RD8 XCO Melrose T]])</f>
        <v>0</v>
      </c>
      <c r="L204" s="61">
        <f>3-COUNTBLANK(Men_5[[#This Row],[RD1 XCC Eagle]:[RD3 XCM OHalTW]])</f>
        <v>0</v>
      </c>
      <c r="M204" s="61">
        <f>4-COUNTBLANK(Men_5[[#This Row],[RD4 ]:[RD7]])</f>
        <v>0</v>
      </c>
      <c r="N204" s="114">
        <f>2-COUNTBLANK(Men_5[[#This Row],[RD8]:[RD8 XCO Melrose T]])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Row],[RD8]:[RD8 XCO Melrose T]])</f>
        <v>0</v>
      </c>
      <c r="R204" s="61">
        <f>Men_5[[#This Row],[Best 6 of 8 Overall]]+Men_5[[#This Row],[Best 3 of 4 XCM]]+Men_5[[#This Row],[Total of 2 XCO]]</f>
        <v>0</v>
      </c>
      <c r="S204" s="37" cm="1">
        <f t="array" ref="S204">85-SUM(IF(R204&gt;$R$18:$R$210,1/COUNTIF($R$18:$R$210,$R$18:$R$210)))</f>
        <v>85</v>
      </c>
    </row>
    <row r="205" spans="1:19" ht="16" hidden="1" x14ac:dyDescent="0.2">
      <c r="A205" s="110"/>
      <c r="B205" s="38" t="str">
        <f>_xlfn.IFNA(INDEX('RD1 Eagle'!$I$2:$I$176,MATCH(Men_5[[#This Row],[Rider]],'RD1 Eagle'!$F$2:$F$176,0)),"")</f>
        <v/>
      </c>
      <c r="C205" s="38" t="str">
        <f>_xlfn.IFNA(INDEX('RD2 Shepherds'!$I$2:$I$172,MATCH(Men_5[[#This Row],[Rider]],'RD2 Shepherds'!$F$2:$F$172,0)),"")</f>
        <v/>
      </c>
      <c r="D205" s="38" t="str">
        <f>_xlfn.IFNA(INDEX('RD3 OHalTW'!$I$2:$I$200,MATCH(Men_5[[#This Row],[Rider]],'RD3 OHalTW'!$F$2:$F$200,0)),"")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XCM Craigburn'!$I$2:$I$200,MATCH(Men_5[[#This Row],[Rider]],'RD5 XCM Craigburn'!$F$2:$F$200,0)),"")</f>
        <v/>
      </c>
      <c r="G205" s="38" t="str">
        <f>_xlfn.IFNA(INDEX('RD6 XCM Fox Creek'!$I$2:$I$200,MATCH(Men_5[[#This Row],[Rider]],'RD6 XCM Fox Creek'!$F$2:$F$200,0)),"")</f>
        <v/>
      </c>
      <c r="H205" s="38" t="str">
        <f>_xlfn.IFNA(INDEX('RD9 XCM Melrose W'!$I$2:$I$200,MATCH(Men_5[[#This Row],[Rider]],'RD9 XCM Melrose W'!$F$2:$F$200,0)),"")</f>
        <v/>
      </c>
      <c r="I205" s="38" t="str">
        <f>_xlfn.IFNA(INDEX('RD7 XCO  Shepherds'!$I$2:$I$200,MATCH(Men_5[[#This Row],[Rider]],'RD7 XCO  Shepherds'!$F$2:$F$200,0)),"")</f>
        <v/>
      </c>
      <c r="J205" s="38" t="str">
        <f>_xlfn.IFNA(INDEX('RD8 XCO Melrose T'!$I$2:$I$200,MATCH(Men_5[[#This Row],[Rider]],'RD8 XCO Melrose T'!$F$2:$F$200,0)),"")</f>
        <v/>
      </c>
      <c r="K205" s="38">
        <f>9-COUNTBLANK(Men_5[[#This Row],[RD1 XCC Eagle]:[RD8 XCO Melrose T]])</f>
        <v>0</v>
      </c>
      <c r="L205" s="61">
        <f>3-COUNTBLANK(Men_5[[#This Row],[RD1 XCC Eagle]:[RD3 XCM OHalTW]])</f>
        <v>0</v>
      </c>
      <c r="M205" s="61">
        <f>4-COUNTBLANK(Men_5[[#This Row],[RD4 ]:[RD7]])</f>
        <v>0</v>
      </c>
      <c r="N205" s="114">
        <f>2-COUNTBLANK(Men_5[[#This Row],[RD8]:[RD8 XCO Melrose T]])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Row],[RD8]:[RD8 XCO Melrose T]])</f>
        <v>0</v>
      </c>
      <c r="R205" s="61">
        <f>Men_5[[#This Row],[Best 6 of 8 Overall]]+Men_5[[#This Row],[Best 3 of 4 XCM]]+Men_5[[#This Row],[Total of 2 XCO]]</f>
        <v>0</v>
      </c>
      <c r="S205" s="37" cm="1">
        <f t="array" ref="S205">85-SUM(IF(R205&gt;$R$18:$R$210,1/COUNTIF($R$18:$R$210,$R$18:$R$210)))</f>
        <v>85</v>
      </c>
    </row>
    <row r="206" spans="1:19" ht="16" hidden="1" x14ac:dyDescent="0.2">
      <c r="A206" s="110"/>
      <c r="B206" s="38" t="str">
        <f>_xlfn.IFNA(INDEX('RD1 Eagle'!$I$2:$I$176,MATCH(Men_5[[#This Row],[Rider]],'RD1 Eagle'!$F$2:$F$176,0)),"")</f>
        <v/>
      </c>
      <c r="C206" s="38" t="str">
        <f>_xlfn.IFNA(INDEX('RD2 Shepherds'!$I$2:$I$172,MATCH(Men_5[[#This Row],[Rider]],'RD2 Shepherds'!$F$2:$F$172,0)),"")</f>
        <v/>
      </c>
      <c r="D206" s="38" t="str">
        <f>_xlfn.IFNA(INDEX('RD3 OHalTW'!$I$2:$I$200,MATCH(Men_5[[#This Row],[Rider]],'RD3 OHalTW'!$F$2:$F$200,0)),"")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XCM Craigburn'!$I$2:$I$200,MATCH(Men_5[[#This Row],[Rider]],'RD5 XCM Craigburn'!$F$2:$F$200,0)),"")</f>
        <v/>
      </c>
      <c r="G206" s="38" t="str">
        <f>_xlfn.IFNA(INDEX('RD6 XCM Fox Creek'!$I$2:$I$200,MATCH(Men_5[[#This Row],[Rider]],'RD6 XCM Fox Creek'!$F$2:$F$200,0)),"")</f>
        <v/>
      </c>
      <c r="H206" s="38" t="str">
        <f>_xlfn.IFNA(INDEX('RD9 XCM Melrose W'!$I$2:$I$200,MATCH(Men_5[[#This Row],[Rider]],'RD9 XCM Melrose W'!$F$2:$F$200,0)),"")</f>
        <v/>
      </c>
      <c r="I206" s="38" t="str">
        <f>_xlfn.IFNA(INDEX('RD7 XCO  Shepherds'!$I$2:$I$200,MATCH(Men_5[[#This Row],[Rider]],'RD7 XCO  Shepherds'!$F$2:$F$200,0)),"")</f>
        <v/>
      </c>
      <c r="J206" s="38" t="str">
        <f>_xlfn.IFNA(INDEX('RD8 XCO Melrose T'!$I$2:$I$200,MATCH(Men_5[[#This Row],[Rider]],'RD8 XCO Melrose T'!$F$2:$F$200,0)),"")</f>
        <v/>
      </c>
      <c r="K206" s="38">
        <f>9-COUNTBLANK(Men_5[[#This Row],[RD1 XCC Eagle]:[RD8 XCO Melrose T]])</f>
        <v>0</v>
      </c>
      <c r="L206" s="61">
        <f>3-COUNTBLANK(Men_5[[#This Row],[RD1 XCC Eagle]:[RD3 XCM OHalTW]])</f>
        <v>0</v>
      </c>
      <c r="M206" s="61">
        <f>4-COUNTBLANK(Men_5[[#This Row],[RD4 ]:[RD7]])</f>
        <v>0</v>
      </c>
      <c r="N206" s="114">
        <f>2-COUNTBLANK(Men_5[[#This Row],[RD8]:[RD8 XCO Melrose T]])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Row],[RD8]:[RD8 XCO Melrose T]])</f>
        <v>0</v>
      </c>
      <c r="R206" s="61">
        <f>Men_5[[#This Row],[Best 6 of 8 Overall]]+Men_5[[#This Row],[Best 3 of 4 XCM]]+Men_5[[#This Row],[Total of 2 XCO]]</f>
        <v>0</v>
      </c>
      <c r="S206" s="37" cm="1">
        <f t="array" ref="S206">85-SUM(IF(R206&gt;$R$18:$R$210,1/COUNTIF($R$18:$R$210,$R$18:$R$210)))</f>
        <v>85</v>
      </c>
    </row>
    <row r="207" spans="1:19" ht="16" hidden="1" x14ac:dyDescent="0.2">
      <c r="A207" s="110"/>
      <c r="B207" s="38" t="str">
        <f>_xlfn.IFNA(INDEX('RD1 Eagle'!$I$2:$I$176,MATCH(Men_5[[#This Row],[Rider]],'RD1 Eagle'!$F$2:$F$176,0)),"")</f>
        <v/>
      </c>
      <c r="C207" s="38" t="str">
        <f>_xlfn.IFNA(INDEX('RD2 Shepherds'!$I$2:$I$172,MATCH(Men_5[[#This Row],[Rider]],'RD2 Shepherds'!$F$2:$F$172,0)),"")</f>
        <v/>
      </c>
      <c r="D207" s="38" t="str">
        <f>_xlfn.IFNA(INDEX('RD3 OHalTW'!$I$2:$I$200,MATCH(Men_5[[#This Row],[Rider]],'RD3 OHalTW'!$F$2:$F$200,0)),"")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XCM Craigburn'!$I$2:$I$200,MATCH(Men_5[[#This Row],[Rider]],'RD5 XCM Craigburn'!$F$2:$F$200,0)),"")</f>
        <v/>
      </c>
      <c r="G207" s="38" t="str">
        <f>_xlfn.IFNA(INDEX('RD6 XCM Fox Creek'!$I$2:$I$200,MATCH(Men_5[[#This Row],[Rider]],'RD6 XCM Fox Creek'!$F$2:$F$200,0)),"")</f>
        <v/>
      </c>
      <c r="H207" s="38" t="str">
        <f>_xlfn.IFNA(INDEX('RD9 XCM Melrose W'!$I$2:$I$200,MATCH(Men_5[[#This Row],[Rider]],'RD9 XCM Melrose W'!$F$2:$F$200,0)),"")</f>
        <v/>
      </c>
      <c r="I207" s="38" t="str">
        <f>_xlfn.IFNA(INDEX('RD7 XCO  Shepherds'!$I$2:$I$200,MATCH(Men_5[[#This Row],[Rider]],'RD7 XCO  Shepherds'!$F$2:$F$200,0)),"")</f>
        <v/>
      </c>
      <c r="J207" s="38" t="str">
        <f>_xlfn.IFNA(INDEX('RD8 XCO Melrose T'!$I$2:$I$200,MATCH(Men_5[[#This Row],[Rider]],'RD8 XCO Melrose T'!$F$2:$F$200,0)),"")</f>
        <v/>
      </c>
      <c r="K207" s="38">
        <f>9-COUNTBLANK(Men_5[[#This Row],[RD1 XCC Eagle]:[RD8 XCO Melrose T]])</f>
        <v>0</v>
      </c>
      <c r="L207" s="61">
        <f>3-COUNTBLANK(Men_5[[#This Row],[RD1 XCC Eagle]:[RD3 XCM OHalTW]])</f>
        <v>0</v>
      </c>
      <c r="M207" s="61">
        <f>4-COUNTBLANK(Men_5[[#This Row],[RD4 ]:[RD7]])</f>
        <v>0</v>
      </c>
      <c r="N207" s="114">
        <f>2-COUNTBLANK(Men_5[[#This Row],[RD8]:[RD8 XCO Melrose T]])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Row],[RD8]:[RD8 XCO Melrose T]])</f>
        <v>0</v>
      </c>
      <c r="R207" s="61">
        <f>Men_5[[#This Row],[Best 6 of 8 Overall]]+Men_5[[#This Row],[Best 3 of 4 XCM]]+Men_5[[#This Row],[Total of 2 XCO]]</f>
        <v>0</v>
      </c>
      <c r="S207" s="37" cm="1">
        <f t="array" ref="S207">85-SUM(IF(R207&gt;$R$18:$R$210,1/COUNTIF($R$18:$R$210,$R$18:$R$210)))</f>
        <v>85</v>
      </c>
    </row>
    <row r="208" spans="1:19" ht="16" hidden="1" x14ac:dyDescent="0.2">
      <c r="A208" s="110"/>
      <c r="B208" s="38" t="str">
        <f>_xlfn.IFNA(INDEX('RD1 Eagle'!$I$2:$I$176,MATCH(Men_5[[#This Row],[Rider]],'RD1 Eagle'!$F$2:$F$176,0)),"")</f>
        <v/>
      </c>
      <c r="C208" s="38" t="str">
        <f>_xlfn.IFNA(INDEX('RD2 Shepherds'!$I$2:$I$172,MATCH(Men_5[[#This Row],[Rider]],'RD2 Shepherds'!$F$2:$F$172,0)),"")</f>
        <v/>
      </c>
      <c r="D208" s="38" t="str">
        <f>_xlfn.IFNA(INDEX('RD3 OHalTW'!$I$2:$I$200,MATCH(Men_5[[#This Row],[Rider]],'RD3 OHalTW'!$F$2:$F$200,0)),"")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XCM Craigburn'!$I$2:$I$200,MATCH(Men_5[[#This Row],[Rider]],'RD5 XCM Craigburn'!$F$2:$F$200,0)),"")</f>
        <v/>
      </c>
      <c r="G208" s="38" t="str">
        <f>_xlfn.IFNA(INDEX('RD6 XCM Fox Creek'!$I$2:$I$200,MATCH(Men_5[[#This Row],[Rider]],'RD6 XCM Fox Creek'!$F$2:$F$200,0)),"")</f>
        <v/>
      </c>
      <c r="H208" s="38" t="str">
        <f>_xlfn.IFNA(INDEX('RD9 XCM Melrose W'!$I$2:$I$200,MATCH(Men_5[[#This Row],[Rider]],'RD9 XCM Melrose W'!$F$2:$F$200,0)),"")</f>
        <v/>
      </c>
      <c r="I208" s="38" t="str">
        <f>_xlfn.IFNA(INDEX('RD7 XCO  Shepherds'!$I$2:$I$200,MATCH(Men_5[[#This Row],[Rider]],'RD7 XCO  Shepherds'!$F$2:$F$200,0)),"")</f>
        <v/>
      </c>
      <c r="J208" s="38" t="str">
        <f>_xlfn.IFNA(INDEX('RD8 XCO Melrose T'!$I$2:$I$200,MATCH(Men_5[[#This Row],[Rider]],'RD8 XCO Melrose T'!$F$2:$F$200,0)),"")</f>
        <v/>
      </c>
      <c r="K208" s="38">
        <f>9-COUNTBLANK(Men_5[[#This Row],[RD1 XCC Eagle]:[RD8 XCO Melrose T]])</f>
        <v>0</v>
      </c>
      <c r="L208" s="61">
        <f>3-COUNTBLANK(Men_5[[#This Row],[RD1 XCC Eagle]:[RD3 XCM OHalTW]])</f>
        <v>0</v>
      </c>
      <c r="M208" s="61">
        <f>4-COUNTBLANK(Men_5[[#This Row],[RD4 ]:[RD7]])</f>
        <v>0</v>
      </c>
      <c r="N208" s="62">
        <f>2-COUNTBLANK(Men_5[[#This Row],[RD8]:[RD8 XCO Melrose T]])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Row],[RD8]:[RD8 XCO Melrose T]])</f>
        <v>0</v>
      </c>
      <c r="R208" s="61">
        <f>Men_5[[#This Row],[Best 6 of 8 Overall]]+Men_5[[#This Row],[Best 3 of 4 XCM]]+Men_5[[#This Row],[Total of 2 XCO]]</f>
        <v>0</v>
      </c>
      <c r="S208" s="37" cm="1">
        <f t="array" ref="S208">85-SUM(IF(R208&gt;$R$18:$R$210,1/COUNTIF($R$18:$R$210,$R$18:$R$210)))</f>
        <v>85</v>
      </c>
    </row>
    <row r="209" spans="1:19" ht="16" hidden="1" x14ac:dyDescent="0.2">
      <c r="A209" s="110"/>
      <c r="B209" s="38" t="str">
        <f>_xlfn.IFNA(INDEX('RD1 Eagle'!$I$2:$I$176,MATCH(Men_5[[#This Row],[Rider]],'RD1 Eagle'!$F$2:$F$176,0)),"")</f>
        <v/>
      </c>
      <c r="C209" s="38" t="str">
        <f>_xlfn.IFNA(INDEX('RD2 Shepherds'!$I$2:$I$172,MATCH(Men_5[[#This Row],[Rider]],'RD2 Shepherds'!$F$2:$F$172,0)),"")</f>
        <v/>
      </c>
      <c r="D209" s="38" t="str">
        <f>_xlfn.IFNA(INDEX('RD3 OHalTW'!$I$2:$I$200,MATCH(Men_5[[#This Row],[Rider]],'RD3 OHalTW'!$F$2:$F$200,0)),"")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XCM Craigburn'!$I$2:$I$200,MATCH(Men_5[[#This Row],[Rider]],'RD5 XCM Craigburn'!$F$2:$F$200,0)),"")</f>
        <v/>
      </c>
      <c r="G209" s="38" t="str">
        <f>_xlfn.IFNA(INDEX('RD6 XCM Fox Creek'!$I$2:$I$200,MATCH(Men_5[[#This Row],[Rider]],'RD6 XCM Fox Creek'!$F$2:$F$200,0)),"")</f>
        <v/>
      </c>
      <c r="H209" s="38" t="str">
        <f>_xlfn.IFNA(INDEX('RD9 XCM Melrose W'!$I$2:$I$200,MATCH(Men_5[[#This Row],[Rider]],'RD9 XCM Melrose W'!$F$2:$F$200,0)),"")</f>
        <v/>
      </c>
      <c r="I209" s="38" t="str">
        <f>_xlfn.IFNA(INDEX('RD7 XCO  Shepherds'!$I$2:$I$200,MATCH(Men_5[[#This Row],[Rider]],'RD7 XCO  Shepherds'!$F$2:$F$200,0)),"")</f>
        <v/>
      </c>
      <c r="J209" s="38" t="str">
        <f>_xlfn.IFNA(INDEX('RD8 XCO Melrose T'!$I$2:$I$200,MATCH(Men_5[[#This Row],[Rider]],'RD8 XCO Melrose T'!$F$2:$F$200,0)),"")</f>
        <v/>
      </c>
      <c r="K209" s="38">
        <f>9-COUNTBLANK(Men_5[[#This Row],[RD1 XCC Eagle]:[RD8 XCO Melrose T]])</f>
        <v>0</v>
      </c>
      <c r="L209" s="61">
        <f>3-COUNTBLANK(Men_5[[#This Row],[RD1 XCC Eagle]:[RD3 XCM OHalTW]])</f>
        <v>0</v>
      </c>
      <c r="M209" s="61">
        <f>4-COUNTBLANK(Men_5[[#This Row],[RD4 ]:[RD7]])</f>
        <v>0</v>
      </c>
      <c r="N209" s="114">
        <f>2-COUNTBLANK(Men_5[[#This Row],[RD8]:[RD8 XCO Melrose T]])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Row],[RD8]:[RD8 XCO Melrose T]])</f>
        <v>0</v>
      </c>
      <c r="R209" s="61">
        <f>Men_5[[#This Row],[Best 6 of 8 Overall]]+Men_5[[#This Row],[Best 3 of 4 XCM]]+Men_5[[#This Row],[Total of 2 XCO]]</f>
        <v>0</v>
      </c>
      <c r="S209" s="37" cm="1">
        <f t="array" ref="S209">85-SUM(IF(R209&gt;$R$18:$R$210,1/COUNTIF($R$18:$R$210,$R$18:$R$210)))</f>
        <v>85</v>
      </c>
    </row>
    <row r="210" spans="1:19" ht="16" hidden="1" x14ac:dyDescent="0.2">
      <c r="A210" s="110"/>
      <c r="B210" s="38" t="str">
        <f>_xlfn.IFNA(INDEX('RD1 Eagle'!$I$2:$I$176,MATCH(Men_5[[#This Row],[Rider]],'RD1 Eagle'!$F$2:$F$176,0)),"")</f>
        <v/>
      </c>
      <c r="C210" s="38" t="str">
        <f>_xlfn.IFNA(INDEX('RD2 Shepherds'!$I$2:$I$172,MATCH(Men_5[[#This Row],[Rider]],'RD2 Shepherds'!$F$2:$F$172,0)),"")</f>
        <v/>
      </c>
      <c r="D210" s="38" t="str">
        <f>_xlfn.IFNA(INDEX('RD3 OHalTW'!$I$2:$I$200,MATCH(Men_5[[#This Row],[Rider]],'RD3 OHalTW'!$F$2:$F$200,0)),"")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XCM Craigburn'!$I$2:$I$200,MATCH(Men_5[[#This Row],[Rider]],'RD5 XCM Craigburn'!$F$2:$F$200,0)),"")</f>
        <v/>
      </c>
      <c r="G210" s="38" t="str">
        <f>_xlfn.IFNA(INDEX('RD6 XCM Fox Creek'!$I$2:$I$200,MATCH(Men_5[[#This Row],[Rider]],'RD6 XCM Fox Creek'!$F$2:$F$200,0)),"")</f>
        <v/>
      </c>
      <c r="H210" s="38" t="str">
        <f>_xlfn.IFNA(INDEX('RD9 XCM Melrose W'!$I$2:$I$200,MATCH(Men_5[[#This Row],[Rider]],'RD9 XCM Melrose W'!$F$2:$F$200,0)),"")</f>
        <v/>
      </c>
      <c r="I210" s="38" t="str">
        <f>_xlfn.IFNA(INDEX('RD7 XCO  Shepherds'!$I$2:$I$200,MATCH(Men_5[[#This Row],[Rider]],'RD7 XCO  Shepherds'!$F$2:$F$200,0)),"")</f>
        <v/>
      </c>
      <c r="J210" s="38" t="str">
        <f>_xlfn.IFNA(INDEX('RD8 XCO Melrose T'!$I$2:$I$200,MATCH(Men_5[[#This Row],[Rider]],'RD8 XCO Melrose T'!$F$2:$F$200,0)),"")</f>
        <v/>
      </c>
      <c r="K210" s="38">
        <f>9-COUNTBLANK(Men_5[[#This Row],[RD1 XCC Eagle]:[RD8 XCO Melrose T]])</f>
        <v>0</v>
      </c>
      <c r="L210" s="61">
        <f>3-COUNTBLANK(Men_5[[#This Row],[RD1 XCC Eagle]:[RD3 XCM OHalTW]])</f>
        <v>0</v>
      </c>
      <c r="M210" s="61">
        <f>4-COUNTBLANK(Men_5[[#This Row],[RD4 ]:[RD7]])</f>
        <v>0</v>
      </c>
      <c r="N210" s="114">
        <f>2-COUNTBLANK(Men_5[[#This Row],[RD8]:[RD8 XCO Melrose T]])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Row],[RD8]:[RD8 XCO Melrose T]])</f>
        <v>0</v>
      </c>
      <c r="R210" s="61">
        <f>Men_5[[#This Row],[Best 6 of 8 Overall]]+Men_5[[#This Row],[Best 3 of 4 XCM]]+Men_5[[#This Row],[Total of 2 XCO]]</f>
        <v>0</v>
      </c>
      <c r="S210" s="37" cm="1">
        <f t="array" ref="S210">85-SUM(IF(R210&gt;$R$18:$R$210,1/COUNTIF($R$18:$R$210,$R$18:$R$210)))</f>
        <v>85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1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4"/>
  <sheetViews>
    <sheetView topLeftCell="A21" workbookViewId="0">
      <selection activeCell="F48" sqref="F48:F57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64" bestFit="1" customWidth="1"/>
    <col min="7" max="7" width="5.83203125" style="64" bestFit="1" customWidth="1"/>
    <col min="8" max="8" width="9.33203125" style="125" bestFit="1" customWidth="1"/>
    <col min="9" max="9" width="7.1640625" style="64" bestFit="1" customWidth="1"/>
    <col min="10" max="16" width="8.83203125" style="64"/>
    <col min="17" max="17" width="6.6640625" style="64" bestFit="1" customWidth="1"/>
    <col min="18" max="20" width="6.6640625" style="64" customWidth="1"/>
    <col min="21" max="21" width="6.6640625" style="64" bestFit="1" customWidth="1"/>
    <col min="22" max="16384" width="8.83203125" style="64"/>
  </cols>
  <sheetData>
    <row r="1" spans="1:22" ht="17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63" t="s">
        <v>32</v>
      </c>
      <c r="G1" s="63" t="s">
        <v>33</v>
      </c>
      <c r="H1" s="124" t="s">
        <v>44</v>
      </c>
      <c r="I1" s="63" t="s">
        <v>18</v>
      </c>
    </row>
    <row r="2" spans="1:22" ht="17" customHeight="1" x14ac:dyDescent="0.2">
      <c r="A2" s="68" t="s">
        <v>60</v>
      </c>
      <c r="B2" s="68" t="s">
        <v>34</v>
      </c>
      <c r="C2" s="64">
        <v>1</v>
      </c>
      <c r="D2" s="69" t="s">
        <v>61</v>
      </c>
      <c r="E2" s="64" t="s">
        <v>62</v>
      </c>
      <c r="F2" s="122" t="s">
        <v>78</v>
      </c>
      <c r="G2" s="123">
        <v>15</v>
      </c>
      <c r="H2" s="67" t="s">
        <v>256</v>
      </c>
      <c r="I2" s="57">
        <f>VLOOKUP(C2,'Points Table'!A$3:L$43,IF(A2="A Grade / Juniors",4,IF(A2="B Grade",6,IF(A2="C Grade",8,IF(A2="D Grade",10,12)))))</f>
        <v>500</v>
      </c>
      <c r="Q2" s="120"/>
      <c r="R2" s="121"/>
      <c r="S2" s="122"/>
      <c r="T2" s="70"/>
      <c r="U2" s="126"/>
    </row>
    <row r="3" spans="1:22" ht="17" customHeight="1" x14ac:dyDescent="0.2">
      <c r="A3" s="68" t="s">
        <v>60</v>
      </c>
      <c r="B3" s="68" t="s">
        <v>34</v>
      </c>
      <c r="C3" s="64">
        <v>2</v>
      </c>
      <c r="D3" s="69" t="s">
        <v>63</v>
      </c>
      <c r="E3" s="64" t="s">
        <v>62</v>
      </c>
      <c r="F3" s="122" t="s">
        <v>139</v>
      </c>
      <c r="G3" s="70">
        <v>15</v>
      </c>
      <c r="H3" s="67" t="s">
        <v>257</v>
      </c>
      <c r="I3" s="57">
        <f>VLOOKUP(C3,'Points Table'!A$3:L$43,IF(A3="A Grade / Juniors",4,IF(A3="B Grade",6,IF(A3="C Grade",8,IF(A3="D Grade",10,12)))))</f>
        <v>450</v>
      </c>
      <c r="Q3" s="120"/>
      <c r="R3" s="121"/>
      <c r="S3" s="122"/>
      <c r="T3" s="70"/>
      <c r="U3" s="96"/>
      <c r="V3" s="96"/>
    </row>
    <row r="4" spans="1:22" ht="17" customHeight="1" x14ac:dyDescent="0.2">
      <c r="A4" s="68" t="s">
        <v>60</v>
      </c>
      <c r="B4" s="68" t="s">
        <v>34</v>
      </c>
      <c r="C4" s="64">
        <v>3</v>
      </c>
      <c r="D4" s="69" t="s">
        <v>64</v>
      </c>
      <c r="E4" s="64" t="s">
        <v>62</v>
      </c>
      <c r="F4" s="122" t="s">
        <v>258</v>
      </c>
      <c r="G4" s="70">
        <v>15</v>
      </c>
      <c r="H4" s="67" t="s">
        <v>183</v>
      </c>
      <c r="I4" s="57">
        <f>VLOOKUP(C4,'Points Table'!A$3:L$43,IF(A4="A Grade / Juniors",4,IF(A4="B Grade",6,IF(A4="C Grade",8,IF(A4="D Grade",10,12)))))</f>
        <v>420</v>
      </c>
      <c r="Q4" s="120"/>
      <c r="R4" s="121"/>
      <c r="S4" s="122"/>
      <c r="T4" s="70"/>
      <c r="U4" s="96"/>
      <c r="V4" s="96"/>
    </row>
    <row r="5" spans="1:22" ht="17" customHeight="1" x14ac:dyDescent="0.2">
      <c r="A5" s="68" t="s">
        <v>60</v>
      </c>
      <c r="B5" s="68" t="s">
        <v>34</v>
      </c>
      <c r="C5" s="64">
        <v>4</v>
      </c>
      <c r="D5" s="69" t="s">
        <v>65</v>
      </c>
      <c r="E5" s="64" t="s">
        <v>62</v>
      </c>
      <c r="F5" s="122" t="s">
        <v>80</v>
      </c>
      <c r="G5" s="70">
        <v>15</v>
      </c>
      <c r="H5" s="67" t="s">
        <v>259</v>
      </c>
      <c r="I5" s="57">
        <f>VLOOKUP(C5,'Points Table'!A$3:L$43,IF(A5="A Grade / Juniors",4,IF(A5="B Grade",6,IF(A5="C Grade",8,IF(A5="D Grade",10,12)))))</f>
        <v>400</v>
      </c>
      <c r="Q5" s="120"/>
      <c r="R5" s="121"/>
      <c r="S5" s="122"/>
      <c r="T5" s="70"/>
      <c r="U5" s="126"/>
    </row>
    <row r="6" spans="1:22" ht="17" customHeight="1" x14ac:dyDescent="0.2">
      <c r="A6" s="68" t="s">
        <v>60</v>
      </c>
      <c r="B6" s="68" t="s">
        <v>34</v>
      </c>
      <c r="C6" s="64">
        <v>5</v>
      </c>
      <c r="D6" s="69" t="s">
        <v>66</v>
      </c>
      <c r="E6" s="64" t="s">
        <v>62</v>
      </c>
      <c r="F6" s="122" t="s">
        <v>81</v>
      </c>
      <c r="G6" s="70">
        <v>15</v>
      </c>
      <c r="H6" s="67" t="s">
        <v>260</v>
      </c>
      <c r="I6" s="57">
        <f>VLOOKUP(C6,'Points Table'!A$3:L$43,IF(A6="A Grade / Juniors",4,IF(A6="B Grade",6,IF(A6="C Grade",8,IF(A6="D Grade",10,12)))))</f>
        <v>390</v>
      </c>
      <c r="Q6" s="120"/>
      <c r="R6" s="121"/>
      <c r="S6" s="122"/>
      <c r="T6" s="70"/>
      <c r="U6" s="126"/>
    </row>
    <row r="7" spans="1:22" ht="17" customHeight="1" x14ac:dyDescent="0.2">
      <c r="A7" s="68" t="s">
        <v>60</v>
      </c>
      <c r="B7" s="68" t="s">
        <v>34</v>
      </c>
      <c r="C7" s="64">
        <v>6</v>
      </c>
      <c r="D7" s="69" t="s">
        <v>67</v>
      </c>
      <c r="E7" s="64" t="s">
        <v>62</v>
      </c>
      <c r="F7" s="122" t="s">
        <v>261</v>
      </c>
      <c r="G7" s="70">
        <v>14</v>
      </c>
      <c r="H7" s="67" t="s">
        <v>256</v>
      </c>
      <c r="I7" s="57">
        <f>VLOOKUP(C7,'Points Table'!A$3:L$43,IF(A7="A Grade / Juniors",4,IF(A7="B Grade",6,IF(A7="C Grade",8,IF(A7="D Grade",10,12)))))</f>
        <v>380</v>
      </c>
      <c r="Q7" s="120"/>
      <c r="R7" s="121"/>
      <c r="S7" s="122"/>
      <c r="T7" s="70"/>
      <c r="U7" s="126"/>
    </row>
    <row r="8" spans="1:22" ht="17" customHeight="1" x14ac:dyDescent="0.2">
      <c r="A8" s="68" t="s">
        <v>60</v>
      </c>
      <c r="B8" s="68" t="s">
        <v>34</v>
      </c>
      <c r="C8" s="64">
        <v>7</v>
      </c>
      <c r="D8" s="69" t="s">
        <v>68</v>
      </c>
      <c r="E8" s="64" t="s">
        <v>62</v>
      </c>
      <c r="F8" s="122" t="s">
        <v>262</v>
      </c>
      <c r="G8" s="70">
        <v>14</v>
      </c>
      <c r="H8" s="67" t="s">
        <v>183</v>
      </c>
      <c r="I8" s="57">
        <f>VLOOKUP(C8,'Points Table'!A$3:L$43,IF(A8="A Grade / Juniors",4,IF(A8="B Grade",6,IF(A8="C Grade",8,IF(A8="D Grade",10,12)))))</f>
        <v>370</v>
      </c>
      <c r="Q8" s="120"/>
      <c r="R8" s="121"/>
      <c r="S8" s="122"/>
      <c r="T8" s="70"/>
      <c r="U8" s="126"/>
    </row>
    <row r="9" spans="1:22" ht="17" customHeight="1" x14ac:dyDescent="0.2">
      <c r="A9" s="68" t="s">
        <v>60</v>
      </c>
      <c r="B9" s="68" t="s">
        <v>34</v>
      </c>
      <c r="C9" s="64">
        <v>8</v>
      </c>
      <c r="D9" s="69" t="s">
        <v>69</v>
      </c>
      <c r="E9" s="64" t="s">
        <v>62</v>
      </c>
      <c r="F9" s="122" t="s">
        <v>83</v>
      </c>
      <c r="G9" s="70">
        <v>14</v>
      </c>
      <c r="H9" s="67" t="s">
        <v>263</v>
      </c>
      <c r="I9" s="57">
        <f>VLOOKUP(C9,'Points Table'!A$3:L$43,IF(A9="A Grade / Juniors",4,IF(A9="B Grade",6,IF(A9="C Grade",8,IF(A9="D Grade",10,12)))))</f>
        <v>360</v>
      </c>
      <c r="Q9" s="120"/>
      <c r="R9" s="121"/>
      <c r="S9" s="122"/>
      <c r="T9" s="70"/>
      <c r="U9" s="126"/>
    </row>
    <row r="10" spans="1:22" ht="17" customHeight="1" x14ac:dyDescent="0.2">
      <c r="A10" s="68" t="s">
        <v>60</v>
      </c>
      <c r="B10" s="68" t="s">
        <v>34</v>
      </c>
      <c r="C10" s="64">
        <v>9</v>
      </c>
      <c r="D10" s="69" t="s">
        <v>70</v>
      </c>
      <c r="E10" s="64" t="s">
        <v>62</v>
      </c>
      <c r="F10" s="122" t="s">
        <v>264</v>
      </c>
      <c r="G10" s="70">
        <v>13</v>
      </c>
      <c r="H10" s="67" t="s">
        <v>265</v>
      </c>
      <c r="I10" s="57">
        <f>VLOOKUP(C10,'Points Table'!A$3:L$43,IF(A10="A Grade / Juniors",4,IF(A10="B Grade",6,IF(A10="C Grade",8,IF(A10="D Grade",10,12)))))</f>
        <v>350</v>
      </c>
      <c r="Q10" s="120"/>
      <c r="R10" s="121"/>
      <c r="S10" s="122"/>
      <c r="T10" s="70"/>
      <c r="U10" s="126"/>
    </row>
    <row r="11" spans="1:22" ht="17" customHeight="1" x14ac:dyDescent="0.2">
      <c r="A11" s="68" t="s">
        <v>60</v>
      </c>
      <c r="B11" s="68" t="s">
        <v>34</v>
      </c>
      <c r="C11" s="64">
        <v>10</v>
      </c>
      <c r="D11" s="69" t="s">
        <v>71</v>
      </c>
      <c r="E11" s="64" t="s">
        <v>62</v>
      </c>
      <c r="F11" s="122" t="s">
        <v>266</v>
      </c>
      <c r="G11" s="70">
        <v>13</v>
      </c>
      <c r="H11" s="67" t="s">
        <v>267</v>
      </c>
      <c r="I11" s="57">
        <f>VLOOKUP(C11,'Points Table'!A$3:L$43,IF(A11="A Grade / Juniors",4,IF(A11="B Grade",6,IF(A11="C Grade",8,IF(A11="D Grade",10,12)))))</f>
        <v>340</v>
      </c>
      <c r="Q11" s="120"/>
      <c r="R11" s="121"/>
      <c r="S11" s="122"/>
      <c r="T11" s="70"/>
      <c r="U11" s="126"/>
    </row>
    <row r="12" spans="1:22" ht="17" customHeight="1" x14ac:dyDescent="0.2">
      <c r="A12" s="68" t="s">
        <v>60</v>
      </c>
      <c r="B12" s="68" t="s">
        <v>34</v>
      </c>
      <c r="C12" s="64">
        <v>11</v>
      </c>
      <c r="D12" s="69" t="s">
        <v>72</v>
      </c>
      <c r="E12" s="64" t="s">
        <v>62</v>
      </c>
      <c r="F12" s="122" t="s">
        <v>143</v>
      </c>
      <c r="G12" s="70">
        <v>13</v>
      </c>
      <c r="H12" s="67" t="s">
        <v>268</v>
      </c>
      <c r="I12" s="57">
        <f>VLOOKUP(C12,'Points Table'!A$3:L$43,IF(A12="A Grade / Juniors",4,IF(A12="B Grade",6,IF(A12="C Grade",8,IF(A12="D Grade",10,12)))))</f>
        <v>330</v>
      </c>
      <c r="Q12" s="120"/>
      <c r="R12" s="121"/>
      <c r="S12" s="122"/>
      <c r="T12" s="70"/>
      <c r="U12" s="126"/>
    </row>
    <row r="13" spans="1:22" ht="17" customHeight="1" x14ac:dyDescent="0.2">
      <c r="A13" s="68" t="s">
        <v>60</v>
      </c>
      <c r="B13" s="68" t="s">
        <v>34</v>
      </c>
      <c r="C13" s="64">
        <v>12</v>
      </c>
      <c r="D13" s="69" t="s">
        <v>73</v>
      </c>
      <c r="E13" s="64" t="s">
        <v>62</v>
      </c>
      <c r="F13" s="122" t="s">
        <v>87</v>
      </c>
      <c r="G13" s="70">
        <v>13</v>
      </c>
      <c r="H13" s="67" t="s">
        <v>269</v>
      </c>
      <c r="I13" s="57">
        <f>VLOOKUP(C13,'Points Table'!A$3:L$43,IF(A13="A Grade / Juniors",4,IF(A13="B Grade",6,IF(A13="C Grade",8,IF(A13="D Grade",10,12)))))</f>
        <v>320</v>
      </c>
      <c r="Q13" s="120"/>
      <c r="R13" s="121"/>
      <c r="S13" s="122"/>
      <c r="T13" s="70"/>
      <c r="U13" s="126"/>
    </row>
    <row r="14" spans="1:22" ht="17" x14ac:dyDescent="0.2">
      <c r="A14" s="68" t="s">
        <v>60</v>
      </c>
      <c r="B14" s="68" t="s">
        <v>34</v>
      </c>
      <c r="C14" s="64">
        <v>13</v>
      </c>
      <c r="D14" s="69" t="s">
        <v>74</v>
      </c>
      <c r="E14" s="64" t="s">
        <v>62</v>
      </c>
      <c r="F14" s="122" t="s">
        <v>270</v>
      </c>
      <c r="G14" s="70">
        <v>13</v>
      </c>
      <c r="H14" s="67" t="s">
        <v>181</v>
      </c>
      <c r="I14" s="57">
        <f>VLOOKUP(C14,'Points Table'!A$3:L$43,IF(A14="A Grade / Juniors",4,IF(A14="B Grade",6,IF(A14="C Grade",8,IF(A14="D Grade",10,12)))))</f>
        <v>310</v>
      </c>
      <c r="Q14" s="120"/>
      <c r="R14" s="121"/>
      <c r="S14" s="122"/>
      <c r="T14" s="70"/>
      <c r="U14" s="126"/>
    </row>
    <row r="15" spans="1:22" ht="17" x14ac:dyDescent="0.2">
      <c r="A15" s="68" t="s">
        <v>19</v>
      </c>
      <c r="B15" s="68" t="s">
        <v>35</v>
      </c>
      <c r="C15" s="64">
        <v>1</v>
      </c>
      <c r="D15" s="69" t="s">
        <v>61</v>
      </c>
      <c r="E15" s="64" t="s">
        <v>62</v>
      </c>
      <c r="F15" s="122" t="s">
        <v>137</v>
      </c>
      <c r="G15" s="70">
        <v>11</v>
      </c>
      <c r="H15" s="67" t="s">
        <v>271</v>
      </c>
      <c r="I15" s="57">
        <f>VLOOKUP(C15,'Points Table'!A$3:L$43,IF(A15="A Grade / Juniors",4,IF(A15="B Grade",6,IF(A15="C Grade",8,IF(A15="D Grade",10,12)))))</f>
        <v>400</v>
      </c>
      <c r="S15" s="122"/>
      <c r="T15" s="70"/>
      <c r="U15" s="126"/>
    </row>
    <row r="16" spans="1:22" ht="17" x14ac:dyDescent="0.2">
      <c r="A16" s="68" t="s">
        <v>19</v>
      </c>
      <c r="B16" s="68" t="s">
        <v>35</v>
      </c>
      <c r="C16" s="64">
        <v>2</v>
      </c>
      <c r="D16" s="69" t="s">
        <v>63</v>
      </c>
      <c r="E16" s="64" t="s">
        <v>62</v>
      </c>
      <c r="F16" s="122" t="s">
        <v>272</v>
      </c>
      <c r="G16" s="70">
        <v>11</v>
      </c>
      <c r="H16" s="67" t="s">
        <v>273</v>
      </c>
      <c r="I16" s="57">
        <f>VLOOKUP(C16,'Points Table'!A$3:L$43,IF(A16="A Grade / Juniors",4,IF(A16="B Grade",6,IF(A16="C Grade",8,IF(A16="D Grade",10,12)))))</f>
        <v>360</v>
      </c>
      <c r="S16" s="122"/>
      <c r="T16" s="70"/>
      <c r="U16" s="126"/>
    </row>
    <row r="17" spans="1:22" ht="17" x14ac:dyDescent="0.2">
      <c r="A17" s="68" t="s">
        <v>19</v>
      </c>
      <c r="B17" s="68" t="s">
        <v>35</v>
      </c>
      <c r="C17" s="64">
        <v>3</v>
      </c>
      <c r="D17" s="69" t="s">
        <v>64</v>
      </c>
      <c r="E17" s="64" t="s">
        <v>62</v>
      </c>
      <c r="F17" s="122" t="s">
        <v>274</v>
      </c>
      <c r="G17" s="70">
        <v>11</v>
      </c>
      <c r="H17" s="67" t="s">
        <v>275</v>
      </c>
      <c r="I17" s="57">
        <f>VLOOKUP(C17,'Points Table'!A$3:L$43,IF(A17="A Grade / Juniors",4,IF(A17="B Grade",6,IF(A17="C Grade",8,IF(A17="D Grade",10,12)))))</f>
        <v>336</v>
      </c>
      <c r="S17" s="122"/>
      <c r="T17" s="70"/>
      <c r="U17" s="126"/>
    </row>
    <row r="18" spans="1:22" ht="17" x14ac:dyDescent="0.2">
      <c r="A18" s="68" t="s">
        <v>19</v>
      </c>
      <c r="B18" s="68" t="s">
        <v>35</v>
      </c>
      <c r="C18" s="64">
        <v>4</v>
      </c>
      <c r="D18" s="69" t="s">
        <v>65</v>
      </c>
      <c r="E18" s="64" t="s">
        <v>62</v>
      </c>
      <c r="F18" s="122" t="s">
        <v>276</v>
      </c>
      <c r="G18" s="70">
        <v>11</v>
      </c>
      <c r="H18" s="67" t="s">
        <v>277</v>
      </c>
      <c r="I18" s="57">
        <f>VLOOKUP(C18,'Points Table'!A$3:L$43,IF(A18="A Grade / Juniors",4,IF(A18="B Grade",6,IF(A18="C Grade",8,IF(A18="D Grade",10,12)))))</f>
        <v>320</v>
      </c>
    </row>
    <row r="19" spans="1:22" ht="17" x14ac:dyDescent="0.2">
      <c r="A19" s="68" t="s">
        <v>19</v>
      </c>
      <c r="B19" s="68" t="s">
        <v>35</v>
      </c>
      <c r="C19" s="64">
        <v>5</v>
      </c>
      <c r="D19" s="69" t="s">
        <v>66</v>
      </c>
      <c r="E19" s="64" t="s">
        <v>62</v>
      </c>
      <c r="F19" s="122" t="s">
        <v>100</v>
      </c>
      <c r="G19" s="70">
        <v>10</v>
      </c>
      <c r="H19" s="67" t="s">
        <v>278</v>
      </c>
      <c r="I19" s="57">
        <f>VLOOKUP(C19,'Points Table'!A$3:L$43,IF(A19="A Grade / Juniors",4,IF(A19="B Grade",6,IF(A19="C Grade",8,IF(A19="D Grade",10,12)))))</f>
        <v>312</v>
      </c>
    </row>
    <row r="20" spans="1:22" ht="17" x14ac:dyDescent="0.2">
      <c r="A20" s="68" t="s">
        <v>19</v>
      </c>
      <c r="B20" s="68" t="s">
        <v>35</v>
      </c>
      <c r="C20" s="64">
        <v>6</v>
      </c>
      <c r="D20" s="69" t="s">
        <v>67</v>
      </c>
      <c r="E20" s="64" t="s">
        <v>62</v>
      </c>
      <c r="F20" s="122" t="s">
        <v>93</v>
      </c>
      <c r="G20" s="70">
        <v>10</v>
      </c>
      <c r="H20" s="67" t="s">
        <v>279</v>
      </c>
      <c r="I20" s="57">
        <f>VLOOKUP(C20,'Points Table'!A$3:L$43,IF(A20="A Grade / Juniors",4,IF(A20="B Grade",6,IF(A20="C Grade",8,IF(A20="D Grade",10,12)))))</f>
        <v>304</v>
      </c>
    </row>
    <row r="21" spans="1:22" ht="17" x14ac:dyDescent="0.2">
      <c r="A21" s="68" t="s">
        <v>19</v>
      </c>
      <c r="B21" s="68" t="s">
        <v>35</v>
      </c>
      <c r="C21" s="64">
        <v>7</v>
      </c>
      <c r="D21" s="69" t="s">
        <v>68</v>
      </c>
      <c r="E21" s="64" t="s">
        <v>62</v>
      </c>
      <c r="F21" s="122" t="s">
        <v>104</v>
      </c>
      <c r="G21" s="70">
        <v>10</v>
      </c>
      <c r="H21" s="67" t="s">
        <v>280</v>
      </c>
      <c r="I21" s="57">
        <f>VLOOKUP(C21,'Points Table'!A$3:L$43,IF(A21="A Grade / Juniors",4,IF(A21="B Grade",6,IF(A21="C Grade",8,IF(A21="D Grade",10,12)))))</f>
        <v>296</v>
      </c>
    </row>
    <row r="22" spans="1:22" ht="17" customHeight="1" x14ac:dyDescent="0.2">
      <c r="A22" s="68" t="s">
        <v>21</v>
      </c>
      <c r="B22" s="68" t="s">
        <v>36</v>
      </c>
      <c r="C22" s="64">
        <v>1</v>
      </c>
      <c r="D22" s="69" t="s">
        <v>61</v>
      </c>
      <c r="E22" s="64" t="s">
        <v>62</v>
      </c>
      <c r="F22" s="122" t="s">
        <v>281</v>
      </c>
      <c r="G22" s="127">
        <v>10</v>
      </c>
      <c r="H22" s="67" t="s">
        <v>169</v>
      </c>
      <c r="I22" s="57">
        <f>VLOOKUP(C22,'Points Table'!A$3:L$43,IF(A22="A Grade / Juniors",4,IF(A22="B Grade",6,IF(A22="C Grade",8,IF(A22="D Grade",10,12)))))</f>
        <v>350</v>
      </c>
    </row>
    <row r="23" spans="1:22" ht="17" customHeight="1" x14ac:dyDescent="0.2">
      <c r="A23" s="68" t="s">
        <v>21</v>
      </c>
      <c r="B23" s="68" t="s">
        <v>36</v>
      </c>
      <c r="C23" s="64">
        <v>2</v>
      </c>
      <c r="D23" s="69" t="s">
        <v>63</v>
      </c>
      <c r="E23" s="64" t="s">
        <v>62</v>
      </c>
      <c r="F23" s="122" t="s">
        <v>101</v>
      </c>
      <c r="G23" s="127">
        <v>9</v>
      </c>
      <c r="H23" s="67" t="s">
        <v>282</v>
      </c>
      <c r="I23" s="57">
        <f>VLOOKUP(C23,'Points Table'!A$3:L$43,IF(A23="A Grade / Juniors",4,IF(A23="B Grade",6,IF(A23="C Grade",8,IF(A23="D Grade",10,12)))))</f>
        <v>315</v>
      </c>
    </row>
    <row r="24" spans="1:22" ht="17" customHeight="1" x14ac:dyDescent="0.2">
      <c r="A24" s="68" t="s">
        <v>21</v>
      </c>
      <c r="B24" s="68" t="s">
        <v>36</v>
      </c>
      <c r="C24" s="64">
        <v>3</v>
      </c>
      <c r="D24" s="69" t="s">
        <v>64</v>
      </c>
      <c r="E24" s="64" t="s">
        <v>62</v>
      </c>
      <c r="F24" s="122" t="s">
        <v>98</v>
      </c>
      <c r="G24" s="127">
        <v>9</v>
      </c>
      <c r="H24" s="67" t="s">
        <v>283</v>
      </c>
      <c r="I24" s="57">
        <f>VLOOKUP(C24,'Points Table'!A$3:L$43,IF(A24="A Grade / Juniors",4,IF(A24="B Grade",6,IF(A24="C Grade",8,IF(A24="D Grade",10,12)))))</f>
        <v>294</v>
      </c>
    </row>
    <row r="25" spans="1:22" ht="17" customHeight="1" x14ac:dyDescent="0.2">
      <c r="A25" s="68" t="s">
        <v>21</v>
      </c>
      <c r="B25" s="68" t="s">
        <v>36</v>
      </c>
      <c r="C25" s="64">
        <v>4</v>
      </c>
      <c r="D25" s="69" t="s">
        <v>65</v>
      </c>
      <c r="E25" s="64" t="s">
        <v>62</v>
      </c>
      <c r="F25" s="122" t="s">
        <v>284</v>
      </c>
      <c r="G25" s="127">
        <v>9</v>
      </c>
      <c r="H25" s="67" t="s">
        <v>285</v>
      </c>
      <c r="I25" s="57">
        <f>VLOOKUP(C25,'Points Table'!A$3:L$43,IF(A25="A Grade / Juniors",4,IF(A25="B Grade",6,IF(A25="C Grade",8,IF(A25="D Grade",10,12)))))</f>
        <v>280</v>
      </c>
    </row>
    <row r="26" spans="1:22" ht="17" customHeight="1" x14ac:dyDescent="0.2">
      <c r="A26" s="68" t="s">
        <v>21</v>
      </c>
      <c r="B26" s="68" t="s">
        <v>36</v>
      </c>
      <c r="C26" s="64">
        <v>5</v>
      </c>
      <c r="D26" s="69" t="s">
        <v>66</v>
      </c>
      <c r="E26" s="64" t="s">
        <v>62</v>
      </c>
      <c r="F26" s="122" t="s">
        <v>146</v>
      </c>
      <c r="G26" s="127">
        <v>9</v>
      </c>
      <c r="H26" s="67" t="s">
        <v>162</v>
      </c>
      <c r="I26" s="57">
        <f>VLOOKUP(C26,'Points Table'!A$3:L$43,IF(A26="A Grade / Juniors",4,IF(A26="B Grade",6,IF(A26="C Grade",8,IF(A26="D Grade",10,12)))))</f>
        <v>273</v>
      </c>
      <c r="S26" s="122"/>
      <c r="T26" s="70"/>
      <c r="U26" s="126"/>
    </row>
    <row r="27" spans="1:22" ht="17" customHeight="1" x14ac:dyDescent="0.2">
      <c r="A27" s="68" t="s">
        <v>21</v>
      </c>
      <c r="B27" s="68" t="s">
        <v>36</v>
      </c>
      <c r="C27" s="64">
        <v>6</v>
      </c>
      <c r="D27" s="69" t="s">
        <v>67</v>
      </c>
      <c r="E27" s="64" t="s">
        <v>62</v>
      </c>
      <c r="F27" s="122" t="s">
        <v>145</v>
      </c>
      <c r="G27" s="127">
        <v>9</v>
      </c>
      <c r="H27" s="67" t="s">
        <v>164</v>
      </c>
      <c r="I27" s="57">
        <f>VLOOKUP(C27,'Points Table'!A$3:L$43,IF(A27="A Grade / Juniors",4,IF(A27="B Grade",6,IF(A27="C Grade",8,IF(A27="D Grade",10,12)))))</f>
        <v>266</v>
      </c>
      <c r="S27" s="122"/>
      <c r="T27" s="70"/>
      <c r="U27" s="126"/>
    </row>
    <row r="28" spans="1:22" ht="17" customHeight="1" x14ac:dyDescent="0.2">
      <c r="A28" s="68" t="s">
        <v>21</v>
      </c>
      <c r="B28" s="68" t="s">
        <v>36</v>
      </c>
      <c r="C28" s="64">
        <v>7</v>
      </c>
      <c r="D28" s="69" t="s">
        <v>68</v>
      </c>
      <c r="E28" s="64" t="s">
        <v>62</v>
      </c>
      <c r="F28" s="122" t="s">
        <v>99</v>
      </c>
      <c r="G28" s="127">
        <v>9</v>
      </c>
      <c r="H28" s="67" t="s">
        <v>144</v>
      </c>
      <c r="I28" s="57">
        <f>VLOOKUP(C28,'Points Table'!A$3:L$43,IF(A28="A Grade / Juniors",4,IF(A28="B Grade",6,IF(A28="C Grade",8,IF(A28="D Grade",10,12)))))</f>
        <v>259</v>
      </c>
      <c r="S28" s="122"/>
      <c r="T28" s="70"/>
      <c r="U28" s="126"/>
    </row>
    <row r="29" spans="1:22" ht="17" customHeight="1" x14ac:dyDescent="0.2">
      <c r="A29" s="68" t="s">
        <v>21</v>
      </c>
      <c r="B29" s="68" t="s">
        <v>36</v>
      </c>
      <c r="C29" s="64">
        <v>8</v>
      </c>
      <c r="D29" s="69" t="s">
        <v>69</v>
      </c>
      <c r="E29" s="64" t="s">
        <v>62</v>
      </c>
      <c r="F29" s="122" t="s">
        <v>156</v>
      </c>
      <c r="G29" s="127">
        <v>9</v>
      </c>
      <c r="H29" s="67" t="s">
        <v>169</v>
      </c>
      <c r="I29" s="57">
        <f>VLOOKUP(C29,'Points Table'!A$3:L$43,IF(A29="A Grade / Juniors",4,IF(A29="B Grade",6,IF(A29="C Grade",8,IF(A29="D Grade",10,12)))))</f>
        <v>251.99999999999997</v>
      </c>
    </row>
    <row r="30" spans="1:22" ht="17" customHeight="1" x14ac:dyDescent="0.2">
      <c r="A30" s="68" t="s">
        <v>21</v>
      </c>
      <c r="B30" s="68" t="s">
        <v>36</v>
      </c>
      <c r="C30" s="64">
        <v>9</v>
      </c>
      <c r="D30" s="69" t="s">
        <v>70</v>
      </c>
      <c r="E30" s="64" t="s">
        <v>62</v>
      </c>
      <c r="F30" s="122" t="s">
        <v>286</v>
      </c>
      <c r="G30" s="127">
        <v>9</v>
      </c>
      <c r="H30" s="67" t="s">
        <v>149</v>
      </c>
      <c r="I30" s="57">
        <f>VLOOKUP(C30,'Points Table'!A$3:L$43,IF(A30="A Grade / Juniors",4,IF(A30="B Grade",6,IF(A30="C Grade",8,IF(A30="D Grade",10,12)))))</f>
        <v>244.99999999999997</v>
      </c>
    </row>
    <row r="31" spans="1:22" ht="17" customHeight="1" x14ac:dyDescent="0.2">
      <c r="A31" s="68" t="s">
        <v>21</v>
      </c>
      <c r="B31" s="68" t="s">
        <v>36</v>
      </c>
      <c r="C31" s="64">
        <v>10</v>
      </c>
      <c r="D31" s="69" t="s">
        <v>71</v>
      </c>
      <c r="E31" s="64" t="s">
        <v>62</v>
      </c>
      <c r="F31" s="122" t="s">
        <v>102</v>
      </c>
      <c r="G31" s="127">
        <v>8</v>
      </c>
      <c r="H31" s="67" t="s">
        <v>287</v>
      </c>
      <c r="I31" s="57">
        <f>VLOOKUP(C31,'Points Table'!A$3:L$43,IF(A31="A Grade / Juniors",4,IF(A31="B Grade",6,IF(A31="C Grade",8,IF(A31="D Grade",10,12)))))</f>
        <v>237.99999999999997</v>
      </c>
    </row>
    <row r="32" spans="1:22" ht="17" customHeight="1" x14ac:dyDescent="0.2">
      <c r="A32" s="68" t="s">
        <v>21</v>
      </c>
      <c r="B32" s="68" t="s">
        <v>36</v>
      </c>
      <c r="C32" s="64">
        <v>11</v>
      </c>
      <c r="D32" s="69" t="s">
        <v>72</v>
      </c>
      <c r="E32" s="64" t="s">
        <v>62</v>
      </c>
      <c r="F32" s="122" t="s">
        <v>117</v>
      </c>
      <c r="G32" s="127">
        <v>8</v>
      </c>
      <c r="H32" s="67" t="s">
        <v>185</v>
      </c>
      <c r="I32" s="57">
        <f>VLOOKUP(C32,'Points Table'!A$3:L$43,IF(A32="A Grade / Juniors",4,IF(A32="B Grade",6,IF(A32="C Grade",8,IF(A32="D Grade",10,12)))))</f>
        <v>230.99999999999997</v>
      </c>
      <c r="S32" s="122"/>
      <c r="T32" s="70"/>
      <c r="U32" s="96"/>
      <c r="V32" s="96"/>
    </row>
    <row r="33" spans="1:22" ht="17" customHeight="1" x14ac:dyDescent="0.2">
      <c r="A33" s="68" t="s">
        <v>21</v>
      </c>
      <c r="B33" s="68" t="s">
        <v>36</v>
      </c>
      <c r="C33" s="64">
        <v>12</v>
      </c>
      <c r="D33" s="69" t="s">
        <v>73</v>
      </c>
      <c r="E33" s="64" t="s">
        <v>62</v>
      </c>
      <c r="F33" s="122" t="s">
        <v>288</v>
      </c>
      <c r="G33" s="127">
        <v>8</v>
      </c>
      <c r="H33" s="67" t="s">
        <v>289</v>
      </c>
      <c r="I33" s="57">
        <f>VLOOKUP(C33,'Points Table'!A$3:L$43,IF(A33="A Grade / Juniors",4,IF(A33="B Grade",6,IF(A33="C Grade",8,IF(A33="D Grade",10,12)))))</f>
        <v>224</v>
      </c>
      <c r="S33" s="122"/>
      <c r="T33" s="70"/>
      <c r="U33" s="96"/>
      <c r="V33" s="96"/>
    </row>
    <row r="34" spans="1:22" ht="17" customHeight="1" x14ac:dyDescent="0.2">
      <c r="A34" s="68" t="s">
        <v>23</v>
      </c>
      <c r="B34" s="68" t="s">
        <v>37</v>
      </c>
      <c r="C34" s="64">
        <v>1</v>
      </c>
      <c r="D34" s="69" t="s">
        <v>61</v>
      </c>
      <c r="E34" s="64" t="s">
        <v>62</v>
      </c>
      <c r="F34" s="122" t="s">
        <v>116</v>
      </c>
      <c r="G34" s="70">
        <v>6</v>
      </c>
      <c r="H34" s="67" t="s">
        <v>290</v>
      </c>
      <c r="I34" s="57">
        <f>VLOOKUP(C34,'Points Table'!A$3:L$43,IF(A34="A Grade / Juniors",4,IF(A34="B Grade",6,IF(A34="C Grade",8,IF(A34="D Grade",10,12)))))</f>
        <v>300</v>
      </c>
      <c r="S34" s="122"/>
      <c r="T34" s="70"/>
      <c r="U34" s="96"/>
      <c r="V34" s="96"/>
    </row>
    <row r="35" spans="1:22" ht="17" customHeight="1" x14ac:dyDescent="0.2">
      <c r="A35" s="68" t="s">
        <v>23</v>
      </c>
      <c r="B35" s="68" t="s">
        <v>37</v>
      </c>
      <c r="C35" s="64">
        <v>2</v>
      </c>
      <c r="D35" s="69" t="s">
        <v>63</v>
      </c>
      <c r="E35" s="64" t="s">
        <v>62</v>
      </c>
      <c r="F35" s="122" t="s">
        <v>291</v>
      </c>
      <c r="G35" s="70">
        <v>6</v>
      </c>
      <c r="H35" s="67" t="s">
        <v>292</v>
      </c>
      <c r="I35" s="57">
        <f>VLOOKUP(C35,'Points Table'!A$3:L$43,IF(A35="A Grade / Juniors",4,IF(A35="B Grade",6,IF(A35="C Grade",8,IF(A35="D Grade",10,12)))))</f>
        <v>270</v>
      </c>
      <c r="S35" s="122"/>
      <c r="T35" s="70"/>
      <c r="U35" s="96"/>
      <c r="V35" s="96"/>
    </row>
    <row r="36" spans="1:22" ht="17" customHeight="1" x14ac:dyDescent="0.2">
      <c r="A36" s="68" t="s">
        <v>23</v>
      </c>
      <c r="B36" s="68" t="s">
        <v>37</v>
      </c>
      <c r="C36" s="64">
        <v>3</v>
      </c>
      <c r="D36" s="69" t="s">
        <v>64</v>
      </c>
      <c r="E36" s="64" t="s">
        <v>62</v>
      </c>
      <c r="F36" s="122" t="s">
        <v>293</v>
      </c>
      <c r="G36" s="70">
        <v>6</v>
      </c>
      <c r="H36" s="67" t="s">
        <v>294</v>
      </c>
      <c r="I36" s="57">
        <f>VLOOKUP(C36,'Points Table'!A$3:L$43,IF(A36="A Grade / Juniors",4,IF(A36="B Grade",6,IF(A36="C Grade",8,IF(A36="D Grade",10,12)))))</f>
        <v>252</v>
      </c>
      <c r="S36" s="122"/>
      <c r="T36" s="70"/>
      <c r="U36" s="96"/>
      <c r="V36" s="96"/>
    </row>
    <row r="37" spans="1:22" ht="17" customHeight="1" x14ac:dyDescent="0.2">
      <c r="A37" s="68" t="s">
        <v>23</v>
      </c>
      <c r="B37" s="68" t="s">
        <v>37</v>
      </c>
      <c r="C37" s="64">
        <v>4</v>
      </c>
      <c r="D37" s="69" t="s">
        <v>65</v>
      </c>
      <c r="E37" s="64" t="s">
        <v>62</v>
      </c>
      <c r="F37" s="122" t="s">
        <v>295</v>
      </c>
      <c r="G37" s="70">
        <v>6</v>
      </c>
      <c r="H37" s="67" t="s">
        <v>296</v>
      </c>
      <c r="I37" s="57">
        <f>VLOOKUP(C37,'Points Table'!A$3:L$43,IF(A37="A Grade / Juniors",4,IF(A37="B Grade",6,IF(A37="C Grade",8,IF(A37="D Grade",10,12)))))</f>
        <v>240</v>
      </c>
      <c r="S37" s="122"/>
      <c r="T37" s="127"/>
      <c r="U37" s="126"/>
    </row>
    <row r="38" spans="1:22" ht="17" customHeight="1" x14ac:dyDescent="0.2">
      <c r="A38" s="68" t="s">
        <v>23</v>
      </c>
      <c r="B38" s="68" t="s">
        <v>37</v>
      </c>
      <c r="C38" s="64">
        <v>5</v>
      </c>
      <c r="D38" s="69" t="s">
        <v>66</v>
      </c>
      <c r="E38" s="64" t="s">
        <v>62</v>
      </c>
      <c r="F38" s="122" t="s">
        <v>119</v>
      </c>
      <c r="G38" s="70">
        <v>6</v>
      </c>
      <c r="H38" s="67" t="s">
        <v>297</v>
      </c>
      <c r="I38" s="57">
        <f>VLOOKUP(C38,'Points Table'!A$3:L$43,IF(A38="A Grade / Juniors",4,IF(A38="B Grade",6,IF(A38="C Grade",8,IF(A38="D Grade",10,12)))))</f>
        <v>234</v>
      </c>
      <c r="S38" s="122"/>
      <c r="T38" s="127"/>
      <c r="U38" s="126"/>
    </row>
    <row r="39" spans="1:22" ht="17" customHeight="1" x14ac:dyDescent="0.2">
      <c r="A39" s="68" t="s">
        <v>23</v>
      </c>
      <c r="B39" s="68" t="s">
        <v>37</v>
      </c>
      <c r="C39" s="64">
        <v>6</v>
      </c>
      <c r="D39" s="69" t="s">
        <v>67</v>
      </c>
      <c r="E39" s="64" t="s">
        <v>62</v>
      </c>
      <c r="F39" s="122" t="s">
        <v>121</v>
      </c>
      <c r="G39" s="70">
        <v>6</v>
      </c>
      <c r="H39" s="67" t="s">
        <v>297</v>
      </c>
      <c r="I39" s="57">
        <f>VLOOKUP(C39,'Points Table'!A$3:L$43,IF(A39="A Grade / Juniors",4,IF(A39="B Grade",6,IF(A39="C Grade",8,IF(A39="D Grade",10,12)))))</f>
        <v>228</v>
      </c>
    </row>
    <row r="40" spans="1:22" ht="17" customHeight="1" x14ac:dyDescent="0.2">
      <c r="A40" s="68" t="s">
        <v>23</v>
      </c>
      <c r="B40" s="68" t="s">
        <v>37</v>
      </c>
      <c r="C40" s="64">
        <v>7</v>
      </c>
      <c r="D40" s="69" t="s">
        <v>68</v>
      </c>
      <c r="E40" s="64" t="s">
        <v>62</v>
      </c>
      <c r="F40" s="122" t="s">
        <v>298</v>
      </c>
      <c r="G40" s="70">
        <v>6</v>
      </c>
      <c r="H40" s="67" t="s">
        <v>299</v>
      </c>
      <c r="I40" s="57">
        <f>VLOOKUP(C40,'Points Table'!A$3:L$43,IF(A40="A Grade / Juniors",4,IF(A40="B Grade",6,IF(A40="C Grade",8,IF(A40="D Grade",10,12)))))</f>
        <v>222</v>
      </c>
    </row>
    <row r="41" spans="1:22" ht="17" customHeight="1" x14ac:dyDescent="0.2">
      <c r="A41" s="68" t="s">
        <v>23</v>
      </c>
      <c r="B41" s="68" t="s">
        <v>37</v>
      </c>
      <c r="C41" s="64">
        <v>8</v>
      </c>
      <c r="D41" s="69" t="s">
        <v>69</v>
      </c>
      <c r="E41" s="64" t="s">
        <v>62</v>
      </c>
      <c r="F41" s="122" t="s">
        <v>120</v>
      </c>
      <c r="G41" s="70">
        <v>6</v>
      </c>
      <c r="H41" s="67" t="s">
        <v>300</v>
      </c>
      <c r="I41" s="57">
        <f>VLOOKUP(C41,'Points Table'!A$3:L$43,IF(A41="A Grade / Juniors",4,IF(A41="B Grade",6,IF(A41="C Grade",8,IF(A41="D Grade",10,12)))))</f>
        <v>216</v>
      </c>
    </row>
    <row r="42" spans="1:22" ht="17" customHeight="1" x14ac:dyDescent="0.2">
      <c r="A42" s="68" t="s">
        <v>23</v>
      </c>
      <c r="B42" s="68" t="s">
        <v>37</v>
      </c>
      <c r="C42" s="64">
        <v>9</v>
      </c>
      <c r="D42" s="69" t="s">
        <v>70</v>
      </c>
      <c r="E42" s="64" t="s">
        <v>62</v>
      </c>
      <c r="F42" s="122" t="s">
        <v>301</v>
      </c>
      <c r="G42" s="70">
        <v>6</v>
      </c>
      <c r="H42" s="67" t="s">
        <v>302</v>
      </c>
      <c r="I42" s="57">
        <f>VLOOKUP(C42,'Points Table'!A$3:L$43,IF(A42="A Grade / Juniors",4,IF(A42="B Grade",6,IF(A42="C Grade",8,IF(A42="D Grade",10,12)))))</f>
        <v>210</v>
      </c>
    </row>
    <row r="43" spans="1:22" ht="17" customHeight="1" x14ac:dyDescent="0.2">
      <c r="A43" s="68" t="s">
        <v>23</v>
      </c>
      <c r="B43" s="68" t="s">
        <v>37</v>
      </c>
      <c r="C43" s="64">
        <v>10</v>
      </c>
      <c r="D43" s="69" t="s">
        <v>71</v>
      </c>
      <c r="E43" s="64" t="s">
        <v>62</v>
      </c>
      <c r="F43" s="122" t="s">
        <v>303</v>
      </c>
      <c r="G43" s="70">
        <v>6</v>
      </c>
      <c r="H43" s="67" t="s">
        <v>304</v>
      </c>
      <c r="I43" s="57">
        <f>VLOOKUP(C43,'Points Table'!A$3:L$43,IF(A43="A Grade / Juniors",4,IF(A43="B Grade",6,IF(A43="C Grade",8,IF(A43="D Grade",10,12)))))</f>
        <v>204</v>
      </c>
    </row>
    <row r="44" spans="1:22" ht="17" customHeight="1" x14ac:dyDescent="0.2">
      <c r="A44" s="68" t="s">
        <v>23</v>
      </c>
      <c r="B44" s="68" t="s">
        <v>37</v>
      </c>
      <c r="C44" s="64">
        <v>11</v>
      </c>
      <c r="D44" s="69" t="s">
        <v>72</v>
      </c>
      <c r="E44" s="64" t="s">
        <v>62</v>
      </c>
      <c r="F44" s="122" t="s">
        <v>305</v>
      </c>
      <c r="G44" s="70">
        <v>5</v>
      </c>
      <c r="H44" s="67" t="s">
        <v>306</v>
      </c>
      <c r="I44" s="57">
        <f>VLOOKUP(C44,'Points Table'!A$3:L$43,IF(A44="A Grade / Juniors",4,IF(A44="B Grade",6,IF(A44="C Grade",8,IF(A44="D Grade",10,12)))))</f>
        <v>198</v>
      </c>
    </row>
    <row r="45" spans="1:22" ht="17" customHeight="1" x14ac:dyDescent="0.2">
      <c r="A45" s="68" t="s">
        <v>23</v>
      </c>
      <c r="B45" s="68" t="s">
        <v>37</v>
      </c>
      <c r="C45" s="64">
        <v>12</v>
      </c>
      <c r="D45" s="69" t="s">
        <v>73</v>
      </c>
      <c r="E45" s="64" t="s">
        <v>62</v>
      </c>
      <c r="F45" s="122" t="s">
        <v>118</v>
      </c>
      <c r="G45" s="70">
        <v>5</v>
      </c>
      <c r="H45" s="67" t="s">
        <v>307</v>
      </c>
      <c r="I45" s="57">
        <f>VLOOKUP(C45,'Points Table'!A$3:L$43,IF(A45="A Grade / Juniors",4,IF(A45="B Grade",6,IF(A45="C Grade",8,IF(A45="D Grade",10,12)))))</f>
        <v>192</v>
      </c>
    </row>
    <row r="46" spans="1:22" ht="17" customHeight="1" x14ac:dyDescent="0.2">
      <c r="A46" s="68" t="s">
        <v>23</v>
      </c>
      <c r="B46" s="68" t="s">
        <v>37</v>
      </c>
      <c r="C46" s="64">
        <v>13</v>
      </c>
      <c r="D46" s="69" t="s">
        <v>74</v>
      </c>
      <c r="E46" s="64" t="s">
        <v>62</v>
      </c>
      <c r="F46" s="122" t="s">
        <v>308</v>
      </c>
      <c r="G46" s="70">
        <v>5</v>
      </c>
      <c r="H46" s="67" t="s">
        <v>309</v>
      </c>
      <c r="I46" s="57">
        <f>VLOOKUP(C46,'Points Table'!A$3:L$43,IF(A46="A Grade / Juniors",4,IF(A46="B Grade",6,IF(A46="C Grade",8,IF(A46="D Grade",10,12)))))</f>
        <v>186</v>
      </c>
    </row>
    <row r="47" spans="1:22" ht="17" customHeight="1" x14ac:dyDescent="0.2">
      <c r="A47" s="68" t="s">
        <v>23</v>
      </c>
      <c r="B47" s="68" t="s">
        <v>37</v>
      </c>
      <c r="C47" s="64">
        <v>14</v>
      </c>
      <c r="D47" s="69" t="s">
        <v>75</v>
      </c>
      <c r="E47" s="64" t="s">
        <v>62</v>
      </c>
      <c r="F47" s="122" t="s">
        <v>310</v>
      </c>
      <c r="G47" s="70">
        <v>4</v>
      </c>
      <c r="H47" s="67" t="s">
        <v>311</v>
      </c>
      <c r="I47" s="57">
        <f>VLOOKUP(C47,'Points Table'!A$3:L$43,IF(A47="A Grade / Juniors",4,IF(A47="B Grade",6,IF(A47="C Grade",8,IF(A47="D Grade",10,12)))))</f>
        <v>180</v>
      </c>
    </row>
    <row r="48" spans="1:22" ht="17" customHeight="1" x14ac:dyDescent="0.2">
      <c r="A48" s="68" t="s">
        <v>60</v>
      </c>
      <c r="B48" s="68" t="s">
        <v>38</v>
      </c>
      <c r="C48" s="64">
        <v>1</v>
      </c>
      <c r="D48" s="69" t="s">
        <v>61</v>
      </c>
      <c r="E48" s="64" t="s">
        <v>62</v>
      </c>
      <c r="F48" s="122" t="s">
        <v>86</v>
      </c>
      <c r="G48" s="70">
        <v>9</v>
      </c>
      <c r="H48" s="67" t="s">
        <v>312</v>
      </c>
      <c r="I48" s="57">
        <f>VLOOKUP(C48,'Points Table'!A$3:L$43,IF(A48="A Grade / Juniors",4,IF(A48="B Grade",6,IF(A48="C Grade",8,IF(A48="D Grade",10,12)))))</f>
        <v>500</v>
      </c>
    </row>
    <row r="49" spans="1:9" ht="17" x14ac:dyDescent="0.2">
      <c r="A49" s="68" t="s">
        <v>60</v>
      </c>
      <c r="B49" s="68" t="s">
        <v>38</v>
      </c>
      <c r="C49" s="64">
        <v>2</v>
      </c>
      <c r="D49" s="69" t="s">
        <v>63</v>
      </c>
      <c r="E49" s="64" t="s">
        <v>62</v>
      </c>
      <c r="F49" s="122" t="s">
        <v>85</v>
      </c>
      <c r="G49" s="70">
        <v>9</v>
      </c>
      <c r="H49" s="67" t="s">
        <v>313</v>
      </c>
      <c r="I49" s="57">
        <f>VLOOKUP(C49,'Points Table'!A$3:L$43,IF(A49="A Grade / Juniors",4,IF(A49="B Grade",6,IF(A49="C Grade",8,IF(A49="D Grade",10,12)))))</f>
        <v>450</v>
      </c>
    </row>
    <row r="50" spans="1:9" ht="17" x14ac:dyDescent="0.2">
      <c r="A50" s="68" t="s">
        <v>60</v>
      </c>
      <c r="B50" s="68" t="s">
        <v>38</v>
      </c>
      <c r="C50" s="64">
        <v>3</v>
      </c>
      <c r="D50" s="69" t="s">
        <v>64</v>
      </c>
      <c r="E50" s="64" t="s">
        <v>62</v>
      </c>
      <c r="F50" s="122" t="s">
        <v>163</v>
      </c>
      <c r="G50" s="70">
        <v>9</v>
      </c>
      <c r="H50" s="67" t="s">
        <v>188</v>
      </c>
      <c r="I50" s="57">
        <f>VLOOKUP(C50,'Points Table'!A$3:L$43,IF(A50="A Grade / Juniors",4,IF(A50="B Grade",6,IF(A50="C Grade",8,IF(A50="D Grade",10,12)))))</f>
        <v>420</v>
      </c>
    </row>
    <row r="51" spans="1:9" ht="17" x14ac:dyDescent="0.2">
      <c r="A51" s="68" t="s">
        <v>60</v>
      </c>
      <c r="B51" s="68" t="s">
        <v>38</v>
      </c>
      <c r="C51" s="64">
        <v>4</v>
      </c>
      <c r="D51" s="69" t="s">
        <v>65</v>
      </c>
      <c r="E51" s="64" t="s">
        <v>62</v>
      </c>
      <c r="F51" s="122" t="s">
        <v>314</v>
      </c>
      <c r="G51" s="70">
        <v>9</v>
      </c>
      <c r="H51" s="67" t="s">
        <v>315</v>
      </c>
      <c r="I51" s="57">
        <f>VLOOKUP(C51,'Points Table'!A$3:L$43,IF(A51="A Grade / Juniors",4,IF(A51="B Grade",6,IF(A51="C Grade",8,IF(A51="D Grade",10,12)))))</f>
        <v>400</v>
      </c>
    </row>
    <row r="52" spans="1:9" ht="17" x14ac:dyDescent="0.2">
      <c r="A52" s="68" t="s">
        <v>60</v>
      </c>
      <c r="B52" s="68" t="s">
        <v>38</v>
      </c>
      <c r="C52" s="64">
        <v>5</v>
      </c>
      <c r="D52" s="69" t="s">
        <v>66</v>
      </c>
      <c r="E52" s="64" t="s">
        <v>62</v>
      </c>
      <c r="F52" s="122" t="s">
        <v>96</v>
      </c>
      <c r="G52" s="70">
        <v>8</v>
      </c>
      <c r="H52" s="67" t="s">
        <v>316</v>
      </c>
      <c r="I52" s="57">
        <f>VLOOKUP(C52,'Points Table'!A$3:L$43,IF(A52="A Grade / Juniors",4,IF(A52="B Grade",6,IF(A52="C Grade",8,IF(A52="D Grade",10,12)))))</f>
        <v>390</v>
      </c>
    </row>
    <row r="53" spans="1:9" ht="17" x14ac:dyDescent="0.2">
      <c r="A53" s="68" t="s">
        <v>19</v>
      </c>
      <c r="B53" s="68" t="s">
        <v>39</v>
      </c>
      <c r="C53" s="64">
        <v>1</v>
      </c>
      <c r="D53" s="69" t="s">
        <v>61</v>
      </c>
      <c r="E53" s="64" t="s">
        <v>62</v>
      </c>
      <c r="F53" s="122" t="s">
        <v>97</v>
      </c>
      <c r="G53" s="70">
        <v>8</v>
      </c>
      <c r="H53" s="67" t="s">
        <v>317</v>
      </c>
      <c r="I53" s="57">
        <f>VLOOKUP(C53,'Points Table'!A$3:L$43,IF(A53="A Grade / Juniors",4,IF(A53="B Grade",6,IF(A53="C Grade",8,IF(A53="D Grade",10,12)))))</f>
        <v>400</v>
      </c>
    </row>
    <row r="54" spans="1:9" ht="17" x14ac:dyDescent="0.2">
      <c r="A54" s="68" t="s">
        <v>19</v>
      </c>
      <c r="B54" s="68" t="s">
        <v>39</v>
      </c>
      <c r="C54" s="64">
        <v>2</v>
      </c>
      <c r="D54" s="69" t="s">
        <v>63</v>
      </c>
      <c r="E54" s="64" t="s">
        <v>62</v>
      </c>
      <c r="F54" s="122" t="s">
        <v>94</v>
      </c>
      <c r="G54" s="70">
        <v>8</v>
      </c>
      <c r="H54" s="67" t="s">
        <v>318</v>
      </c>
      <c r="I54" s="57">
        <f>VLOOKUP(C54,'Points Table'!A$3:L$43,IF(A54="A Grade / Juniors",4,IF(A54="B Grade",6,IF(A54="C Grade",8,IF(A54="D Grade",10,12)))))</f>
        <v>360</v>
      </c>
    </row>
    <row r="55" spans="1:9" ht="17" x14ac:dyDescent="0.2">
      <c r="A55" s="68" t="s">
        <v>21</v>
      </c>
      <c r="B55" s="68" t="s">
        <v>40</v>
      </c>
      <c r="C55" s="64">
        <v>1</v>
      </c>
      <c r="D55" s="69" t="s">
        <v>61</v>
      </c>
      <c r="E55" s="64" t="s">
        <v>62</v>
      </c>
      <c r="F55" s="122" t="s">
        <v>319</v>
      </c>
      <c r="G55" s="70">
        <v>7</v>
      </c>
      <c r="H55" s="67" t="s">
        <v>320</v>
      </c>
      <c r="I55" s="57">
        <f>VLOOKUP(C55,'Points Table'!A$3:L$43,IF(A55="A Grade / Juniors",4,IF(A55="B Grade",6,IF(A55="C Grade",8,IF(A55="D Grade",10,12)))))</f>
        <v>350</v>
      </c>
    </row>
    <row r="56" spans="1:9" ht="17" x14ac:dyDescent="0.2">
      <c r="A56" s="68" t="s">
        <v>21</v>
      </c>
      <c r="B56" s="68" t="s">
        <v>40</v>
      </c>
      <c r="C56" s="64">
        <v>2</v>
      </c>
      <c r="D56" s="69" t="s">
        <v>63</v>
      </c>
      <c r="E56" s="64" t="s">
        <v>62</v>
      </c>
      <c r="F56" s="122" t="s">
        <v>165</v>
      </c>
      <c r="G56" s="70">
        <v>7</v>
      </c>
      <c r="H56" s="67" t="s">
        <v>177</v>
      </c>
      <c r="I56" s="57">
        <f>VLOOKUP(C56,'Points Table'!A$3:L$43,IF(A56="A Grade / Juniors",4,IF(A56="B Grade",6,IF(A56="C Grade",8,IF(A56="D Grade",10,12)))))</f>
        <v>315</v>
      </c>
    </row>
    <row r="57" spans="1:9" ht="17" x14ac:dyDescent="0.2">
      <c r="A57" s="68" t="s">
        <v>21</v>
      </c>
      <c r="B57" s="68" t="s">
        <v>40</v>
      </c>
      <c r="C57" s="64">
        <v>3</v>
      </c>
      <c r="D57" s="69" t="s">
        <v>64</v>
      </c>
      <c r="E57" s="64" t="s">
        <v>62</v>
      </c>
      <c r="F57" s="122" t="s">
        <v>110</v>
      </c>
      <c r="G57" s="70">
        <v>7</v>
      </c>
      <c r="H57" s="67" t="s">
        <v>321</v>
      </c>
      <c r="I57" s="57">
        <f>VLOOKUP(C57,'Points Table'!A$3:L$43,IF(A57="A Grade / Juniors",4,IF(A57="B Grade",6,IF(A57="C Grade",8,IF(A57="D Grade",10,12)))))</f>
        <v>294</v>
      </c>
    </row>
    <row r="58" spans="1:9" ht="14" customHeight="1" x14ac:dyDescent="0.2">
      <c r="A58" s="68" t="s">
        <v>41</v>
      </c>
      <c r="B58" s="68" t="s">
        <v>45</v>
      </c>
      <c r="C58" s="64">
        <v>1</v>
      </c>
      <c r="D58" s="69" t="s">
        <v>61</v>
      </c>
      <c r="E58" s="64" t="s">
        <v>62</v>
      </c>
      <c r="F58" s="122" t="s">
        <v>322</v>
      </c>
      <c r="G58" s="127">
        <v>14</v>
      </c>
      <c r="H58" s="67" t="s">
        <v>323</v>
      </c>
      <c r="I58" s="57">
        <f>VLOOKUP(C58,'Points Table'!A$3:L$43,IF(A58="A Grade / Juniors",4,IF(A58="B Grade",6,IF(A58="C Grade",8,IF(A58="D Grade",10,12)))))</f>
        <v>500</v>
      </c>
    </row>
    <row r="59" spans="1:9" ht="17" customHeight="1" x14ac:dyDescent="0.2">
      <c r="A59" s="68" t="s">
        <v>41</v>
      </c>
      <c r="B59" s="68" t="s">
        <v>45</v>
      </c>
      <c r="C59" s="64">
        <v>2</v>
      </c>
      <c r="D59" s="69" t="s">
        <v>63</v>
      </c>
      <c r="E59" s="64" t="s">
        <v>62</v>
      </c>
      <c r="F59" s="122" t="s">
        <v>166</v>
      </c>
      <c r="G59" s="127">
        <v>14</v>
      </c>
      <c r="H59" s="67" t="s">
        <v>324</v>
      </c>
      <c r="I59" s="57">
        <f>VLOOKUP(C59,'Points Table'!A$3:L$43,IF(A59="A Grade / Juniors",4,IF(A59="B Grade",6,IF(A59="C Grade",8,IF(A59="D Grade",10,12)))))</f>
        <v>450</v>
      </c>
    </row>
    <row r="60" spans="1:9" ht="17" customHeight="1" x14ac:dyDescent="0.2">
      <c r="A60" s="68" t="s">
        <v>41</v>
      </c>
      <c r="B60" s="68" t="s">
        <v>45</v>
      </c>
      <c r="C60" s="64">
        <v>3</v>
      </c>
      <c r="D60" s="69" t="s">
        <v>64</v>
      </c>
      <c r="E60" s="64" t="s">
        <v>62</v>
      </c>
      <c r="F60" s="122" t="s">
        <v>123</v>
      </c>
      <c r="G60" s="127">
        <v>14</v>
      </c>
      <c r="H60" s="67" t="s">
        <v>182</v>
      </c>
      <c r="I60" s="57">
        <f>VLOOKUP(C60,'Points Table'!A$3:L$43,IF(A60="A Grade / Juniors",4,IF(A60="B Grade",6,IF(A60="C Grade",8,IF(A60="D Grade",10,12)))))</f>
        <v>420</v>
      </c>
    </row>
    <row r="61" spans="1:9" ht="17" customHeight="1" x14ac:dyDescent="0.2">
      <c r="A61" s="68" t="s">
        <v>41</v>
      </c>
      <c r="B61" s="68" t="s">
        <v>45</v>
      </c>
      <c r="C61" s="64">
        <v>4</v>
      </c>
      <c r="D61" s="69" t="s">
        <v>65</v>
      </c>
      <c r="E61" s="64" t="s">
        <v>62</v>
      </c>
      <c r="F61" s="122" t="s">
        <v>325</v>
      </c>
      <c r="G61" s="127">
        <v>12</v>
      </c>
      <c r="H61" s="67" t="s">
        <v>326</v>
      </c>
      <c r="I61" s="57">
        <f>VLOOKUP(C61,'Points Table'!A$3:L$43,IF(A61="A Grade / Juniors",4,IF(A61="B Grade",6,IF(A61="C Grade",8,IF(A61="D Grade",10,12)))))</f>
        <v>400</v>
      </c>
    </row>
    <row r="62" spans="1:9" ht="17" customHeight="1" x14ac:dyDescent="0.2">
      <c r="A62" s="68" t="s">
        <v>41</v>
      </c>
      <c r="B62" s="68" t="s">
        <v>45</v>
      </c>
      <c r="C62" s="64">
        <v>5</v>
      </c>
      <c r="D62" s="69" t="s">
        <v>66</v>
      </c>
      <c r="E62" s="64" t="s">
        <v>62</v>
      </c>
      <c r="F62" s="122" t="s">
        <v>126</v>
      </c>
      <c r="G62" s="127">
        <v>9</v>
      </c>
      <c r="H62" s="67" t="s">
        <v>327</v>
      </c>
      <c r="I62" s="57">
        <f>VLOOKUP(C62,'Points Table'!A$3:L$43,IF(A62="A Grade / Juniors",4,IF(A62="B Grade",6,IF(A62="C Grade",8,IF(A62="D Grade",10,12)))))</f>
        <v>390</v>
      </c>
    </row>
    <row r="63" spans="1:9" ht="17" customHeight="1" x14ac:dyDescent="0.2">
      <c r="A63" s="68" t="s">
        <v>41</v>
      </c>
      <c r="B63" s="68" t="s">
        <v>46</v>
      </c>
      <c r="C63" s="64">
        <v>1</v>
      </c>
      <c r="D63" s="69" t="s">
        <v>61</v>
      </c>
      <c r="E63" s="64" t="s">
        <v>62</v>
      </c>
      <c r="F63" s="122" t="s">
        <v>125</v>
      </c>
      <c r="G63" s="127">
        <v>12</v>
      </c>
      <c r="H63" s="67" t="s">
        <v>140</v>
      </c>
      <c r="I63" s="57">
        <f>VLOOKUP(C63,'Points Table'!A$3:L$43,IF(A63="A Grade / Juniors",4,IF(A63="B Grade",6,IF(A63="C Grade",8,IF(A63="D Grade",10,12)))))</f>
        <v>500</v>
      </c>
    </row>
    <row r="64" spans="1:9" ht="17" customHeight="1" x14ac:dyDescent="0.2">
      <c r="A64" s="68" t="s">
        <v>41</v>
      </c>
      <c r="B64" s="68" t="s">
        <v>46</v>
      </c>
      <c r="C64" s="64">
        <v>2</v>
      </c>
      <c r="D64" s="69" t="s">
        <v>63</v>
      </c>
      <c r="E64" s="64" t="s">
        <v>62</v>
      </c>
      <c r="F64" s="122" t="s">
        <v>328</v>
      </c>
      <c r="G64" s="127">
        <v>11</v>
      </c>
      <c r="H64" s="67" t="s">
        <v>329</v>
      </c>
      <c r="I64" s="57">
        <f>VLOOKUP(C64,'Points Table'!A$3:L$43,IF(A64="A Grade / Juniors",4,IF(A64="B Grade",6,IF(A64="C Grade",8,IF(A64="D Grade",10,12)))))</f>
        <v>450</v>
      </c>
    </row>
    <row r="65" spans="1:10" ht="17" customHeight="1" x14ac:dyDescent="0.2">
      <c r="A65" s="68" t="s">
        <v>41</v>
      </c>
      <c r="B65" s="68" t="s">
        <v>46</v>
      </c>
      <c r="C65" s="64">
        <v>3</v>
      </c>
      <c r="D65" s="69" t="s">
        <v>64</v>
      </c>
      <c r="E65" s="64" t="s">
        <v>62</v>
      </c>
      <c r="F65" s="122" t="s">
        <v>330</v>
      </c>
      <c r="G65" s="127">
        <v>10</v>
      </c>
      <c r="H65" s="67" t="s">
        <v>141</v>
      </c>
      <c r="I65" s="57">
        <f>VLOOKUP(C65,'Points Table'!A$3:L$43,IF(A65="A Grade / Juniors",4,IF(A65="B Grade",6,IF(A65="C Grade",8,IF(A65="D Grade",10,12)))))</f>
        <v>420</v>
      </c>
    </row>
    <row r="66" spans="1:10" ht="17" customHeight="1" x14ac:dyDescent="0.2">
      <c r="A66" s="68" t="s">
        <v>41</v>
      </c>
      <c r="B66" s="68" t="s">
        <v>46</v>
      </c>
      <c r="C66" s="64">
        <v>4</v>
      </c>
      <c r="D66" s="69" t="s">
        <v>65</v>
      </c>
      <c r="E66" s="64" t="s">
        <v>62</v>
      </c>
      <c r="F66" s="122" t="s">
        <v>128</v>
      </c>
      <c r="G66" s="127">
        <v>10</v>
      </c>
      <c r="H66" s="67" t="s">
        <v>331</v>
      </c>
      <c r="I66" s="57">
        <f>VLOOKUP(C66,'Points Table'!A$3:L$43,IF(A66="A Grade / Juniors",4,IF(A66="B Grade",6,IF(A66="C Grade",8,IF(A66="D Grade",10,12)))))</f>
        <v>400</v>
      </c>
    </row>
    <row r="67" spans="1:10" ht="17" customHeight="1" x14ac:dyDescent="0.2">
      <c r="A67" s="68" t="s">
        <v>41</v>
      </c>
      <c r="B67" s="68" t="s">
        <v>46</v>
      </c>
      <c r="C67" s="64">
        <v>5</v>
      </c>
      <c r="D67" s="69" t="s">
        <v>66</v>
      </c>
      <c r="E67" s="64" t="s">
        <v>62</v>
      </c>
      <c r="F67" s="122" t="s">
        <v>332</v>
      </c>
      <c r="G67" s="127">
        <v>4</v>
      </c>
      <c r="H67" s="67" t="s">
        <v>333</v>
      </c>
      <c r="I67" s="57">
        <f>VLOOKUP(C67,'Points Table'!A$3:L$43,IF(A67="A Grade / Juniors",4,IF(A67="B Grade",6,IF(A67="C Grade",8,IF(A67="D Grade",10,12)))))</f>
        <v>390</v>
      </c>
      <c r="J67" s="66"/>
    </row>
    <row r="68" spans="1:10" ht="17" customHeight="1" x14ac:dyDescent="0.2">
      <c r="A68" s="68" t="s">
        <v>41</v>
      </c>
      <c r="B68" s="68" t="s">
        <v>47</v>
      </c>
      <c r="C68" s="64">
        <v>1</v>
      </c>
      <c r="D68" s="69" t="s">
        <v>61</v>
      </c>
      <c r="E68" s="64" t="s">
        <v>62</v>
      </c>
      <c r="F68" s="122" t="s">
        <v>130</v>
      </c>
      <c r="G68" s="70">
        <v>5</v>
      </c>
      <c r="H68" s="67" t="s">
        <v>334</v>
      </c>
      <c r="I68" s="57">
        <f>VLOOKUP(C68,'Points Table'!A$3:L$43,IF(A68="A Grade / Juniors",4,IF(A68="B Grade",6,IF(A68="C Grade",8,IF(A68="D Grade",10,12)))))</f>
        <v>500</v>
      </c>
      <c r="J68" s="66"/>
    </row>
    <row r="69" spans="1:10" ht="17" customHeight="1" x14ac:dyDescent="0.2">
      <c r="A69" s="68" t="s">
        <v>41</v>
      </c>
      <c r="B69" s="68" t="s">
        <v>47</v>
      </c>
      <c r="C69" s="64">
        <v>2</v>
      </c>
      <c r="D69" s="69" t="s">
        <v>63</v>
      </c>
      <c r="E69" s="64" t="s">
        <v>62</v>
      </c>
      <c r="F69" s="122" t="s">
        <v>132</v>
      </c>
      <c r="G69" s="70">
        <v>5</v>
      </c>
      <c r="H69" s="67" t="s">
        <v>335</v>
      </c>
      <c r="I69" s="57">
        <f>VLOOKUP(C69,'Points Table'!A$3:L$43,IF(A69="A Grade / Juniors",4,IF(A69="B Grade",6,IF(A69="C Grade",8,IF(A69="D Grade",10,12)))))</f>
        <v>450</v>
      </c>
    </row>
    <row r="70" spans="1:10" ht="17" customHeight="1" x14ac:dyDescent="0.2">
      <c r="A70" s="68" t="s">
        <v>41</v>
      </c>
      <c r="B70" s="68" t="s">
        <v>47</v>
      </c>
      <c r="C70" s="64">
        <v>3</v>
      </c>
      <c r="D70" s="69" t="s">
        <v>64</v>
      </c>
      <c r="E70" s="64" t="s">
        <v>62</v>
      </c>
      <c r="F70" s="122" t="s">
        <v>133</v>
      </c>
      <c r="G70" s="70">
        <v>5</v>
      </c>
      <c r="H70" s="67" t="s">
        <v>336</v>
      </c>
      <c r="I70" s="57">
        <f>VLOOKUP(C70,'Points Table'!A$3:L$43,IF(A70="A Grade / Juniors",4,IF(A70="B Grade",6,IF(A70="C Grade",8,IF(A70="D Grade",10,12)))))</f>
        <v>420</v>
      </c>
    </row>
    <row r="71" spans="1:10" ht="17" customHeight="1" x14ac:dyDescent="0.2">
      <c r="A71" s="68" t="s">
        <v>41</v>
      </c>
      <c r="B71" s="68" t="s">
        <v>47</v>
      </c>
      <c r="C71" s="64">
        <v>4</v>
      </c>
      <c r="D71" s="69" t="s">
        <v>65</v>
      </c>
      <c r="E71" s="64" t="s">
        <v>62</v>
      </c>
      <c r="F71" s="122" t="s">
        <v>339</v>
      </c>
      <c r="G71" s="70">
        <v>4</v>
      </c>
      <c r="H71" s="67" t="s">
        <v>337</v>
      </c>
      <c r="I71" s="57">
        <f>VLOOKUP(C71,'Points Table'!A$3:L$43,IF(A71="A Grade / Juniors",4,IF(A71="B Grade",6,IF(A71="C Grade",8,IF(A71="D Grade",10,12)))))</f>
        <v>400</v>
      </c>
    </row>
    <row r="72" spans="1:10" ht="17" customHeight="1" x14ac:dyDescent="0.2">
      <c r="A72" s="68" t="s">
        <v>41</v>
      </c>
      <c r="B72" s="68" t="s">
        <v>47</v>
      </c>
      <c r="C72" s="64">
        <v>5</v>
      </c>
      <c r="D72" s="69" t="s">
        <v>66</v>
      </c>
      <c r="E72" s="64" t="s">
        <v>62</v>
      </c>
      <c r="F72" s="122" t="s">
        <v>250</v>
      </c>
      <c r="G72" s="70">
        <v>4</v>
      </c>
      <c r="H72" s="71" t="s">
        <v>338</v>
      </c>
      <c r="I72" s="57">
        <f>VLOOKUP(C72,'Points Table'!A$3:L$43,IF(A72="A Grade / Juniors",4,IF(A72="B Grade",6,IF(A72="C Grade",8,IF(A72="D Grade",10,12)))))</f>
        <v>390</v>
      </c>
    </row>
    <row r="73" spans="1:10" ht="17" customHeight="1" x14ac:dyDescent="0.2">
      <c r="A73" s="68" t="s">
        <v>41</v>
      </c>
      <c r="B73" s="68" t="s">
        <v>48</v>
      </c>
      <c r="C73" s="64">
        <v>1</v>
      </c>
      <c r="D73" s="69" t="s">
        <v>61</v>
      </c>
      <c r="E73" s="64" t="s">
        <v>62</v>
      </c>
      <c r="F73" s="122" t="s">
        <v>340</v>
      </c>
      <c r="G73" s="70">
        <v>4</v>
      </c>
      <c r="H73" s="71" t="s">
        <v>341</v>
      </c>
      <c r="I73" s="57">
        <f>VLOOKUP(C73,'Points Table'!A$3:L$43,IF(A73="A Grade / Juniors",4,IF(A73="B Grade",6,IF(A73="C Grade",8,IF(A73="D Grade",10,12)))))</f>
        <v>500</v>
      </c>
    </row>
    <row r="74" spans="1:10" ht="17" customHeight="1" x14ac:dyDescent="0.2">
      <c r="A74" s="68" t="s">
        <v>41</v>
      </c>
      <c r="B74" s="68" t="s">
        <v>48</v>
      </c>
      <c r="C74" s="64">
        <v>2</v>
      </c>
      <c r="D74" s="69" t="s">
        <v>63</v>
      </c>
      <c r="E74" s="64" t="s">
        <v>62</v>
      </c>
      <c r="F74" s="122" t="s">
        <v>342</v>
      </c>
      <c r="G74" s="70">
        <v>2</v>
      </c>
      <c r="H74" s="71" t="s">
        <v>343</v>
      </c>
      <c r="I74" s="57">
        <f>VLOOKUP(C74,'Points Table'!A$3:L$43,IF(A74="A Grade / Juniors",4,IF(A74="B Grade",6,IF(A74="C Grade",8,IF(A74="D Grade",10,12)))))</f>
        <v>450</v>
      </c>
    </row>
  </sheetData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106"/>
  <sheetViews>
    <sheetView workbookViewId="0">
      <selection activeCell="F2" sqref="F2:F66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77" bestFit="1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21" width="9.6640625" style="64" customWidth="1"/>
    <col min="22" max="16384" width="8.83203125" style="64"/>
  </cols>
  <sheetData>
    <row r="1" spans="1:2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1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22" t="s">
        <v>344</v>
      </c>
      <c r="G2" s="70">
        <v>9</v>
      </c>
      <c r="H2" s="67" t="s">
        <v>345</v>
      </c>
      <c r="I2" s="57">
        <f>VLOOKUP(C2,'Points Table'!A$3:L$43,IF(A2="A Grade / Juniors",4,IF(A2="B Grade",6,IF(A2="C Grade",8,IF(A2="D Grade",10,12)))))</f>
        <v>500</v>
      </c>
      <c r="S2" s="122"/>
      <c r="T2" s="70"/>
      <c r="U2" s="120"/>
    </row>
    <row r="3" spans="1:21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22" t="s">
        <v>138</v>
      </c>
      <c r="G3" s="70">
        <v>9</v>
      </c>
      <c r="H3" s="67" t="s">
        <v>346</v>
      </c>
      <c r="I3" s="57">
        <f>VLOOKUP(C3,'Points Table'!A$3:L$43,IF(A3="A Grade / Juniors",4,IF(A3="B Grade",6,IF(A3="C Grade",8,IF(A3="D Grade",10,12)))))</f>
        <v>450</v>
      </c>
      <c r="S3" s="122"/>
      <c r="T3" s="70"/>
      <c r="U3" s="120"/>
    </row>
    <row r="4" spans="1:21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22" t="s">
        <v>139</v>
      </c>
      <c r="G4" s="70">
        <v>9</v>
      </c>
      <c r="H4" s="67" t="s">
        <v>347</v>
      </c>
      <c r="I4" s="57">
        <f>VLOOKUP(C4,'Points Table'!A$3:L$43,IF(A4="A Grade / Juniors",4,IF(A4="B Grade",6,IF(A4="C Grade",8,IF(A4="D Grade",10,12)))))</f>
        <v>420</v>
      </c>
      <c r="S4" s="122"/>
      <c r="T4" s="70"/>
      <c r="U4" s="120"/>
    </row>
    <row r="5" spans="1:21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22" t="s">
        <v>81</v>
      </c>
      <c r="G5" s="70">
        <v>9</v>
      </c>
      <c r="H5" s="67" t="s">
        <v>180</v>
      </c>
      <c r="I5" s="57">
        <f>VLOOKUP(C5,'Points Table'!A$3:L$43,IF(A5="A Grade / Juniors",4,IF(A5="B Grade",6,IF(A5="C Grade",8,IF(A5="D Grade",10,12)))))</f>
        <v>400</v>
      </c>
      <c r="S5" s="122"/>
      <c r="T5" s="70"/>
      <c r="U5" s="120"/>
    </row>
    <row r="6" spans="1:21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22" t="s">
        <v>83</v>
      </c>
      <c r="G6" s="70">
        <v>9</v>
      </c>
      <c r="H6" s="67" t="s">
        <v>348</v>
      </c>
      <c r="I6" s="57">
        <f>VLOOKUP(C6,'Points Table'!A$3:L$43,IF(A6="A Grade / Juniors",4,IF(A6="B Grade",6,IF(A6="C Grade",8,IF(A6="D Grade",10,12)))))</f>
        <v>390</v>
      </c>
      <c r="S6" s="122"/>
      <c r="T6" s="70"/>
      <c r="U6" s="120"/>
    </row>
    <row r="7" spans="1:21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22" t="s">
        <v>82</v>
      </c>
      <c r="G7" s="70">
        <v>8</v>
      </c>
      <c r="H7" s="67" t="s">
        <v>149</v>
      </c>
      <c r="I7" s="57">
        <f>VLOOKUP(C7,'Points Table'!A$3:L$43,IF(A7="A Grade / Juniors",4,IF(A7="B Grade",6,IF(A7="C Grade",8,IF(A7="D Grade",10,12)))))</f>
        <v>380</v>
      </c>
      <c r="S7" s="122"/>
      <c r="T7" s="70"/>
      <c r="U7" s="120"/>
    </row>
    <row r="8" spans="1:21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22" t="s">
        <v>79</v>
      </c>
      <c r="G8" s="70">
        <v>8</v>
      </c>
      <c r="H8" s="67" t="s">
        <v>349</v>
      </c>
      <c r="I8" s="57">
        <f>VLOOKUP(C8,'Points Table'!A$3:L$43,IF(A8="A Grade / Juniors",4,IF(A8="B Grade",6,IF(A8="C Grade",8,IF(A8="D Grade",10,12)))))</f>
        <v>370</v>
      </c>
      <c r="S8" s="122"/>
      <c r="T8" s="70"/>
      <c r="U8" s="120"/>
    </row>
    <row r="9" spans="1:21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22" t="s">
        <v>80</v>
      </c>
      <c r="G9" s="70">
        <v>4</v>
      </c>
      <c r="H9" s="67" t="s">
        <v>350</v>
      </c>
      <c r="I9" s="57">
        <f>VLOOKUP(C9,'Points Table'!A$3:L$43,IF(A9="A Grade / Juniors",4,IF(A9="B Grade",6,IF(A9="C Grade",8,IF(A9="D Grade",10,12)))))</f>
        <v>360</v>
      </c>
      <c r="S9" s="122"/>
      <c r="T9" s="70"/>
      <c r="U9" s="120"/>
    </row>
    <row r="10" spans="1:21" ht="17" customHeight="1" x14ac:dyDescent="0.2">
      <c r="A10" s="68" t="s">
        <v>19</v>
      </c>
      <c r="B10" s="68" t="s">
        <v>35</v>
      </c>
      <c r="C10" s="68">
        <v>1</v>
      </c>
      <c r="D10" s="69" t="s">
        <v>61</v>
      </c>
      <c r="E10" s="64" t="s">
        <v>62</v>
      </c>
      <c r="F10" s="122" t="s">
        <v>351</v>
      </c>
      <c r="G10" s="70">
        <v>8</v>
      </c>
      <c r="H10" s="67" t="s">
        <v>352</v>
      </c>
      <c r="I10" s="57">
        <f>VLOOKUP(C10,'Points Table'!A$3:L$43,IF(A10="A Grade / Juniors",4,IF(A10="B Grade",6,IF(A10="C Grade",8,IF(A10="D Grade",10,12)))))</f>
        <v>400</v>
      </c>
      <c r="S10" s="122"/>
      <c r="T10" s="70"/>
      <c r="U10" s="120"/>
    </row>
    <row r="11" spans="1:21" ht="17" x14ac:dyDescent="0.2">
      <c r="A11" s="68" t="s">
        <v>19</v>
      </c>
      <c r="B11" s="68" t="s">
        <v>35</v>
      </c>
      <c r="C11" s="68">
        <v>2</v>
      </c>
      <c r="D11" s="69" t="s">
        <v>63</v>
      </c>
      <c r="E11" s="64" t="s">
        <v>62</v>
      </c>
      <c r="F11" s="122" t="s">
        <v>272</v>
      </c>
      <c r="G11" s="70">
        <v>8</v>
      </c>
      <c r="H11" s="67" t="s">
        <v>353</v>
      </c>
      <c r="I11" s="57">
        <f>VLOOKUP(C11,'Points Table'!A$3:L$43,IF(A11="A Grade / Juniors",4,IF(A11="B Grade",6,IF(A11="C Grade",8,IF(A11="D Grade",10,12)))))</f>
        <v>360</v>
      </c>
      <c r="S11" s="122"/>
      <c r="T11" s="70"/>
      <c r="U11" s="120"/>
    </row>
    <row r="12" spans="1:21" ht="17" x14ac:dyDescent="0.2">
      <c r="A12" s="68" t="s">
        <v>19</v>
      </c>
      <c r="B12" s="68" t="s">
        <v>35</v>
      </c>
      <c r="C12" s="68">
        <v>3</v>
      </c>
      <c r="D12" s="69" t="s">
        <v>64</v>
      </c>
      <c r="E12" s="64" t="s">
        <v>62</v>
      </c>
      <c r="F12" s="122" t="s">
        <v>87</v>
      </c>
      <c r="G12" s="70">
        <v>8</v>
      </c>
      <c r="H12" s="67" t="s">
        <v>354</v>
      </c>
      <c r="I12" s="57">
        <f>VLOOKUP(C12,'Points Table'!A$3:L$43,IF(A12="A Grade / Juniors",4,IF(A12="B Grade",6,IF(A12="C Grade",8,IF(A12="D Grade",10,12)))))</f>
        <v>336</v>
      </c>
      <c r="S12" s="122"/>
      <c r="T12" s="70"/>
      <c r="U12" s="120"/>
    </row>
    <row r="13" spans="1:21" ht="17" x14ac:dyDescent="0.2">
      <c r="A13" s="68" t="s">
        <v>19</v>
      </c>
      <c r="B13" s="68" t="s">
        <v>35</v>
      </c>
      <c r="C13" s="68">
        <v>4</v>
      </c>
      <c r="D13" s="69" t="s">
        <v>65</v>
      </c>
      <c r="E13" s="64" t="s">
        <v>62</v>
      </c>
      <c r="F13" s="122" t="s">
        <v>91</v>
      </c>
      <c r="G13" s="70">
        <v>8</v>
      </c>
      <c r="H13" s="67" t="s">
        <v>355</v>
      </c>
      <c r="I13" s="57">
        <f>VLOOKUP(C13,'Points Table'!A$3:L$43,IF(A13="A Grade / Juniors",4,IF(A13="B Grade",6,IF(A13="C Grade",8,IF(A13="D Grade",10,12)))))</f>
        <v>320</v>
      </c>
      <c r="S13" s="122"/>
      <c r="T13" s="70"/>
      <c r="U13" s="120"/>
    </row>
    <row r="14" spans="1:21" ht="17" x14ac:dyDescent="0.2">
      <c r="A14" s="68" t="s">
        <v>19</v>
      </c>
      <c r="B14" s="68" t="s">
        <v>35</v>
      </c>
      <c r="C14" s="68">
        <v>5</v>
      </c>
      <c r="D14" s="69" t="s">
        <v>66</v>
      </c>
      <c r="E14" s="64" t="s">
        <v>62</v>
      </c>
      <c r="F14" s="122" t="s">
        <v>89</v>
      </c>
      <c r="G14" s="70">
        <v>8</v>
      </c>
      <c r="H14" s="67" t="s">
        <v>356</v>
      </c>
      <c r="I14" s="57">
        <f>VLOOKUP(C14,'Points Table'!A$3:L$43,IF(A14="A Grade / Juniors",4,IF(A14="B Grade",6,IF(A14="C Grade",8,IF(A14="D Grade",10,12)))))</f>
        <v>312</v>
      </c>
      <c r="S14" s="122"/>
      <c r="T14" s="70"/>
      <c r="U14" s="120"/>
    </row>
    <row r="15" spans="1:21" ht="17" x14ac:dyDescent="0.2">
      <c r="A15" s="68" t="s">
        <v>19</v>
      </c>
      <c r="B15" s="68" t="s">
        <v>35</v>
      </c>
      <c r="C15" s="68">
        <v>6</v>
      </c>
      <c r="D15" s="69" t="s">
        <v>67</v>
      </c>
      <c r="E15" s="64" t="s">
        <v>62</v>
      </c>
      <c r="F15" s="122" t="s">
        <v>276</v>
      </c>
      <c r="G15" s="70">
        <v>7</v>
      </c>
      <c r="H15" s="67" t="s">
        <v>357</v>
      </c>
      <c r="I15" s="57">
        <f>VLOOKUP(C15,'Points Table'!A$3:L$43,IF(A15="A Grade / Juniors",4,IF(A15="B Grade",6,IF(A15="C Grade",8,IF(A15="D Grade",10,12)))))</f>
        <v>304</v>
      </c>
      <c r="S15" s="122"/>
      <c r="T15" s="70"/>
      <c r="U15" s="120"/>
    </row>
    <row r="16" spans="1:21" ht="17" x14ac:dyDescent="0.2">
      <c r="A16" s="68" t="s">
        <v>19</v>
      </c>
      <c r="B16" s="68" t="s">
        <v>35</v>
      </c>
      <c r="C16" s="68">
        <v>7</v>
      </c>
      <c r="D16" s="69" t="s">
        <v>68</v>
      </c>
      <c r="E16" s="64" t="s">
        <v>62</v>
      </c>
      <c r="F16" s="122" t="s">
        <v>100</v>
      </c>
      <c r="G16" s="70">
        <v>7</v>
      </c>
      <c r="H16" s="67" t="s">
        <v>179</v>
      </c>
      <c r="I16" s="57">
        <f>VLOOKUP(C16,'Points Table'!A$3:L$43,IF(A16="A Grade / Juniors",4,IF(A16="B Grade",6,IF(A16="C Grade",8,IF(A16="D Grade",10,12)))))</f>
        <v>296</v>
      </c>
      <c r="S16" s="122"/>
      <c r="T16" s="70"/>
      <c r="U16" s="120"/>
    </row>
    <row r="17" spans="1:21" ht="17" x14ac:dyDescent="0.2">
      <c r="A17" s="68" t="s">
        <v>19</v>
      </c>
      <c r="B17" s="68" t="s">
        <v>35</v>
      </c>
      <c r="C17" s="68">
        <v>8</v>
      </c>
      <c r="D17" s="69" t="s">
        <v>69</v>
      </c>
      <c r="E17" s="64" t="s">
        <v>62</v>
      </c>
      <c r="F17" s="122" t="s">
        <v>90</v>
      </c>
      <c r="G17" s="70">
        <v>7</v>
      </c>
      <c r="H17" s="67" t="s">
        <v>358</v>
      </c>
      <c r="I17" s="57">
        <f>VLOOKUP(C17,'Points Table'!A$3:L$43,IF(A17="A Grade / Juniors",4,IF(A17="B Grade",6,IF(A17="C Grade",8,IF(A17="D Grade",10,12)))))</f>
        <v>288</v>
      </c>
      <c r="S17" s="122"/>
      <c r="T17" s="70"/>
      <c r="U17" s="120"/>
    </row>
    <row r="18" spans="1:21" ht="17" x14ac:dyDescent="0.2">
      <c r="A18" s="68" t="s">
        <v>19</v>
      </c>
      <c r="B18" s="68" t="s">
        <v>35</v>
      </c>
      <c r="C18" s="68">
        <v>9</v>
      </c>
      <c r="D18" s="69" t="s">
        <v>70</v>
      </c>
      <c r="E18" s="64" t="s">
        <v>62</v>
      </c>
      <c r="F18" s="122" t="s">
        <v>142</v>
      </c>
      <c r="G18" s="70">
        <v>6</v>
      </c>
      <c r="H18" s="67" t="s">
        <v>148</v>
      </c>
      <c r="I18" s="57">
        <f>VLOOKUP(C18,'Points Table'!A$3:L$43,IF(A18="A Grade / Juniors",4,IF(A18="B Grade",6,IF(A18="C Grade",8,IF(A18="D Grade",10,12)))))</f>
        <v>280</v>
      </c>
      <c r="S18" s="122"/>
      <c r="T18" s="70"/>
      <c r="U18" s="120"/>
    </row>
    <row r="19" spans="1:21" ht="17" customHeight="1" x14ac:dyDescent="0.2">
      <c r="A19" s="68" t="s">
        <v>21</v>
      </c>
      <c r="B19" s="68" t="s">
        <v>36</v>
      </c>
      <c r="C19" s="68">
        <v>1</v>
      </c>
      <c r="D19" s="69" t="s">
        <v>61</v>
      </c>
      <c r="E19" s="64" t="s">
        <v>62</v>
      </c>
      <c r="F19" s="122" t="s">
        <v>88</v>
      </c>
      <c r="G19" s="70">
        <v>6</v>
      </c>
      <c r="H19" s="67" t="s">
        <v>359</v>
      </c>
      <c r="I19" s="57">
        <f>VLOOKUP(C19,'Points Table'!A$3:L$43,IF(A19="A Grade / Juniors",4,IF(A19="B Grade",6,IF(A19="C Grade",8,IF(A19="D Grade",10,12)))))</f>
        <v>350</v>
      </c>
      <c r="S19" s="122"/>
      <c r="T19" s="70"/>
      <c r="U19" s="120"/>
    </row>
    <row r="20" spans="1:21" ht="17" customHeight="1" x14ac:dyDescent="0.2">
      <c r="A20" s="68" t="s">
        <v>21</v>
      </c>
      <c r="B20" s="68" t="s">
        <v>36</v>
      </c>
      <c r="C20" s="68">
        <v>2</v>
      </c>
      <c r="D20" s="69" t="s">
        <v>63</v>
      </c>
      <c r="E20" s="64" t="s">
        <v>62</v>
      </c>
      <c r="F20" s="122" t="s">
        <v>360</v>
      </c>
      <c r="G20" s="70">
        <v>6</v>
      </c>
      <c r="H20" s="67" t="s">
        <v>359</v>
      </c>
      <c r="I20" s="57">
        <f>VLOOKUP(C20,'Points Table'!A$3:L$43,IF(A20="A Grade / Juniors",4,IF(A20="B Grade",6,IF(A20="C Grade",8,IF(A20="D Grade",10,12)))))</f>
        <v>315</v>
      </c>
      <c r="S20" s="122"/>
      <c r="T20" s="70"/>
      <c r="U20" s="120"/>
    </row>
    <row r="21" spans="1:21" ht="17" customHeight="1" x14ac:dyDescent="0.2">
      <c r="A21" s="68" t="s">
        <v>21</v>
      </c>
      <c r="B21" s="68" t="s">
        <v>36</v>
      </c>
      <c r="C21" s="68">
        <v>3</v>
      </c>
      <c r="D21" s="69" t="s">
        <v>64</v>
      </c>
      <c r="E21" s="64" t="s">
        <v>62</v>
      </c>
      <c r="F21" s="122" t="s">
        <v>361</v>
      </c>
      <c r="G21" s="70">
        <v>6</v>
      </c>
      <c r="H21" s="67" t="s">
        <v>184</v>
      </c>
      <c r="I21" s="57">
        <f>VLOOKUP(C21,'Points Table'!A$3:L$43,IF(A21="A Grade / Juniors",4,IF(A21="B Grade",6,IF(A21="C Grade",8,IF(A21="D Grade",10,12)))))</f>
        <v>294</v>
      </c>
      <c r="S21" s="122"/>
      <c r="T21" s="70"/>
      <c r="U21" s="120"/>
    </row>
    <row r="22" spans="1:21" ht="17" customHeight="1" x14ac:dyDescent="0.2">
      <c r="A22" s="68" t="s">
        <v>21</v>
      </c>
      <c r="B22" s="68" t="s">
        <v>36</v>
      </c>
      <c r="C22" s="68">
        <v>4</v>
      </c>
      <c r="D22" s="69" t="s">
        <v>65</v>
      </c>
      <c r="E22" s="64" t="s">
        <v>62</v>
      </c>
      <c r="F22" s="122" t="s">
        <v>362</v>
      </c>
      <c r="G22" s="70">
        <v>6</v>
      </c>
      <c r="H22" s="67" t="s">
        <v>363</v>
      </c>
      <c r="I22" s="57">
        <f>VLOOKUP(C22,'Points Table'!A$3:L$43,IF(A22="A Grade / Juniors",4,IF(A22="B Grade",6,IF(A22="C Grade",8,IF(A22="D Grade",10,12)))))</f>
        <v>280</v>
      </c>
      <c r="S22" s="122"/>
      <c r="T22" s="70"/>
      <c r="U22" s="120"/>
    </row>
    <row r="23" spans="1:21" ht="17" customHeight="1" x14ac:dyDescent="0.2">
      <c r="A23" s="68" t="s">
        <v>21</v>
      </c>
      <c r="B23" s="68" t="s">
        <v>36</v>
      </c>
      <c r="C23" s="68">
        <v>5</v>
      </c>
      <c r="D23" s="69" t="s">
        <v>66</v>
      </c>
      <c r="E23" s="64" t="s">
        <v>62</v>
      </c>
      <c r="F23" s="122" t="s">
        <v>364</v>
      </c>
      <c r="G23" s="70">
        <v>6</v>
      </c>
      <c r="H23" s="67" t="s">
        <v>161</v>
      </c>
      <c r="I23" s="57">
        <f>VLOOKUP(C23,'Points Table'!A$3:L$43,IF(A23="A Grade / Juniors",4,IF(A23="B Grade",6,IF(A23="C Grade",8,IF(A23="D Grade",10,12)))))</f>
        <v>273</v>
      </c>
      <c r="S23" s="122"/>
      <c r="T23" s="70"/>
      <c r="U23" s="120"/>
    </row>
    <row r="24" spans="1:21" ht="17" customHeight="1" x14ac:dyDescent="0.2">
      <c r="A24" s="68" t="s">
        <v>21</v>
      </c>
      <c r="B24" s="68" t="s">
        <v>36</v>
      </c>
      <c r="C24" s="68">
        <v>6</v>
      </c>
      <c r="D24" s="69" t="s">
        <v>67</v>
      </c>
      <c r="E24" s="64" t="s">
        <v>62</v>
      </c>
      <c r="F24" s="122" t="s">
        <v>101</v>
      </c>
      <c r="G24" s="70">
        <v>6</v>
      </c>
      <c r="H24" s="67" t="s">
        <v>158</v>
      </c>
      <c r="I24" s="57">
        <f>VLOOKUP(C24,'Points Table'!A$3:L$43,IF(A24="A Grade / Juniors",4,IF(A24="B Grade",6,IF(A24="C Grade",8,IF(A24="D Grade",10,12)))))</f>
        <v>266</v>
      </c>
      <c r="S24" s="122"/>
      <c r="T24" s="70"/>
      <c r="U24" s="120"/>
    </row>
    <row r="25" spans="1:21" ht="17" customHeight="1" x14ac:dyDescent="0.2">
      <c r="A25" s="68" t="s">
        <v>21</v>
      </c>
      <c r="B25" s="68" t="s">
        <v>36</v>
      </c>
      <c r="C25" s="68">
        <v>7</v>
      </c>
      <c r="D25" s="69" t="s">
        <v>68</v>
      </c>
      <c r="E25" s="64" t="s">
        <v>62</v>
      </c>
      <c r="F25" s="122" t="s">
        <v>99</v>
      </c>
      <c r="G25" s="70">
        <v>6</v>
      </c>
      <c r="H25" s="67" t="s">
        <v>187</v>
      </c>
      <c r="I25" s="57">
        <f>VLOOKUP(C25,'Points Table'!A$3:L$43,IF(A25="A Grade / Juniors",4,IF(A25="B Grade",6,IF(A25="C Grade",8,IF(A25="D Grade",10,12)))))</f>
        <v>259</v>
      </c>
      <c r="S25" s="122"/>
      <c r="T25" s="70"/>
      <c r="U25" s="120"/>
    </row>
    <row r="26" spans="1:21" ht="17" customHeight="1" x14ac:dyDescent="0.2">
      <c r="A26" s="68" t="s">
        <v>21</v>
      </c>
      <c r="B26" s="68" t="s">
        <v>36</v>
      </c>
      <c r="C26" s="68">
        <v>8</v>
      </c>
      <c r="D26" s="69" t="s">
        <v>69</v>
      </c>
      <c r="E26" s="64" t="s">
        <v>62</v>
      </c>
      <c r="F26" s="122" t="s">
        <v>105</v>
      </c>
      <c r="G26" s="70">
        <v>6</v>
      </c>
      <c r="H26" s="67" t="s">
        <v>159</v>
      </c>
      <c r="I26" s="57">
        <f>VLOOKUP(C26,'Points Table'!A$3:L$43,IF(A26="A Grade / Juniors",4,IF(A26="B Grade",6,IF(A26="C Grade",8,IF(A26="D Grade",10,12)))))</f>
        <v>251.99999999999997</v>
      </c>
      <c r="S26" s="122"/>
      <c r="T26" s="70"/>
      <c r="U26" s="120"/>
    </row>
    <row r="27" spans="1:21" ht="17" customHeight="1" x14ac:dyDescent="0.2">
      <c r="A27" s="68" t="s">
        <v>21</v>
      </c>
      <c r="B27" s="68" t="s">
        <v>36</v>
      </c>
      <c r="C27" s="68">
        <v>9</v>
      </c>
      <c r="D27" s="69" t="s">
        <v>70</v>
      </c>
      <c r="E27" s="64" t="s">
        <v>62</v>
      </c>
      <c r="F27" s="122" t="s">
        <v>112</v>
      </c>
      <c r="G27" s="70">
        <v>6</v>
      </c>
      <c r="H27" s="67" t="s">
        <v>365</v>
      </c>
      <c r="I27" s="57">
        <f>VLOOKUP(C27,'Points Table'!A$3:L$43,IF(A27="A Grade / Juniors",4,IF(A27="B Grade",6,IF(A27="C Grade",8,IF(A27="D Grade",10,12)))))</f>
        <v>244.99999999999997</v>
      </c>
      <c r="S27" s="122"/>
      <c r="T27" s="70"/>
      <c r="U27" s="120"/>
    </row>
    <row r="28" spans="1:21" ht="17" customHeight="1" x14ac:dyDescent="0.2">
      <c r="A28" s="68" t="s">
        <v>21</v>
      </c>
      <c r="B28" s="68" t="s">
        <v>36</v>
      </c>
      <c r="C28" s="68">
        <v>10</v>
      </c>
      <c r="D28" s="69" t="s">
        <v>71</v>
      </c>
      <c r="E28" s="64" t="s">
        <v>62</v>
      </c>
      <c r="F28" s="122" t="s">
        <v>92</v>
      </c>
      <c r="G28" s="70">
        <v>6</v>
      </c>
      <c r="H28" s="67" t="s">
        <v>366</v>
      </c>
      <c r="I28" s="57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8" t="s">
        <v>21</v>
      </c>
      <c r="B29" s="68" t="s">
        <v>36</v>
      </c>
      <c r="C29" s="68">
        <v>11</v>
      </c>
      <c r="D29" s="69" t="s">
        <v>72</v>
      </c>
      <c r="E29" s="64" t="s">
        <v>62</v>
      </c>
      <c r="F29" s="122" t="s">
        <v>106</v>
      </c>
      <c r="G29" s="70">
        <v>6</v>
      </c>
      <c r="H29" s="67" t="s">
        <v>367</v>
      </c>
      <c r="I29" s="57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8" t="s">
        <v>21</v>
      </c>
      <c r="B30" s="68" t="s">
        <v>36</v>
      </c>
      <c r="C30" s="68">
        <v>12</v>
      </c>
      <c r="D30" s="69" t="s">
        <v>73</v>
      </c>
      <c r="E30" s="64" t="s">
        <v>62</v>
      </c>
      <c r="F30" s="122" t="s">
        <v>368</v>
      </c>
      <c r="G30" s="70">
        <v>6</v>
      </c>
      <c r="H30" s="67" t="s">
        <v>367</v>
      </c>
      <c r="I30" s="57">
        <f>VLOOKUP(C30,'Points Table'!A$3:L$43,IF(A30="A Grade / Juniors",4,IF(A30="B Grade",6,IF(A30="C Grade",8,IF(A30="D Grade",10,12)))))</f>
        <v>224</v>
      </c>
    </row>
    <row r="31" spans="1:21" ht="17" customHeight="1" x14ac:dyDescent="0.2">
      <c r="A31" s="68" t="s">
        <v>21</v>
      </c>
      <c r="B31" s="68" t="s">
        <v>36</v>
      </c>
      <c r="C31" s="68">
        <v>13</v>
      </c>
      <c r="D31" s="69" t="s">
        <v>74</v>
      </c>
      <c r="E31" s="64" t="s">
        <v>62</v>
      </c>
      <c r="F31" s="122" t="s">
        <v>93</v>
      </c>
      <c r="G31" s="70">
        <v>6</v>
      </c>
      <c r="H31" s="67" t="s">
        <v>369</v>
      </c>
      <c r="I31" s="57">
        <f>VLOOKUP(C31,'Points Table'!A$3:L$43,IF(A31="A Grade / Juniors",4,IF(A31="B Grade",6,IF(A31="C Grade",8,IF(A31="D Grade",10,12)))))</f>
        <v>217</v>
      </c>
    </row>
    <row r="32" spans="1:21" ht="17" customHeight="1" x14ac:dyDescent="0.2">
      <c r="A32" s="68" t="s">
        <v>21</v>
      </c>
      <c r="B32" s="68" t="s">
        <v>36</v>
      </c>
      <c r="C32" s="68">
        <v>14</v>
      </c>
      <c r="D32" s="69" t="s">
        <v>75</v>
      </c>
      <c r="E32" s="64" t="s">
        <v>62</v>
      </c>
      <c r="F32" s="122" t="s">
        <v>145</v>
      </c>
      <c r="G32" s="70">
        <v>6</v>
      </c>
      <c r="H32" s="67" t="s">
        <v>370</v>
      </c>
      <c r="I32" s="57">
        <f>VLOOKUP(C32,'Points Table'!A$3:L$43,IF(A32="A Grade / Juniors",4,IF(A32="B Grade",6,IF(A32="C Grade",8,IF(A32="D Grade",10,12)))))</f>
        <v>210</v>
      </c>
    </row>
    <row r="33" spans="1:21" ht="17" customHeight="1" x14ac:dyDescent="0.2">
      <c r="A33" s="68" t="s">
        <v>21</v>
      </c>
      <c r="B33" s="68" t="s">
        <v>36</v>
      </c>
      <c r="C33" s="68">
        <v>15</v>
      </c>
      <c r="D33" s="69" t="s">
        <v>76</v>
      </c>
      <c r="E33" s="64" t="s">
        <v>62</v>
      </c>
      <c r="F33" s="122" t="s">
        <v>371</v>
      </c>
      <c r="G33" s="70">
        <v>6</v>
      </c>
      <c r="H33" s="67" t="s">
        <v>372</v>
      </c>
      <c r="I33" s="57">
        <f>VLOOKUP(C33,'Points Table'!A$3:L$43,IF(A33="A Grade / Juniors",4,IF(A33="B Grade",6,IF(A33="C Grade",8,IF(A33="D Grade",10,12)))))</f>
        <v>203</v>
      </c>
    </row>
    <row r="34" spans="1:21" ht="17" customHeight="1" x14ac:dyDescent="0.2">
      <c r="A34" s="68" t="s">
        <v>21</v>
      </c>
      <c r="B34" s="68" t="s">
        <v>36</v>
      </c>
      <c r="C34" s="68">
        <v>16</v>
      </c>
      <c r="D34" s="69" t="s">
        <v>77</v>
      </c>
      <c r="E34" s="64" t="s">
        <v>62</v>
      </c>
      <c r="F34" s="122" t="s">
        <v>373</v>
      </c>
      <c r="G34" s="70">
        <v>6</v>
      </c>
      <c r="H34" s="67" t="s">
        <v>374</v>
      </c>
      <c r="I34" s="57">
        <f>VLOOKUP(C34,'Points Table'!A$3:L$43,IF(A34="A Grade / Juniors",4,IF(A34="B Grade",6,IF(A34="C Grade",8,IF(A34="D Grade",10,12)))))</f>
        <v>196</v>
      </c>
    </row>
    <row r="35" spans="1:21" ht="17" customHeight="1" x14ac:dyDescent="0.2">
      <c r="A35" s="68" t="s">
        <v>21</v>
      </c>
      <c r="B35" s="68" t="s">
        <v>36</v>
      </c>
      <c r="C35" s="68">
        <v>17</v>
      </c>
      <c r="D35" s="69" t="s">
        <v>150</v>
      </c>
      <c r="E35" s="64" t="s">
        <v>62</v>
      </c>
      <c r="F35" s="122" t="s">
        <v>104</v>
      </c>
      <c r="G35" s="70">
        <v>6</v>
      </c>
      <c r="H35" s="67" t="s">
        <v>160</v>
      </c>
      <c r="I35" s="57">
        <f>VLOOKUP(C35,'Points Table'!A$3:L$43,IF(A35="A Grade / Juniors",4,IF(A35="B Grade",6,IF(A35="C Grade",8,IF(A35="D Grade",10,12)))))</f>
        <v>189</v>
      </c>
    </row>
    <row r="36" spans="1:21" ht="17" customHeight="1" x14ac:dyDescent="0.2">
      <c r="A36" s="68" t="s">
        <v>21</v>
      </c>
      <c r="B36" s="68" t="s">
        <v>36</v>
      </c>
      <c r="C36" s="68">
        <v>18</v>
      </c>
      <c r="D36" s="69" t="s">
        <v>151</v>
      </c>
      <c r="E36" s="64" t="s">
        <v>62</v>
      </c>
      <c r="F36" s="122" t="s">
        <v>117</v>
      </c>
      <c r="G36" s="70">
        <v>5</v>
      </c>
      <c r="H36" s="67" t="s">
        <v>375</v>
      </c>
      <c r="I36" s="57">
        <f>VLOOKUP(C36,'Points Table'!A$3:L$43,IF(A36="A Grade / Juniors",4,IF(A36="B Grade",6,IF(A36="C Grade",8,IF(A36="D Grade",10,12)))))</f>
        <v>182</v>
      </c>
    </row>
    <row r="37" spans="1:21" ht="17" customHeight="1" x14ac:dyDescent="0.2">
      <c r="A37" s="68" t="s">
        <v>21</v>
      </c>
      <c r="B37" s="68" t="s">
        <v>36</v>
      </c>
      <c r="C37" s="68">
        <v>19</v>
      </c>
      <c r="D37" s="69" t="s">
        <v>152</v>
      </c>
      <c r="E37" s="64" t="s">
        <v>62</v>
      </c>
      <c r="F37" s="122" t="s">
        <v>113</v>
      </c>
      <c r="G37" s="70">
        <v>5</v>
      </c>
      <c r="H37" s="67" t="s">
        <v>376</v>
      </c>
      <c r="I37" s="57">
        <f>VLOOKUP(C37,'Points Table'!A$3:L$43,IF(A37="A Grade / Juniors",4,IF(A37="B Grade",6,IF(A37="C Grade",8,IF(A37="D Grade",10,12)))))</f>
        <v>175</v>
      </c>
    </row>
    <row r="38" spans="1:21" ht="17" customHeight="1" x14ac:dyDescent="0.2">
      <c r="A38" s="68" t="s">
        <v>21</v>
      </c>
      <c r="B38" s="68" t="s">
        <v>36</v>
      </c>
      <c r="C38" s="68">
        <v>20</v>
      </c>
      <c r="D38" s="69" t="s">
        <v>153</v>
      </c>
      <c r="E38" s="64" t="s">
        <v>62</v>
      </c>
      <c r="F38" s="122" t="s">
        <v>377</v>
      </c>
      <c r="G38" s="70">
        <v>5</v>
      </c>
      <c r="H38" s="67" t="s">
        <v>378</v>
      </c>
      <c r="I38" s="57">
        <f>VLOOKUP(C38,'Points Table'!A$3:L$43,IF(A38="A Grade / Juniors",4,IF(A38="B Grade",6,IF(A38="C Grade",8,IF(A38="D Grade",10,12)))))</f>
        <v>171.5</v>
      </c>
    </row>
    <row r="39" spans="1:21" ht="17" customHeight="1" x14ac:dyDescent="0.2">
      <c r="A39" s="68" t="s">
        <v>21</v>
      </c>
      <c r="B39" s="68" t="s">
        <v>36</v>
      </c>
      <c r="C39" s="68">
        <v>21</v>
      </c>
      <c r="D39" s="69" t="s">
        <v>154</v>
      </c>
      <c r="E39" s="64" t="s">
        <v>62</v>
      </c>
      <c r="F39" s="122" t="s">
        <v>379</v>
      </c>
      <c r="G39" s="70">
        <v>5</v>
      </c>
      <c r="H39" s="67" t="s">
        <v>380</v>
      </c>
      <c r="I39" s="57">
        <f>VLOOKUP(C39,'Points Table'!A$3:L$43,IF(A39="A Grade / Juniors",4,IF(A39="B Grade",6,IF(A39="C Grade",8,IF(A39="D Grade",10,12)))))</f>
        <v>168</v>
      </c>
    </row>
    <row r="40" spans="1:21" ht="17" customHeight="1" x14ac:dyDescent="0.2">
      <c r="A40" s="68" t="s">
        <v>21</v>
      </c>
      <c r="B40" s="68" t="s">
        <v>36</v>
      </c>
      <c r="C40" s="68">
        <v>22</v>
      </c>
      <c r="D40" s="69" t="s">
        <v>155</v>
      </c>
      <c r="E40" s="64" t="s">
        <v>62</v>
      </c>
      <c r="F40" s="122" t="s">
        <v>107</v>
      </c>
      <c r="G40" s="70">
        <v>5</v>
      </c>
      <c r="H40" s="67" t="s">
        <v>381</v>
      </c>
      <c r="I40" s="57">
        <f>VLOOKUP(C40,'Points Table'!A$3:L$43,IF(A40="A Grade / Juniors",4,IF(A40="B Grade",6,IF(A40="C Grade",8,IF(A40="D Grade",10,12)))))</f>
        <v>164.5</v>
      </c>
    </row>
    <row r="41" spans="1:21" ht="17" customHeight="1" x14ac:dyDescent="0.2">
      <c r="A41" s="68" t="s">
        <v>21</v>
      </c>
      <c r="B41" s="68" t="s">
        <v>36</v>
      </c>
      <c r="C41" s="68">
        <v>23</v>
      </c>
      <c r="D41" s="69" t="s">
        <v>227</v>
      </c>
      <c r="E41" s="64" t="s">
        <v>62</v>
      </c>
      <c r="F41" s="122" t="s">
        <v>382</v>
      </c>
      <c r="G41" s="70">
        <v>5</v>
      </c>
      <c r="H41" s="67" t="s">
        <v>383</v>
      </c>
      <c r="I41" s="57">
        <f>VLOOKUP(C41,'Points Table'!A$3:L$43,IF(A41="A Grade / Juniors",4,IF(A41="B Grade",6,IF(A41="C Grade",8,IF(A41="D Grade",10,12)))))</f>
        <v>161</v>
      </c>
    </row>
    <row r="42" spans="1:21" ht="17" customHeight="1" x14ac:dyDescent="0.2">
      <c r="A42" s="68" t="s">
        <v>21</v>
      </c>
      <c r="B42" s="68" t="s">
        <v>36</v>
      </c>
      <c r="C42" s="68">
        <v>24</v>
      </c>
      <c r="D42" s="69" t="s">
        <v>228</v>
      </c>
      <c r="E42" s="64" t="s">
        <v>62</v>
      </c>
      <c r="F42" s="122" t="s">
        <v>288</v>
      </c>
      <c r="G42" s="70">
        <v>5</v>
      </c>
      <c r="H42" s="67" t="s">
        <v>171</v>
      </c>
      <c r="I42" s="57">
        <f>VLOOKUP(C42,'Points Table'!A$3:L$43,IF(A42="A Grade / Juniors",4,IF(A42="B Grade",6,IF(A42="C Grade",8,IF(A42="D Grade",10,12)))))</f>
        <v>157.5</v>
      </c>
      <c r="S42" s="122"/>
      <c r="T42" s="70"/>
      <c r="U42" s="120"/>
    </row>
    <row r="43" spans="1:21" ht="17" customHeight="1" x14ac:dyDescent="0.2">
      <c r="A43" s="68" t="s">
        <v>21</v>
      </c>
      <c r="B43" s="68" t="s">
        <v>36</v>
      </c>
      <c r="C43" s="68">
        <v>25</v>
      </c>
      <c r="D43" s="69" t="s">
        <v>229</v>
      </c>
      <c r="E43" s="64" t="s">
        <v>62</v>
      </c>
      <c r="F43" s="122" t="s">
        <v>109</v>
      </c>
      <c r="G43" s="70">
        <v>4</v>
      </c>
      <c r="H43" s="67" t="s">
        <v>375</v>
      </c>
      <c r="I43" s="57">
        <f>VLOOKUP(C43,'Points Table'!A$3:L$43,IF(A43="A Grade / Juniors",4,IF(A43="B Grade",6,IF(A43="C Grade",8,IF(A43="D Grade",10,12)))))</f>
        <v>154</v>
      </c>
      <c r="S43" s="122"/>
      <c r="T43" s="70"/>
      <c r="U43" s="120"/>
    </row>
    <row r="44" spans="1:21" ht="17" customHeight="1" x14ac:dyDescent="0.2">
      <c r="A44" s="68" t="s">
        <v>21</v>
      </c>
      <c r="B44" s="68" t="s">
        <v>36</v>
      </c>
      <c r="C44" s="68">
        <v>26</v>
      </c>
      <c r="D44" s="69" t="s">
        <v>230</v>
      </c>
      <c r="E44" s="64" t="s">
        <v>62</v>
      </c>
      <c r="F44" s="122" t="s">
        <v>384</v>
      </c>
      <c r="G44" s="70">
        <v>1</v>
      </c>
      <c r="H44" s="67" t="s">
        <v>385</v>
      </c>
      <c r="I44" s="57">
        <f>VLOOKUP(C44,'Points Table'!A$3:L$43,IF(A44="A Grade / Juniors",4,IF(A44="B Grade",6,IF(A44="C Grade",8,IF(A44="D Grade",10,12)))))</f>
        <v>150.5</v>
      </c>
      <c r="S44" s="122"/>
      <c r="T44" s="70"/>
      <c r="U44" s="120"/>
    </row>
    <row r="45" spans="1:21" ht="17" customHeight="1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122" t="s">
        <v>103</v>
      </c>
      <c r="G45" s="70">
        <v>5</v>
      </c>
      <c r="H45" s="67" t="s">
        <v>386</v>
      </c>
      <c r="I45" s="57">
        <f>VLOOKUP(C45,'Points Table'!A$3:L$43,IF(A45="A Grade / Juniors",4,IF(A45="B Grade",6,IF(A45="C Grade",8,IF(A45="D Grade",10,12)))))</f>
        <v>300</v>
      </c>
      <c r="S45" s="122"/>
      <c r="T45" s="70"/>
      <c r="U45" s="120"/>
    </row>
    <row r="46" spans="1:21" ht="17" customHeight="1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122" t="s">
        <v>291</v>
      </c>
      <c r="G46" s="70">
        <v>5</v>
      </c>
      <c r="H46" s="67" t="s">
        <v>387</v>
      </c>
      <c r="I46" s="57">
        <f>VLOOKUP(C46,'Points Table'!A$3:L$43,IF(A46="A Grade / Juniors",4,IF(A46="B Grade",6,IF(A46="C Grade",8,IF(A46="D Grade",10,12)))))</f>
        <v>270</v>
      </c>
      <c r="S46" s="122"/>
      <c r="T46" s="70"/>
      <c r="U46" s="120"/>
    </row>
    <row r="47" spans="1:21" ht="17" customHeight="1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122" t="s">
        <v>116</v>
      </c>
      <c r="G47" s="70">
        <v>5</v>
      </c>
      <c r="H47" s="67" t="s">
        <v>297</v>
      </c>
      <c r="I47" s="57">
        <f>VLOOKUP(C47,'Points Table'!A$3:L$43,IF(A47="A Grade / Juniors",4,IF(A47="B Grade",6,IF(A47="C Grade",8,IF(A47="D Grade",10,12)))))</f>
        <v>252</v>
      </c>
      <c r="S47" s="122"/>
      <c r="T47" s="70"/>
      <c r="U47" s="120"/>
    </row>
    <row r="48" spans="1:21" ht="17" customHeight="1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122" t="s">
        <v>114</v>
      </c>
      <c r="G48" s="70">
        <v>5</v>
      </c>
      <c r="H48" s="67" t="s">
        <v>388</v>
      </c>
      <c r="I48" s="57">
        <f>VLOOKUP(C48,'Points Table'!A$3:L$43,IF(A48="A Grade / Juniors",4,IF(A48="B Grade",6,IF(A48="C Grade",8,IF(A48="D Grade",10,12)))))</f>
        <v>240</v>
      </c>
      <c r="S48" s="122"/>
      <c r="T48" s="70"/>
      <c r="U48" s="120"/>
    </row>
    <row r="49" spans="1:9" ht="17" customHeight="1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122" t="s">
        <v>389</v>
      </c>
      <c r="G49" s="70">
        <v>5</v>
      </c>
      <c r="H49" s="67" t="s">
        <v>175</v>
      </c>
      <c r="I49" s="57">
        <f>VLOOKUP(C49,'Points Table'!A$3:L$43,IF(A49="A Grade / Juniors",4,IF(A49="B Grade",6,IF(A49="C Grade",8,IF(A49="D Grade",10,12)))))</f>
        <v>234</v>
      </c>
    </row>
    <row r="50" spans="1:9" ht="17" customHeight="1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122" t="s">
        <v>115</v>
      </c>
      <c r="G50" s="70">
        <v>5</v>
      </c>
      <c r="H50" s="67" t="s">
        <v>390</v>
      </c>
      <c r="I50" s="57">
        <f>VLOOKUP(C50,'Points Table'!A$3:L$43,IF(A50="A Grade / Juniors",4,IF(A50="B Grade",6,IF(A50="C Grade",8,IF(A50="D Grade",10,12)))))</f>
        <v>228</v>
      </c>
    </row>
    <row r="51" spans="1:9" ht="17" customHeight="1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122" t="s">
        <v>120</v>
      </c>
      <c r="G51" s="70">
        <v>5</v>
      </c>
      <c r="H51" s="67" t="s">
        <v>157</v>
      </c>
      <c r="I51" s="57">
        <f>VLOOKUP(C51,'Points Table'!A$3:L$43,IF(A51="A Grade / Juniors",4,IF(A51="B Grade",6,IF(A51="C Grade",8,IF(A51="D Grade",10,12)))))</f>
        <v>222</v>
      </c>
    </row>
    <row r="52" spans="1:9" ht="17" customHeight="1" x14ac:dyDescent="0.2">
      <c r="A52" s="68" t="s">
        <v>23</v>
      </c>
      <c r="B52" s="68" t="s">
        <v>37</v>
      </c>
      <c r="C52" s="68">
        <v>8</v>
      </c>
      <c r="D52" s="69" t="s">
        <v>69</v>
      </c>
      <c r="E52" s="64" t="s">
        <v>62</v>
      </c>
      <c r="F52" s="122" t="s">
        <v>391</v>
      </c>
      <c r="G52" s="70">
        <v>5</v>
      </c>
      <c r="H52" s="67" t="s">
        <v>392</v>
      </c>
      <c r="I52" s="57">
        <f>VLOOKUP(C52,'Points Table'!A$3:L$43,IF(A52="A Grade / Juniors",4,IF(A52="B Grade",6,IF(A52="C Grade",8,IF(A52="D Grade",10,12)))))</f>
        <v>216</v>
      </c>
    </row>
    <row r="53" spans="1:9" ht="17" customHeight="1" x14ac:dyDescent="0.2">
      <c r="A53" s="68" t="s">
        <v>23</v>
      </c>
      <c r="B53" s="68" t="s">
        <v>37</v>
      </c>
      <c r="C53" s="68">
        <v>9</v>
      </c>
      <c r="D53" s="69" t="s">
        <v>70</v>
      </c>
      <c r="E53" s="64" t="s">
        <v>62</v>
      </c>
      <c r="F53" s="122" t="s">
        <v>393</v>
      </c>
      <c r="G53" s="70">
        <v>5</v>
      </c>
      <c r="H53" s="67" t="s">
        <v>159</v>
      </c>
      <c r="I53" s="57">
        <f>VLOOKUP(C53,'Points Table'!A$3:L$43,IF(A53="A Grade / Juniors",4,IF(A53="B Grade",6,IF(A53="C Grade",8,IF(A53="D Grade",10,12)))))</f>
        <v>210</v>
      </c>
    </row>
    <row r="54" spans="1:9" ht="17" customHeight="1" x14ac:dyDescent="0.2">
      <c r="A54" s="68" t="s">
        <v>23</v>
      </c>
      <c r="B54" s="68" t="s">
        <v>37</v>
      </c>
      <c r="C54" s="68">
        <v>10</v>
      </c>
      <c r="D54" s="69" t="s">
        <v>71</v>
      </c>
      <c r="E54" s="64" t="s">
        <v>62</v>
      </c>
      <c r="F54" s="122" t="s">
        <v>121</v>
      </c>
      <c r="G54" s="70">
        <v>5</v>
      </c>
      <c r="H54" s="67" t="s">
        <v>394</v>
      </c>
      <c r="I54" s="57">
        <f>VLOOKUP(C54,'Points Table'!A$3:L$43,IF(A54="A Grade / Juniors",4,IF(A54="B Grade",6,IF(A54="C Grade",8,IF(A54="D Grade",10,12)))))</f>
        <v>204</v>
      </c>
    </row>
    <row r="55" spans="1:9" ht="17" customHeight="1" x14ac:dyDescent="0.2">
      <c r="A55" s="68" t="s">
        <v>23</v>
      </c>
      <c r="B55" s="68" t="s">
        <v>37</v>
      </c>
      <c r="C55" s="68">
        <v>11</v>
      </c>
      <c r="D55" s="69" t="s">
        <v>72</v>
      </c>
      <c r="E55" s="64" t="s">
        <v>62</v>
      </c>
      <c r="F55" s="122" t="s">
        <v>301</v>
      </c>
      <c r="G55" s="70">
        <v>5</v>
      </c>
      <c r="H55" s="67" t="s">
        <v>170</v>
      </c>
      <c r="I55" s="57">
        <f>VLOOKUP(C55,'Points Table'!A$3:L$43,IF(A55="A Grade / Juniors",4,IF(A55="B Grade",6,IF(A55="C Grade",8,IF(A55="D Grade",10,12)))))</f>
        <v>198</v>
      </c>
    </row>
    <row r="56" spans="1:9" ht="17" customHeight="1" x14ac:dyDescent="0.2">
      <c r="A56" s="68" t="s">
        <v>23</v>
      </c>
      <c r="B56" s="68" t="s">
        <v>37</v>
      </c>
      <c r="C56" s="68">
        <v>12</v>
      </c>
      <c r="D56" s="69" t="s">
        <v>73</v>
      </c>
      <c r="E56" s="64" t="s">
        <v>62</v>
      </c>
      <c r="F56" s="122" t="s">
        <v>108</v>
      </c>
      <c r="G56" s="70">
        <v>5</v>
      </c>
      <c r="H56" s="67" t="s">
        <v>395</v>
      </c>
      <c r="I56" s="57">
        <f>VLOOKUP(C56,'Points Table'!A$3:L$43,IF(A56="A Grade / Juniors",4,IF(A56="B Grade",6,IF(A56="C Grade",8,IF(A56="D Grade",10,12)))))</f>
        <v>192</v>
      </c>
    </row>
    <row r="57" spans="1:9" ht="17" customHeight="1" x14ac:dyDescent="0.2">
      <c r="A57" s="68" t="s">
        <v>23</v>
      </c>
      <c r="B57" s="68" t="s">
        <v>37</v>
      </c>
      <c r="C57" s="68">
        <v>13</v>
      </c>
      <c r="D57" s="69" t="s">
        <v>74</v>
      </c>
      <c r="E57" s="64" t="s">
        <v>62</v>
      </c>
      <c r="F57" s="122" t="s">
        <v>396</v>
      </c>
      <c r="G57" s="70">
        <v>5</v>
      </c>
      <c r="H57" s="67" t="s">
        <v>176</v>
      </c>
      <c r="I57" s="57">
        <f>VLOOKUP(C57,'Points Table'!A$3:L$43,IF(A57="A Grade / Juniors",4,IF(A57="B Grade",6,IF(A57="C Grade",8,IF(A57="D Grade",10,12)))))</f>
        <v>186</v>
      </c>
    </row>
    <row r="58" spans="1:9" ht="17" customHeight="1" x14ac:dyDescent="0.2">
      <c r="A58" s="68" t="s">
        <v>23</v>
      </c>
      <c r="B58" s="68" t="s">
        <v>37</v>
      </c>
      <c r="C58" s="68">
        <v>14</v>
      </c>
      <c r="D58" s="69" t="s">
        <v>75</v>
      </c>
      <c r="E58" s="64" t="s">
        <v>62</v>
      </c>
      <c r="F58" s="122" t="s">
        <v>397</v>
      </c>
      <c r="G58" s="70">
        <v>4</v>
      </c>
      <c r="H58" s="67" t="s">
        <v>398</v>
      </c>
      <c r="I58" s="57">
        <f>VLOOKUP(C58,'Points Table'!A$3:L$43,IF(A58="A Grade / Juniors",4,IF(A58="B Grade",6,IF(A58="C Grade",8,IF(A58="D Grade",10,12)))))</f>
        <v>180</v>
      </c>
    </row>
    <row r="59" spans="1:9" ht="17" customHeight="1" x14ac:dyDescent="0.2">
      <c r="A59" s="68" t="s">
        <v>23</v>
      </c>
      <c r="B59" s="68" t="s">
        <v>37</v>
      </c>
      <c r="C59" s="68">
        <v>15</v>
      </c>
      <c r="D59" s="69" t="s">
        <v>76</v>
      </c>
      <c r="E59" s="64" t="s">
        <v>62</v>
      </c>
      <c r="F59" s="122" t="s">
        <v>119</v>
      </c>
      <c r="G59" s="70">
        <v>4</v>
      </c>
      <c r="H59" s="67" t="s">
        <v>399</v>
      </c>
      <c r="I59" s="57">
        <f>VLOOKUP(C59,'Points Table'!A$3:L$43,IF(A59="A Grade / Juniors",4,IF(A59="B Grade",6,IF(A59="C Grade",8,IF(A59="D Grade",10,12)))))</f>
        <v>174</v>
      </c>
    </row>
    <row r="60" spans="1:9" ht="17" customHeight="1" x14ac:dyDescent="0.2">
      <c r="A60" s="68" t="s">
        <v>23</v>
      </c>
      <c r="B60" s="68" t="s">
        <v>37</v>
      </c>
      <c r="C60" s="68">
        <v>16</v>
      </c>
      <c r="D60" s="69" t="s">
        <v>77</v>
      </c>
      <c r="E60" s="64" t="s">
        <v>62</v>
      </c>
      <c r="F60" s="122" t="s">
        <v>305</v>
      </c>
      <c r="G60" s="70">
        <v>4</v>
      </c>
      <c r="H60" s="67" t="s">
        <v>400</v>
      </c>
      <c r="I60" s="57">
        <f>VLOOKUP(C60,'Points Table'!A$3:L$43,IF(A60="A Grade / Juniors",4,IF(A60="B Grade",6,IF(A60="C Grade",8,IF(A60="D Grade",10,12)))))</f>
        <v>168</v>
      </c>
    </row>
    <row r="61" spans="1:9" ht="17" customHeight="1" x14ac:dyDescent="0.2">
      <c r="A61" s="68" t="s">
        <v>23</v>
      </c>
      <c r="B61" s="68" t="s">
        <v>37</v>
      </c>
      <c r="C61" s="68">
        <v>17</v>
      </c>
      <c r="D61" s="69" t="s">
        <v>150</v>
      </c>
      <c r="E61" s="64" t="s">
        <v>62</v>
      </c>
      <c r="F61" s="122" t="s">
        <v>401</v>
      </c>
      <c r="G61" s="70">
        <v>4</v>
      </c>
      <c r="H61" s="67" t="s">
        <v>386</v>
      </c>
      <c r="I61" s="57">
        <f>VLOOKUP(C61,'Points Table'!A$3:L$43,IF(A61="A Grade / Juniors",4,IF(A61="B Grade",6,IF(A61="C Grade",8,IF(A61="D Grade",10,12)))))</f>
        <v>162</v>
      </c>
    </row>
    <row r="62" spans="1:9" ht="17" customHeight="1" x14ac:dyDescent="0.2">
      <c r="A62" s="68" t="s">
        <v>23</v>
      </c>
      <c r="B62" s="68" t="s">
        <v>37</v>
      </c>
      <c r="C62" s="68">
        <v>18</v>
      </c>
      <c r="D62" s="69" t="s">
        <v>151</v>
      </c>
      <c r="E62" s="64" t="s">
        <v>62</v>
      </c>
      <c r="F62" s="122" t="s">
        <v>402</v>
      </c>
      <c r="G62" s="70">
        <v>4</v>
      </c>
      <c r="H62" s="67" t="s">
        <v>403</v>
      </c>
      <c r="I62" s="57">
        <f>VLOOKUP(C62,'Points Table'!A$3:L$43,IF(A62="A Grade / Juniors",4,IF(A62="B Grade",6,IF(A62="C Grade",8,IF(A62="D Grade",10,12)))))</f>
        <v>156</v>
      </c>
    </row>
    <row r="63" spans="1:9" ht="17" customHeight="1" x14ac:dyDescent="0.2">
      <c r="A63" s="68" t="s">
        <v>23</v>
      </c>
      <c r="B63" s="68" t="s">
        <v>37</v>
      </c>
      <c r="C63" s="68">
        <v>19</v>
      </c>
      <c r="D63" s="69" t="s">
        <v>152</v>
      </c>
      <c r="E63" s="64" t="s">
        <v>62</v>
      </c>
      <c r="F63" s="122" t="s">
        <v>303</v>
      </c>
      <c r="G63" s="70">
        <v>4</v>
      </c>
      <c r="H63" s="67" t="s">
        <v>404</v>
      </c>
      <c r="I63" s="57">
        <f>VLOOKUP(C63,'Points Table'!A$3:L$43,IF(A63="A Grade / Juniors",4,IF(A63="B Grade",6,IF(A63="C Grade",8,IF(A63="D Grade",10,12)))))</f>
        <v>150</v>
      </c>
    </row>
    <row r="64" spans="1:9" ht="17" x14ac:dyDescent="0.2">
      <c r="A64" s="68" t="s">
        <v>23</v>
      </c>
      <c r="B64" s="68" t="s">
        <v>37</v>
      </c>
      <c r="C64" s="68">
        <v>20</v>
      </c>
      <c r="D64" s="69" t="s">
        <v>153</v>
      </c>
      <c r="E64" s="64" t="s">
        <v>62</v>
      </c>
      <c r="F64" s="122" t="s">
        <v>405</v>
      </c>
      <c r="G64" s="70">
        <v>4</v>
      </c>
      <c r="H64" s="67" t="s">
        <v>175</v>
      </c>
      <c r="I64" s="57">
        <f>VLOOKUP(C64,'Points Table'!A$3:L$43,IF(A64="A Grade / Juniors",4,IF(A64="B Grade",6,IF(A64="C Grade",8,IF(A64="D Grade",10,12)))))</f>
        <v>147</v>
      </c>
    </row>
    <row r="65" spans="1:21" ht="17" x14ac:dyDescent="0.2">
      <c r="A65" s="68" t="s">
        <v>23</v>
      </c>
      <c r="B65" s="68" t="s">
        <v>37</v>
      </c>
      <c r="C65" s="68">
        <v>21</v>
      </c>
      <c r="D65" s="69" t="s">
        <v>154</v>
      </c>
      <c r="E65" s="64" t="s">
        <v>62</v>
      </c>
      <c r="F65" s="122" t="s">
        <v>406</v>
      </c>
      <c r="G65" s="70">
        <v>4</v>
      </c>
      <c r="H65" s="67" t="s">
        <v>407</v>
      </c>
      <c r="I65" s="57">
        <f>VLOOKUP(C65,'Points Table'!A$3:L$43,IF(A65="A Grade / Juniors",4,IF(A65="B Grade",6,IF(A65="C Grade",8,IF(A65="D Grade",10,12)))))</f>
        <v>144</v>
      </c>
      <c r="S65" s="122"/>
      <c r="T65" s="70"/>
      <c r="U65" s="120"/>
    </row>
    <row r="66" spans="1:21" ht="17" x14ac:dyDescent="0.2">
      <c r="A66" s="68" t="s">
        <v>23</v>
      </c>
      <c r="B66" s="68" t="s">
        <v>37</v>
      </c>
      <c r="C66" s="68">
        <v>22</v>
      </c>
      <c r="D66" s="69" t="s">
        <v>155</v>
      </c>
      <c r="E66" s="64" t="s">
        <v>62</v>
      </c>
      <c r="F66" s="122" t="s">
        <v>408</v>
      </c>
      <c r="G66" s="70">
        <v>4</v>
      </c>
      <c r="H66" s="67" t="s">
        <v>409</v>
      </c>
      <c r="I66" s="57">
        <f>VLOOKUP(C66,'Points Table'!A$3:L$43,IF(A66="A Grade / Juniors",4,IF(A66="B Grade",6,IF(A66="C Grade",8,IF(A66="D Grade",10,12)))))</f>
        <v>141</v>
      </c>
      <c r="S66" s="122"/>
      <c r="T66" s="70"/>
      <c r="U66" s="120"/>
    </row>
    <row r="67" spans="1:21" ht="17" x14ac:dyDescent="0.2">
      <c r="A67" s="68" t="s">
        <v>60</v>
      </c>
      <c r="B67" s="68" t="s">
        <v>38</v>
      </c>
      <c r="C67" s="64">
        <v>1</v>
      </c>
      <c r="D67" s="69" t="s">
        <v>61</v>
      </c>
      <c r="E67" s="64" t="s">
        <v>62</v>
      </c>
      <c r="F67" s="122" t="s">
        <v>85</v>
      </c>
      <c r="G67" s="70">
        <v>6</v>
      </c>
      <c r="H67" s="67" t="s">
        <v>410</v>
      </c>
      <c r="I67" s="57">
        <f>VLOOKUP(C67,'Points Table'!A$3:L$43,IF(A67="A Grade / Juniors",4,IF(A67="B Grade",6,IF(A67="C Grade",8,IF(A67="D Grade",10,12)))))</f>
        <v>500</v>
      </c>
    </row>
    <row r="68" spans="1:21" ht="17" x14ac:dyDescent="0.2">
      <c r="A68" s="68" t="s">
        <v>60</v>
      </c>
      <c r="B68" s="68" t="s">
        <v>38</v>
      </c>
      <c r="C68" s="64">
        <v>2</v>
      </c>
      <c r="D68" s="69" t="s">
        <v>63</v>
      </c>
      <c r="E68" s="64" t="s">
        <v>62</v>
      </c>
      <c r="F68" s="122" t="s">
        <v>84</v>
      </c>
      <c r="G68" s="70">
        <v>6</v>
      </c>
      <c r="H68" s="67" t="s">
        <v>172</v>
      </c>
      <c r="I68" s="57">
        <f>VLOOKUP(C68,'Points Table'!A$3:L$43,IF(A68="A Grade / Juniors",4,IF(A68="B Grade",6,IF(A68="C Grade",8,IF(A68="D Grade",10,12)))))</f>
        <v>450</v>
      </c>
    </row>
    <row r="69" spans="1:21" ht="17" x14ac:dyDescent="0.2">
      <c r="A69" s="68" t="s">
        <v>60</v>
      </c>
      <c r="B69" s="68" t="s">
        <v>38</v>
      </c>
      <c r="C69" s="64">
        <v>3</v>
      </c>
      <c r="D69" s="69" t="s">
        <v>64</v>
      </c>
      <c r="E69" s="64" t="s">
        <v>62</v>
      </c>
      <c r="F69" s="122" t="s">
        <v>96</v>
      </c>
      <c r="G69" s="70">
        <v>6</v>
      </c>
      <c r="H69" s="67" t="s">
        <v>411</v>
      </c>
      <c r="I69" s="57">
        <f>VLOOKUP(C69,'Points Table'!A$3:L$43,IF(A69="A Grade / Juniors",4,IF(A69="B Grade",6,IF(A69="C Grade",8,IF(A69="D Grade",10,12)))))</f>
        <v>420</v>
      </c>
    </row>
    <row r="70" spans="1:21" ht="17" x14ac:dyDescent="0.2">
      <c r="A70" s="68" t="s">
        <v>60</v>
      </c>
      <c r="B70" s="68" t="s">
        <v>38</v>
      </c>
      <c r="C70" s="64">
        <v>4</v>
      </c>
      <c r="D70" s="69" t="s">
        <v>65</v>
      </c>
      <c r="E70" s="64" t="s">
        <v>62</v>
      </c>
      <c r="F70" s="122" t="s">
        <v>412</v>
      </c>
      <c r="G70" s="70">
        <v>5</v>
      </c>
      <c r="H70" s="67" t="s">
        <v>413</v>
      </c>
      <c r="I70" s="57">
        <f>VLOOKUP(C70,'Points Table'!A$3:L$43,IF(A70="A Grade / Juniors",4,IF(A70="B Grade",6,IF(A70="C Grade",8,IF(A70="D Grade",10,12)))))</f>
        <v>400</v>
      </c>
    </row>
    <row r="71" spans="1:21" ht="17" x14ac:dyDescent="0.2">
      <c r="A71" s="68" t="s">
        <v>60</v>
      </c>
      <c r="B71" s="68" t="s">
        <v>38</v>
      </c>
      <c r="C71" s="64">
        <v>5</v>
      </c>
      <c r="D71" s="69" t="s">
        <v>66</v>
      </c>
      <c r="E71" s="64" t="s">
        <v>62</v>
      </c>
      <c r="F71" s="122" t="s">
        <v>414</v>
      </c>
      <c r="G71" s="70">
        <v>5</v>
      </c>
      <c r="H71" s="67" t="s">
        <v>415</v>
      </c>
      <c r="I71" s="57">
        <f>VLOOKUP(C71,'Points Table'!A$3:L$43,IF(A71="A Grade / Juniors",4,IF(A71="B Grade",6,IF(A71="C Grade",8,IF(A71="D Grade",10,12)))))</f>
        <v>390</v>
      </c>
    </row>
    <row r="72" spans="1:21" ht="17" x14ac:dyDescent="0.2">
      <c r="A72" s="68" t="s">
        <v>19</v>
      </c>
      <c r="B72" s="68" t="s">
        <v>39</v>
      </c>
      <c r="C72" s="64">
        <v>1</v>
      </c>
      <c r="D72" s="69" t="s">
        <v>61</v>
      </c>
      <c r="E72" s="64" t="s">
        <v>62</v>
      </c>
      <c r="F72" s="122" t="s">
        <v>416</v>
      </c>
      <c r="G72" s="70">
        <v>6</v>
      </c>
      <c r="H72" s="67" t="s">
        <v>417</v>
      </c>
      <c r="I72" s="57">
        <f>VLOOKUP(C72,'Points Table'!A$3:L$43,IF(A72="A Grade / Juniors",4,IF(A72="B Grade",6,IF(A72="C Grade",8,IF(A72="D Grade",10,12)))))</f>
        <v>400</v>
      </c>
    </row>
    <row r="73" spans="1:21" ht="17" x14ac:dyDescent="0.2">
      <c r="A73" s="68" t="s">
        <v>19</v>
      </c>
      <c r="B73" s="68" t="s">
        <v>39</v>
      </c>
      <c r="C73" s="64">
        <v>2</v>
      </c>
      <c r="D73" s="69" t="s">
        <v>63</v>
      </c>
      <c r="E73" s="64" t="s">
        <v>62</v>
      </c>
      <c r="F73" s="122" t="s">
        <v>97</v>
      </c>
      <c r="G73" s="70">
        <v>5</v>
      </c>
      <c r="H73" s="67" t="s">
        <v>173</v>
      </c>
      <c r="I73" s="57">
        <f>VLOOKUP(C73,'Points Table'!A$3:L$43,IF(A73="A Grade / Juniors",4,IF(A73="B Grade",6,IF(A73="C Grade",8,IF(A73="D Grade",10,12)))))</f>
        <v>360</v>
      </c>
    </row>
    <row r="74" spans="1:21" ht="17" x14ac:dyDescent="0.2">
      <c r="A74" s="68" t="s">
        <v>19</v>
      </c>
      <c r="B74" s="68" t="s">
        <v>39</v>
      </c>
      <c r="C74" s="64">
        <v>3</v>
      </c>
      <c r="D74" s="69" t="s">
        <v>64</v>
      </c>
      <c r="E74" s="64" t="s">
        <v>62</v>
      </c>
      <c r="F74" s="122" t="s">
        <v>95</v>
      </c>
      <c r="G74" s="70">
        <v>5</v>
      </c>
      <c r="H74" s="67" t="s">
        <v>418</v>
      </c>
      <c r="I74" s="57">
        <f>VLOOKUP(C74,'Points Table'!A$3:L$43,IF(A74="A Grade / Juniors",4,IF(A74="B Grade",6,IF(A74="C Grade",8,IF(A74="D Grade",10,12)))))</f>
        <v>336</v>
      </c>
    </row>
    <row r="75" spans="1:21" ht="17" x14ac:dyDescent="0.2">
      <c r="A75" s="68" t="s">
        <v>21</v>
      </c>
      <c r="B75" s="68" t="s">
        <v>40</v>
      </c>
      <c r="C75" s="64">
        <v>1</v>
      </c>
      <c r="D75" s="69" t="s">
        <v>61</v>
      </c>
      <c r="E75" s="64" t="s">
        <v>62</v>
      </c>
      <c r="F75" s="122" t="s">
        <v>419</v>
      </c>
      <c r="G75" s="70">
        <v>5</v>
      </c>
      <c r="H75" s="67" t="s">
        <v>420</v>
      </c>
      <c r="I75" s="57">
        <f>VLOOKUP(C75,'Points Table'!A$3:L$43,IF(A75="A Grade / Juniors",4,IF(A75="B Grade",6,IF(A75="C Grade",8,IF(A75="D Grade",10,12)))))</f>
        <v>350</v>
      </c>
    </row>
    <row r="76" spans="1:21" ht="17" x14ac:dyDescent="0.2">
      <c r="A76" s="68" t="s">
        <v>21</v>
      </c>
      <c r="B76" s="68" t="s">
        <v>40</v>
      </c>
      <c r="C76" s="64">
        <v>2</v>
      </c>
      <c r="D76" s="69" t="s">
        <v>63</v>
      </c>
      <c r="E76" s="64" t="s">
        <v>62</v>
      </c>
      <c r="F76" s="122" t="s">
        <v>421</v>
      </c>
      <c r="G76" s="70">
        <v>5</v>
      </c>
      <c r="H76" s="67" t="s">
        <v>188</v>
      </c>
      <c r="I76" s="57">
        <f>VLOOKUP(C76,'Points Table'!A$3:L$43,IF(A76="A Grade / Juniors",4,IF(A76="B Grade",6,IF(A76="C Grade",8,IF(A76="D Grade",10,12)))))</f>
        <v>315</v>
      </c>
    </row>
    <row r="77" spans="1:21" ht="17" x14ac:dyDescent="0.2">
      <c r="A77" s="68" t="s">
        <v>21</v>
      </c>
      <c r="B77" s="68" t="s">
        <v>40</v>
      </c>
      <c r="C77" s="64">
        <v>3</v>
      </c>
      <c r="D77" s="69" t="s">
        <v>64</v>
      </c>
      <c r="E77" s="64" t="s">
        <v>62</v>
      </c>
      <c r="F77" s="122" t="s">
        <v>165</v>
      </c>
      <c r="G77" s="70">
        <v>5</v>
      </c>
      <c r="H77" s="67" t="s">
        <v>186</v>
      </c>
      <c r="I77" s="57">
        <f>VLOOKUP(C77,'Points Table'!A$3:L$43,IF(A77="A Grade / Juniors",4,IF(A77="B Grade",6,IF(A77="C Grade",8,IF(A77="D Grade",10,12)))))</f>
        <v>294</v>
      </c>
    </row>
    <row r="78" spans="1:21" ht="17" x14ac:dyDescent="0.2">
      <c r="A78" s="68" t="s">
        <v>21</v>
      </c>
      <c r="B78" s="68" t="s">
        <v>40</v>
      </c>
      <c r="C78" s="64">
        <v>4</v>
      </c>
      <c r="D78" s="69" t="s">
        <v>65</v>
      </c>
      <c r="E78" s="64" t="s">
        <v>62</v>
      </c>
      <c r="F78" s="122" t="s">
        <v>111</v>
      </c>
      <c r="G78" s="70">
        <v>4</v>
      </c>
      <c r="H78" s="67" t="s">
        <v>174</v>
      </c>
      <c r="I78" s="57">
        <f>VLOOKUP(C78,'Points Table'!A$3:L$43,IF(A78="A Grade / Juniors",4,IF(A78="B Grade",6,IF(A78="C Grade",8,IF(A78="D Grade",10,12)))))</f>
        <v>280</v>
      </c>
    </row>
    <row r="79" spans="1:21" ht="17" x14ac:dyDescent="0.2">
      <c r="A79" s="68" t="s">
        <v>21</v>
      </c>
      <c r="B79" s="68" t="s">
        <v>40</v>
      </c>
      <c r="C79" s="64">
        <v>5</v>
      </c>
      <c r="D79" s="69" t="s">
        <v>66</v>
      </c>
      <c r="E79" s="64" t="s">
        <v>62</v>
      </c>
      <c r="F79" s="122" t="s">
        <v>422</v>
      </c>
      <c r="G79" s="70">
        <v>4</v>
      </c>
      <c r="H79" s="67" t="s">
        <v>423</v>
      </c>
      <c r="I79" s="57">
        <f>VLOOKUP(C79,'Points Table'!A$3:L$43,IF(A79="A Grade / Juniors",4,IF(A79="B Grade",6,IF(A79="C Grade",8,IF(A79="D Grade",10,12)))))</f>
        <v>273</v>
      </c>
    </row>
    <row r="80" spans="1:21" ht="17" x14ac:dyDescent="0.2">
      <c r="A80" s="68" t="s">
        <v>21</v>
      </c>
      <c r="B80" s="68" t="s">
        <v>40</v>
      </c>
      <c r="C80" s="64">
        <v>6</v>
      </c>
      <c r="D80" s="69" t="s">
        <v>67</v>
      </c>
      <c r="E80" s="64" t="s">
        <v>62</v>
      </c>
      <c r="F80" s="122" t="s">
        <v>424</v>
      </c>
      <c r="G80" s="70">
        <v>4</v>
      </c>
      <c r="H80" s="67" t="s">
        <v>425</v>
      </c>
      <c r="I80" s="57">
        <f>VLOOKUP(C80,'Points Table'!A$3:L$43,IF(A80="A Grade / Juniors",4,IF(A80="B Grade",6,IF(A80="C Grade",8,IF(A80="D Grade",10,12)))))</f>
        <v>266</v>
      </c>
    </row>
    <row r="81" spans="1:21" ht="17" x14ac:dyDescent="0.2">
      <c r="A81" s="68" t="s">
        <v>21</v>
      </c>
      <c r="B81" s="68" t="s">
        <v>40</v>
      </c>
      <c r="C81" s="64">
        <v>7</v>
      </c>
      <c r="D81" s="69" t="s">
        <v>68</v>
      </c>
      <c r="E81" s="64" t="s">
        <v>62</v>
      </c>
      <c r="F81" s="122" t="s">
        <v>426</v>
      </c>
      <c r="G81" s="70">
        <v>4</v>
      </c>
      <c r="H81" s="67" t="s">
        <v>147</v>
      </c>
      <c r="I81" s="57">
        <f>VLOOKUP(C81,'Points Table'!A$3:L$43,IF(A81="A Grade / Juniors",4,IF(A81="B Grade",6,IF(A81="C Grade",8,IF(A81="D Grade",10,12)))))</f>
        <v>259</v>
      </c>
    </row>
    <row r="82" spans="1:21" ht="17" customHeight="1" x14ac:dyDescent="0.2">
      <c r="A82" s="68" t="s">
        <v>41</v>
      </c>
      <c r="B82" s="68" t="s">
        <v>45</v>
      </c>
      <c r="C82" s="64">
        <v>1</v>
      </c>
      <c r="D82" s="69" t="s">
        <v>61</v>
      </c>
      <c r="E82" s="64" t="s">
        <v>62</v>
      </c>
      <c r="F82" s="122" t="s">
        <v>122</v>
      </c>
      <c r="G82" s="70">
        <v>9</v>
      </c>
      <c r="H82" s="67" t="s">
        <v>178</v>
      </c>
      <c r="I82" s="57">
        <f>VLOOKUP(C82,'Points Table'!A$3:L$43,IF(A82="A Grade / Juniors",4,IF(A82="B Grade",6,IF(A82="C Grade",8,IF(A82="D Grade",10,12)))))</f>
        <v>500</v>
      </c>
    </row>
    <row r="83" spans="1:21" ht="17" customHeight="1" x14ac:dyDescent="0.2">
      <c r="A83" s="68" t="s">
        <v>41</v>
      </c>
      <c r="B83" s="68" t="s">
        <v>45</v>
      </c>
      <c r="C83" s="64">
        <v>2</v>
      </c>
      <c r="D83" s="69" t="s">
        <v>63</v>
      </c>
      <c r="E83" s="64" t="s">
        <v>62</v>
      </c>
      <c r="F83" s="122" t="s">
        <v>124</v>
      </c>
      <c r="G83" s="70">
        <v>8</v>
      </c>
      <c r="H83" s="67" t="s">
        <v>427</v>
      </c>
      <c r="I83" s="57">
        <f>VLOOKUP(C83,'Points Table'!A$3:L$43,IF(A83="A Grade / Juniors",4,IF(A83="B Grade",6,IF(A83="C Grade",8,IF(A83="D Grade",10,12)))))</f>
        <v>450</v>
      </c>
      <c r="S83" s="122"/>
      <c r="T83" s="70"/>
      <c r="U83" s="120"/>
    </row>
    <row r="84" spans="1:21" ht="17" customHeight="1" x14ac:dyDescent="0.2">
      <c r="A84" s="68" t="s">
        <v>41</v>
      </c>
      <c r="B84" s="68" t="s">
        <v>46</v>
      </c>
      <c r="C84" s="64">
        <v>1</v>
      </c>
      <c r="D84" s="69" t="s">
        <v>61</v>
      </c>
      <c r="E84" s="64" t="s">
        <v>62</v>
      </c>
      <c r="F84" s="122" t="s">
        <v>125</v>
      </c>
      <c r="G84" s="70">
        <v>8</v>
      </c>
      <c r="H84" s="67" t="s">
        <v>320</v>
      </c>
      <c r="I84" s="57">
        <f>VLOOKUP(C84,'Points Table'!A$3:L$43,IF(A84="A Grade / Juniors",4,IF(A84="B Grade",6,IF(A84="C Grade",8,IF(A84="D Grade",10,12)))))</f>
        <v>500</v>
      </c>
      <c r="S84" s="122"/>
      <c r="T84" s="70"/>
      <c r="U84" s="120"/>
    </row>
    <row r="85" spans="1:21" ht="17" customHeight="1" x14ac:dyDescent="0.2">
      <c r="A85" s="68" t="s">
        <v>41</v>
      </c>
      <c r="B85" s="68" t="s">
        <v>46</v>
      </c>
      <c r="C85" s="64">
        <v>2</v>
      </c>
      <c r="D85" s="69" t="s">
        <v>63</v>
      </c>
      <c r="E85" s="64" t="s">
        <v>62</v>
      </c>
      <c r="F85" s="122" t="s">
        <v>127</v>
      </c>
      <c r="G85" s="70">
        <v>8</v>
      </c>
      <c r="H85" s="67" t="s">
        <v>428</v>
      </c>
      <c r="I85" s="57">
        <f>VLOOKUP(C85,'Points Table'!A$3:L$43,IF(A85="A Grade / Juniors",4,IF(A85="B Grade",6,IF(A85="C Grade",8,IF(A85="D Grade",10,12)))))</f>
        <v>450</v>
      </c>
      <c r="S85" s="122"/>
      <c r="T85" s="70"/>
      <c r="U85" s="120"/>
    </row>
    <row r="86" spans="1:21" ht="17" customHeight="1" x14ac:dyDescent="0.2">
      <c r="A86" s="68" t="s">
        <v>41</v>
      </c>
      <c r="B86" s="68" t="s">
        <v>46</v>
      </c>
      <c r="C86" s="64">
        <v>3</v>
      </c>
      <c r="D86" s="69" t="s">
        <v>64</v>
      </c>
      <c r="E86" s="64" t="s">
        <v>62</v>
      </c>
      <c r="F86" s="122" t="s">
        <v>328</v>
      </c>
      <c r="G86" s="70">
        <v>7</v>
      </c>
      <c r="H86" s="67" t="s">
        <v>429</v>
      </c>
      <c r="I86" s="57">
        <f>VLOOKUP(C86,'Points Table'!A$3:L$43,IF(A86="A Grade / Juniors",4,IF(A86="B Grade",6,IF(A86="C Grade",8,IF(A86="D Grade",10,12)))))</f>
        <v>420</v>
      </c>
      <c r="J86" s="66"/>
      <c r="S86" s="122"/>
      <c r="T86" s="70"/>
      <c r="U86" s="120"/>
    </row>
    <row r="87" spans="1:21" ht="17" customHeight="1" x14ac:dyDescent="0.2">
      <c r="A87" s="68" t="s">
        <v>41</v>
      </c>
      <c r="B87" s="68" t="s">
        <v>46</v>
      </c>
      <c r="C87" s="64">
        <v>4</v>
      </c>
      <c r="D87" s="69" t="s">
        <v>65</v>
      </c>
      <c r="E87" s="64" t="s">
        <v>62</v>
      </c>
      <c r="F87" s="122" t="s">
        <v>131</v>
      </c>
      <c r="G87" s="70">
        <v>7</v>
      </c>
      <c r="H87" s="67" t="s">
        <v>430</v>
      </c>
      <c r="I87" s="57">
        <f>VLOOKUP(C87,'Points Table'!A$3:L$43,IF(A87="A Grade / Juniors",4,IF(A87="B Grade",6,IF(A87="C Grade",8,IF(A87="D Grade",10,12)))))</f>
        <v>400</v>
      </c>
      <c r="J87" s="66"/>
      <c r="S87" s="122"/>
      <c r="T87" s="70"/>
      <c r="U87" s="120"/>
    </row>
    <row r="88" spans="1:21" ht="17" customHeight="1" x14ac:dyDescent="0.2">
      <c r="A88" s="68" t="s">
        <v>41</v>
      </c>
      <c r="B88" s="68" t="s">
        <v>46</v>
      </c>
      <c r="C88" s="64">
        <v>5</v>
      </c>
      <c r="D88" s="69" t="s">
        <v>66</v>
      </c>
      <c r="E88" s="64" t="s">
        <v>62</v>
      </c>
      <c r="F88" s="122" t="s">
        <v>431</v>
      </c>
      <c r="G88" s="70">
        <v>6</v>
      </c>
      <c r="H88" s="67" t="s">
        <v>432</v>
      </c>
      <c r="I88" s="57">
        <f>VLOOKUP(C88,'Points Table'!A$3:L$43,IF(A88="A Grade / Juniors",4,IF(A88="B Grade",6,IF(A88="C Grade",8,IF(A88="D Grade",10,12)))))</f>
        <v>390</v>
      </c>
      <c r="J88" s="66"/>
      <c r="S88" s="122"/>
      <c r="T88" s="70"/>
      <c r="U88" s="120"/>
    </row>
    <row r="89" spans="1:21" ht="17" customHeight="1" x14ac:dyDescent="0.2">
      <c r="A89" s="68" t="s">
        <v>41</v>
      </c>
      <c r="B89" s="68" t="s">
        <v>46</v>
      </c>
      <c r="C89" s="64">
        <v>6</v>
      </c>
      <c r="D89" s="69" t="s">
        <v>67</v>
      </c>
      <c r="E89" s="64" t="s">
        <v>62</v>
      </c>
      <c r="F89" s="122" t="s">
        <v>433</v>
      </c>
      <c r="G89" s="70">
        <v>5</v>
      </c>
      <c r="H89" s="67" t="s">
        <v>434</v>
      </c>
      <c r="I89" s="57">
        <f>VLOOKUP(C89,'Points Table'!A$3:L$43,IF(A89="A Grade / Juniors",4,IF(A89="B Grade",6,IF(A89="C Grade",8,IF(A89="D Grade",10,12)))))</f>
        <v>380</v>
      </c>
    </row>
    <row r="90" spans="1:21" ht="17" customHeight="1" x14ac:dyDescent="0.2">
      <c r="A90" s="68" t="s">
        <v>41</v>
      </c>
      <c r="B90" s="68" t="s">
        <v>47</v>
      </c>
      <c r="C90" s="64">
        <v>1</v>
      </c>
      <c r="D90" s="69" t="s">
        <v>61</v>
      </c>
      <c r="E90" s="64" t="s">
        <v>62</v>
      </c>
      <c r="F90" s="122" t="s">
        <v>130</v>
      </c>
      <c r="G90" s="70">
        <v>4</v>
      </c>
      <c r="H90" s="67" t="s">
        <v>435</v>
      </c>
      <c r="I90" s="57">
        <f>VLOOKUP(C90,'Points Table'!A$3:L$43,IF(A90="A Grade / Juniors",4,IF(A90="B Grade",6,IF(A90="C Grade",8,IF(A90="D Grade",10,12)))))</f>
        <v>500</v>
      </c>
    </row>
    <row r="91" spans="1:21" ht="17" customHeight="1" x14ac:dyDescent="0.2">
      <c r="A91" s="68" t="s">
        <v>41</v>
      </c>
      <c r="B91" s="68" t="s">
        <v>47</v>
      </c>
      <c r="C91" s="64">
        <v>2</v>
      </c>
      <c r="D91" s="69" t="s">
        <v>63</v>
      </c>
      <c r="E91" s="64" t="s">
        <v>62</v>
      </c>
      <c r="F91" s="122" t="s">
        <v>132</v>
      </c>
      <c r="G91" s="70">
        <v>4</v>
      </c>
      <c r="H91" s="67" t="s">
        <v>436</v>
      </c>
      <c r="I91" s="57">
        <f>VLOOKUP(C91,'Points Table'!A$3:L$43,IF(A91="A Grade / Juniors",4,IF(A91="B Grade",6,IF(A91="C Grade",8,IF(A91="D Grade",10,12)))))</f>
        <v>450</v>
      </c>
    </row>
    <row r="92" spans="1:21" ht="17" customHeight="1" x14ac:dyDescent="0.2">
      <c r="A92" s="68" t="s">
        <v>41</v>
      </c>
      <c r="B92" s="68" t="s">
        <v>47</v>
      </c>
      <c r="C92" s="64">
        <v>3</v>
      </c>
      <c r="D92" s="69" t="s">
        <v>64</v>
      </c>
      <c r="E92" s="64" t="s">
        <v>62</v>
      </c>
      <c r="F92" s="122" t="s">
        <v>134</v>
      </c>
      <c r="G92" s="70">
        <v>4</v>
      </c>
      <c r="H92" s="67" t="s">
        <v>437</v>
      </c>
      <c r="I92" s="57">
        <f>VLOOKUP(C92,'Points Table'!A$3:L$43,IF(A92="A Grade / Juniors",4,IF(A92="B Grade",6,IF(A92="C Grade",8,IF(A92="D Grade",10,12)))))</f>
        <v>420</v>
      </c>
      <c r="S92" s="122"/>
      <c r="T92" s="70"/>
      <c r="U92" s="120"/>
    </row>
    <row r="93" spans="1:21" ht="17" customHeight="1" x14ac:dyDescent="0.2">
      <c r="A93" s="68" t="s">
        <v>41</v>
      </c>
      <c r="B93" s="68" t="s">
        <v>47</v>
      </c>
      <c r="C93" s="64">
        <v>4</v>
      </c>
      <c r="D93" s="69" t="s">
        <v>65</v>
      </c>
      <c r="E93" s="64" t="s">
        <v>62</v>
      </c>
      <c r="F93" s="122" t="s">
        <v>129</v>
      </c>
      <c r="G93" s="70">
        <v>4</v>
      </c>
      <c r="H93" s="67" t="s">
        <v>438</v>
      </c>
      <c r="I93" s="57">
        <f>VLOOKUP(C93,'Points Table'!A$3:L$43,IF(A93="A Grade / Juniors",4,IF(A93="B Grade",6,IF(A93="C Grade",8,IF(A93="D Grade",10,12)))))</f>
        <v>400</v>
      </c>
      <c r="S93" s="122"/>
      <c r="T93" s="70"/>
      <c r="U93" s="120"/>
    </row>
    <row r="94" spans="1:21" ht="17" customHeight="1" x14ac:dyDescent="0.2">
      <c r="A94" s="68" t="s">
        <v>41</v>
      </c>
      <c r="B94" s="68" t="s">
        <v>47</v>
      </c>
      <c r="C94" s="64">
        <v>5</v>
      </c>
      <c r="D94" s="69" t="s">
        <v>66</v>
      </c>
      <c r="E94" s="64" t="s">
        <v>62</v>
      </c>
      <c r="F94" s="122" t="s">
        <v>133</v>
      </c>
      <c r="G94" s="70">
        <v>4</v>
      </c>
      <c r="H94" s="67" t="s">
        <v>439</v>
      </c>
      <c r="I94" s="57">
        <f>VLOOKUP(C94,'Points Table'!A$3:L$43,IF(A94="A Grade / Juniors",4,IF(A94="B Grade",6,IF(A94="C Grade",8,IF(A94="D Grade",10,12)))))</f>
        <v>390</v>
      </c>
      <c r="S94" s="122"/>
      <c r="T94" s="70"/>
      <c r="U94" s="120"/>
    </row>
    <row r="95" spans="1:21" ht="17" customHeight="1" x14ac:dyDescent="0.2">
      <c r="A95" s="68" t="s">
        <v>41</v>
      </c>
      <c r="B95" s="68" t="s">
        <v>47</v>
      </c>
      <c r="C95" s="64">
        <v>6</v>
      </c>
      <c r="D95" s="69" t="s">
        <v>67</v>
      </c>
      <c r="E95" s="64" t="s">
        <v>62</v>
      </c>
      <c r="F95" s="122" t="s">
        <v>440</v>
      </c>
      <c r="G95" s="70">
        <v>4</v>
      </c>
      <c r="H95" s="67" t="s">
        <v>441</v>
      </c>
      <c r="I95" s="57">
        <f>VLOOKUP(C95,'Points Table'!A$3:L$43,IF(A95="A Grade / Juniors",4,IF(A95="B Grade",6,IF(A95="C Grade",8,IF(A95="D Grade",10,12)))))</f>
        <v>380</v>
      </c>
      <c r="S95" s="122"/>
      <c r="T95" s="70"/>
      <c r="U95" s="120"/>
    </row>
    <row r="96" spans="1:21" ht="17" customHeight="1" x14ac:dyDescent="0.2">
      <c r="A96" s="68" t="s">
        <v>41</v>
      </c>
      <c r="B96" s="68" t="s">
        <v>47</v>
      </c>
      <c r="C96" s="64">
        <v>7</v>
      </c>
      <c r="D96" s="69" t="s">
        <v>68</v>
      </c>
      <c r="E96" s="64" t="s">
        <v>62</v>
      </c>
      <c r="F96" s="122" t="s">
        <v>442</v>
      </c>
      <c r="G96" s="70">
        <v>4</v>
      </c>
      <c r="H96" s="67" t="s">
        <v>443</v>
      </c>
      <c r="I96" s="57">
        <f>VLOOKUP(C96,'Points Table'!A$3:L$43,IF(A96="A Grade / Juniors",4,IF(A96="B Grade",6,IF(A96="C Grade",8,IF(A96="D Grade",10,12)))))</f>
        <v>370</v>
      </c>
      <c r="S96" s="122"/>
      <c r="T96" s="70"/>
      <c r="U96" s="120"/>
    </row>
    <row r="97" spans="1:21" ht="17" customHeight="1" x14ac:dyDescent="0.2">
      <c r="A97" s="68" t="s">
        <v>41</v>
      </c>
      <c r="B97" s="68" t="s">
        <v>47</v>
      </c>
      <c r="C97" s="64">
        <v>8</v>
      </c>
      <c r="D97" s="69" t="s">
        <v>69</v>
      </c>
      <c r="E97" s="64" t="s">
        <v>62</v>
      </c>
      <c r="F97" s="122" t="s">
        <v>444</v>
      </c>
      <c r="G97" s="70">
        <v>2</v>
      </c>
      <c r="H97" s="67" t="s">
        <v>170</v>
      </c>
      <c r="I97" s="57">
        <f>VLOOKUP(C97,'Points Table'!A$3:L$43,IF(A97="A Grade / Juniors",4,IF(A97="B Grade",6,IF(A97="C Grade",8,IF(A97="D Grade",10,12)))))</f>
        <v>360</v>
      </c>
      <c r="S97" s="122"/>
      <c r="T97" s="70"/>
      <c r="U97" s="120"/>
    </row>
    <row r="98" spans="1:21" ht="17" customHeight="1" x14ac:dyDescent="0.2">
      <c r="A98" s="68" t="s">
        <v>41</v>
      </c>
      <c r="B98" s="68" t="s">
        <v>48</v>
      </c>
      <c r="C98" s="64">
        <v>1</v>
      </c>
      <c r="D98" s="69" t="s">
        <v>61</v>
      </c>
      <c r="E98" s="64" t="s">
        <v>62</v>
      </c>
      <c r="F98" s="122" t="s">
        <v>445</v>
      </c>
      <c r="G98" s="70">
        <v>4</v>
      </c>
      <c r="H98" s="67" t="s">
        <v>446</v>
      </c>
      <c r="I98" s="57">
        <f>VLOOKUP(C98,'Points Table'!A$3:L$43,IF(A98="A Grade / Juniors",4,IF(A98="B Grade",6,IF(A98="C Grade",8,IF(A98="D Grade",10,12)))))</f>
        <v>500</v>
      </c>
    </row>
    <row r="99" spans="1:21" ht="17" customHeight="1" x14ac:dyDescent="0.2">
      <c r="A99" s="68" t="s">
        <v>41</v>
      </c>
      <c r="B99" s="68" t="s">
        <v>48</v>
      </c>
      <c r="C99" s="64">
        <v>2</v>
      </c>
      <c r="D99" s="69" t="s">
        <v>63</v>
      </c>
      <c r="E99" s="64" t="s">
        <v>62</v>
      </c>
      <c r="F99" s="122" t="s">
        <v>447</v>
      </c>
      <c r="G99" s="70">
        <v>3</v>
      </c>
      <c r="H99" s="67" t="s">
        <v>448</v>
      </c>
      <c r="I99" s="57">
        <f>VLOOKUP(C99,'Points Table'!A$3:L$43,IF(A99="A Grade / Juniors",4,IF(A99="B Grade",6,IF(A99="C Grade",8,IF(A99="D Grade",10,12)))))</f>
        <v>450</v>
      </c>
    </row>
    <row r="100" spans="1:21" ht="17" customHeight="1" x14ac:dyDescent="0.2">
      <c r="A100" s="68" t="s">
        <v>41</v>
      </c>
      <c r="B100" s="68" t="s">
        <v>48</v>
      </c>
      <c r="C100" s="64">
        <v>3</v>
      </c>
      <c r="D100" s="69" t="s">
        <v>64</v>
      </c>
      <c r="E100" s="64" t="s">
        <v>62</v>
      </c>
      <c r="F100" s="122" t="s">
        <v>449</v>
      </c>
      <c r="G100" s="70">
        <v>3</v>
      </c>
      <c r="H100" s="71" t="s">
        <v>450</v>
      </c>
      <c r="I100" s="57">
        <f>VLOOKUP(C100,'Points Table'!A$3:L$43,IF(A100="A Grade / Juniors",4,IF(A100="B Grade",6,IF(A100="C Grade",8,IF(A100="D Grade",10,12)))))</f>
        <v>420</v>
      </c>
    </row>
    <row r="101" spans="1:21" ht="17" customHeight="1" x14ac:dyDescent="0.2">
      <c r="A101" s="68" t="s">
        <v>41</v>
      </c>
      <c r="B101" s="68" t="s">
        <v>48</v>
      </c>
      <c r="C101" s="64">
        <v>4</v>
      </c>
      <c r="D101" s="69" t="s">
        <v>65</v>
      </c>
      <c r="E101" s="64" t="s">
        <v>62</v>
      </c>
      <c r="F101" s="122" t="s">
        <v>451</v>
      </c>
      <c r="G101" s="70">
        <v>3</v>
      </c>
      <c r="H101" s="71" t="s">
        <v>452</v>
      </c>
      <c r="I101" s="57">
        <f>VLOOKUP(C101,'Points Table'!A$3:L$43,IF(A101="A Grade / Juniors",4,IF(A101="B Grade",6,IF(A101="C Grade",8,IF(A101="D Grade",10,12)))))</f>
        <v>400</v>
      </c>
    </row>
    <row r="102" spans="1:21" ht="17" customHeight="1" x14ac:dyDescent="0.2">
      <c r="A102" s="68" t="s">
        <v>41</v>
      </c>
      <c r="B102" s="68" t="s">
        <v>167</v>
      </c>
      <c r="C102" s="64">
        <v>1</v>
      </c>
      <c r="D102" s="69" t="s">
        <v>61</v>
      </c>
      <c r="E102" s="64" t="s">
        <v>62</v>
      </c>
      <c r="F102" s="122" t="s">
        <v>453</v>
      </c>
      <c r="G102" s="70">
        <v>4</v>
      </c>
      <c r="H102" s="71" t="s">
        <v>454</v>
      </c>
      <c r="I102" s="57">
        <f>VLOOKUP(C102,'Points Table'!A$3:L$43,IF(A102="A Grade / Juniors",4,IF(A102="B Grade",6,IF(A102="C Grade",8,IF(A102="D Grade",10,12)))))</f>
        <v>500</v>
      </c>
    </row>
    <row r="103" spans="1:21" ht="17" customHeight="1" x14ac:dyDescent="0.2">
      <c r="A103" s="68" t="s">
        <v>41</v>
      </c>
      <c r="B103" s="68" t="s">
        <v>167</v>
      </c>
      <c r="C103" s="64">
        <v>2</v>
      </c>
      <c r="D103" s="69" t="s">
        <v>63</v>
      </c>
      <c r="E103" s="64" t="s">
        <v>62</v>
      </c>
      <c r="F103" s="122" t="s">
        <v>455</v>
      </c>
      <c r="G103" s="70">
        <v>3</v>
      </c>
      <c r="H103" s="71" t="s">
        <v>456</v>
      </c>
      <c r="I103" s="57">
        <f>VLOOKUP(C103,'Points Table'!A$3:L$43,IF(A103="A Grade / Juniors",4,IF(A103="B Grade",6,IF(A103="C Grade",8,IF(A103="D Grade",10,12)))))</f>
        <v>450</v>
      </c>
    </row>
    <row r="104" spans="1:21" ht="17" customHeight="1" x14ac:dyDescent="0.2">
      <c r="A104" s="68" t="s">
        <v>41</v>
      </c>
      <c r="B104" s="68" t="s">
        <v>168</v>
      </c>
      <c r="C104" s="64">
        <v>1</v>
      </c>
      <c r="D104" s="69" t="s">
        <v>61</v>
      </c>
      <c r="E104" s="64" t="s">
        <v>62</v>
      </c>
      <c r="F104" s="78" t="s">
        <v>248</v>
      </c>
      <c r="G104" s="70">
        <v>3</v>
      </c>
      <c r="H104" s="71">
        <v>0.74861111111111112</v>
      </c>
      <c r="I104" s="57">
        <f>VLOOKUP(C104,'Points Table'!A$3:L$43,IF(A104="A Grade / Juniors",4,IF(A104="B Grade",6,IF(A104="C Grade",8,IF(A104="D Grade",10,12)))))</f>
        <v>500</v>
      </c>
    </row>
    <row r="105" spans="1:21" x14ac:dyDescent="0.2">
      <c r="H105" s="71"/>
    </row>
    <row r="106" spans="1:21" x14ac:dyDescent="0.2">
      <c r="H106" s="71"/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109"/>
  <sheetViews>
    <sheetView topLeftCell="A18" workbookViewId="0">
      <selection activeCell="L37" sqref="L37"/>
    </sheetView>
  </sheetViews>
  <sheetFormatPr baseColWidth="10" defaultColWidth="8.83203125" defaultRowHeight="15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77" bestFit="1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19" width="8.83203125" style="64" customWidth="1"/>
    <col min="20" max="16384" width="8.83203125" style="64"/>
  </cols>
  <sheetData>
    <row r="1" spans="1:21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1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22" t="s">
        <v>344</v>
      </c>
      <c r="G2" s="70">
        <v>9</v>
      </c>
      <c r="H2" s="149">
        <v>0.15056700000000001</v>
      </c>
      <c r="I2" s="57">
        <f>VLOOKUP(C2,'Points Table'!A$3:L$43,IF(A2="A Grade / Juniors",4,IF(A2="B Grade",6,IF(A2="C Grade",8,IF(A2="D Grade",10,12)))))</f>
        <v>500</v>
      </c>
      <c r="R2" s="139"/>
      <c r="S2" s="140"/>
      <c r="T2" s="141"/>
    </row>
    <row r="3" spans="1:21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22" t="s">
        <v>458</v>
      </c>
      <c r="G3" s="70">
        <v>9</v>
      </c>
      <c r="H3" s="149">
        <v>0.15831000000000001</v>
      </c>
      <c r="I3" s="57">
        <f>VLOOKUP(C3,'Points Table'!A$3:L$43,IF(A3="A Grade / Juniors",4,IF(A3="B Grade",6,IF(A3="C Grade",8,IF(A3="D Grade",10,12)))))</f>
        <v>450</v>
      </c>
      <c r="R3" s="139"/>
      <c r="S3" s="140"/>
      <c r="T3" s="141"/>
    </row>
    <row r="4" spans="1:21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22" t="s">
        <v>262</v>
      </c>
      <c r="G4" s="70">
        <v>9</v>
      </c>
      <c r="H4" s="149">
        <v>0.165243</v>
      </c>
      <c r="I4" s="57">
        <f>VLOOKUP(C4,'Points Table'!A$3:L$43,IF(A4="A Grade / Juniors",4,IF(A4="B Grade",6,IF(A4="C Grade",8,IF(A4="D Grade",10,12)))))</f>
        <v>420</v>
      </c>
      <c r="R4" s="139"/>
      <c r="S4" s="140"/>
      <c r="T4" s="141"/>
    </row>
    <row r="5" spans="1:21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22" t="s">
        <v>83</v>
      </c>
      <c r="G5" s="70">
        <v>8</v>
      </c>
      <c r="H5" s="149">
        <v>0.14901600000000001</v>
      </c>
      <c r="I5" s="57">
        <f>VLOOKUP(C5,'Points Table'!A$3:L$43,IF(A5="A Grade / Juniors",4,IF(A5="B Grade",6,IF(A5="C Grade",8,IF(A5="D Grade",10,12)))))</f>
        <v>400</v>
      </c>
      <c r="R5" s="139"/>
      <c r="S5" s="140"/>
      <c r="T5" s="141"/>
    </row>
    <row r="6" spans="1:21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22" t="s">
        <v>463</v>
      </c>
      <c r="G6" s="70">
        <v>8</v>
      </c>
      <c r="H6" s="149">
        <v>0.15126200000000001</v>
      </c>
      <c r="I6" s="57">
        <f>VLOOKUP(C6,'Points Table'!A$3:L$43,IF(A6="A Grade / Juniors",4,IF(A6="B Grade",6,IF(A6="C Grade",8,IF(A6="D Grade",10,12)))))</f>
        <v>390</v>
      </c>
      <c r="R6" s="139"/>
      <c r="S6" s="140"/>
      <c r="T6" s="141"/>
    </row>
    <row r="7" spans="1:21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22" t="s">
        <v>138</v>
      </c>
      <c r="G7" s="70">
        <v>8</v>
      </c>
      <c r="H7" s="149">
        <v>0.15623799999999999</v>
      </c>
      <c r="I7" s="57">
        <f>VLOOKUP(C7,'Points Table'!A$3:L$43,IF(A7="A Grade / Juniors",4,IF(A7="B Grade",6,IF(A7="C Grade",8,IF(A7="D Grade",10,12)))))</f>
        <v>380</v>
      </c>
      <c r="R7" s="139"/>
      <c r="S7" s="140"/>
      <c r="T7" s="141"/>
    </row>
    <row r="8" spans="1:21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22" t="s">
        <v>81</v>
      </c>
      <c r="G8" s="70">
        <v>8</v>
      </c>
      <c r="H8" s="149">
        <v>0.15626200000000001</v>
      </c>
      <c r="I8" s="57">
        <f>VLOOKUP(C8,'Points Table'!A$3:L$43,IF(A8="A Grade / Juniors",4,IF(A8="B Grade",6,IF(A8="C Grade",8,IF(A8="D Grade",10,12)))))</f>
        <v>370</v>
      </c>
      <c r="R8" s="139"/>
      <c r="S8" s="140"/>
      <c r="T8" s="141"/>
    </row>
    <row r="9" spans="1:21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22" t="s">
        <v>459</v>
      </c>
      <c r="G9" s="70">
        <v>8</v>
      </c>
      <c r="H9" s="149">
        <v>0.15935199999999999</v>
      </c>
      <c r="I9" s="57">
        <f>VLOOKUP(C9,'Points Table'!A$3:L$43,IF(A9="A Grade / Juniors",4,IF(A9="B Grade",6,IF(A9="C Grade",8,IF(A9="D Grade",10,12)))))</f>
        <v>360</v>
      </c>
      <c r="R9" s="139"/>
      <c r="S9" s="140"/>
      <c r="T9" s="141"/>
    </row>
    <row r="10" spans="1:21" ht="17" customHeight="1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122" t="s">
        <v>82</v>
      </c>
      <c r="G10" s="70">
        <v>8</v>
      </c>
      <c r="H10" s="149">
        <v>0.16122700000000001</v>
      </c>
      <c r="I10" s="57">
        <f>VLOOKUP(C10,'Points Table'!A$3:L$43,IF(A10="A Grade / Juniors",4,IF(A10="B Grade",6,IF(A10="C Grade",8,IF(A10="D Grade",10,12)))))</f>
        <v>350</v>
      </c>
      <c r="R10" s="139"/>
      <c r="S10" s="140"/>
      <c r="T10" s="141"/>
    </row>
    <row r="11" spans="1:21" ht="17" customHeight="1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122" t="s">
        <v>272</v>
      </c>
      <c r="G11" s="70">
        <v>8</v>
      </c>
      <c r="H11" s="149">
        <v>0.163299</v>
      </c>
      <c r="I11" s="57">
        <f>VLOOKUP(C11,'Points Table'!A$3:L$43,IF(A11="A Grade / Juniors",4,IF(A11="B Grade",6,IF(A11="C Grade",8,IF(A11="D Grade",10,12)))))</f>
        <v>340</v>
      </c>
      <c r="R11" s="139"/>
      <c r="S11" s="140"/>
      <c r="T11" s="141"/>
    </row>
    <row r="12" spans="1:21" ht="17" customHeight="1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122" t="s">
        <v>351</v>
      </c>
      <c r="G12" s="70">
        <v>7</v>
      </c>
      <c r="H12" s="149">
        <v>0.14516200000000001</v>
      </c>
      <c r="I12" s="57">
        <f>VLOOKUP(C12,'Points Table'!A$3:L$43,IF(A12="A Grade / Juniors",4,IF(A12="B Grade",6,IF(A12="C Grade",8,IF(A12="D Grade",10,12)))))</f>
        <v>330</v>
      </c>
      <c r="R12" s="139"/>
      <c r="S12" s="140"/>
      <c r="T12" s="141"/>
    </row>
    <row r="13" spans="1:21" ht="17" customHeight="1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122" t="s">
        <v>460</v>
      </c>
      <c r="G13" s="70">
        <v>7</v>
      </c>
      <c r="H13" s="149">
        <v>0.16003500000000001</v>
      </c>
      <c r="I13" s="57">
        <f>VLOOKUP(C13,'Points Table'!A$3:L$43,IF(A13="A Grade / Juniors",4,IF(A13="B Grade",6,IF(A13="C Grade",8,IF(A13="D Grade",10,12)))))</f>
        <v>320</v>
      </c>
      <c r="Q13" s="150"/>
      <c r="R13" s="142"/>
      <c r="S13" s="143"/>
      <c r="T13" s="144"/>
      <c r="U13" s="150"/>
    </row>
    <row r="14" spans="1:21" ht="17" customHeight="1" x14ac:dyDescent="0.2">
      <c r="A14" s="68" t="s">
        <v>60</v>
      </c>
      <c r="B14" s="68" t="s">
        <v>34</v>
      </c>
      <c r="C14" s="68">
        <v>13</v>
      </c>
      <c r="D14" s="69" t="s">
        <v>74</v>
      </c>
      <c r="E14" s="64" t="s">
        <v>62</v>
      </c>
      <c r="F14" s="122" t="s">
        <v>461</v>
      </c>
      <c r="G14" s="70">
        <v>5</v>
      </c>
      <c r="H14" s="149">
        <v>9.5288999999999999E-2</v>
      </c>
      <c r="I14" s="57">
        <f>VLOOKUP(C14,'Points Table'!A$3:L$43,IF(A14="A Grade / Juniors",4,IF(A14="B Grade",6,IF(A14="C Grade",8,IF(A14="D Grade",10,12)))))</f>
        <v>310</v>
      </c>
      <c r="Q14" s="150"/>
      <c r="R14" s="146"/>
      <c r="S14" s="147"/>
      <c r="T14" s="141"/>
      <c r="U14" s="150"/>
    </row>
    <row r="15" spans="1:21" ht="17" customHeight="1" x14ac:dyDescent="0.2">
      <c r="A15" s="68" t="s">
        <v>60</v>
      </c>
      <c r="B15" s="68" t="s">
        <v>34</v>
      </c>
      <c r="C15" s="68">
        <v>14</v>
      </c>
      <c r="D15" s="69" t="s">
        <v>75</v>
      </c>
      <c r="E15" s="64" t="s">
        <v>62</v>
      </c>
      <c r="F15" s="122" t="s">
        <v>462</v>
      </c>
      <c r="G15" s="70">
        <v>4</v>
      </c>
      <c r="H15" s="149">
        <v>7.2616E-2</v>
      </c>
      <c r="I15" s="57">
        <f>VLOOKUP(C15,'Points Table'!A$3:L$43,IF(A15="A Grade / Juniors",4,IF(A15="B Grade",6,IF(A15="C Grade",8,IF(A15="D Grade",10,12)))))</f>
        <v>300</v>
      </c>
      <c r="Q15" s="150"/>
      <c r="R15" s="146"/>
      <c r="S15" s="147"/>
      <c r="T15" s="141"/>
      <c r="U15" s="150"/>
    </row>
    <row r="16" spans="1:21" ht="17" customHeight="1" x14ac:dyDescent="0.2">
      <c r="A16" s="68" t="s">
        <v>19</v>
      </c>
      <c r="B16" s="68" t="s">
        <v>35</v>
      </c>
      <c r="C16" s="68">
        <v>1</v>
      </c>
      <c r="D16" s="69" t="s">
        <v>61</v>
      </c>
      <c r="E16" s="64" t="s">
        <v>62</v>
      </c>
      <c r="F16" s="122" t="s">
        <v>464</v>
      </c>
      <c r="G16" s="70">
        <v>8</v>
      </c>
      <c r="H16" s="149">
        <v>0.15002299999999999</v>
      </c>
      <c r="I16" s="57">
        <f>VLOOKUP(C16,'Points Table'!A$3:L$43,IF(A16="A Grade / Juniors",4,IF(A16="B Grade",6,IF(A16="C Grade",8,IF(A16="D Grade",10,12)))))</f>
        <v>400</v>
      </c>
      <c r="Q16" s="150"/>
      <c r="R16" s="146"/>
      <c r="S16" s="147"/>
      <c r="T16" s="141"/>
      <c r="U16" s="150"/>
    </row>
    <row r="17" spans="1:23" ht="17" customHeight="1" x14ac:dyDescent="0.2">
      <c r="A17" s="68" t="s">
        <v>19</v>
      </c>
      <c r="B17" s="68" t="s">
        <v>35</v>
      </c>
      <c r="C17" s="68">
        <v>2</v>
      </c>
      <c r="D17" s="69" t="s">
        <v>63</v>
      </c>
      <c r="E17" s="64" t="s">
        <v>62</v>
      </c>
      <c r="F17" s="122" t="s">
        <v>465</v>
      </c>
      <c r="G17" s="70">
        <v>8</v>
      </c>
      <c r="H17" s="149">
        <v>0.163773</v>
      </c>
      <c r="I17" s="57">
        <f>VLOOKUP(C17,'Points Table'!A$3:L$43,IF(A17="A Grade / Juniors",4,IF(A17="B Grade",6,IF(A17="C Grade",8,IF(A17="D Grade",10,12)))))</f>
        <v>360</v>
      </c>
      <c r="Q17" s="150"/>
      <c r="R17" s="139"/>
      <c r="S17" s="140"/>
      <c r="T17" s="141"/>
      <c r="U17" s="150"/>
    </row>
    <row r="18" spans="1:23" ht="17" customHeight="1" x14ac:dyDescent="0.2">
      <c r="A18" s="68" t="s">
        <v>19</v>
      </c>
      <c r="B18" s="68" t="s">
        <v>35</v>
      </c>
      <c r="C18" s="68">
        <v>3</v>
      </c>
      <c r="D18" s="69" t="s">
        <v>64</v>
      </c>
      <c r="E18" s="64" t="s">
        <v>62</v>
      </c>
      <c r="F18" s="122" t="s">
        <v>466</v>
      </c>
      <c r="G18" s="70">
        <v>7</v>
      </c>
      <c r="H18" s="149">
        <v>0.15062500000000001</v>
      </c>
      <c r="I18" s="57">
        <f>VLOOKUP(C18,'Points Table'!A$3:L$43,IF(A18="A Grade / Juniors",4,IF(A18="B Grade",6,IF(A18="C Grade",8,IF(A18="D Grade",10,12)))))</f>
        <v>336</v>
      </c>
      <c r="Q18" s="150"/>
      <c r="R18" s="142"/>
      <c r="S18" s="143"/>
      <c r="T18" s="144"/>
      <c r="U18" s="150"/>
    </row>
    <row r="19" spans="1:23" ht="17" customHeight="1" x14ac:dyDescent="0.2">
      <c r="A19" s="68" t="s">
        <v>19</v>
      </c>
      <c r="B19" s="68" t="s">
        <v>35</v>
      </c>
      <c r="C19" s="68">
        <v>4</v>
      </c>
      <c r="D19" s="69" t="s">
        <v>65</v>
      </c>
      <c r="E19" s="64" t="s">
        <v>62</v>
      </c>
      <c r="F19" s="122" t="s">
        <v>467</v>
      </c>
      <c r="G19" s="70">
        <v>7</v>
      </c>
      <c r="H19" s="149">
        <v>0.15341399999999999</v>
      </c>
      <c r="I19" s="57">
        <f>VLOOKUP(C19,'Points Table'!A$3:L$43,IF(A19="A Grade / Juniors",4,IF(A19="B Grade",6,IF(A19="C Grade",8,IF(A19="D Grade",10,12)))))</f>
        <v>320</v>
      </c>
      <c r="Q19" s="150"/>
      <c r="R19" s="142"/>
      <c r="S19" s="143"/>
      <c r="T19" s="144"/>
      <c r="U19" s="150"/>
    </row>
    <row r="20" spans="1:23" ht="17" customHeight="1" x14ac:dyDescent="0.2">
      <c r="A20" s="68" t="s">
        <v>19</v>
      </c>
      <c r="B20" s="68" t="s">
        <v>35</v>
      </c>
      <c r="C20" s="68">
        <v>5</v>
      </c>
      <c r="D20" s="69" t="s">
        <v>66</v>
      </c>
      <c r="E20" s="64" t="s">
        <v>62</v>
      </c>
      <c r="F20" s="122" t="s">
        <v>274</v>
      </c>
      <c r="G20" s="70">
        <v>7</v>
      </c>
      <c r="H20" s="149">
        <v>0.15348400000000001</v>
      </c>
      <c r="I20" s="57">
        <f>VLOOKUP(C20,'Points Table'!A$3:L$43,IF(A20="A Grade / Juniors",4,IF(A20="B Grade",6,IF(A20="C Grade",8,IF(A20="D Grade",10,12)))))</f>
        <v>312</v>
      </c>
      <c r="R20" s="120"/>
      <c r="S20" s="127"/>
      <c r="T20" s="138"/>
    </row>
    <row r="21" spans="1:23" ht="17" customHeight="1" x14ac:dyDescent="0.2">
      <c r="A21" s="68" t="s">
        <v>19</v>
      </c>
      <c r="B21" s="68" t="s">
        <v>35</v>
      </c>
      <c r="C21" s="68">
        <v>6</v>
      </c>
      <c r="D21" s="69" t="s">
        <v>67</v>
      </c>
      <c r="E21" s="64" t="s">
        <v>62</v>
      </c>
      <c r="F21" s="122" t="s">
        <v>468</v>
      </c>
      <c r="G21" s="70">
        <v>7</v>
      </c>
      <c r="H21" s="149">
        <v>0.154363</v>
      </c>
      <c r="I21" s="57">
        <f>VLOOKUP(C21,'Points Table'!A$3:L$43,IF(A21="A Grade / Juniors",4,IF(A21="B Grade",6,IF(A21="C Grade",8,IF(A21="D Grade",10,12)))))</f>
        <v>304</v>
      </c>
      <c r="R21" s="120"/>
      <c r="S21" s="127"/>
      <c r="T21" s="138"/>
    </row>
    <row r="22" spans="1:23" ht="17" x14ac:dyDescent="0.2">
      <c r="A22" s="68" t="s">
        <v>19</v>
      </c>
      <c r="B22" s="68" t="s">
        <v>35</v>
      </c>
      <c r="C22" s="68">
        <v>7</v>
      </c>
      <c r="D22" s="69" t="s">
        <v>68</v>
      </c>
      <c r="E22" s="64" t="s">
        <v>62</v>
      </c>
      <c r="F22" s="122" t="s">
        <v>469</v>
      </c>
      <c r="G22" s="70">
        <v>7</v>
      </c>
      <c r="H22" s="149">
        <v>0.16003500000000001</v>
      </c>
      <c r="I22" s="57">
        <f>VLOOKUP(C22,'Points Table'!A$3:L$43,IF(A22="A Grade / Juniors",4,IF(A22="B Grade",6,IF(A22="C Grade",8,IF(A22="D Grade",10,12)))))</f>
        <v>296</v>
      </c>
    </row>
    <row r="23" spans="1:23" ht="17" x14ac:dyDescent="0.2">
      <c r="A23" s="68" t="s">
        <v>19</v>
      </c>
      <c r="B23" s="68" t="s">
        <v>35</v>
      </c>
      <c r="C23" s="68">
        <v>8</v>
      </c>
      <c r="D23" s="69" t="s">
        <v>69</v>
      </c>
      <c r="E23" s="64" t="s">
        <v>62</v>
      </c>
      <c r="F23" s="122" t="s">
        <v>89</v>
      </c>
      <c r="G23" s="70">
        <v>6</v>
      </c>
      <c r="H23" s="149">
        <v>0.129769</v>
      </c>
      <c r="I23" s="57">
        <f>VLOOKUP(C23,'Points Table'!A$3:L$43,IF(A23="A Grade / Juniors",4,IF(A23="B Grade",6,IF(A23="C Grade",8,IF(A23="D Grade",10,12)))))</f>
        <v>288</v>
      </c>
    </row>
    <row r="24" spans="1:23" ht="17" x14ac:dyDescent="0.2">
      <c r="A24" s="68" t="s">
        <v>19</v>
      </c>
      <c r="B24" s="68" t="s">
        <v>35</v>
      </c>
      <c r="C24" s="68">
        <v>9</v>
      </c>
      <c r="D24" s="69" t="s">
        <v>70</v>
      </c>
      <c r="E24" s="64" t="s">
        <v>62</v>
      </c>
      <c r="F24" s="122" t="s">
        <v>470</v>
      </c>
      <c r="G24" s="70">
        <v>6</v>
      </c>
      <c r="H24" s="149">
        <v>0.143403</v>
      </c>
      <c r="I24" s="57">
        <f>VLOOKUP(C24,'Points Table'!A$3:L$43,IF(A24="A Grade / Juniors",4,IF(A24="B Grade",6,IF(A24="C Grade",8,IF(A24="D Grade",10,12)))))</f>
        <v>280</v>
      </c>
    </row>
    <row r="25" spans="1:23" ht="17" x14ac:dyDescent="0.2">
      <c r="A25" s="68" t="s">
        <v>19</v>
      </c>
      <c r="B25" s="68" t="s">
        <v>35</v>
      </c>
      <c r="C25" s="68">
        <v>10</v>
      </c>
      <c r="D25" s="69" t="s">
        <v>71</v>
      </c>
      <c r="E25" s="64" t="s">
        <v>62</v>
      </c>
      <c r="F25" s="122" t="s">
        <v>93</v>
      </c>
      <c r="G25" s="70">
        <v>6</v>
      </c>
      <c r="H25" s="149">
        <v>0.14441000000000001</v>
      </c>
      <c r="I25" s="57">
        <f>VLOOKUP(C25,'Points Table'!A$3:L$43,IF(A25="A Grade / Juniors",4,IF(A25="B Grade",6,IF(A25="C Grade",8,IF(A25="D Grade",10,12)))))</f>
        <v>272</v>
      </c>
    </row>
    <row r="26" spans="1:23" ht="17" x14ac:dyDescent="0.2">
      <c r="A26" s="68" t="s">
        <v>19</v>
      </c>
      <c r="B26" s="68" t="s">
        <v>35</v>
      </c>
      <c r="C26" s="68">
        <v>11</v>
      </c>
      <c r="D26" s="69" t="s">
        <v>72</v>
      </c>
      <c r="E26" s="64" t="s">
        <v>62</v>
      </c>
      <c r="F26" s="122" t="s">
        <v>471</v>
      </c>
      <c r="G26" s="70">
        <v>5</v>
      </c>
      <c r="H26" s="149">
        <v>0.13925899999999999</v>
      </c>
      <c r="I26" s="57">
        <f>VLOOKUP(C26,'Points Table'!A$3:L$43,IF(A26="A Grade / Juniors",4,IF(A26="B Grade",6,IF(A26="C Grade",8,IF(A26="D Grade",10,12)))))</f>
        <v>264</v>
      </c>
      <c r="R26" s="146"/>
      <c r="S26" s="147"/>
      <c r="T26" s="141"/>
      <c r="W26" s="145"/>
    </row>
    <row r="27" spans="1:23" ht="17" customHeight="1" x14ac:dyDescent="0.2">
      <c r="A27" s="68" t="s">
        <v>21</v>
      </c>
      <c r="B27" s="68" t="s">
        <v>36</v>
      </c>
      <c r="C27" s="68">
        <v>1</v>
      </c>
      <c r="D27" s="69" t="s">
        <v>61</v>
      </c>
      <c r="E27" s="64" t="s">
        <v>62</v>
      </c>
      <c r="F27" s="122" t="s">
        <v>472</v>
      </c>
      <c r="G27" s="140">
        <v>7</v>
      </c>
      <c r="H27" s="149">
        <v>0.151701</v>
      </c>
      <c r="I27" s="57">
        <f>VLOOKUP(C27,'Points Table'!A$3:L$43,IF(A27="A Grade / Juniors",4,IF(A27="B Grade",6,IF(A27="C Grade",8,IF(A27="D Grade",10,12)))))</f>
        <v>350</v>
      </c>
      <c r="Q27" s="151"/>
      <c r="R27" s="146"/>
      <c r="S27" s="147"/>
      <c r="T27" s="141"/>
      <c r="U27" s="151"/>
      <c r="V27" s="151"/>
      <c r="W27" s="152"/>
    </row>
    <row r="28" spans="1:23" ht="17" customHeight="1" x14ac:dyDescent="0.2">
      <c r="A28" s="68" t="s">
        <v>21</v>
      </c>
      <c r="B28" s="68" t="s">
        <v>36</v>
      </c>
      <c r="C28" s="68">
        <v>2</v>
      </c>
      <c r="D28" s="69" t="s">
        <v>63</v>
      </c>
      <c r="E28" s="64" t="s">
        <v>62</v>
      </c>
      <c r="F28" s="122" t="s">
        <v>362</v>
      </c>
      <c r="G28" s="140">
        <v>7</v>
      </c>
      <c r="H28" s="149">
        <v>0.15890000000000001</v>
      </c>
      <c r="I28" s="57">
        <f>VLOOKUP(C28,'Points Table'!A$3:L$43,IF(A28="A Grade / Juniors",4,IF(A28="B Grade",6,IF(A28="C Grade",8,IF(A28="D Grade",10,12)))))</f>
        <v>315</v>
      </c>
      <c r="Q28" s="151"/>
      <c r="R28" s="146"/>
      <c r="S28" s="147"/>
      <c r="T28" s="141"/>
      <c r="U28" s="151"/>
      <c r="V28" s="151"/>
      <c r="W28" s="152"/>
    </row>
    <row r="29" spans="1:23" ht="17" customHeight="1" x14ac:dyDescent="0.2">
      <c r="A29" s="68" t="s">
        <v>21</v>
      </c>
      <c r="B29" s="68" t="s">
        <v>36</v>
      </c>
      <c r="C29" s="68">
        <v>3</v>
      </c>
      <c r="D29" s="69" t="s">
        <v>64</v>
      </c>
      <c r="E29" s="64" t="s">
        <v>62</v>
      </c>
      <c r="F29" s="122" t="s">
        <v>473</v>
      </c>
      <c r="G29" s="140">
        <v>7</v>
      </c>
      <c r="H29" s="149">
        <v>0.16424800000000001</v>
      </c>
      <c r="I29" s="57">
        <f>VLOOKUP(C29,'Points Table'!A$3:L$43,IF(A29="A Grade / Juniors",4,IF(A29="B Grade",6,IF(A29="C Grade",8,IF(A29="D Grade",10,12)))))</f>
        <v>294</v>
      </c>
      <c r="Q29" s="151"/>
      <c r="R29" s="148"/>
      <c r="S29" s="148"/>
      <c r="T29" s="141"/>
      <c r="U29" s="148"/>
      <c r="V29" s="148"/>
      <c r="W29" s="148"/>
    </row>
    <row r="30" spans="1:23" ht="17" customHeight="1" x14ac:dyDescent="0.2">
      <c r="A30" s="68" t="s">
        <v>21</v>
      </c>
      <c r="B30" s="68" t="s">
        <v>36</v>
      </c>
      <c r="C30" s="68">
        <v>4</v>
      </c>
      <c r="D30" s="69" t="s">
        <v>65</v>
      </c>
      <c r="E30" s="64" t="s">
        <v>62</v>
      </c>
      <c r="F30" s="122" t="s">
        <v>373</v>
      </c>
      <c r="G30" s="127">
        <v>7</v>
      </c>
      <c r="H30" s="149">
        <v>0.164606</v>
      </c>
      <c r="I30" s="57">
        <f>VLOOKUP(C30,'Points Table'!A$3:L$43,IF(A30="A Grade / Juniors",4,IF(A30="B Grade",6,IF(A30="C Grade",8,IF(A30="D Grade",10,12)))))</f>
        <v>280</v>
      </c>
      <c r="Q30" s="151"/>
      <c r="R30" s="151"/>
      <c r="S30" s="151"/>
      <c r="T30" s="151"/>
      <c r="U30" s="151"/>
      <c r="V30" s="151"/>
      <c r="W30" s="151"/>
    </row>
    <row r="31" spans="1:23" ht="17" customHeight="1" x14ac:dyDescent="0.2">
      <c r="A31" s="68" t="s">
        <v>21</v>
      </c>
      <c r="B31" s="68" t="s">
        <v>36</v>
      </c>
      <c r="C31" s="68">
        <v>5</v>
      </c>
      <c r="D31" s="69" t="s">
        <v>66</v>
      </c>
      <c r="E31" s="64" t="s">
        <v>62</v>
      </c>
      <c r="F31" s="122" t="s">
        <v>113</v>
      </c>
      <c r="G31" s="127">
        <v>6</v>
      </c>
      <c r="H31" s="149">
        <v>0.138264</v>
      </c>
      <c r="I31" s="57">
        <f>VLOOKUP(C31,'Points Table'!A$3:L$43,IF(A31="A Grade / Juniors",4,IF(A31="B Grade",6,IF(A31="C Grade",8,IF(A31="D Grade",10,12)))))</f>
        <v>273</v>
      </c>
      <c r="Q31" s="151"/>
      <c r="R31" s="153"/>
      <c r="S31" s="153"/>
      <c r="T31" s="153"/>
      <c r="U31" s="153"/>
      <c r="V31" s="153"/>
      <c r="W31" s="151"/>
    </row>
    <row r="32" spans="1:23" ht="17" customHeight="1" x14ac:dyDescent="0.2">
      <c r="A32" s="68" t="s">
        <v>21</v>
      </c>
      <c r="B32" s="68" t="s">
        <v>36</v>
      </c>
      <c r="C32" s="68">
        <v>6</v>
      </c>
      <c r="D32" s="69" t="s">
        <v>67</v>
      </c>
      <c r="E32" s="64" t="s">
        <v>62</v>
      </c>
      <c r="F32" s="122" t="s">
        <v>106</v>
      </c>
      <c r="G32" s="127">
        <v>6</v>
      </c>
      <c r="H32" s="149">
        <v>0.14283599999999999</v>
      </c>
      <c r="I32" s="57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8" t="s">
        <v>21</v>
      </c>
      <c r="B33" s="68" t="s">
        <v>36</v>
      </c>
      <c r="C33" s="68">
        <v>7</v>
      </c>
      <c r="D33" s="69" t="s">
        <v>68</v>
      </c>
      <c r="E33" s="64" t="s">
        <v>62</v>
      </c>
      <c r="F33" s="122" t="s">
        <v>474</v>
      </c>
      <c r="G33" s="127">
        <v>6</v>
      </c>
      <c r="H33" s="149">
        <v>0.14486099999999999</v>
      </c>
      <c r="I33" s="57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8" t="s">
        <v>21</v>
      </c>
      <c r="B34" s="68" t="s">
        <v>36</v>
      </c>
      <c r="C34" s="68">
        <v>8</v>
      </c>
      <c r="D34" s="69" t="s">
        <v>69</v>
      </c>
      <c r="E34" s="64" t="s">
        <v>62</v>
      </c>
      <c r="F34" s="122" t="s">
        <v>117</v>
      </c>
      <c r="G34" s="127">
        <v>6</v>
      </c>
      <c r="H34" s="149">
        <v>0.14497699999999999</v>
      </c>
      <c r="I34" s="57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8" t="s">
        <v>21</v>
      </c>
      <c r="B35" s="68" t="s">
        <v>36</v>
      </c>
      <c r="C35" s="68">
        <v>9</v>
      </c>
      <c r="D35" s="69" t="s">
        <v>70</v>
      </c>
      <c r="E35" s="64" t="s">
        <v>62</v>
      </c>
      <c r="F35" s="122" t="s">
        <v>475</v>
      </c>
      <c r="G35" s="127">
        <v>6</v>
      </c>
      <c r="H35" s="149">
        <v>0.14547499999999999</v>
      </c>
      <c r="I35" s="57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8" t="s">
        <v>21</v>
      </c>
      <c r="B36" s="68" t="s">
        <v>36</v>
      </c>
      <c r="C36" s="68">
        <v>10</v>
      </c>
      <c r="D36" s="69" t="s">
        <v>71</v>
      </c>
      <c r="E36" s="64" t="s">
        <v>62</v>
      </c>
      <c r="F36" s="122" t="s">
        <v>476</v>
      </c>
      <c r="G36" s="127">
        <v>6</v>
      </c>
      <c r="H36" s="149">
        <v>0.14827499999999999</v>
      </c>
      <c r="I36" s="57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8" t="s">
        <v>21</v>
      </c>
      <c r="B37" s="68" t="s">
        <v>36</v>
      </c>
      <c r="C37" s="68">
        <v>11</v>
      </c>
      <c r="D37" s="69" t="s">
        <v>72</v>
      </c>
      <c r="E37" s="64" t="s">
        <v>62</v>
      </c>
      <c r="F37" s="122" t="s">
        <v>145</v>
      </c>
      <c r="G37" s="127">
        <v>6</v>
      </c>
      <c r="H37" s="149">
        <v>0.15059</v>
      </c>
      <c r="I37" s="57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8" t="s">
        <v>21</v>
      </c>
      <c r="B38" s="68" t="s">
        <v>36</v>
      </c>
      <c r="C38" s="68">
        <v>12</v>
      </c>
      <c r="D38" s="69" t="s">
        <v>73</v>
      </c>
      <c r="E38" s="64" t="s">
        <v>62</v>
      </c>
      <c r="F38" s="122" t="s">
        <v>101</v>
      </c>
      <c r="G38" s="127">
        <v>6</v>
      </c>
      <c r="H38" s="149">
        <v>0.15216399999999999</v>
      </c>
      <c r="I38" s="57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8" t="s">
        <v>21</v>
      </c>
      <c r="B39" s="68" t="s">
        <v>36</v>
      </c>
      <c r="C39" s="68">
        <v>13</v>
      </c>
      <c r="D39" s="69" t="s">
        <v>74</v>
      </c>
      <c r="E39" s="64" t="s">
        <v>62</v>
      </c>
      <c r="F39" s="122" t="s">
        <v>379</v>
      </c>
      <c r="G39" s="127">
        <v>6</v>
      </c>
      <c r="H39" s="149">
        <v>0.15376200000000001</v>
      </c>
      <c r="I39" s="57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8" t="s">
        <v>21</v>
      </c>
      <c r="B40" s="68" t="s">
        <v>36</v>
      </c>
      <c r="C40" s="68">
        <v>14</v>
      </c>
      <c r="D40" s="69" t="s">
        <v>75</v>
      </c>
      <c r="E40" s="64" t="s">
        <v>62</v>
      </c>
      <c r="F40" s="122" t="s">
        <v>156</v>
      </c>
      <c r="G40" s="127">
        <v>6</v>
      </c>
      <c r="H40" s="149">
        <v>0.15578700000000001</v>
      </c>
      <c r="I40" s="57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8" t="s">
        <v>21</v>
      </c>
      <c r="B41" s="68" t="s">
        <v>36</v>
      </c>
      <c r="C41" s="68">
        <v>15</v>
      </c>
      <c r="D41" s="69" t="s">
        <v>76</v>
      </c>
      <c r="E41" s="64" t="s">
        <v>62</v>
      </c>
      <c r="F41" s="122" t="s">
        <v>477</v>
      </c>
      <c r="G41" s="127">
        <v>6</v>
      </c>
      <c r="H41" s="149">
        <v>0.158773</v>
      </c>
      <c r="I41" s="57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8" t="s">
        <v>21</v>
      </c>
      <c r="B42" s="68" t="s">
        <v>36</v>
      </c>
      <c r="C42" s="68">
        <v>16</v>
      </c>
      <c r="D42" s="69" t="s">
        <v>77</v>
      </c>
      <c r="E42" s="64" t="s">
        <v>62</v>
      </c>
      <c r="F42" s="122" t="s">
        <v>104</v>
      </c>
      <c r="G42" s="127">
        <v>5</v>
      </c>
      <c r="H42" s="149">
        <v>0.115926</v>
      </c>
      <c r="I42" s="57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8" t="s">
        <v>21</v>
      </c>
      <c r="B43" s="68" t="s">
        <v>36</v>
      </c>
      <c r="C43" s="68">
        <v>17</v>
      </c>
      <c r="D43" s="69" t="s">
        <v>150</v>
      </c>
      <c r="E43" s="64" t="s">
        <v>62</v>
      </c>
      <c r="F43" s="122" t="s">
        <v>107</v>
      </c>
      <c r="G43" s="127">
        <v>4</v>
      </c>
      <c r="H43" s="149">
        <v>0.10549799999999999</v>
      </c>
      <c r="I43" s="57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8" t="s">
        <v>21</v>
      </c>
      <c r="B44" s="68" t="s">
        <v>36</v>
      </c>
      <c r="C44" s="68">
        <v>18</v>
      </c>
      <c r="D44" s="69" t="s">
        <v>151</v>
      </c>
      <c r="E44" s="64" t="s">
        <v>62</v>
      </c>
      <c r="F44" s="122" t="s">
        <v>478</v>
      </c>
      <c r="G44" s="127">
        <v>1</v>
      </c>
      <c r="H44" s="149">
        <v>2.2696999999999998E-2</v>
      </c>
      <c r="I44" s="57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122" t="s">
        <v>291</v>
      </c>
      <c r="G45" s="140">
        <v>6</v>
      </c>
      <c r="H45" s="149">
        <v>0.14963000000000001</v>
      </c>
      <c r="I45" s="57">
        <f>VLOOKUP(C45,'Points Table'!A$3:L$43,IF(A45="A Grade / Juniors",4,IF(A45="B Grade",6,IF(A45="C Grade",8,IF(A45="D Grade",10,12)))))</f>
        <v>300</v>
      </c>
    </row>
    <row r="46" spans="1:9" ht="17" customHeight="1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122" t="s">
        <v>102</v>
      </c>
      <c r="G46" s="140">
        <v>6</v>
      </c>
      <c r="H46" s="149">
        <v>0.15056700000000001</v>
      </c>
      <c r="I46" s="57">
        <f>VLOOKUP(C46,'Points Table'!A$3:L$43,IF(A46="A Grade / Juniors",4,IF(A46="B Grade",6,IF(A46="C Grade",8,IF(A46="D Grade",10,12)))))</f>
        <v>270</v>
      </c>
    </row>
    <row r="47" spans="1:9" ht="17" customHeight="1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122" t="s">
        <v>479</v>
      </c>
      <c r="G47" s="140">
        <v>6</v>
      </c>
      <c r="H47" s="149">
        <v>0.15262700000000001</v>
      </c>
      <c r="I47" s="57">
        <f>VLOOKUP(C47,'Points Table'!A$3:L$43,IF(A47="A Grade / Juniors",4,IF(A47="B Grade",6,IF(A47="C Grade",8,IF(A47="D Grade",10,12)))))</f>
        <v>252</v>
      </c>
    </row>
    <row r="48" spans="1:9" ht="17" customHeight="1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122" t="s">
        <v>121</v>
      </c>
      <c r="G48" s="140">
        <v>6</v>
      </c>
      <c r="H48" s="149">
        <v>0.152998</v>
      </c>
      <c r="I48" s="57">
        <f>VLOOKUP(C48,'Points Table'!A$3:L$43,IF(A48="A Grade / Juniors",4,IF(A48="B Grade",6,IF(A48="C Grade",8,IF(A48="D Grade",10,12)))))</f>
        <v>240</v>
      </c>
    </row>
    <row r="49" spans="1:10" ht="17" customHeight="1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122" t="s">
        <v>120</v>
      </c>
      <c r="G49" s="140">
        <v>6</v>
      </c>
      <c r="H49" s="149">
        <v>0.15709500000000001</v>
      </c>
      <c r="I49" s="57">
        <f>VLOOKUP(C49,'Points Table'!A$3:L$43,IF(A49="A Grade / Juniors",4,IF(A49="B Grade",6,IF(A49="C Grade",8,IF(A49="D Grade",10,12)))))</f>
        <v>234</v>
      </c>
    </row>
    <row r="50" spans="1:10" ht="17" customHeight="1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122" t="s">
        <v>295</v>
      </c>
      <c r="G50" s="140">
        <v>6</v>
      </c>
      <c r="H50" s="149">
        <v>0.16535900000000001</v>
      </c>
      <c r="I50" s="57">
        <f>VLOOKUP(C50,'Points Table'!A$3:L$43,IF(A50="A Grade / Juniors",4,IF(A50="B Grade",6,IF(A50="C Grade",8,IF(A50="D Grade",10,12)))))</f>
        <v>228</v>
      </c>
    </row>
    <row r="51" spans="1:10" ht="17" customHeight="1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122" t="s">
        <v>393</v>
      </c>
      <c r="G51" s="140">
        <v>5</v>
      </c>
      <c r="H51" s="149">
        <v>0.14504600000000001</v>
      </c>
      <c r="I51" s="57">
        <f>VLOOKUP(C51,'Points Table'!A$3:L$43,IF(A51="A Grade / Juniors",4,IF(A51="B Grade",6,IF(A51="C Grade",8,IF(A51="D Grade",10,12)))))</f>
        <v>222</v>
      </c>
    </row>
    <row r="52" spans="1:10" ht="17" customHeight="1" x14ac:dyDescent="0.2">
      <c r="A52" s="68" t="s">
        <v>23</v>
      </c>
      <c r="B52" s="68" t="s">
        <v>37</v>
      </c>
      <c r="C52" s="68">
        <v>8</v>
      </c>
      <c r="D52" s="69" t="s">
        <v>69</v>
      </c>
      <c r="E52" s="64" t="s">
        <v>62</v>
      </c>
      <c r="F52" s="122" t="s">
        <v>301</v>
      </c>
      <c r="G52" s="140">
        <v>5</v>
      </c>
      <c r="H52" s="149">
        <v>0.15177099999999999</v>
      </c>
      <c r="I52" s="57">
        <f>VLOOKUP(C52,'Points Table'!A$3:L$43,IF(A52="A Grade / Juniors",4,IF(A52="B Grade",6,IF(A52="C Grade",8,IF(A52="D Grade",10,12)))))</f>
        <v>216</v>
      </c>
    </row>
    <row r="53" spans="1:10" ht="17" customHeight="1" x14ac:dyDescent="0.2">
      <c r="A53" s="68" t="s">
        <v>23</v>
      </c>
      <c r="B53" s="68" t="s">
        <v>37</v>
      </c>
      <c r="C53" s="68">
        <v>9</v>
      </c>
      <c r="D53" s="69" t="s">
        <v>70</v>
      </c>
      <c r="E53" s="64" t="s">
        <v>62</v>
      </c>
      <c r="F53" s="122" t="s">
        <v>305</v>
      </c>
      <c r="G53" s="140">
        <v>5</v>
      </c>
      <c r="H53" s="149">
        <v>0.15440999999999999</v>
      </c>
      <c r="I53" s="57">
        <f>VLOOKUP(C53,'Points Table'!A$3:L$43,IF(A53="A Grade / Juniors",4,IF(A53="B Grade",6,IF(A53="C Grade",8,IF(A53="D Grade",10,12)))))</f>
        <v>210</v>
      </c>
    </row>
    <row r="54" spans="1:10" ht="17" customHeight="1" x14ac:dyDescent="0.2">
      <c r="A54" s="68" t="s">
        <v>23</v>
      </c>
      <c r="B54" s="68" t="s">
        <v>37</v>
      </c>
      <c r="C54" s="68">
        <v>10</v>
      </c>
      <c r="D54" s="69" t="s">
        <v>71</v>
      </c>
      <c r="E54" s="64" t="s">
        <v>62</v>
      </c>
      <c r="F54" s="122" t="s">
        <v>480</v>
      </c>
      <c r="G54" s="140">
        <v>4</v>
      </c>
      <c r="H54" s="149">
        <v>0.106366</v>
      </c>
      <c r="I54" s="57">
        <f>VLOOKUP(C54,'Points Table'!A$3:L$43,IF(A54="A Grade / Juniors",4,IF(A54="B Grade",6,IF(A54="C Grade",8,IF(A54="D Grade",10,12)))))</f>
        <v>204</v>
      </c>
    </row>
    <row r="55" spans="1:10" ht="17" customHeight="1" x14ac:dyDescent="0.2">
      <c r="A55" s="68" t="s">
        <v>23</v>
      </c>
      <c r="B55" s="68" t="s">
        <v>37</v>
      </c>
      <c r="C55" s="68">
        <v>11</v>
      </c>
      <c r="D55" s="69" t="s">
        <v>72</v>
      </c>
      <c r="E55" s="64" t="s">
        <v>62</v>
      </c>
      <c r="F55" s="122" t="s">
        <v>481</v>
      </c>
      <c r="G55" s="140">
        <v>4</v>
      </c>
      <c r="H55" s="149">
        <v>0.12375</v>
      </c>
      <c r="I55" s="57">
        <f>VLOOKUP(C55,'Points Table'!A$3:L$43,IF(A55="A Grade / Juniors",4,IF(A55="B Grade",6,IF(A55="C Grade",8,IF(A55="D Grade",10,12)))))</f>
        <v>198</v>
      </c>
    </row>
    <row r="56" spans="1:10" ht="17" x14ac:dyDescent="0.2">
      <c r="A56" s="68" t="s">
        <v>60</v>
      </c>
      <c r="B56" s="68" t="s">
        <v>38</v>
      </c>
      <c r="C56" s="68">
        <v>1</v>
      </c>
      <c r="D56" s="69" t="s">
        <v>61</v>
      </c>
      <c r="E56" s="64" t="s">
        <v>62</v>
      </c>
      <c r="F56" s="122" t="s">
        <v>84</v>
      </c>
      <c r="G56" s="140">
        <v>7</v>
      </c>
      <c r="H56" s="149">
        <v>0.157662</v>
      </c>
      <c r="I56" s="57">
        <f>VLOOKUP(C56,'Points Table'!A$3:L$43,IF(A56="A Grade / Juniors",4,IF(A56="B Grade",6,IF(A56="C Grade",8,IF(A56="D Grade",10,12)))))</f>
        <v>500</v>
      </c>
    </row>
    <row r="57" spans="1:10" ht="17" x14ac:dyDescent="0.2">
      <c r="A57" s="68" t="s">
        <v>60</v>
      </c>
      <c r="B57" s="68" t="s">
        <v>38</v>
      </c>
      <c r="C57" s="68">
        <v>2</v>
      </c>
      <c r="D57" s="69" t="s">
        <v>63</v>
      </c>
      <c r="E57" s="64" t="s">
        <v>62</v>
      </c>
      <c r="F57" s="122" t="s">
        <v>96</v>
      </c>
      <c r="G57" s="140">
        <v>6</v>
      </c>
      <c r="H57" s="149">
        <v>0.14655099999999999</v>
      </c>
      <c r="I57" s="57">
        <f>VLOOKUP(C57,'Points Table'!A$3:L$43,IF(A57="A Grade / Juniors",4,IF(A57="B Grade",6,IF(A57="C Grade",8,IF(A57="D Grade",10,12)))))</f>
        <v>450</v>
      </c>
    </row>
    <row r="58" spans="1:10" ht="17" x14ac:dyDescent="0.2">
      <c r="A58" s="68" t="s">
        <v>60</v>
      </c>
      <c r="B58" s="68" t="s">
        <v>38</v>
      </c>
      <c r="C58" s="68">
        <v>3</v>
      </c>
      <c r="D58" s="69" t="s">
        <v>64</v>
      </c>
      <c r="E58" s="64" t="s">
        <v>62</v>
      </c>
      <c r="F58" s="122" t="s">
        <v>314</v>
      </c>
      <c r="G58" s="140">
        <v>6</v>
      </c>
      <c r="H58" s="149">
        <v>0.153727</v>
      </c>
      <c r="I58" s="57">
        <f>VLOOKUP(C58,'Points Table'!A$3:L$43,IF(A58="A Grade / Juniors",4,IF(A58="B Grade",6,IF(A58="C Grade",8,IF(A58="D Grade",10,12)))))</f>
        <v>420</v>
      </c>
    </row>
    <row r="59" spans="1:10" ht="17" x14ac:dyDescent="0.2">
      <c r="A59" s="68" t="s">
        <v>60</v>
      </c>
      <c r="B59" s="68" t="s">
        <v>38</v>
      </c>
      <c r="C59" s="68">
        <v>4</v>
      </c>
      <c r="D59" s="69" t="s">
        <v>65</v>
      </c>
      <c r="E59" s="64" t="s">
        <v>62</v>
      </c>
      <c r="F59" s="122" t="s">
        <v>482</v>
      </c>
      <c r="G59" s="140">
        <v>6</v>
      </c>
      <c r="H59" s="149">
        <v>0.13274305555555554</v>
      </c>
      <c r="I59" s="57">
        <f>VLOOKUP(C59,'Points Table'!A$3:L$43,IF(A59="A Grade / Juniors",4,IF(A59="B Grade",6,IF(A59="C Grade",8,IF(A59="D Grade",10,12)))))</f>
        <v>400</v>
      </c>
    </row>
    <row r="60" spans="1:10" ht="17" x14ac:dyDescent="0.2">
      <c r="A60" s="68" t="s">
        <v>19</v>
      </c>
      <c r="B60" s="68" t="s">
        <v>39</v>
      </c>
      <c r="C60" s="68">
        <v>1</v>
      </c>
      <c r="D60" s="69" t="s">
        <v>61</v>
      </c>
      <c r="E60" s="64" t="s">
        <v>62</v>
      </c>
      <c r="F60" s="122" t="s">
        <v>483</v>
      </c>
      <c r="G60" s="140">
        <v>5</v>
      </c>
      <c r="H60" s="149">
        <v>0.16302083333333334</v>
      </c>
      <c r="I60" s="57">
        <f>VLOOKUP(C60,'Points Table'!A$3:L$43,IF(A60="A Grade / Juniors",4,IF(A60="B Grade",6,IF(A60="C Grade",8,IF(A60="D Grade",10,12)))))</f>
        <v>400</v>
      </c>
    </row>
    <row r="61" spans="1:10" ht="17" x14ac:dyDescent="0.2">
      <c r="A61" s="68" t="s">
        <v>21</v>
      </c>
      <c r="B61" s="68" t="s">
        <v>40</v>
      </c>
      <c r="C61" s="68">
        <v>1</v>
      </c>
      <c r="D61" s="69" t="s">
        <v>61</v>
      </c>
      <c r="E61" s="64" t="s">
        <v>62</v>
      </c>
      <c r="F61" s="122" t="s">
        <v>484</v>
      </c>
      <c r="G61" s="140">
        <v>4</v>
      </c>
      <c r="H61" s="149">
        <v>0.14017361111111112</v>
      </c>
      <c r="I61" s="57">
        <f>VLOOKUP(C61,'Points Table'!A$3:L$43,IF(A61="A Grade / Juniors",4,IF(A61="B Grade",6,IF(A61="C Grade",8,IF(A61="D Grade",10,12)))))</f>
        <v>350</v>
      </c>
    </row>
    <row r="62" spans="1:10" ht="17" customHeight="1" x14ac:dyDescent="0.2">
      <c r="A62" s="68" t="s">
        <v>41</v>
      </c>
      <c r="B62" s="68" t="s">
        <v>46</v>
      </c>
      <c r="C62" s="68">
        <v>1</v>
      </c>
      <c r="D62" s="69" t="s">
        <v>61</v>
      </c>
      <c r="E62" s="64" t="s">
        <v>62</v>
      </c>
      <c r="F62" s="122" t="s">
        <v>328</v>
      </c>
      <c r="G62" s="140">
        <v>4</v>
      </c>
      <c r="H62" s="149">
        <v>7.1180999999999994E-2</v>
      </c>
      <c r="I62" s="57">
        <f>VLOOKUP(C62,'Points Table'!A$3:L$43,IF(A62="A Grade / Juniors",4,IF(A62="B Grade",6,IF(A62="C Grade",8,IF(A62="D Grade",10,12)))))</f>
        <v>500</v>
      </c>
    </row>
    <row r="63" spans="1:10" ht="17" customHeight="1" x14ac:dyDescent="0.2">
      <c r="A63" s="68" t="s">
        <v>41</v>
      </c>
      <c r="B63" s="68" t="s">
        <v>46</v>
      </c>
      <c r="C63" s="68">
        <v>2</v>
      </c>
      <c r="D63" s="69" t="s">
        <v>63</v>
      </c>
      <c r="E63" s="64" t="s">
        <v>62</v>
      </c>
      <c r="F63" s="122" t="s">
        <v>485</v>
      </c>
      <c r="G63" s="140">
        <v>4</v>
      </c>
      <c r="H63" s="149">
        <v>7.5763999999999998E-2</v>
      </c>
      <c r="I63" s="57">
        <f>VLOOKUP(C63,'Points Table'!A$3:L$43,IF(A63="A Grade / Juniors",4,IF(A63="B Grade",6,IF(A63="C Grade",8,IF(A63="D Grade",10,12)))))</f>
        <v>450</v>
      </c>
    </row>
    <row r="64" spans="1:10" ht="17" customHeight="1" x14ac:dyDescent="0.2">
      <c r="A64" s="68" t="s">
        <v>41</v>
      </c>
      <c r="B64" s="68" t="s">
        <v>46</v>
      </c>
      <c r="C64" s="68">
        <v>3</v>
      </c>
      <c r="D64" s="69" t="s">
        <v>64</v>
      </c>
      <c r="E64" s="64" t="s">
        <v>62</v>
      </c>
      <c r="F64" s="122" t="s">
        <v>127</v>
      </c>
      <c r="G64" s="140">
        <v>4</v>
      </c>
      <c r="H64" s="149">
        <v>8.0706E-2</v>
      </c>
      <c r="I64" s="57">
        <f>VLOOKUP(C64,'Points Table'!A$3:L$43,IF(A64="A Grade / Juniors",4,IF(A64="B Grade",6,IF(A64="C Grade",8,IF(A64="D Grade",10,12)))))</f>
        <v>420</v>
      </c>
      <c r="J64" s="66"/>
    </row>
    <row r="65" spans="1:10" ht="17" customHeight="1" x14ac:dyDescent="0.2">
      <c r="A65" s="68" t="s">
        <v>41</v>
      </c>
      <c r="B65" s="68" t="s">
        <v>46</v>
      </c>
      <c r="C65" s="68">
        <v>4</v>
      </c>
      <c r="D65" s="69" t="s">
        <v>65</v>
      </c>
      <c r="E65" s="64" t="s">
        <v>62</v>
      </c>
      <c r="F65" s="122" t="s">
        <v>487</v>
      </c>
      <c r="G65" s="140">
        <v>4</v>
      </c>
      <c r="H65" s="154" t="s">
        <v>486</v>
      </c>
      <c r="I65" s="57">
        <f>VLOOKUP(C65,'Points Table'!A$3:L$43,IF(A65="A Grade / Juniors",4,IF(A65="B Grade",6,IF(A65="C Grade",8,IF(A65="D Grade",10,12)))))</f>
        <v>400</v>
      </c>
      <c r="J65" s="66"/>
    </row>
    <row r="66" spans="1:10" ht="16" x14ac:dyDescent="0.2">
      <c r="C66" s="68"/>
      <c r="D66" s="69"/>
      <c r="H66" s="71"/>
    </row>
    <row r="67" spans="1:10" ht="16" x14ac:dyDescent="0.2">
      <c r="H67" s="71"/>
    </row>
    <row r="68" spans="1:10" ht="16" x14ac:dyDescent="0.2"/>
    <row r="69" spans="1:10" ht="16" x14ac:dyDescent="0.2"/>
    <row r="70" spans="1:10" ht="16" x14ac:dyDescent="0.2"/>
    <row r="71" spans="1:10" ht="16" x14ac:dyDescent="0.2"/>
    <row r="72" spans="1:10" ht="16" x14ac:dyDescent="0.2"/>
    <row r="73" spans="1:10" ht="16" x14ac:dyDescent="0.2"/>
    <row r="77" spans="1:10" ht="16" x14ac:dyDescent="0.2"/>
    <row r="78" spans="1:10" ht="16" x14ac:dyDescent="0.2"/>
    <row r="79" spans="1:10" ht="16" x14ac:dyDescent="0.2"/>
    <row r="80" spans="1:10" ht="16" x14ac:dyDescent="0.2"/>
    <row r="81" ht="16" x14ac:dyDescent="0.2"/>
    <row r="82" ht="16" x14ac:dyDescent="0.2"/>
    <row r="83" ht="16" x14ac:dyDescent="0.2"/>
    <row r="84" ht="16" x14ac:dyDescent="0.2"/>
    <row r="85" ht="16" x14ac:dyDescent="0.2"/>
    <row r="87" ht="16" x14ac:dyDescent="0.2"/>
    <row r="94" ht="16" x14ac:dyDescent="0.2"/>
    <row r="95" ht="16" x14ac:dyDescent="0.2"/>
    <row r="97" ht="16" x14ac:dyDescent="0.2"/>
    <row r="109" ht="16" x14ac:dyDescent="0.2"/>
  </sheetData>
  <mergeCells count="1">
    <mergeCell ref="R31:V31"/>
  </mergeCells>
  <phoneticPr fontId="11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9" x14ac:dyDescent="0.2">
      <c r="A14" s="68" t="s">
        <v>60</v>
      </c>
      <c r="B14" s="68" t="s">
        <v>34</v>
      </c>
      <c r="C14" s="68">
        <v>13</v>
      </c>
      <c r="D14" s="69" t="s">
        <v>74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310</v>
      </c>
      <c r="M14" s="84"/>
    </row>
    <row r="15" spans="1:13" ht="19" x14ac:dyDescent="0.2">
      <c r="A15" s="68" t="s">
        <v>19</v>
      </c>
      <c r="B15" s="68" t="s">
        <v>35</v>
      </c>
      <c r="C15" s="68">
        <v>1</v>
      </c>
      <c r="D15" s="69" t="s">
        <v>61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400</v>
      </c>
      <c r="M15" s="84"/>
    </row>
    <row r="16" spans="1:13" ht="19" x14ac:dyDescent="0.2">
      <c r="A16" s="68" t="s">
        <v>19</v>
      </c>
      <c r="B16" s="68" t="s">
        <v>35</v>
      </c>
      <c r="C16" s="68">
        <v>2</v>
      </c>
      <c r="D16" s="69" t="s">
        <v>63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360</v>
      </c>
      <c r="M16" s="84"/>
    </row>
    <row r="17" spans="1:13" ht="19" x14ac:dyDescent="0.2">
      <c r="A17" s="68" t="s">
        <v>19</v>
      </c>
      <c r="B17" s="68" t="s">
        <v>35</v>
      </c>
      <c r="C17" s="68">
        <v>3</v>
      </c>
      <c r="D17" s="69" t="s">
        <v>64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336</v>
      </c>
      <c r="M17" s="84"/>
    </row>
    <row r="18" spans="1:13" ht="19" x14ac:dyDescent="0.2">
      <c r="A18" s="68" t="s">
        <v>19</v>
      </c>
      <c r="B18" s="68" t="s">
        <v>35</v>
      </c>
      <c r="C18" s="68">
        <v>4</v>
      </c>
      <c r="D18" s="69" t="s">
        <v>65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320</v>
      </c>
      <c r="M18" s="84"/>
    </row>
    <row r="19" spans="1:13" ht="17" x14ac:dyDescent="0.2">
      <c r="A19" s="68" t="s">
        <v>19</v>
      </c>
      <c r="B19" s="68" t="s">
        <v>35</v>
      </c>
      <c r="C19" s="68">
        <v>5</v>
      </c>
      <c r="D19" s="69" t="s">
        <v>66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312</v>
      </c>
    </row>
    <row r="20" spans="1:13" ht="17" x14ac:dyDescent="0.2">
      <c r="A20" s="68" t="s">
        <v>19</v>
      </c>
      <c r="B20" s="68" t="s">
        <v>35</v>
      </c>
      <c r="C20" s="68">
        <v>6</v>
      </c>
      <c r="D20" s="69" t="s">
        <v>67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304</v>
      </c>
    </row>
    <row r="21" spans="1:13" ht="19" x14ac:dyDescent="0.2">
      <c r="A21" s="68" t="s">
        <v>19</v>
      </c>
      <c r="B21" s="68" t="s">
        <v>35</v>
      </c>
      <c r="C21" s="68">
        <v>7</v>
      </c>
      <c r="D21" s="69" t="s">
        <v>68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296</v>
      </c>
      <c r="M21" s="84"/>
    </row>
    <row r="22" spans="1:13" ht="19" x14ac:dyDescent="0.2">
      <c r="A22" s="68" t="s">
        <v>19</v>
      </c>
      <c r="B22" s="68" t="s">
        <v>35</v>
      </c>
      <c r="C22" s="68">
        <v>8</v>
      </c>
      <c r="D22" s="69" t="s">
        <v>69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288</v>
      </c>
      <c r="M22" s="84"/>
    </row>
    <row r="23" spans="1:13" ht="19" x14ac:dyDescent="0.2">
      <c r="A23" s="68" t="s">
        <v>19</v>
      </c>
      <c r="B23" s="68" t="s">
        <v>35</v>
      </c>
      <c r="C23" s="68">
        <v>9</v>
      </c>
      <c r="D23" s="69" t="s">
        <v>70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280</v>
      </c>
      <c r="M23" s="84"/>
    </row>
    <row r="24" spans="1:13" ht="19" x14ac:dyDescent="0.2">
      <c r="A24" s="68" t="s">
        <v>21</v>
      </c>
      <c r="B24" s="68" t="s">
        <v>36</v>
      </c>
      <c r="C24" s="68">
        <v>1</v>
      </c>
      <c r="D24" s="69" t="s">
        <v>61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350</v>
      </c>
      <c r="M24" s="84"/>
    </row>
    <row r="25" spans="1:13" ht="19" x14ac:dyDescent="0.2">
      <c r="A25" s="68" t="s">
        <v>21</v>
      </c>
      <c r="B25" s="68" t="s">
        <v>36</v>
      </c>
      <c r="C25" s="68">
        <v>2</v>
      </c>
      <c r="D25" s="69" t="s">
        <v>63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315</v>
      </c>
      <c r="M25" s="84"/>
    </row>
    <row r="26" spans="1:13" ht="19" x14ac:dyDescent="0.2">
      <c r="A26" s="68" t="s">
        <v>21</v>
      </c>
      <c r="B26" s="68" t="s">
        <v>36</v>
      </c>
      <c r="C26" s="68">
        <v>3</v>
      </c>
      <c r="D26" s="69" t="s">
        <v>64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294</v>
      </c>
      <c r="M26" s="84"/>
    </row>
    <row r="27" spans="1:13" ht="17" x14ac:dyDescent="0.2">
      <c r="A27" s="68" t="s">
        <v>21</v>
      </c>
      <c r="B27" s="68" t="s">
        <v>36</v>
      </c>
      <c r="C27" s="68">
        <v>4</v>
      </c>
      <c r="D27" s="69" t="s">
        <v>65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280</v>
      </c>
    </row>
    <row r="28" spans="1:13" ht="17" x14ac:dyDescent="0.2">
      <c r="A28" s="68" t="s">
        <v>21</v>
      </c>
      <c r="B28" s="68" t="s">
        <v>36</v>
      </c>
      <c r="C28" s="68">
        <v>5</v>
      </c>
      <c r="D28" s="69" t="s">
        <v>66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273</v>
      </c>
    </row>
    <row r="29" spans="1:13" ht="19" x14ac:dyDescent="0.2">
      <c r="A29" s="68" t="s">
        <v>21</v>
      </c>
      <c r="B29" s="68" t="s">
        <v>36</v>
      </c>
      <c r="C29" s="68">
        <v>6</v>
      </c>
      <c r="D29" s="69" t="s">
        <v>67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266</v>
      </c>
      <c r="J29" s="84"/>
      <c r="K29" s="84"/>
      <c r="L29" s="85"/>
      <c r="M29" s="84"/>
    </row>
    <row r="30" spans="1:13" ht="19" x14ac:dyDescent="0.2">
      <c r="A30" s="68" t="s">
        <v>21</v>
      </c>
      <c r="B30" s="68" t="s">
        <v>36</v>
      </c>
      <c r="C30" s="68">
        <v>7</v>
      </c>
      <c r="D30" s="69" t="s">
        <v>68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259</v>
      </c>
      <c r="J30" s="84"/>
      <c r="K30" s="84"/>
      <c r="L30" s="85"/>
      <c r="M30" s="84"/>
    </row>
    <row r="31" spans="1:13" ht="19" x14ac:dyDescent="0.2">
      <c r="A31" s="68" t="s">
        <v>21</v>
      </c>
      <c r="B31" s="68" t="s">
        <v>36</v>
      </c>
      <c r="C31" s="68">
        <v>8</v>
      </c>
      <c r="D31" s="69" t="s">
        <v>69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251.99999999999997</v>
      </c>
      <c r="J31" s="84"/>
      <c r="K31" s="84"/>
      <c r="L31" s="85"/>
      <c r="M31" s="84"/>
    </row>
    <row r="32" spans="1:13" ht="19" x14ac:dyDescent="0.2">
      <c r="A32" s="68" t="s">
        <v>21</v>
      </c>
      <c r="B32" s="68" t="s">
        <v>36</v>
      </c>
      <c r="C32" s="68">
        <v>9</v>
      </c>
      <c r="D32" s="69" t="s">
        <v>70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244.99999999999997</v>
      </c>
      <c r="J32" s="84"/>
      <c r="K32" s="84"/>
      <c r="L32" s="85"/>
      <c r="M32" s="84"/>
    </row>
    <row r="33" spans="1:13" ht="19" x14ac:dyDescent="0.2">
      <c r="A33" s="68" t="s">
        <v>21</v>
      </c>
      <c r="B33" s="68" t="s">
        <v>36</v>
      </c>
      <c r="C33" s="68">
        <v>10</v>
      </c>
      <c r="D33" s="69" t="s">
        <v>71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237.99999999999997</v>
      </c>
      <c r="J33" s="84"/>
      <c r="K33" s="84"/>
      <c r="L33" s="85"/>
      <c r="M33" s="84"/>
    </row>
    <row r="34" spans="1:13" ht="19" x14ac:dyDescent="0.2">
      <c r="A34" s="68" t="s">
        <v>21</v>
      </c>
      <c r="B34" s="68" t="s">
        <v>36</v>
      </c>
      <c r="C34" s="68">
        <v>11</v>
      </c>
      <c r="D34" s="69" t="s">
        <v>72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230.99999999999997</v>
      </c>
      <c r="J34" s="84"/>
      <c r="K34" s="84"/>
      <c r="L34" s="85"/>
      <c r="M34" s="84"/>
    </row>
    <row r="35" spans="1:13" ht="19" x14ac:dyDescent="0.2">
      <c r="A35" s="68" t="s">
        <v>21</v>
      </c>
      <c r="B35" s="68" t="s">
        <v>36</v>
      </c>
      <c r="C35" s="68">
        <v>12</v>
      </c>
      <c r="D35" s="69" t="s">
        <v>73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224</v>
      </c>
      <c r="J35" s="84"/>
      <c r="K35" s="84"/>
      <c r="L35" s="85"/>
      <c r="M35" s="84"/>
    </row>
    <row r="36" spans="1:13" ht="19" x14ac:dyDescent="0.2">
      <c r="A36" s="68" t="s">
        <v>21</v>
      </c>
      <c r="B36" s="68" t="s">
        <v>36</v>
      </c>
      <c r="C36" s="68">
        <v>13</v>
      </c>
      <c r="D36" s="69" t="s">
        <v>74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217</v>
      </c>
      <c r="J36" s="84"/>
      <c r="K36" s="84"/>
      <c r="L36" s="85"/>
      <c r="M36" s="84"/>
    </row>
    <row r="37" spans="1:13" ht="19" x14ac:dyDescent="0.2">
      <c r="A37" s="68" t="s">
        <v>21</v>
      </c>
      <c r="B37" s="68" t="s">
        <v>36</v>
      </c>
      <c r="C37" s="68">
        <v>14</v>
      </c>
      <c r="D37" s="69" t="s">
        <v>75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210</v>
      </c>
      <c r="J37" s="84"/>
      <c r="K37" s="84"/>
      <c r="L37" s="85"/>
      <c r="M37" s="84"/>
    </row>
    <row r="38" spans="1:13" ht="19" x14ac:dyDescent="0.2">
      <c r="A38" s="68" t="s">
        <v>21</v>
      </c>
      <c r="B38" s="68" t="s">
        <v>36</v>
      </c>
      <c r="C38" s="68">
        <v>15</v>
      </c>
      <c r="D38" s="69" t="s">
        <v>76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203</v>
      </c>
      <c r="J38" s="84"/>
      <c r="K38" s="84"/>
      <c r="L38" s="84"/>
      <c r="M38" s="84"/>
    </row>
    <row r="39" spans="1:13" ht="19" x14ac:dyDescent="0.2">
      <c r="A39" s="68" t="s">
        <v>21</v>
      </c>
      <c r="B39" s="68" t="s">
        <v>36</v>
      </c>
      <c r="C39" s="68">
        <v>16</v>
      </c>
      <c r="D39" s="69" t="s">
        <v>77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196</v>
      </c>
      <c r="J39" s="84"/>
      <c r="K39" s="84"/>
      <c r="L39" s="84"/>
      <c r="M39" s="84"/>
    </row>
    <row r="40" spans="1:13" ht="17" x14ac:dyDescent="0.2">
      <c r="A40" s="68" t="s">
        <v>21</v>
      </c>
      <c r="B40" s="68" t="s">
        <v>36</v>
      </c>
      <c r="C40" s="68">
        <v>17</v>
      </c>
      <c r="D40" s="69" t="s">
        <v>150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189</v>
      </c>
    </row>
    <row r="41" spans="1:13" ht="17" x14ac:dyDescent="0.2">
      <c r="A41" s="68" t="s">
        <v>21</v>
      </c>
      <c r="B41" s="68" t="s">
        <v>36</v>
      </c>
      <c r="C41" s="68">
        <v>18</v>
      </c>
      <c r="D41" s="69" t="s">
        <v>151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182</v>
      </c>
    </row>
    <row r="42" spans="1:13" ht="19" x14ac:dyDescent="0.2">
      <c r="A42" s="68" t="s">
        <v>21</v>
      </c>
      <c r="B42" s="68" t="s">
        <v>36</v>
      </c>
      <c r="C42" s="68">
        <v>19</v>
      </c>
      <c r="D42" s="69" t="s">
        <v>152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175</v>
      </c>
      <c r="M42" s="84"/>
    </row>
    <row r="43" spans="1:13" ht="19" x14ac:dyDescent="0.2">
      <c r="A43" s="68" t="s">
        <v>21</v>
      </c>
      <c r="B43" s="68" t="s">
        <v>36</v>
      </c>
      <c r="C43" s="68">
        <v>20</v>
      </c>
      <c r="D43" s="69" t="s">
        <v>153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171.5</v>
      </c>
      <c r="M43" s="84"/>
    </row>
    <row r="44" spans="1:13" ht="17" x14ac:dyDescent="0.2">
      <c r="A44" s="68" t="s">
        <v>21</v>
      </c>
      <c r="B44" s="68" t="s">
        <v>36</v>
      </c>
      <c r="C44" s="68">
        <v>21</v>
      </c>
      <c r="D44" s="69" t="s">
        <v>154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168</v>
      </c>
    </row>
    <row r="45" spans="1:13" ht="17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300</v>
      </c>
    </row>
    <row r="46" spans="1:13" ht="19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270</v>
      </c>
      <c r="J46" s="84"/>
      <c r="K46" s="84"/>
      <c r="L46" s="86"/>
      <c r="M46" s="84"/>
    </row>
    <row r="47" spans="1:13" ht="19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252</v>
      </c>
      <c r="J47" s="84"/>
      <c r="K47" s="84"/>
      <c r="L47" s="86"/>
      <c r="M47" s="84"/>
    </row>
    <row r="48" spans="1:13" ht="19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240</v>
      </c>
      <c r="J48" s="84"/>
      <c r="K48" s="84"/>
      <c r="L48" s="86"/>
      <c r="M48" s="84"/>
    </row>
    <row r="49" spans="1:13" ht="19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234</v>
      </c>
      <c r="J49" s="84"/>
      <c r="K49" s="84"/>
      <c r="L49" s="86"/>
      <c r="M49" s="84"/>
    </row>
    <row r="50" spans="1:13" ht="19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228</v>
      </c>
      <c r="J50" s="84"/>
      <c r="K50" s="84"/>
      <c r="L50" s="86"/>
      <c r="M50" s="84"/>
    </row>
    <row r="51" spans="1:13" ht="19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222</v>
      </c>
      <c r="J51" s="84"/>
      <c r="K51" s="84"/>
      <c r="L51" s="86"/>
      <c r="M51" s="84"/>
    </row>
    <row r="52" spans="1:13" ht="19" x14ac:dyDescent="0.2">
      <c r="A52" s="68" t="s">
        <v>60</v>
      </c>
      <c r="B52" s="68" t="s">
        <v>38</v>
      </c>
      <c r="C52" s="68">
        <v>1</v>
      </c>
      <c r="D52" s="69" t="s">
        <v>61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500</v>
      </c>
      <c r="J52" s="84"/>
      <c r="K52" s="84"/>
      <c r="L52" s="86"/>
      <c r="M52" s="84"/>
    </row>
    <row r="53" spans="1:13" ht="19" x14ac:dyDescent="0.2">
      <c r="A53" s="68" t="s">
        <v>60</v>
      </c>
      <c r="B53" s="68" t="s">
        <v>38</v>
      </c>
      <c r="C53" s="68">
        <v>2</v>
      </c>
      <c r="D53" s="69" t="s">
        <v>63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450</v>
      </c>
      <c r="J53" s="84"/>
      <c r="K53" s="84"/>
      <c r="L53" s="86"/>
      <c r="M53" s="84"/>
    </row>
    <row r="54" spans="1:13" ht="19" x14ac:dyDescent="0.2">
      <c r="A54" s="68" t="s">
        <v>60</v>
      </c>
      <c r="B54" s="68" t="s">
        <v>38</v>
      </c>
      <c r="C54" s="68">
        <v>3</v>
      </c>
      <c r="D54" s="69" t="s">
        <v>64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420</v>
      </c>
      <c r="J54" s="84"/>
      <c r="K54" s="84"/>
      <c r="L54" s="86"/>
      <c r="M54" s="84"/>
    </row>
    <row r="55" spans="1:13" ht="19" x14ac:dyDescent="0.2">
      <c r="A55" s="68" t="s">
        <v>60</v>
      </c>
      <c r="B55" s="68" t="s">
        <v>38</v>
      </c>
      <c r="C55" s="68">
        <v>4</v>
      </c>
      <c r="D55" s="69" t="s">
        <v>65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400</v>
      </c>
      <c r="J55" s="84"/>
      <c r="K55" s="84"/>
      <c r="L55" s="86"/>
      <c r="M55" s="84"/>
    </row>
    <row r="56" spans="1:13" ht="19" x14ac:dyDescent="0.2">
      <c r="A56" s="68" t="s">
        <v>60</v>
      </c>
      <c r="B56" s="68" t="s">
        <v>38</v>
      </c>
      <c r="C56" s="68">
        <v>5</v>
      </c>
      <c r="D56" s="69" t="s">
        <v>66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390</v>
      </c>
      <c r="J56" s="84"/>
      <c r="K56" s="84"/>
      <c r="L56" s="85"/>
      <c r="M56" s="84"/>
    </row>
    <row r="57" spans="1:13" ht="19" x14ac:dyDescent="0.2">
      <c r="A57" s="68" t="s">
        <v>60</v>
      </c>
      <c r="B57" s="68" t="s">
        <v>38</v>
      </c>
      <c r="C57" s="68">
        <v>6</v>
      </c>
      <c r="D57" s="69" t="s">
        <v>67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380</v>
      </c>
      <c r="J57" s="84"/>
      <c r="K57" s="84"/>
      <c r="L57" s="85"/>
      <c r="M57" s="84"/>
    </row>
    <row r="58" spans="1:13" ht="19" x14ac:dyDescent="0.2">
      <c r="A58" s="68" t="s">
        <v>19</v>
      </c>
      <c r="B58" s="68" t="s">
        <v>39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400</v>
      </c>
      <c r="J58" s="84"/>
      <c r="K58" s="84"/>
      <c r="L58" s="85"/>
      <c r="M58" s="84"/>
    </row>
    <row r="59" spans="1:13" ht="19" x14ac:dyDescent="0.2">
      <c r="A59" s="68" t="s">
        <v>19</v>
      </c>
      <c r="B59" s="68" t="s">
        <v>39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360</v>
      </c>
      <c r="J59" s="84"/>
      <c r="K59" s="84"/>
      <c r="L59" s="85"/>
      <c r="M59" s="84"/>
    </row>
    <row r="60" spans="1:13" ht="19" x14ac:dyDescent="0.2">
      <c r="A60" s="68" t="s">
        <v>21</v>
      </c>
      <c r="B60" s="68" t="s">
        <v>40</v>
      </c>
      <c r="C60" s="68">
        <v>1</v>
      </c>
      <c r="D60" s="69" t="s">
        <v>61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350</v>
      </c>
      <c r="J60" s="84"/>
      <c r="K60" s="84"/>
      <c r="L60" s="86"/>
      <c r="M60" s="84"/>
    </row>
    <row r="61" spans="1:13" ht="19" x14ac:dyDescent="0.2">
      <c r="A61" s="68" t="s">
        <v>21</v>
      </c>
      <c r="B61" s="68" t="s">
        <v>40</v>
      </c>
      <c r="C61" s="68">
        <v>2</v>
      </c>
      <c r="D61" s="69" t="s">
        <v>63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315</v>
      </c>
      <c r="J61" s="84"/>
      <c r="K61" s="84"/>
      <c r="L61" s="85"/>
      <c r="M61" s="84"/>
    </row>
    <row r="62" spans="1:13" ht="19" x14ac:dyDescent="0.2">
      <c r="A62" s="68" t="s">
        <v>41</v>
      </c>
      <c r="B62" s="68" t="s">
        <v>45</v>
      </c>
      <c r="C62" s="68">
        <v>1</v>
      </c>
      <c r="D62" s="69" t="s">
        <v>61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500</v>
      </c>
      <c r="J62" s="84"/>
      <c r="K62" s="84"/>
      <c r="L62" s="85"/>
      <c r="M62" s="84"/>
    </row>
    <row r="63" spans="1:13" ht="19" x14ac:dyDescent="0.2">
      <c r="A63" s="68" t="s">
        <v>41</v>
      </c>
      <c r="B63" s="68" t="s">
        <v>45</v>
      </c>
      <c r="C63" s="68">
        <v>2</v>
      </c>
      <c r="D63" s="69" t="s">
        <v>63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450</v>
      </c>
      <c r="J63" s="84"/>
      <c r="K63" s="84"/>
      <c r="L63" s="85"/>
      <c r="M63" s="84"/>
    </row>
    <row r="64" spans="1:13" ht="19" x14ac:dyDescent="0.2">
      <c r="A64" s="68" t="s">
        <v>41</v>
      </c>
      <c r="B64" s="68" t="s">
        <v>45</v>
      </c>
      <c r="C64" s="68">
        <v>3</v>
      </c>
      <c r="D64" s="69" t="s">
        <v>64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420</v>
      </c>
      <c r="J64" s="84"/>
      <c r="K64" s="84"/>
      <c r="L64" s="86"/>
      <c r="M64" s="84"/>
    </row>
    <row r="65" spans="1:13" ht="19" x14ac:dyDescent="0.2">
      <c r="A65" s="68" t="s">
        <v>41</v>
      </c>
      <c r="B65" s="68" t="s">
        <v>218</v>
      </c>
      <c r="C65" s="68">
        <v>1</v>
      </c>
      <c r="D65" s="69" t="s">
        <v>61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500</v>
      </c>
      <c r="J65" s="84"/>
      <c r="K65" s="84"/>
      <c r="L65" s="86"/>
      <c r="M65" s="84"/>
    </row>
    <row r="66" spans="1:13" ht="19" x14ac:dyDescent="0.2">
      <c r="A66" s="68" t="s">
        <v>41</v>
      </c>
      <c r="B66" s="68" t="s">
        <v>46</v>
      </c>
      <c r="C66" s="68">
        <v>1</v>
      </c>
      <c r="D66" s="69" t="s">
        <v>61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500</v>
      </c>
      <c r="J66" s="84"/>
      <c r="K66" s="84"/>
      <c r="L66" s="86"/>
      <c r="M66" s="84"/>
    </row>
    <row r="67" spans="1:13" ht="17" x14ac:dyDescent="0.2">
      <c r="A67" s="68" t="s">
        <v>41</v>
      </c>
      <c r="B67" s="68" t="s">
        <v>46</v>
      </c>
      <c r="C67" s="68">
        <v>2</v>
      </c>
      <c r="D67" s="69" t="s">
        <v>63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450</v>
      </c>
    </row>
    <row r="68" spans="1:13" ht="17" x14ac:dyDescent="0.2">
      <c r="A68" s="68" t="s">
        <v>41</v>
      </c>
      <c r="B68" s="68" t="s">
        <v>46</v>
      </c>
      <c r="C68" s="68">
        <v>3</v>
      </c>
      <c r="D68" s="69" t="s">
        <v>64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420</v>
      </c>
    </row>
    <row r="69" spans="1:13" ht="19" x14ac:dyDescent="0.2">
      <c r="A69" s="68" t="s">
        <v>41</v>
      </c>
      <c r="B69" s="68" t="s">
        <v>46</v>
      </c>
      <c r="C69" s="68">
        <v>4</v>
      </c>
      <c r="D69" s="69" t="s">
        <v>65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400</v>
      </c>
      <c r="J69" s="84"/>
      <c r="K69" s="84"/>
      <c r="L69" s="86"/>
      <c r="M69" s="84"/>
    </row>
    <row r="70" spans="1:13" ht="19" x14ac:dyDescent="0.2">
      <c r="A70" s="68" t="s">
        <v>41</v>
      </c>
      <c r="B70" s="68" t="s">
        <v>46</v>
      </c>
      <c r="C70" s="68">
        <v>5</v>
      </c>
      <c r="D70" s="69" t="s">
        <v>66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390</v>
      </c>
      <c r="J70" s="84"/>
      <c r="K70" s="84"/>
      <c r="L70" s="85"/>
      <c r="M70" s="84"/>
    </row>
    <row r="71" spans="1:13" ht="17" x14ac:dyDescent="0.2">
      <c r="A71" s="68" t="s">
        <v>41</v>
      </c>
      <c r="B71" s="68" t="s">
        <v>46</v>
      </c>
      <c r="C71" s="68">
        <v>6</v>
      </c>
      <c r="D71" s="69" t="s">
        <v>67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380</v>
      </c>
    </row>
    <row r="72" spans="1:13" ht="17" x14ac:dyDescent="0.2">
      <c r="A72" s="68" t="s">
        <v>41</v>
      </c>
      <c r="B72" s="68" t="s">
        <v>46</v>
      </c>
      <c r="C72" s="68">
        <v>7</v>
      </c>
      <c r="D72" s="69" t="s">
        <v>68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370</v>
      </c>
    </row>
    <row r="73" spans="1:13" ht="19" x14ac:dyDescent="0.2">
      <c r="A73" s="68" t="s">
        <v>41</v>
      </c>
      <c r="B73" s="68" t="s">
        <v>219</v>
      </c>
      <c r="C73" s="68">
        <v>1</v>
      </c>
      <c r="D73" s="69" t="s">
        <v>61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500</v>
      </c>
      <c r="M73" s="84"/>
    </row>
    <row r="74" spans="1:13" ht="19" x14ac:dyDescent="0.2">
      <c r="A74" s="68" t="s">
        <v>41</v>
      </c>
      <c r="B74" s="68" t="s">
        <v>47</v>
      </c>
      <c r="C74" s="68">
        <v>1</v>
      </c>
      <c r="D74" s="69" t="s">
        <v>61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500</v>
      </c>
      <c r="M74" s="84"/>
    </row>
    <row r="75" spans="1:13" ht="19" x14ac:dyDescent="0.2">
      <c r="A75" s="68" t="s">
        <v>41</v>
      </c>
      <c r="B75" s="68" t="s">
        <v>47</v>
      </c>
      <c r="C75" s="68">
        <v>2</v>
      </c>
      <c r="D75" s="69" t="s">
        <v>63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450</v>
      </c>
      <c r="M75" s="84"/>
    </row>
    <row r="76" spans="1:13" ht="19" x14ac:dyDescent="0.2">
      <c r="A76" s="68" t="s">
        <v>41</v>
      </c>
      <c r="B76" s="68" t="s">
        <v>47</v>
      </c>
      <c r="C76" s="68">
        <v>3</v>
      </c>
      <c r="D76" s="69" t="s">
        <v>64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420</v>
      </c>
      <c r="M76" s="84"/>
    </row>
    <row r="77" spans="1:13" ht="19" x14ac:dyDescent="0.2">
      <c r="A77" s="68" t="s">
        <v>41</v>
      </c>
      <c r="B77" s="68" t="s">
        <v>47</v>
      </c>
      <c r="C77" s="68">
        <v>4</v>
      </c>
      <c r="D77" s="69" t="s">
        <v>65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400</v>
      </c>
      <c r="M77" s="84"/>
    </row>
    <row r="78" spans="1:13" ht="19" x14ac:dyDescent="0.2">
      <c r="A78" s="68" t="s">
        <v>41</v>
      </c>
      <c r="B78" s="68" t="s">
        <v>47</v>
      </c>
      <c r="C78" s="68">
        <v>5</v>
      </c>
      <c r="D78" s="69" t="s">
        <v>66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390</v>
      </c>
      <c r="M78" s="84"/>
    </row>
    <row r="79" spans="1:13" ht="19" x14ac:dyDescent="0.2">
      <c r="A79" s="68" t="s">
        <v>41</v>
      </c>
      <c r="B79" s="68" t="s">
        <v>47</v>
      </c>
      <c r="C79" s="68">
        <v>6</v>
      </c>
      <c r="D79" s="69" t="s">
        <v>67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380</v>
      </c>
      <c r="M79" s="84"/>
    </row>
    <row r="80" spans="1:13" ht="17" x14ac:dyDescent="0.2">
      <c r="A80" s="68" t="s">
        <v>41</v>
      </c>
      <c r="B80" s="68" t="s">
        <v>47</v>
      </c>
      <c r="C80" s="68">
        <v>7</v>
      </c>
      <c r="D80" s="69" t="s">
        <v>68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370</v>
      </c>
    </row>
    <row r="81" spans="1:13" ht="17" x14ac:dyDescent="0.2">
      <c r="A81" s="68" t="s">
        <v>41</v>
      </c>
      <c r="B81" s="68" t="s">
        <v>47</v>
      </c>
      <c r="C81" s="68">
        <v>8</v>
      </c>
      <c r="D81" s="69" t="s">
        <v>69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360</v>
      </c>
    </row>
    <row r="82" spans="1:13" ht="19" x14ac:dyDescent="0.2">
      <c r="A82" s="68" t="s">
        <v>41</v>
      </c>
      <c r="B82" s="68" t="s">
        <v>48</v>
      </c>
      <c r="C82" s="68">
        <v>1</v>
      </c>
      <c r="D82" s="69" t="s">
        <v>61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500</v>
      </c>
      <c r="M82" s="84"/>
    </row>
    <row r="83" spans="1:13" ht="19" x14ac:dyDescent="0.2">
      <c r="A83" s="68" t="s">
        <v>41</v>
      </c>
      <c r="B83" s="68" t="s">
        <v>48</v>
      </c>
      <c r="C83" s="68">
        <v>2</v>
      </c>
      <c r="D83" s="69" t="s">
        <v>63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450</v>
      </c>
      <c r="M83" s="84"/>
    </row>
    <row r="84" spans="1:13" ht="19" x14ac:dyDescent="0.2">
      <c r="A84" s="68" t="s">
        <v>41</v>
      </c>
      <c r="B84" s="68" t="s">
        <v>48</v>
      </c>
      <c r="C84" s="68">
        <v>3</v>
      </c>
      <c r="D84" s="69" t="s">
        <v>64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420</v>
      </c>
      <c r="M84" s="84"/>
    </row>
    <row r="85" spans="1:13" ht="19" x14ac:dyDescent="0.2">
      <c r="A85" s="68"/>
      <c r="B85" s="68"/>
      <c r="C85" s="64"/>
      <c r="D85" s="69"/>
      <c r="F85" s="84"/>
    </row>
    <row r="86" spans="1:13" ht="16" x14ac:dyDescent="0.2">
      <c r="A86" s="68"/>
      <c r="B86" s="68"/>
      <c r="C86" s="64"/>
      <c r="D86" s="69"/>
      <c r="F86" s="87" t="s">
        <v>218</v>
      </c>
    </row>
    <row r="87" spans="1:13" ht="19" x14ac:dyDescent="0.2">
      <c r="F87" s="84"/>
      <c r="G87" s="84"/>
      <c r="H87" s="84"/>
      <c r="I87" s="84"/>
      <c r="M87" s="84"/>
    </row>
    <row r="88" spans="1:13" ht="19" x14ac:dyDescent="0.2">
      <c r="F88" s="84"/>
    </row>
    <row r="89" spans="1:13" x14ac:dyDescent="0.2">
      <c r="F89" s="87" t="s">
        <v>46</v>
      </c>
    </row>
    <row r="90" spans="1:13" ht="19" x14ac:dyDescent="0.2">
      <c r="F90" s="84"/>
      <c r="G90" s="84"/>
      <c r="H90" s="84"/>
      <c r="I90" s="84"/>
      <c r="J90" s="84"/>
      <c r="K90" s="84"/>
      <c r="L90" s="85"/>
      <c r="M90" s="84"/>
    </row>
    <row r="91" spans="1:13" ht="19" x14ac:dyDescent="0.2">
      <c r="F91" s="84"/>
      <c r="G91" s="84"/>
      <c r="H91" s="84"/>
      <c r="I91" s="84"/>
      <c r="J91" s="84"/>
      <c r="K91" s="84"/>
      <c r="L91" s="85"/>
      <c r="M91" s="84"/>
    </row>
    <row r="92" spans="1:13" ht="19" x14ac:dyDescent="0.2">
      <c r="F92" s="84"/>
      <c r="G92" s="84"/>
      <c r="H92" s="84"/>
      <c r="I92" s="84"/>
      <c r="J92" s="84"/>
      <c r="K92" s="84"/>
      <c r="L92" s="85"/>
      <c r="M92" s="84"/>
    </row>
    <row r="93" spans="1:13" ht="19" x14ac:dyDescent="0.2">
      <c r="F93" s="84"/>
      <c r="G93" s="84"/>
      <c r="H93" s="84"/>
      <c r="I93" s="84"/>
      <c r="J93" s="84"/>
      <c r="K93" s="84"/>
      <c r="L93" s="85"/>
      <c r="M93" s="84"/>
    </row>
    <row r="94" spans="1:13" ht="19" x14ac:dyDescent="0.2">
      <c r="F94" s="84"/>
      <c r="G94" s="84"/>
      <c r="H94" s="84"/>
      <c r="I94" s="84"/>
      <c r="J94" s="84"/>
      <c r="K94" s="84"/>
      <c r="L94" s="85"/>
      <c r="M94" s="84"/>
    </row>
    <row r="95" spans="1:13" ht="19" x14ac:dyDescent="0.2">
      <c r="F95" s="84"/>
      <c r="G95" s="84"/>
      <c r="H95" s="84"/>
      <c r="I95" s="84"/>
      <c r="J95" s="84"/>
      <c r="K95" s="84"/>
      <c r="L95" s="85"/>
      <c r="M95" s="84"/>
    </row>
    <row r="96" spans="1:13" ht="19" x14ac:dyDescent="0.2">
      <c r="F96" s="84"/>
      <c r="G96" s="84"/>
      <c r="H96" s="84"/>
      <c r="I96" s="84"/>
      <c r="J96" s="84"/>
      <c r="K96" s="84"/>
      <c r="L96" s="85"/>
      <c r="M96" s="84"/>
    </row>
    <row r="97" spans="6:13" ht="19" x14ac:dyDescent="0.2">
      <c r="F97" s="84"/>
      <c r="G97" s="84"/>
      <c r="H97" s="84"/>
      <c r="I97" s="84"/>
      <c r="J97" s="84"/>
      <c r="K97" s="84"/>
      <c r="L97" s="84"/>
      <c r="M97" s="84"/>
    </row>
    <row r="98" spans="6:13" ht="19" x14ac:dyDescent="0.2">
      <c r="F98" s="84"/>
    </row>
    <row r="99" spans="6:13" x14ac:dyDescent="0.2">
      <c r="F99" s="87" t="s">
        <v>219</v>
      </c>
    </row>
    <row r="100" spans="6:13" ht="19" x14ac:dyDescent="0.2">
      <c r="F100" s="84"/>
      <c r="G100" s="84"/>
      <c r="H100" s="84"/>
      <c r="I100" s="84"/>
      <c r="M100" s="84"/>
    </row>
    <row r="101" spans="6:13" ht="19" x14ac:dyDescent="0.2">
      <c r="F101" s="84"/>
    </row>
    <row r="102" spans="6:13" x14ac:dyDescent="0.2">
      <c r="F102" s="87" t="s">
        <v>47</v>
      </c>
    </row>
    <row r="103" spans="6:13" ht="19" x14ac:dyDescent="0.2">
      <c r="F103" s="84"/>
      <c r="G103" s="84"/>
      <c r="H103" s="84"/>
      <c r="I103" s="84"/>
      <c r="M103" s="84"/>
    </row>
    <row r="104" spans="6:13" ht="19" x14ac:dyDescent="0.2">
      <c r="F104" s="84"/>
      <c r="G104" s="84"/>
      <c r="H104" s="84"/>
      <c r="I104" s="84"/>
      <c r="M104" s="84"/>
    </row>
    <row r="105" spans="6:13" ht="19" x14ac:dyDescent="0.2">
      <c r="F105" s="84"/>
      <c r="G105" s="84"/>
      <c r="H105" s="84"/>
      <c r="I105" s="84"/>
      <c r="M105" s="84"/>
    </row>
    <row r="106" spans="6:13" ht="19" x14ac:dyDescent="0.2">
      <c r="F106" s="84"/>
      <c r="G106" s="84"/>
      <c r="H106" s="84"/>
      <c r="I106" s="84"/>
      <c r="M106" s="84"/>
    </row>
    <row r="107" spans="6:13" ht="19" x14ac:dyDescent="0.2">
      <c r="F107" s="84"/>
      <c r="G107" s="84"/>
      <c r="H107" s="84"/>
      <c r="I107" s="84"/>
      <c r="M107" s="84"/>
    </row>
    <row r="108" spans="6:13" ht="19" x14ac:dyDescent="0.2">
      <c r="F108" s="84"/>
      <c r="G108" s="84"/>
      <c r="H108" s="84"/>
      <c r="I108" s="84"/>
      <c r="M108" s="84"/>
    </row>
    <row r="109" spans="6:13" ht="19" x14ac:dyDescent="0.2">
      <c r="F109" s="84"/>
      <c r="G109" s="84"/>
      <c r="H109" s="84"/>
      <c r="I109" s="84"/>
      <c r="M109" s="84"/>
    </row>
    <row r="110" spans="6:13" ht="19" x14ac:dyDescent="0.2">
      <c r="F110" s="84"/>
      <c r="G110" s="84"/>
      <c r="H110" s="84"/>
      <c r="I110" s="84"/>
      <c r="M110" s="84"/>
    </row>
    <row r="111" spans="6:13" ht="19" x14ac:dyDescent="0.2">
      <c r="F111" s="84"/>
    </row>
    <row r="112" spans="6:13" x14ac:dyDescent="0.2">
      <c r="F112" s="87" t="s">
        <v>48</v>
      </c>
    </row>
    <row r="113" spans="6:13" ht="19" x14ac:dyDescent="0.2">
      <c r="F113" s="84"/>
      <c r="G113" s="84"/>
      <c r="H113" s="84"/>
      <c r="I113" s="84"/>
      <c r="M113" s="84"/>
    </row>
    <row r="114" spans="6:13" ht="19" x14ac:dyDescent="0.2">
      <c r="F114" s="84"/>
      <c r="G114" s="84"/>
      <c r="H114" s="84"/>
      <c r="I114" s="84"/>
      <c r="M114" s="84"/>
    </row>
    <row r="115" spans="6:13" ht="19" x14ac:dyDescent="0.2">
      <c r="F115" s="84"/>
      <c r="G115" s="84"/>
      <c r="H115" s="84"/>
      <c r="I115" s="84"/>
      <c r="M115" s="84"/>
    </row>
    <row r="116" spans="6:13" ht="19" x14ac:dyDescent="0.2">
      <c r="F116" s="84"/>
    </row>
    <row r="117" spans="6:13" x14ac:dyDescent="0.2">
      <c r="F117" s="87" t="s">
        <v>220</v>
      </c>
    </row>
    <row r="118" spans="6:13" ht="19" x14ac:dyDescent="0.2">
      <c r="F118" s="84"/>
      <c r="G118" s="84"/>
      <c r="H118" s="84"/>
      <c r="I118" s="84"/>
      <c r="J118" s="84" t="s">
        <v>221</v>
      </c>
      <c r="K118" s="84">
        <v>9</v>
      </c>
      <c r="L118" s="86">
        <v>0.79583333333333339</v>
      </c>
      <c r="M118" s="84"/>
    </row>
    <row r="119" spans="6:13" ht="19" x14ac:dyDescent="0.2">
      <c r="F119" s="84"/>
      <c r="G119" s="84"/>
      <c r="H119" s="84"/>
      <c r="I119" s="84"/>
      <c r="J119" s="84" t="s">
        <v>222</v>
      </c>
      <c r="K119" s="84">
        <v>9</v>
      </c>
      <c r="L119" s="86">
        <v>0.79861111111111116</v>
      </c>
      <c r="M119" s="84"/>
    </row>
    <row r="120" spans="6:13" ht="19" x14ac:dyDescent="0.2">
      <c r="F120" s="84"/>
      <c r="G120" s="84"/>
      <c r="H120" s="84"/>
      <c r="I120" s="84"/>
      <c r="J120" s="84" t="s">
        <v>223</v>
      </c>
      <c r="K120" s="84">
        <v>8</v>
      </c>
      <c r="L120" s="86">
        <v>0.78888888888888886</v>
      </c>
      <c r="M120" s="84"/>
    </row>
    <row r="121" spans="6:13" ht="19" x14ac:dyDescent="0.2">
      <c r="F121" s="84"/>
    </row>
    <row r="122" spans="6:13" x14ac:dyDescent="0.2">
      <c r="F122" s="87" t="s">
        <v>224</v>
      </c>
    </row>
    <row r="123" spans="6:13" ht="19" x14ac:dyDescent="0.2">
      <c r="F123" s="84"/>
      <c r="G123" s="84"/>
      <c r="H123" s="84"/>
      <c r="I123" s="84"/>
      <c r="J123" s="84" t="s">
        <v>225</v>
      </c>
      <c r="K123" s="84">
        <v>10</v>
      </c>
      <c r="L123" s="86">
        <v>0.96111111111111114</v>
      </c>
      <c r="M123" s="84"/>
    </row>
    <row r="124" spans="6:13" ht="19" x14ac:dyDescent="0.2">
      <c r="F124" s="84"/>
      <c r="G124" s="84"/>
      <c r="H124" s="84"/>
      <c r="I124" s="84"/>
      <c r="J124" s="84" t="s">
        <v>226</v>
      </c>
      <c r="K124" s="84">
        <v>9</v>
      </c>
      <c r="L124" s="85">
        <v>1.0034722222222221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7" x14ac:dyDescent="0.2">
      <c r="A14" s="68" t="s">
        <v>19</v>
      </c>
      <c r="B14" s="68" t="s">
        <v>35</v>
      </c>
      <c r="C14" s="68">
        <v>1</v>
      </c>
      <c r="D14" s="69" t="s">
        <v>61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400</v>
      </c>
    </row>
    <row r="15" spans="1:13" ht="17" x14ac:dyDescent="0.2">
      <c r="A15" s="68" t="s">
        <v>19</v>
      </c>
      <c r="B15" s="68" t="s">
        <v>35</v>
      </c>
      <c r="C15" s="68">
        <v>2</v>
      </c>
      <c r="D15" s="69" t="s">
        <v>63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360</v>
      </c>
    </row>
    <row r="16" spans="1:13" ht="17" x14ac:dyDescent="0.2">
      <c r="A16" s="68" t="s">
        <v>19</v>
      </c>
      <c r="B16" s="68" t="s">
        <v>35</v>
      </c>
      <c r="C16" s="68">
        <v>3</v>
      </c>
      <c r="D16" s="69" t="s">
        <v>64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336</v>
      </c>
    </row>
    <row r="17" spans="1:9" ht="17" x14ac:dyDescent="0.2">
      <c r="A17" s="68" t="s">
        <v>19</v>
      </c>
      <c r="B17" s="68" t="s">
        <v>35</v>
      </c>
      <c r="C17" s="68">
        <v>4</v>
      </c>
      <c r="D17" s="69" t="s">
        <v>65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320</v>
      </c>
    </row>
    <row r="18" spans="1:9" ht="17" x14ac:dyDescent="0.2">
      <c r="A18" s="68" t="s">
        <v>19</v>
      </c>
      <c r="B18" s="68" t="s">
        <v>35</v>
      </c>
      <c r="C18" s="68">
        <v>5</v>
      </c>
      <c r="D18" s="69" t="s">
        <v>66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312</v>
      </c>
    </row>
    <row r="19" spans="1:9" ht="17" x14ac:dyDescent="0.2">
      <c r="A19" s="68" t="s">
        <v>19</v>
      </c>
      <c r="B19" s="68" t="s">
        <v>35</v>
      </c>
      <c r="C19" s="68">
        <v>6</v>
      </c>
      <c r="D19" s="69" t="s">
        <v>67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304</v>
      </c>
    </row>
    <row r="20" spans="1:9" ht="17" x14ac:dyDescent="0.2">
      <c r="A20" s="68" t="s">
        <v>19</v>
      </c>
      <c r="B20" s="68" t="s">
        <v>35</v>
      </c>
      <c r="C20" s="68">
        <v>7</v>
      </c>
      <c r="D20" s="69" t="s">
        <v>68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296</v>
      </c>
    </row>
    <row r="21" spans="1:9" ht="17" x14ac:dyDescent="0.2">
      <c r="A21" s="68" t="s">
        <v>19</v>
      </c>
      <c r="B21" s="68" t="s">
        <v>35</v>
      </c>
      <c r="C21" s="68">
        <v>8</v>
      </c>
      <c r="D21" s="69" t="s">
        <v>69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288</v>
      </c>
    </row>
    <row r="22" spans="1:9" ht="17" x14ac:dyDescent="0.2">
      <c r="A22" s="68" t="s">
        <v>19</v>
      </c>
      <c r="B22" s="68" t="s">
        <v>35</v>
      </c>
      <c r="C22" s="68">
        <v>9</v>
      </c>
      <c r="D22" s="69" t="s">
        <v>70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280</v>
      </c>
    </row>
    <row r="23" spans="1:9" ht="17" x14ac:dyDescent="0.2">
      <c r="A23" s="68" t="s">
        <v>19</v>
      </c>
      <c r="B23" s="68" t="s">
        <v>35</v>
      </c>
      <c r="C23" s="68">
        <v>10</v>
      </c>
      <c r="D23" s="69" t="s">
        <v>71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272</v>
      </c>
    </row>
    <row r="24" spans="1:9" ht="17" x14ac:dyDescent="0.2">
      <c r="A24" s="68" t="s">
        <v>19</v>
      </c>
      <c r="B24" s="68" t="s">
        <v>35</v>
      </c>
      <c r="C24" s="68">
        <v>11</v>
      </c>
      <c r="D24" s="69" t="s">
        <v>72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264</v>
      </c>
    </row>
    <row r="25" spans="1:9" ht="17" x14ac:dyDescent="0.2">
      <c r="A25" s="68" t="s">
        <v>19</v>
      </c>
      <c r="B25" s="68" t="s">
        <v>35</v>
      </c>
      <c r="C25" s="68">
        <v>12</v>
      </c>
      <c r="D25" s="69" t="s">
        <v>73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256</v>
      </c>
    </row>
    <row r="26" spans="1:9" ht="17" x14ac:dyDescent="0.2">
      <c r="A26" s="68" t="s">
        <v>19</v>
      </c>
      <c r="B26" s="68" t="s">
        <v>35</v>
      </c>
      <c r="C26" s="68">
        <v>13</v>
      </c>
      <c r="D26" s="69" t="s">
        <v>74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8" t="s">
        <v>21</v>
      </c>
      <c r="B27" s="68" t="s">
        <v>36</v>
      </c>
      <c r="C27" s="68">
        <v>1</v>
      </c>
      <c r="D27" s="69" t="s">
        <v>61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8" t="s">
        <v>21</v>
      </c>
      <c r="B28" s="68" t="s">
        <v>36</v>
      </c>
      <c r="C28" s="68">
        <v>2</v>
      </c>
      <c r="D28" s="69" t="s">
        <v>63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8" t="s">
        <v>21</v>
      </c>
      <c r="B29" s="68" t="s">
        <v>36</v>
      </c>
      <c r="C29" s="68">
        <v>3</v>
      </c>
      <c r="D29" s="69" t="s">
        <v>64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8" t="s">
        <v>21</v>
      </c>
      <c r="B30" s="68" t="s">
        <v>36</v>
      </c>
      <c r="C30" s="68">
        <v>4</v>
      </c>
      <c r="D30" s="69" t="s">
        <v>65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8" t="s">
        <v>21</v>
      </c>
      <c r="B31" s="68" t="s">
        <v>36</v>
      </c>
      <c r="C31" s="68">
        <v>5</v>
      </c>
      <c r="D31" s="69" t="s">
        <v>66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8" t="s">
        <v>21</v>
      </c>
      <c r="B32" s="68" t="s">
        <v>36</v>
      </c>
      <c r="C32" s="68">
        <v>6</v>
      </c>
      <c r="D32" s="69" t="s">
        <v>67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8" t="s">
        <v>21</v>
      </c>
      <c r="B33" s="68" t="s">
        <v>36</v>
      </c>
      <c r="C33" s="68">
        <v>7</v>
      </c>
      <c r="D33" s="69" t="s">
        <v>68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8" t="s">
        <v>21</v>
      </c>
      <c r="B34" s="68" t="s">
        <v>36</v>
      </c>
      <c r="C34" s="68">
        <v>8</v>
      </c>
      <c r="D34" s="69" t="s">
        <v>69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8" t="s">
        <v>21</v>
      </c>
      <c r="B35" s="68" t="s">
        <v>36</v>
      </c>
      <c r="C35" s="68">
        <v>9</v>
      </c>
      <c r="D35" s="69" t="s">
        <v>70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8" t="s">
        <v>21</v>
      </c>
      <c r="B36" s="68" t="s">
        <v>36</v>
      </c>
      <c r="C36" s="68">
        <v>10</v>
      </c>
      <c r="D36" s="69" t="s">
        <v>71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8" t="s">
        <v>21</v>
      </c>
      <c r="B37" s="68" t="s">
        <v>36</v>
      </c>
      <c r="C37" s="68">
        <v>11</v>
      </c>
      <c r="D37" s="69" t="s">
        <v>72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8" t="s">
        <v>21</v>
      </c>
      <c r="B38" s="68" t="s">
        <v>36</v>
      </c>
      <c r="C38" s="68">
        <v>12</v>
      </c>
      <c r="D38" s="69" t="s">
        <v>73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8" t="s">
        <v>21</v>
      </c>
      <c r="B39" s="68" t="s">
        <v>36</v>
      </c>
      <c r="C39" s="68">
        <v>13</v>
      </c>
      <c r="D39" s="69" t="s">
        <v>74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8" t="s">
        <v>21</v>
      </c>
      <c r="B40" s="68" t="s">
        <v>36</v>
      </c>
      <c r="C40" s="68">
        <v>14</v>
      </c>
      <c r="D40" s="69" t="s">
        <v>75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8" t="s">
        <v>21</v>
      </c>
      <c r="B41" s="68" t="s">
        <v>36</v>
      </c>
      <c r="C41" s="68">
        <v>15</v>
      </c>
      <c r="D41" s="69" t="s">
        <v>76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8" t="s">
        <v>21</v>
      </c>
      <c r="B42" s="68" t="s">
        <v>36</v>
      </c>
      <c r="C42" s="68">
        <v>16</v>
      </c>
      <c r="D42" s="69" t="s">
        <v>77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8" t="s">
        <v>21</v>
      </c>
      <c r="B43" s="68" t="s">
        <v>36</v>
      </c>
      <c r="C43" s="68">
        <v>17</v>
      </c>
      <c r="D43" s="69" t="s">
        <v>150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8" t="s">
        <v>21</v>
      </c>
      <c r="B44" s="68" t="s">
        <v>36</v>
      </c>
      <c r="C44" s="68">
        <v>18</v>
      </c>
      <c r="D44" s="69" t="s">
        <v>151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8" t="s">
        <v>21</v>
      </c>
      <c r="B45" s="68" t="s">
        <v>36</v>
      </c>
      <c r="C45" s="68">
        <v>19</v>
      </c>
      <c r="D45" s="69" t="s">
        <v>152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8" t="s">
        <v>21</v>
      </c>
      <c r="B46" s="68" t="s">
        <v>36</v>
      </c>
      <c r="C46" s="68">
        <v>20</v>
      </c>
      <c r="D46" s="69" t="s">
        <v>153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8" t="s">
        <v>21</v>
      </c>
      <c r="B47" s="68" t="s">
        <v>36</v>
      </c>
      <c r="C47" s="68">
        <v>21</v>
      </c>
      <c r="D47" s="69" t="s">
        <v>154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8" t="s">
        <v>21</v>
      </c>
      <c r="B48" s="68" t="s">
        <v>36</v>
      </c>
      <c r="C48" s="68">
        <v>22</v>
      </c>
      <c r="D48" s="69" t="s">
        <v>155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8" t="s">
        <v>21</v>
      </c>
      <c r="B49" s="68" t="s">
        <v>36</v>
      </c>
      <c r="C49" s="68">
        <v>23</v>
      </c>
      <c r="D49" s="69" t="s">
        <v>227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8" t="s">
        <v>21</v>
      </c>
      <c r="B50" s="68" t="s">
        <v>36</v>
      </c>
      <c r="C50" s="68">
        <v>24</v>
      </c>
      <c r="D50" s="69" t="s">
        <v>228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8" t="s">
        <v>21</v>
      </c>
      <c r="B51" s="68" t="s">
        <v>36</v>
      </c>
      <c r="C51" s="68">
        <v>25</v>
      </c>
      <c r="D51" s="69" t="s">
        <v>229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8" t="s">
        <v>21</v>
      </c>
      <c r="B52" s="68" t="s">
        <v>36</v>
      </c>
      <c r="C52" s="68">
        <v>26</v>
      </c>
      <c r="D52" s="69" t="s">
        <v>230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8" t="s">
        <v>21</v>
      </c>
      <c r="B53" s="68" t="s">
        <v>36</v>
      </c>
      <c r="C53" s="68">
        <v>27</v>
      </c>
      <c r="D53" s="69" t="s">
        <v>231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8" t="s">
        <v>21</v>
      </c>
      <c r="B54" s="68" t="s">
        <v>36</v>
      </c>
      <c r="C54" s="68">
        <v>28</v>
      </c>
      <c r="D54" s="69" t="s">
        <v>232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8" t="s">
        <v>21</v>
      </c>
      <c r="B55" s="68" t="s">
        <v>36</v>
      </c>
      <c r="C55" s="68">
        <v>29</v>
      </c>
      <c r="D55" s="69" t="s">
        <v>233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8" t="s">
        <v>21</v>
      </c>
      <c r="B56" s="68" t="s">
        <v>36</v>
      </c>
      <c r="C56" s="68">
        <v>30</v>
      </c>
      <c r="D56" s="69" t="s">
        <v>234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8" t="s">
        <v>21</v>
      </c>
      <c r="B57" s="68" t="s">
        <v>36</v>
      </c>
      <c r="C57" s="68">
        <v>31</v>
      </c>
      <c r="D57" s="69" t="s">
        <v>235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8" t="s">
        <v>23</v>
      </c>
      <c r="B58" s="68" t="s">
        <v>37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8" t="s">
        <v>23</v>
      </c>
      <c r="B59" s="68" t="s">
        <v>37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8" t="s">
        <v>23</v>
      </c>
      <c r="B60" s="68" t="s">
        <v>37</v>
      </c>
      <c r="C60" s="68">
        <v>3</v>
      </c>
      <c r="D60" s="69" t="s">
        <v>64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8" t="s">
        <v>23</v>
      </c>
      <c r="B61" s="68" t="s">
        <v>37</v>
      </c>
      <c r="C61" s="68">
        <v>4</v>
      </c>
      <c r="D61" s="69" t="s">
        <v>65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8" t="s">
        <v>23</v>
      </c>
      <c r="B62" s="68" t="s">
        <v>37</v>
      </c>
      <c r="C62" s="68">
        <v>5</v>
      </c>
      <c r="D62" s="69" t="s">
        <v>66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8" t="s">
        <v>23</v>
      </c>
      <c r="B63" s="68" t="s">
        <v>37</v>
      </c>
      <c r="C63" s="68">
        <v>6</v>
      </c>
      <c r="D63" s="69" t="s">
        <v>67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8" t="s">
        <v>23</v>
      </c>
      <c r="B64" s="68" t="s">
        <v>37</v>
      </c>
      <c r="C64" s="68">
        <v>7</v>
      </c>
      <c r="D64" s="69" t="s">
        <v>68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8" t="s">
        <v>23</v>
      </c>
      <c r="B65" s="68" t="s">
        <v>37</v>
      </c>
      <c r="C65" s="68">
        <v>8</v>
      </c>
      <c r="D65" s="69" t="s">
        <v>69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8" t="s">
        <v>23</v>
      </c>
      <c r="B66" s="68" t="s">
        <v>37</v>
      </c>
      <c r="C66" s="68">
        <v>9</v>
      </c>
      <c r="D66" s="69" t="s">
        <v>70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8" t="s">
        <v>23</v>
      </c>
      <c r="B67" s="68" t="s">
        <v>37</v>
      </c>
      <c r="C67" s="68">
        <v>10</v>
      </c>
      <c r="D67" s="69" t="s">
        <v>71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8" t="s">
        <v>23</v>
      </c>
      <c r="B68" s="68" t="s">
        <v>37</v>
      </c>
      <c r="C68" s="68">
        <v>11</v>
      </c>
      <c r="D68" s="69" t="s">
        <v>72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8" t="s">
        <v>23</v>
      </c>
      <c r="B69" s="68" t="s">
        <v>37</v>
      </c>
      <c r="C69" s="68">
        <v>12</v>
      </c>
      <c r="D69" s="69" t="s">
        <v>73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8" t="s">
        <v>23</v>
      </c>
      <c r="B70" s="68" t="s">
        <v>37</v>
      </c>
      <c r="C70" s="68">
        <v>13</v>
      </c>
      <c r="D70" s="69" t="s">
        <v>74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8" t="s">
        <v>23</v>
      </c>
      <c r="B71" s="68" t="s">
        <v>37</v>
      </c>
      <c r="C71" s="68">
        <v>14</v>
      </c>
      <c r="D71" s="69" t="s">
        <v>75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8" t="s">
        <v>23</v>
      </c>
      <c r="B72" s="68" t="s">
        <v>37</v>
      </c>
      <c r="C72" s="68">
        <v>15</v>
      </c>
      <c r="D72" s="69" t="s">
        <v>76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8" t="s">
        <v>23</v>
      </c>
      <c r="B73" s="68" t="s">
        <v>37</v>
      </c>
      <c r="C73" s="68">
        <v>16</v>
      </c>
      <c r="D73" s="69" t="s">
        <v>77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8" t="s">
        <v>23</v>
      </c>
      <c r="B74" s="68" t="s">
        <v>37</v>
      </c>
      <c r="C74" s="68">
        <v>17</v>
      </c>
      <c r="D74" s="69" t="s">
        <v>150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8" t="s">
        <v>23</v>
      </c>
      <c r="B75" s="68" t="s">
        <v>37</v>
      </c>
      <c r="C75" s="68">
        <v>18</v>
      </c>
      <c r="D75" s="69" t="s">
        <v>151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8" t="s">
        <v>23</v>
      </c>
      <c r="B76" s="68" t="s">
        <v>37</v>
      </c>
      <c r="C76" s="68">
        <v>19</v>
      </c>
      <c r="D76" s="69" t="s">
        <v>152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8" t="s">
        <v>23</v>
      </c>
      <c r="B77" s="68" t="s">
        <v>37</v>
      </c>
      <c r="C77" s="68">
        <v>20</v>
      </c>
      <c r="D77" s="69" t="s">
        <v>153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8" t="s">
        <v>60</v>
      </c>
      <c r="B78" s="68" t="s">
        <v>38</v>
      </c>
      <c r="C78" s="68">
        <v>1</v>
      </c>
      <c r="D78" s="69" t="s">
        <v>61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500</v>
      </c>
    </row>
    <row r="79" spans="1:9" ht="17" x14ac:dyDescent="0.2">
      <c r="A79" s="68" t="s">
        <v>60</v>
      </c>
      <c r="B79" s="68" t="s">
        <v>38</v>
      </c>
      <c r="C79" s="68">
        <v>2</v>
      </c>
      <c r="D79" s="69" t="s">
        <v>63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450</v>
      </c>
    </row>
    <row r="80" spans="1:9" ht="17" x14ac:dyDescent="0.2">
      <c r="A80" s="68" t="s">
        <v>60</v>
      </c>
      <c r="B80" s="68" t="s">
        <v>38</v>
      </c>
      <c r="C80" s="68">
        <v>3</v>
      </c>
      <c r="D80" s="69" t="s">
        <v>64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8" t="s">
        <v>19</v>
      </c>
      <c r="B81" s="68" t="s">
        <v>39</v>
      </c>
      <c r="C81" s="68">
        <v>1</v>
      </c>
      <c r="D81" s="69" t="s">
        <v>61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8" t="s">
        <v>19</v>
      </c>
      <c r="B82" s="68" t="s">
        <v>39</v>
      </c>
      <c r="C82" s="68">
        <v>2</v>
      </c>
      <c r="D82" s="69" t="s">
        <v>63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8" t="s">
        <v>21</v>
      </c>
      <c r="B83" s="68" t="s">
        <v>40</v>
      </c>
      <c r="C83" s="68">
        <v>1</v>
      </c>
      <c r="D83" s="69" t="s">
        <v>61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8" t="s">
        <v>21</v>
      </c>
      <c r="B84" s="68" t="s">
        <v>40</v>
      </c>
      <c r="C84" s="68">
        <v>2</v>
      </c>
      <c r="D84" s="69" t="s">
        <v>63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315</v>
      </c>
      <c r="P84" s="96"/>
      <c r="Q84" s="96"/>
      <c r="R84" s="96"/>
      <c r="S84" s="96"/>
      <c r="T84" s="96"/>
      <c r="U84" s="96"/>
      <c r="V84" s="96"/>
      <c r="W84" s="96"/>
    </row>
    <row r="85" spans="1:23" ht="18" customHeight="1" x14ac:dyDescent="0.2">
      <c r="A85" s="68" t="s">
        <v>23</v>
      </c>
      <c r="B85" s="68" t="s">
        <v>236</v>
      </c>
      <c r="C85" s="68">
        <v>1</v>
      </c>
      <c r="D85" s="69" t="s">
        <v>61</v>
      </c>
      <c r="E85" s="64" t="s">
        <v>62</v>
      </c>
      <c r="F85" s="68"/>
      <c r="G85" s="68"/>
      <c r="H85" s="88"/>
      <c r="I85" s="57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8" t="s">
        <v>23</v>
      </c>
      <c r="B86" s="68" t="s">
        <v>236</v>
      </c>
      <c r="C86" s="68">
        <v>2</v>
      </c>
      <c r="D86" s="69" t="s">
        <v>63</v>
      </c>
      <c r="E86" s="64" t="s">
        <v>62</v>
      </c>
      <c r="F86" s="68"/>
      <c r="G86" s="68"/>
      <c r="H86" s="88"/>
      <c r="I86" s="57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8" t="s">
        <v>41</v>
      </c>
      <c r="B87" s="68" t="s">
        <v>45</v>
      </c>
      <c r="C87" s="68">
        <v>1</v>
      </c>
      <c r="D87" s="69" t="s">
        <v>61</v>
      </c>
      <c r="E87" s="64" t="s">
        <v>62</v>
      </c>
      <c r="F87" s="68"/>
      <c r="G87" s="68"/>
      <c r="H87" s="95"/>
      <c r="I87" s="57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8" t="s">
        <v>41</v>
      </c>
      <c r="B88" s="68" t="s">
        <v>46</v>
      </c>
      <c r="C88" s="68">
        <v>1</v>
      </c>
      <c r="D88" s="69" t="s">
        <v>61</v>
      </c>
      <c r="E88" s="64" t="s">
        <v>62</v>
      </c>
      <c r="F88" s="68"/>
      <c r="G88" s="68"/>
      <c r="H88" s="88"/>
      <c r="I88" s="57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8" t="s">
        <v>41</v>
      </c>
      <c r="B89" s="68" t="s">
        <v>46</v>
      </c>
      <c r="C89" s="68">
        <v>2</v>
      </c>
      <c r="D89" s="69" t="s">
        <v>63</v>
      </c>
      <c r="E89" s="64" t="s">
        <v>62</v>
      </c>
      <c r="F89" s="68"/>
      <c r="G89" s="68"/>
      <c r="H89" s="88"/>
      <c r="I89" s="57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8" t="s">
        <v>41</v>
      </c>
      <c r="B90" s="68" t="s">
        <v>47</v>
      </c>
      <c r="C90" s="68">
        <v>1</v>
      </c>
      <c r="D90" s="69" t="s">
        <v>61</v>
      </c>
      <c r="E90" s="64" t="s">
        <v>62</v>
      </c>
      <c r="F90" s="68"/>
      <c r="G90" s="68"/>
      <c r="H90" s="88"/>
      <c r="I90" s="57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8" t="s">
        <v>41</v>
      </c>
      <c r="B91" s="68" t="s">
        <v>47</v>
      </c>
      <c r="C91" s="68">
        <v>2</v>
      </c>
      <c r="D91" s="69" t="s">
        <v>63</v>
      </c>
      <c r="E91" s="64" t="s">
        <v>62</v>
      </c>
      <c r="F91" s="68"/>
      <c r="G91" s="68"/>
      <c r="H91" s="88"/>
      <c r="I91" s="57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8" t="s">
        <v>41</v>
      </c>
      <c r="B92" s="68" t="s">
        <v>47</v>
      </c>
      <c r="C92" s="68">
        <v>3</v>
      </c>
      <c r="D92" s="69" t="s">
        <v>64</v>
      </c>
      <c r="E92" s="64" t="s">
        <v>62</v>
      </c>
      <c r="F92" s="68"/>
      <c r="G92" s="68"/>
      <c r="H92" s="88"/>
      <c r="I92" s="57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8" t="s">
        <v>41</v>
      </c>
      <c r="B93" s="68" t="s">
        <v>47</v>
      </c>
      <c r="C93" s="68">
        <v>4</v>
      </c>
      <c r="D93" s="69" t="s">
        <v>65</v>
      </c>
      <c r="E93" s="64" t="s">
        <v>62</v>
      </c>
      <c r="F93" s="68"/>
      <c r="G93" s="68"/>
      <c r="H93" s="88"/>
      <c r="I93" s="57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8" t="s">
        <v>41</v>
      </c>
      <c r="B94" s="68" t="s">
        <v>47</v>
      </c>
      <c r="C94" s="68">
        <v>5</v>
      </c>
      <c r="D94" s="69" t="s">
        <v>66</v>
      </c>
      <c r="E94" s="64" t="s">
        <v>62</v>
      </c>
      <c r="F94" s="68"/>
      <c r="G94" s="68"/>
      <c r="H94" s="88"/>
      <c r="I94" s="57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8" t="s">
        <v>41</v>
      </c>
      <c r="B95" s="68" t="s">
        <v>47</v>
      </c>
      <c r="C95" s="68">
        <v>6</v>
      </c>
      <c r="D95" s="69" t="s">
        <v>67</v>
      </c>
      <c r="E95" s="64" t="s">
        <v>62</v>
      </c>
      <c r="F95" s="68"/>
      <c r="G95" s="68"/>
      <c r="H95" s="88"/>
      <c r="I95" s="57">
        <f>VLOOKUP(C95,'Points Table'!A$3:L$43,IF(A95="A Grade / Juniors",4,IF(A95="B Grade",6,IF(A95="C Grade",8,IF(A95="D Grade",10,12)))))</f>
        <v>380</v>
      </c>
      <c r="N95" s="96"/>
      <c r="O95" s="96"/>
      <c r="P95" s="96"/>
      <c r="Q95" s="96"/>
      <c r="R95" s="96"/>
      <c r="S95" s="96"/>
      <c r="T95" s="96"/>
      <c r="U95" s="96"/>
    </row>
    <row r="96" spans="1:23" ht="17" customHeight="1" x14ac:dyDescent="0.2">
      <c r="A96" s="68" t="s">
        <v>41</v>
      </c>
      <c r="B96" s="68" t="s">
        <v>47</v>
      </c>
      <c r="C96" s="68">
        <v>7</v>
      </c>
      <c r="D96" s="69" t="s">
        <v>68</v>
      </c>
      <c r="E96" s="64" t="s">
        <v>62</v>
      </c>
      <c r="F96" s="68"/>
      <c r="G96" s="68"/>
      <c r="H96" s="88"/>
      <c r="I96" s="57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8" t="s">
        <v>41</v>
      </c>
      <c r="B97" s="68" t="s">
        <v>47</v>
      </c>
      <c r="C97" s="68">
        <v>8</v>
      </c>
      <c r="D97" s="69" t="s">
        <v>69</v>
      </c>
      <c r="E97" s="64" t="s">
        <v>62</v>
      </c>
      <c r="F97" s="68"/>
      <c r="G97" s="68"/>
      <c r="H97" s="88"/>
      <c r="I97" s="57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8" t="s">
        <v>41</v>
      </c>
      <c r="B98" s="68" t="s">
        <v>167</v>
      </c>
      <c r="C98" s="68">
        <v>1</v>
      </c>
      <c r="D98" s="69" t="s">
        <v>61</v>
      </c>
      <c r="E98" s="97" t="s">
        <v>62</v>
      </c>
      <c r="F98" s="68"/>
      <c r="G98" s="68"/>
      <c r="H98" s="88"/>
      <c r="I98" s="57">
        <f>VLOOKUP(C98,'Points Table'!A$3:L$43,IF(A98="A Grade / Juniors",4,IF(A98="B Grade",6,IF(A98="C Grade",8,IF(A98="D Grade",10,12)))))</f>
        <v>500</v>
      </c>
    </row>
  </sheetData>
  <phoneticPr fontId="1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Summary Sheet</vt:lpstr>
      <vt:lpstr>Points Table</vt:lpstr>
      <vt:lpstr>Participants</vt:lpstr>
      <vt:lpstr>League Table R2</vt:lpstr>
      <vt:lpstr>RD1 Eagle</vt:lpstr>
      <vt:lpstr>RD2 Shepherds</vt:lpstr>
      <vt:lpstr>RD3 OHalTW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2024-04-29T09:47:04Z</dcterms:modified>
</cp:coreProperties>
</file>