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AS/Documents/Wordpress/Zero Friction/"/>
    </mc:Choice>
  </mc:AlternateContent>
  <xr:revisionPtr revIDLastSave="0" documentId="13_ncr:1_{62C67B76-A411-D24A-A66D-D1C1AB87BC24}" xr6:coauthVersionLast="47" xr6:coauthVersionMax="47" xr10:uidLastSave="{00000000-0000-0000-0000-000000000000}"/>
  <bookViews>
    <workbookView xWindow="0" yWindow="920" windowWidth="38400" windowHeight="22120" activeTab="3" xr2:uid="{C59F5D0A-4C38-4166-AE0A-2EAD127EB61E}"/>
  </bookViews>
  <sheets>
    <sheet name="Summary Sheet" sheetId="1" r:id="rId1"/>
    <sheet name="Points Table" sheetId="2" r:id="rId2"/>
    <sheet name="Participants" sheetId="3" r:id="rId3"/>
    <sheet name="League Table R4" sheetId="15" r:id="rId4"/>
    <sheet name="RD1 Eagle" sheetId="14" r:id="rId5"/>
    <sheet name="RD2 Shepherds" sheetId="16" r:id="rId6"/>
    <sheet name="RD3 Eagle Park" sheetId="17" r:id="rId7"/>
    <sheet name="RD4 Ohalloran" sheetId="18" r:id="rId8"/>
  </sheets>
  <definedNames>
    <definedName name="rider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01  Page 1_e95697af-f901-4b0e-bb6a-1fd953cd748d" name="Table001  Page 1" connection="Query - Table001 (Page 1)"/>
          <x15:modelTable id="Table002  Page 2_731e9fcb-427c-4796-a4db-a59ee3778cc9" name="Table002  Page 2" connection="Query - Table002 (Page 2)"/>
          <x15:modelTable id="Table001  Page 1   2_6534c477-edcd-4f7d-8435-b5e7ebc549c3" name="Table001  Page 1   2" connection="Query - Table001 (Page 1) (2)"/>
          <x15:modelTable id="Table002  Page 2   2_baaaa137-6eb2-4cb1-9396-b555a5af6358" name="Table002  Page 2   2" connection="Query - Table002 (Page 2) (2)"/>
          <x15:modelTable id="Table001  Page 1   3_3b34a23b-22cc-4fa7-b9d3-24164e8bb2bc" name="Table001  Page 1   3" connection="Query - Table001 (Page 1) (3)"/>
          <x15:modelTable id="Table002  Page 2   3_171ee8da-66c5-4df7-80e7-78e107e4c6ac" name="Table002  Page 2   3" connection="Query - Table002 (Page 2) (3)"/>
          <x15:modelTable id="Table001  Page 1   4_9a9fa545-a7aa-4fe5-99f5-5af84765d4ca" name="Table001  Page 1   4" connection="Query - Table001 (Page 1) (4)"/>
          <x15:modelTable id="Table002  Page 2   4_8af0a6fb-f49a-480a-ba86-8ccbf5122994" name="Table002  Page 2   4" connection="Query - Table002 (Page 2) (4)"/>
          <x15:modelTable id="Table002  Page 2   5_96d989ac-4443-4cd3-b957-e651edd949ac" name="Table002  Page 2   5" connection="Query - Table002 (Page 2) (5)"/>
          <x15:modelTable id="Table003  Page 3_9e416100-b983-4a54-920a-792d8dbd7a21" name="Table003  Page 3" connection="Query - Table003 (Page 3)"/>
          <x15:modelTable id="Table001  Page 1   5_dd88d15d-337c-4346-b235-26ffdfd86395" name="Table001  Page 1   5" connection="Query - Table001 (Page 1) (5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U22" i="15" l="1" a="1"/>
  <c r="AU22" i="15" s="1"/>
  <c r="AU23" i="15" a="1"/>
  <c r="AU23" i="15" s="1"/>
  <c r="AU24" i="15" a="1"/>
  <c r="AU24" i="15" s="1"/>
  <c r="AU25" i="15" a="1"/>
  <c r="AU25" i="15" s="1"/>
  <c r="AU26" i="15" a="1"/>
  <c r="AU26" i="15" s="1"/>
  <c r="AU21" i="15" a="1"/>
  <c r="AU21" i="15" s="1"/>
  <c r="AU20" i="15" a="1"/>
  <c r="AU20" i="15" s="1"/>
  <c r="AU19" i="15" a="1"/>
  <c r="AU19" i="15" s="1"/>
  <c r="AU18" i="15" a="1"/>
  <c r="AU18" i="15" s="1"/>
  <c r="AO19" i="15"/>
  <c r="AO20" i="15"/>
  <c r="AO18" i="15"/>
  <c r="AO21" i="15"/>
  <c r="AO22" i="15"/>
  <c r="AO23" i="15"/>
  <c r="AO24" i="15"/>
  <c r="AO25" i="15"/>
  <c r="AO26" i="15"/>
  <c r="AI22" i="15" a="1"/>
  <c r="AI22" i="15" s="1"/>
  <c r="AI23" i="15" a="1"/>
  <c r="AI23" i="15" s="1"/>
  <c r="AI24" i="15" a="1"/>
  <c r="AI24" i="15" s="1"/>
  <c r="AI25" i="15" a="1"/>
  <c r="AI25" i="15" s="1"/>
  <c r="AI26" i="15" a="1"/>
  <c r="AI26" i="15"/>
  <c r="AI27" i="15" a="1"/>
  <c r="AI27" i="15" s="1"/>
  <c r="AI28" i="15" a="1"/>
  <c r="AI28" i="15" s="1"/>
  <c r="AI29" i="15" a="1"/>
  <c r="AI29" i="15" s="1"/>
  <c r="AI30" i="15" a="1"/>
  <c r="AI30" i="15" s="1"/>
  <c r="AI31" i="15" a="1"/>
  <c r="AI31" i="15" s="1"/>
  <c r="AI32" i="15" a="1"/>
  <c r="AI32" i="15"/>
  <c r="AI33" i="15" a="1"/>
  <c r="AI33" i="15" s="1"/>
  <c r="AI34" i="15" a="1"/>
  <c r="AI34" i="15" s="1"/>
  <c r="AI35" i="15" a="1"/>
  <c r="AI35" i="15" s="1"/>
  <c r="AI36" i="15" a="1"/>
  <c r="AI36" i="15" s="1"/>
  <c r="AI37" i="15" a="1"/>
  <c r="AI37" i="15" s="1"/>
  <c r="AI38" i="15" a="1"/>
  <c r="AI38" i="15"/>
  <c r="AI39" i="15" a="1"/>
  <c r="AI39" i="15" s="1"/>
  <c r="AI40" i="15" a="1"/>
  <c r="AI40" i="15" s="1"/>
  <c r="AI41" i="15" a="1"/>
  <c r="AI41" i="15" s="1"/>
  <c r="AI42" i="15" a="1"/>
  <c r="AI42" i="15" s="1"/>
  <c r="AI43" i="15" a="1"/>
  <c r="AI43" i="15" s="1"/>
  <c r="AI44" i="15" a="1"/>
  <c r="AI44" i="15" s="1"/>
  <c r="AI45" i="15" a="1"/>
  <c r="AI45" i="15" s="1"/>
  <c r="AI46" i="15" a="1"/>
  <c r="AI46" i="15" s="1"/>
  <c r="AI47" i="15" a="1"/>
  <c r="AI47" i="15" s="1"/>
  <c r="AI48" i="15" a="1"/>
  <c r="AI48" i="15" s="1"/>
  <c r="AI49" i="15" a="1"/>
  <c r="AI49" i="15" s="1"/>
  <c r="AI50" i="15" a="1"/>
  <c r="AI50" i="15" s="1"/>
  <c r="AI51" i="15" a="1"/>
  <c r="AI51" i="15" s="1"/>
  <c r="AI52" i="15" a="1"/>
  <c r="AI52" i="15" s="1"/>
  <c r="AI53" i="15" a="1"/>
  <c r="AI53" i="15" s="1"/>
  <c r="AI54" i="15" a="1"/>
  <c r="AI54" i="15" s="1"/>
  <c r="AI55" i="15" a="1"/>
  <c r="AI55" i="15" s="1"/>
  <c r="AI56" i="15" a="1"/>
  <c r="AI56" i="15" s="1"/>
  <c r="AI57" i="15" a="1"/>
  <c r="AI57" i="15" s="1"/>
  <c r="AI58" i="15" a="1"/>
  <c r="AI58" i="15" s="1"/>
  <c r="AI59" i="15" a="1"/>
  <c r="AI59" i="15" s="1"/>
  <c r="AI60" i="15" a="1"/>
  <c r="AI60" i="15" s="1"/>
  <c r="AI61" i="15" a="1"/>
  <c r="AI61" i="15" s="1"/>
  <c r="AI62" i="15" a="1"/>
  <c r="AI62" i="15" s="1"/>
  <c r="AI63" i="15" a="1"/>
  <c r="AI63" i="15" s="1"/>
  <c r="AI64" i="15" a="1"/>
  <c r="AI64" i="15" s="1"/>
  <c r="AI65" i="15" a="1"/>
  <c r="AI65" i="15" s="1"/>
  <c r="AI21" i="15" a="1"/>
  <c r="AI21" i="15" s="1"/>
  <c r="AI20" i="15" a="1"/>
  <c r="AI20" i="15" s="1"/>
  <c r="AI19" i="15" a="1"/>
  <c r="AI19" i="15" s="1"/>
  <c r="AI18" i="15" a="1"/>
  <c r="AI18" i="15" s="1"/>
  <c r="AC60" i="15"/>
  <c r="AC54" i="15"/>
  <c r="AC29" i="15"/>
  <c r="AC30" i="15"/>
  <c r="AC40" i="15"/>
  <c r="AC33" i="15"/>
  <c r="AC26" i="15"/>
  <c r="AC45" i="15"/>
  <c r="AC50" i="15"/>
  <c r="AC42" i="15"/>
  <c r="AC49" i="15"/>
  <c r="AC27" i="15"/>
  <c r="AC47" i="15"/>
  <c r="AC32" i="15"/>
  <c r="AC18" i="15"/>
  <c r="AC37" i="15"/>
  <c r="AC38" i="15"/>
  <c r="AC39" i="15"/>
  <c r="AC36" i="15"/>
  <c r="AC51" i="15"/>
  <c r="AC34" i="15"/>
  <c r="AC58" i="15"/>
  <c r="AC23" i="15"/>
  <c r="AC43" i="15"/>
  <c r="AC44" i="15"/>
  <c r="AC55" i="15"/>
  <c r="AC35" i="15"/>
  <c r="AC22" i="15"/>
  <c r="AC41" i="15"/>
  <c r="AC31" i="15"/>
  <c r="AC20" i="15"/>
  <c r="AC63" i="15"/>
  <c r="AC21" i="15"/>
  <c r="AC56" i="15"/>
  <c r="AC46" i="15"/>
  <c r="AC52" i="15"/>
  <c r="AC53" i="15"/>
  <c r="AC19" i="15"/>
  <c r="AC64" i="15"/>
  <c r="AC62" i="15"/>
  <c r="AC25" i="15"/>
  <c r="AC65" i="15"/>
  <c r="AC57" i="15"/>
  <c r="AC24" i="15"/>
  <c r="AC28" i="15"/>
  <c r="AC61" i="15"/>
  <c r="AC48" i="15"/>
  <c r="AC59" i="15"/>
  <c r="N26" i="15"/>
  <c r="O26" i="15"/>
  <c r="P26" i="15"/>
  <c r="Q26" i="15"/>
  <c r="Q47" i="15"/>
  <c r="Q31" i="15"/>
  <c r="Q37" i="15"/>
  <c r="Q21" i="15"/>
  <c r="Q32" i="15"/>
  <c r="Q44" i="15"/>
  <c r="Q25" i="15"/>
  <c r="Q35" i="15"/>
  <c r="Q38" i="15"/>
  <c r="Q23" i="15"/>
  <c r="Q24" i="15"/>
  <c r="Q19" i="15"/>
  <c r="Q42" i="15"/>
  <c r="Q40" i="15"/>
  <c r="Q28" i="15"/>
  <c r="Q29" i="15"/>
  <c r="Q43" i="15"/>
  <c r="Q41" i="15"/>
  <c r="Q33" i="15"/>
  <c r="Q36" i="15"/>
  <c r="Q30" i="15"/>
  <c r="Q45" i="15"/>
  <c r="Q34" i="15"/>
  <c r="Q39" i="15"/>
  <c r="Q27" i="15"/>
  <c r="Q20" i="15"/>
  <c r="Q22" i="15"/>
  <c r="Q46" i="15"/>
  <c r="Q18" i="15"/>
  <c r="N18" i="15"/>
  <c r="O18" i="15"/>
  <c r="P18" i="15"/>
  <c r="K22" i="15" a="1"/>
  <c r="K22" i="15" s="1"/>
  <c r="K23" i="15" a="1"/>
  <c r="K23" i="15" s="1"/>
  <c r="K24" i="15" a="1"/>
  <c r="K24" i="15" s="1"/>
  <c r="K25" i="15" a="1"/>
  <c r="K25" i="15" s="1"/>
  <c r="K26" i="15" a="1"/>
  <c r="K26" i="15" s="1"/>
  <c r="K27" i="15" a="1"/>
  <c r="K27" i="15" s="1"/>
  <c r="K28" i="15" a="1"/>
  <c r="K28" i="15" s="1"/>
  <c r="K29" i="15" a="1"/>
  <c r="K29" i="15" s="1"/>
  <c r="K30" i="15" a="1"/>
  <c r="K30" i="15" s="1"/>
  <c r="K31" i="15" a="1"/>
  <c r="K31" i="15" s="1"/>
  <c r="K32" i="15" a="1"/>
  <c r="K32" i="15" s="1"/>
  <c r="K33" i="15" a="1"/>
  <c r="K33" i="15" s="1"/>
  <c r="K34" i="15" a="1"/>
  <c r="K34" i="15" s="1"/>
  <c r="K35" i="15" a="1"/>
  <c r="K35" i="15" s="1"/>
  <c r="K36" i="15" a="1"/>
  <c r="K36" i="15" s="1"/>
  <c r="K37" i="15" a="1"/>
  <c r="K37" i="15" s="1"/>
  <c r="K38" i="15" a="1"/>
  <c r="K38" i="15" s="1"/>
  <c r="K39" i="15" a="1"/>
  <c r="K39" i="15" s="1"/>
  <c r="K40" i="15" a="1"/>
  <c r="K40" i="15" s="1"/>
  <c r="K41" i="15" a="1"/>
  <c r="K41" i="15" s="1"/>
  <c r="K42" i="15" a="1"/>
  <c r="K42" i="15" s="1"/>
  <c r="K43" i="15" a="1"/>
  <c r="K43" i="15" s="1"/>
  <c r="K44" i="15" a="1"/>
  <c r="K44" i="15" s="1"/>
  <c r="K45" i="15" a="1"/>
  <c r="K45" i="15" s="1"/>
  <c r="K46" i="15" a="1"/>
  <c r="K46" i="15" s="1"/>
  <c r="K47" i="15" a="1"/>
  <c r="K47" i="15" s="1"/>
  <c r="K48" i="15" a="1"/>
  <c r="K48" i="15" s="1"/>
  <c r="K49" i="15" a="1"/>
  <c r="K49" i="15" s="1"/>
  <c r="K50" i="15" a="1"/>
  <c r="K50" i="15" s="1"/>
  <c r="K51" i="15" a="1"/>
  <c r="K51" i="15" s="1"/>
  <c r="K52" i="15" a="1"/>
  <c r="K52" i="15" s="1"/>
  <c r="K53" i="15" a="1"/>
  <c r="K53" i="15" s="1"/>
  <c r="K54" i="15" a="1"/>
  <c r="K54" i="15" s="1"/>
  <c r="K55" i="15" a="1"/>
  <c r="K55" i="15" s="1"/>
  <c r="K56" i="15" a="1"/>
  <c r="K56" i="15" s="1"/>
  <c r="K57" i="15" a="1"/>
  <c r="K57" i="15" s="1"/>
  <c r="K58" i="15" a="1"/>
  <c r="K58" i="15" s="1"/>
  <c r="K59" i="15" a="1"/>
  <c r="K59" i="15" s="1"/>
  <c r="K60" i="15" a="1"/>
  <c r="K60" i="15" s="1"/>
  <c r="K61" i="15" a="1"/>
  <c r="K61" i="15" s="1"/>
  <c r="K62" i="15" a="1"/>
  <c r="K62" i="15" s="1"/>
  <c r="K63" i="15" a="1"/>
  <c r="K63" i="15" s="1"/>
  <c r="K64" i="15" a="1"/>
  <c r="K64" i="15" s="1"/>
  <c r="K65" i="15" a="1"/>
  <c r="K65" i="15" s="1"/>
  <c r="K66" i="15" a="1"/>
  <c r="K66" i="15" s="1"/>
  <c r="K67" i="15" a="1"/>
  <c r="K67" i="15" s="1"/>
  <c r="K68" i="15" a="1"/>
  <c r="K68" i="15" s="1"/>
  <c r="K69" i="15" a="1"/>
  <c r="K69" i="15" s="1"/>
  <c r="K70" i="15" a="1"/>
  <c r="K70" i="15" s="1"/>
  <c r="K71" i="15" a="1"/>
  <c r="K71" i="15" s="1"/>
  <c r="K72" i="15" a="1"/>
  <c r="K72" i="15" s="1"/>
  <c r="K73" i="15" a="1"/>
  <c r="K73" i="15" s="1"/>
  <c r="K74" i="15" a="1"/>
  <c r="K74" i="15" s="1"/>
  <c r="K75" i="15" a="1"/>
  <c r="K75" i="15" s="1"/>
  <c r="K76" i="15" a="1"/>
  <c r="K76" i="15" s="1"/>
  <c r="K77" i="15" a="1"/>
  <c r="K77" i="15" s="1"/>
  <c r="K78" i="15" a="1"/>
  <c r="K78" i="15" s="1"/>
  <c r="K79" i="15" a="1"/>
  <c r="K79" i="15" s="1"/>
  <c r="K80" i="15" a="1"/>
  <c r="K80" i="15" s="1"/>
  <c r="K81" i="15" a="1"/>
  <c r="K81" i="15" s="1"/>
  <c r="K82" i="15" a="1"/>
  <c r="K82" i="15" s="1"/>
  <c r="K83" i="15" a="1"/>
  <c r="K83" i="15" s="1"/>
  <c r="K84" i="15" a="1"/>
  <c r="K84" i="15" s="1"/>
  <c r="K85" i="15" a="1"/>
  <c r="K85" i="15" s="1"/>
  <c r="K86" i="15" a="1"/>
  <c r="K86" i="15" s="1"/>
  <c r="K87" i="15" a="1"/>
  <c r="K87" i="15" s="1"/>
  <c r="K88" i="15" a="1"/>
  <c r="K88" i="15" s="1"/>
  <c r="K89" i="15" a="1"/>
  <c r="K89" i="15" s="1"/>
  <c r="K90" i="15" a="1"/>
  <c r="K90" i="15" s="1"/>
  <c r="K91" i="15" a="1"/>
  <c r="K91" i="15" s="1"/>
  <c r="K92" i="15" a="1"/>
  <c r="K92" i="15" s="1"/>
  <c r="K93" i="15" a="1"/>
  <c r="K93" i="15" s="1"/>
  <c r="K94" i="15" a="1"/>
  <c r="K94" i="15" s="1"/>
  <c r="K95" i="15" a="1"/>
  <c r="K95" i="15" s="1"/>
  <c r="K96" i="15" a="1"/>
  <c r="K96" i="15" s="1"/>
  <c r="K97" i="15" a="1"/>
  <c r="K97" i="15" s="1"/>
  <c r="K98" i="15" a="1"/>
  <c r="K98" i="15" s="1"/>
  <c r="K99" i="15" a="1"/>
  <c r="K99" i="15" s="1"/>
  <c r="K100" i="15" a="1"/>
  <c r="K100" i="15" s="1"/>
  <c r="K101" i="15" a="1"/>
  <c r="K101" i="15" s="1"/>
  <c r="K102" i="15" a="1"/>
  <c r="K102" i="15" s="1"/>
  <c r="K103" i="15" a="1"/>
  <c r="K103" i="15" s="1"/>
  <c r="K104" i="15" a="1"/>
  <c r="K104" i="15" s="1"/>
  <c r="K105" i="15" a="1"/>
  <c r="K105" i="15" s="1"/>
  <c r="K106" i="15" a="1"/>
  <c r="K106" i="15" s="1"/>
  <c r="K107" i="15" a="1"/>
  <c r="K107" i="15" s="1"/>
  <c r="K108" i="15" a="1"/>
  <c r="K108" i="15" s="1"/>
  <c r="K109" i="15" a="1"/>
  <c r="K109" i="15" s="1"/>
  <c r="K110" i="15" a="1"/>
  <c r="K110" i="15" s="1"/>
  <c r="K111" i="15" a="1"/>
  <c r="K111" i="15" s="1"/>
  <c r="K112" i="15" a="1"/>
  <c r="K112" i="15" s="1"/>
  <c r="K113" i="15" a="1"/>
  <c r="K113" i="15" s="1"/>
  <c r="K114" i="15" a="1"/>
  <c r="K114" i="15" s="1"/>
  <c r="K115" i="15" a="1"/>
  <c r="K115" i="15" s="1"/>
  <c r="K116" i="15" a="1"/>
  <c r="K116" i="15" s="1"/>
  <c r="K117" i="15" a="1"/>
  <c r="K117" i="15" s="1"/>
  <c r="K118" i="15" a="1"/>
  <c r="K118" i="15" s="1"/>
  <c r="K119" i="15" a="1"/>
  <c r="K119" i="15" s="1"/>
  <c r="K120" i="15" a="1"/>
  <c r="K120" i="15" s="1"/>
  <c r="K121" i="15" a="1"/>
  <c r="K121" i="15" s="1"/>
  <c r="K122" i="15" a="1"/>
  <c r="K122" i="15" s="1"/>
  <c r="K123" i="15" a="1"/>
  <c r="K123" i="15" s="1"/>
  <c r="K124" i="15" a="1"/>
  <c r="K124" i="15" s="1"/>
  <c r="K125" i="15" a="1"/>
  <c r="K125" i="15" s="1"/>
  <c r="K126" i="15" a="1"/>
  <c r="K126" i="15" s="1"/>
  <c r="K127" i="15" a="1"/>
  <c r="K127" i="15" s="1"/>
  <c r="K128" i="15" a="1"/>
  <c r="K128" i="15" s="1"/>
  <c r="K129" i="15" a="1"/>
  <c r="K129" i="15" s="1"/>
  <c r="K130" i="15" a="1"/>
  <c r="K130" i="15" s="1"/>
  <c r="K131" i="15" a="1"/>
  <c r="K131" i="15" s="1"/>
  <c r="K132" i="15" a="1"/>
  <c r="K132" i="15" s="1"/>
  <c r="K133" i="15" a="1"/>
  <c r="K133" i="15" s="1"/>
  <c r="K134" i="15" a="1"/>
  <c r="K134" i="15" s="1"/>
  <c r="K135" i="15" a="1"/>
  <c r="K135" i="15" s="1"/>
  <c r="K136" i="15" a="1"/>
  <c r="K136" i="15" s="1"/>
  <c r="K137" i="15" a="1"/>
  <c r="K137" i="15" s="1"/>
  <c r="K138" i="15" a="1"/>
  <c r="K138" i="15" s="1"/>
  <c r="K139" i="15" a="1"/>
  <c r="K139" i="15" s="1"/>
  <c r="K140" i="15" a="1"/>
  <c r="K140" i="15" s="1"/>
  <c r="K141" i="15" a="1"/>
  <c r="K141" i="15" s="1"/>
  <c r="K142" i="15" a="1"/>
  <c r="K142" i="15" s="1"/>
  <c r="K143" i="15" a="1"/>
  <c r="K143" i="15" s="1"/>
  <c r="K144" i="15" a="1"/>
  <c r="K144" i="15" s="1"/>
  <c r="K145" i="15" a="1"/>
  <c r="K145" i="15" s="1"/>
  <c r="K146" i="15" a="1"/>
  <c r="K146" i="15" s="1"/>
  <c r="K147" i="15" a="1"/>
  <c r="K147" i="15" s="1"/>
  <c r="K148" i="15" a="1"/>
  <c r="K148" i="15" s="1"/>
  <c r="K149" i="15" a="1"/>
  <c r="K149" i="15" s="1"/>
  <c r="K150" i="15" a="1"/>
  <c r="K150" i="15" s="1"/>
  <c r="K151" i="15" a="1"/>
  <c r="K151" i="15" s="1"/>
  <c r="K152" i="15" a="1"/>
  <c r="K152" i="15" s="1"/>
  <c r="K153" i="15" a="1"/>
  <c r="K153" i="15" s="1"/>
  <c r="K154" i="15" a="1"/>
  <c r="K154" i="15" s="1"/>
  <c r="K155" i="15" a="1"/>
  <c r="K155" i="15" s="1"/>
  <c r="K156" i="15" a="1"/>
  <c r="K156" i="15" s="1"/>
  <c r="K157" i="15" a="1"/>
  <c r="K157" i="15" s="1"/>
  <c r="K158" i="15" a="1"/>
  <c r="K158" i="15" s="1"/>
  <c r="K159" i="15" a="1"/>
  <c r="K159" i="15" s="1"/>
  <c r="K160" i="15" a="1"/>
  <c r="K160" i="15" s="1"/>
  <c r="K161" i="15" a="1"/>
  <c r="K161" i="15" s="1"/>
  <c r="K162" i="15" a="1"/>
  <c r="K162" i="15" s="1"/>
  <c r="K163" i="15" a="1"/>
  <c r="K163" i="15" s="1"/>
  <c r="K21" i="15" a="1"/>
  <c r="K21" i="15" s="1"/>
  <c r="K20" i="15" a="1"/>
  <c r="K20" i="15" s="1"/>
  <c r="K19" i="15" a="1"/>
  <c r="K19" i="15" s="1"/>
  <c r="K18" i="15" a="1"/>
  <c r="K18" i="15" s="1"/>
  <c r="E72" i="15"/>
  <c r="E90" i="15"/>
  <c r="E71" i="15"/>
  <c r="E107" i="15"/>
  <c r="E19" i="15"/>
  <c r="E58" i="15"/>
  <c r="E152" i="15"/>
  <c r="E69" i="15"/>
  <c r="E115" i="15"/>
  <c r="E108" i="15"/>
  <c r="E147" i="15"/>
  <c r="E75" i="15"/>
  <c r="E76" i="15"/>
  <c r="E84" i="15"/>
  <c r="E113" i="15"/>
  <c r="E64" i="15"/>
  <c r="E117" i="15"/>
  <c r="E136" i="15"/>
  <c r="E148" i="15"/>
  <c r="E26" i="15"/>
  <c r="E158" i="15"/>
  <c r="E114" i="15"/>
  <c r="E140" i="15"/>
  <c r="E61" i="15"/>
  <c r="E131" i="15"/>
  <c r="E81" i="15"/>
  <c r="E103" i="15"/>
  <c r="E141" i="15"/>
  <c r="E88" i="15"/>
  <c r="E137" i="15"/>
  <c r="E18" i="15"/>
  <c r="E56" i="15"/>
  <c r="E121" i="15"/>
  <c r="E41" i="15"/>
  <c r="E20" i="15"/>
  <c r="E35" i="15"/>
  <c r="E91" i="15"/>
  <c r="E54" i="15"/>
  <c r="E46" i="15"/>
  <c r="E85" i="15"/>
  <c r="E77" i="15"/>
  <c r="E138" i="15"/>
  <c r="E142" i="15"/>
  <c r="E59" i="15"/>
  <c r="E32" i="15"/>
  <c r="E47" i="15"/>
  <c r="E21" i="15"/>
  <c r="E163" i="15"/>
  <c r="E124" i="15"/>
  <c r="E139" i="15"/>
  <c r="E30" i="15"/>
  <c r="E50" i="15"/>
  <c r="E104" i="15"/>
  <c r="E57" i="15"/>
  <c r="E28" i="15"/>
  <c r="E79" i="15"/>
  <c r="E43" i="15"/>
  <c r="E98" i="15"/>
  <c r="E51" i="15"/>
  <c r="E24" i="15"/>
  <c r="E95" i="15"/>
  <c r="E96" i="15"/>
  <c r="E105" i="15"/>
  <c r="E149" i="15"/>
  <c r="E116" i="15"/>
  <c r="E68" i="15"/>
  <c r="E132" i="15"/>
  <c r="E23" i="15"/>
  <c r="E127" i="15"/>
  <c r="E65" i="15"/>
  <c r="E92" i="15"/>
  <c r="E99" i="15"/>
  <c r="E110" i="15"/>
  <c r="E126" i="15"/>
  <c r="E135" i="15"/>
  <c r="E44" i="15"/>
  <c r="E66" i="15"/>
  <c r="E34" i="15"/>
  <c r="E86" i="15"/>
  <c r="E38" i="15"/>
  <c r="E129" i="15"/>
  <c r="E151" i="15"/>
  <c r="E118" i="15"/>
  <c r="E49" i="15"/>
  <c r="E111" i="15"/>
  <c r="E39" i="15"/>
  <c r="E42" i="15"/>
  <c r="E106" i="15"/>
  <c r="E67" i="15"/>
  <c r="E22" i="15"/>
  <c r="E122" i="15"/>
  <c r="E102" i="15"/>
  <c r="E80" i="15"/>
  <c r="E125" i="15"/>
  <c r="E101" i="15"/>
  <c r="E83" i="15"/>
  <c r="E63" i="15"/>
  <c r="E55" i="15"/>
  <c r="E97" i="15"/>
  <c r="E87" i="15"/>
  <c r="E37" i="15"/>
  <c r="E150" i="15"/>
  <c r="E157" i="15"/>
  <c r="E112" i="15"/>
  <c r="E40" i="15"/>
  <c r="E33" i="15"/>
  <c r="E128" i="15"/>
  <c r="E60" i="15"/>
  <c r="E159" i="15"/>
  <c r="E160" i="15"/>
  <c r="E133" i="15"/>
  <c r="E154" i="15"/>
  <c r="E82" i="15"/>
  <c r="E119" i="15"/>
  <c r="E62" i="15"/>
  <c r="E74" i="15"/>
  <c r="E156" i="15"/>
  <c r="E145" i="15"/>
  <c r="E162" i="15"/>
  <c r="E146" i="15"/>
  <c r="E93" i="15"/>
  <c r="E123" i="15"/>
  <c r="E70" i="15"/>
  <c r="E25" i="15"/>
  <c r="E73" i="15"/>
  <c r="E36" i="15"/>
  <c r="E45" i="15"/>
  <c r="E155" i="15"/>
  <c r="E134" i="15"/>
  <c r="E27" i="15"/>
  <c r="E143" i="15"/>
  <c r="E48" i="15"/>
  <c r="E153" i="15"/>
  <c r="E31" i="15"/>
  <c r="E144" i="15"/>
  <c r="E78" i="15"/>
  <c r="E89" i="15"/>
  <c r="E161" i="15"/>
  <c r="E53" i="15"/>
  <c r="E100" i="15"/>
  <c r="E29" i="15"/>
  <c r="E94" i="15"/>
  <c r="E52" i="15"/>
  <c r="E109" i="15"/>
  <c r="E120" i="15"/>
  <c r="E130" i="15"/>
  <c r="B162" i="15"/>
  <c r="B146" i="15"/>
  <c r="B93" i="15"/>
  <c r="B123" i="15"/>
  <c r="B70" i="15"/>
  <c r="B25" i="15"/>
  <c r="B73" i="15"/>
  <c r="I73" i="15" s="1"/>
  <c r="J73" i="15" s="1" a="1"/>
  <c r="J73" i="15" s="1"/>
  <c r="B36" i="15"/>
  <c r="I36" i="15" s="1"/>
  <c r="J36" i="15" s="1" a="1"/>
  <c r="J36" i="15" s="1"/>
  <c r="B45" i="15"/>
  <c r="B155" i="15"/>
  <c r="I155" i="15" s="1"/>
  <c r="J155" i="15" s="1" a="1"/>
  <c r="J155" i="15" s="1"/>
  <c r="B134" i="15"/>
  <c r="B27" i="15"/>
  <c r="B143" i="15"/>
  <c r="B48" i="15"/>
  <c r="B153" i="15"/>
  <c r="B31" i="15"/>
  <c r="B144" i="15"/>
  <c r="B78" i="15"/>
  <c r="B89" i="15"/>
  <c r="I89" i="15" s="1"/>
  <c r="J89" i="15" s="1" a="1"/>
  <c r="J89" i="15" s="1"/>
  <c r="B161" i="15"/>
  <c r="B53" i="15"/>
  <c r="I53" i="15" s="1"/>
  <c r="J53" i="15" s="1" a="1"/>
  <c r="J53" i="15" s="1"/>
  <c r="B100" i="15"/>
  <c r="B29" i="15"/>
  <c r="B94" i="15"/>
  <c r="B52" i="15"/>
  <c r="B109" i="15"/>
  <c r="B120" i="15"/>
  <c r="B130" i="15"/>
  <c r="C162" i="15"/>
  <c r="C146" i="15"/>
  <c r="C93" i="15"/>
  <c r="I93" i="15" s="1"/>
  <c r="J93" i="15" s="1" a="1"/>
  <c r="J93" i="15" s="1"/>
  <c r="C123" i="15"/>
  <c r="C70" i="15"/>
  <c r="C25" i="15"/>
  <c r="C73" i="15"/>
  <c r="C36" i="15"/>
  <c r="C45" i="15"/>
  <c r="C155" i="15"/>
  <c r="C134" i="15"/>
  <c r="C27" i="15"/>
  <c r="C143" i="15"/>
  <c r="C48" i="15"/>
  <c r="C153" i="15"/>
  <c r="C31" i="15"/>
  <c r="C144" i="15"/>
  <c r="I144" i="15" s="1"/>
  <c r="J144" i="15" s="1" a="1"/>
  <c r="J144" i="15" s="1"/>
  <c r="C78" i="15"/>
  <c r="I78" i="15" s="1"/>
  <c r="J78" i="15" s="1" a="1"/>
  <c r="J78" i="15" s="1"/>
  <c r="C89" i="15"/>
  <c r="C161" i="15"/>
  <c r="C53" i="15"/>
  <c r="C100" i="15"/>
  <c r="C29" i="15"/>
  <c r="C94" i="15"/>
  <c r="I94" i="15" s="1"/>
  <c r="J94" i="15" s="1" a="1"/>
  <c r="J94" i="15" s="1"/>
  <c r="C52" i="15"/>
  <c r="C109" i="15"/>
  <c r="C120" i="15"/>
  <c r="C130" i="15"/>
  <c r="D162" i="15"/>
  <c r="D146" i="15"/>
  <c r="D93" i="15"/>
  <c r="D123" i="15"/>
  <c r="D70" i="15"/>
  <c r="D25" i="15"/>
  <c r="D73" i="15"/>
  <c r="D36" i="15"/>
  <c r="D45" i="15"/>
  <c r="D155" i="15"/>
  <c r="D134" i="15"/>
  <c r="I134" i="15" s="1"/>
  <c r="J134" i="15" s="1" a="1"/>
  <c r="J134" i="15" s="1"/>
  <c r="D27" i="15"/>
  <c r="D143" i="15"/>
  <c r="D48" i="15"/>
  <c r="D153" i="15"/>
  <c r="D31" i="15"/>
  <c r="D144" i="15"/>
  <c r="D78" i="15"/>
  <c r="D89" i="15"/>
  <c r="D161" i="15"/>
  <c r="D53" i="15"/>
  <c r="D100" i="15"/>
  <c r="D29" i="15"/>
  <c r="I29" i="15" s="1"/>
  <c r="J29" i="15" s="1" a="1"/>
  <c r="J29" i="15" s="1"/>
  <c r="D94" i="15"/>
  <c r="D52" i="15"/>
  <c r="D109" i="15"/>
  <c r="D120" i="15"/>
  <c r="D130" i="15"/>
  <c r="I45" i="15"/>
  <c r="J45" i="15" s="1" a="1"/>
  <c r="J45" i="15" s="1"/>
  <c r="I27" i="15"/>
  <c r="J27" i="15" s="1" a="1"/>
  <c r="J27" i="15" s="1"/>
  <c r="I3" i="18"/>
  <c r="I4" i="18"/>
  <c r="I5" i="18"/>
  <c r="I6" i="18"/>
  <c r="I7" i="18"/>
  <c r="I8" i="18"/>
  <c r="I9" i="18"/>
  <c r="I10" i="18"/>
  <c r="I11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8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4" i="18"/>
  <c r="I95" i="18"/>
  <c r="I96" i="18"/>
  <c r="I97" i="18"/>
  <c r="I98" i="18"/>
  <c r="I2" i="18"/>
  <c r="M3" i="3"/>
  <c r="M4" i="3"/>
  <c r="M5" i="3"/>
  <c r="M6" i="3"/>
  <c r="M7" i="3"/>
  <c r="M8" i="3"/>
  <c r="M9" i="3"/>
  <c r="M10" i="3"/>
  <c r="M11" i="3"/>
  <c r="M12" i="3"/>
  <c r="M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AL26" i="15"/>
  <c r="AL24" i="15"/>
  <c r="AM26" i="15"/>
  <c r="AM24" i="15"/>
  <c r="AN26" i="15"/>
  <c r="AN24" i="15"/>
  <c r="AB25" i="15"/>
  <c r="AA25" i="15"/>
  <c r="Z25" i="15"/>
  <c r="AG25" i="15" s="1"/>
  <c r="AH25" i="15" s="1" a="1"/>
  <c r="AH25" i="15" s="1"/>
  <c r="AB41" i="15"/>
  <c r="AA41" i="15"/>
  <c r="Z41" i="15"/>
  <c r="AB57" i="15"/>
  <c r="AA57" i="15"/>
  <c r="Z57" i="15"/>
  <c r="AB44" i="15"/>
  <c r="AA44" i="15"/>
  <c r="Z44" i="15"/>
  <c r="AB47" i="15"/>
  <c r="AA47" i="15"/>
  <c r="Z47" i="15"/>
  <c r="AG47" i="15" s="1"/>
  <c r="AH47" i="15" s="1" a="1"/>
  <c r="AH47" i="15" s="1"/>
  <c r="AB64" i="15"/>
  <c r="AA64" i="15"/>
  <c r="Z64" i="15"/>
  <c r="N43" i="15"/>
  <c r="N22" i="15"/>
  <c r="N46" i="15"/>
  <c r="O43" i="15"/>
  <c r="O22" i="15"/>
  <c r="O46" i="15"/>
  <c r="P43" i="15"/>
  <c r="P22" i="15"/>
  <c r="P46" i="15"/>
  <c r="AN18" i="15"/>
  <c r="AN21" i="15"/>
  <c r="AN25" i="15"/>
  <c r="AN20" i="15"/>
  <c r="AN22" i="15"/>
  <c r="AN19" i="15"/>
  <c r="AN23" i="15"/>
  <c r="AB65" i="15"/>
  <c r="AB46" i="15"/>
  <c r="AB45" i="15"/>
  <c r="AB50" i="15"/>
  <c r="AB52" i="15"/>
  <c r="AB27" i="15"/>
  <c r="AB23" i="15"/>
  <c r="AB55" i="15"/>
  <c r="AB20" i="15"/>
  <c r="AB34" i="15"/>
  <c r="AB31" i="15"/>
  <c r="AB33" i="15"/>
  <c r="AB22" i="15"/>
  <c r="AB49" i="15"/>
  <c r="AB60" i="15"/>
  <c r="AB38" i="15"/>
  <c r="AB39" i="15"/>
  <c r="AB36" i="15"/>
  <c r="AB37" i="15"/>
  <c r="AB63" i="15"/>
  <c r="AB32" i="15"/>
  <c r="AB62" i="15"/>
  <c r="AB54" i="15"/>
  <c r="AB58" i="15"/>
  <c r="AB24" i="15"/>
  <c r="AB53" i="15"/>
  <c r="AB18" i="15"/>
  <c r="AB26" i="15"/>
  <c r="AB51" i="15"/>
  <c r="AB42" i="15"/>
  <c r="AB30" i="15"/>
  <c r="AB61" i="15"/>
  <c r="AB40" i="15"/>
  <c r="AB19" i="15"/>
  <c r="AB35" i="15"/>
  <c r="AB21" i="15"/>
  <c r="AB56" i="15"/>
  <c r="AB29" i="15"/>
  <c r="AB48" i="15"/>
  <c r="AB28" i="15"/>
  <c r="AB43" i="15"/>
  <c r="AB59" i="15"/>
  <c r="P35" i="15"/>
  <c r="P39" i="15"/>
  <c r="P24" i="15"/>
  <c r="P42" i="15"/>
  <c r="P34" i="15"/>
  <c r="P47" i="15"/>
  <c r="P37" i="15"/>
  <c r="P27" i="15"/>
  <c r="P20" i="15"/>
  <c r="P40" i="15"/>
  <c r="P19" i="15"/>
  <c r="P36" i="15"/>
  <c r="P41" i="15"/>
  <c r="P45" i="15"/>
  <c r="P30" i="15"/>
  <c r="P32" i="15"/>
  <c r="P21" i="15"/>
  <c r="P38" i="15"/>
  <c r="P33" i="15"/>
  <c r="P44" i="15"/>
  <c r="P25" i="15"/>
  <c r="P23" i="15"/>
  <c r="P29" i="15"/>
  <c r="P28" i="15"/>
  <c r="P31" i="15"/>
  <c r="D142" i="15"/>
  <c r="D66" i="15"/>
  <c r="D71" i="15"/>
  <c r="D138" i="15"/>
  <c r="D152" i="15"/>
  <c r="D122" i="15"/>
  <c r="D23" i="15"/>
  <c r="D55" i="15"/>
  <c r="D131" i="15"/>
  <c r="D85" i="15"/>
  <c r="D103" i="15"/>
  <c r="D54" i="15"/>
  <c r="D111" i="15"/>
  <c r="D129" i="15"/>
  <c r="D32" i="15"/>
  <c r="D158" i="15"/>
  <c r="D40" i="15"/>
  <c r="D151" i="15"/>
  <c r="D118" i="15"/>
  <c r="D91" i="15"/>
  <c r="D95" i="15"/>
  <c r="D114" i="15"/>
  <c r="D121" i="15"/>
  <c r="D76" i="15"/>
  <c r="D157" i="15"/>
  <c r="D28" i="15"/>
  <c r="D38" i="15"/>
  <c r="D126" i="15"/>
  <c r="D43" i="15"/>
  <c r="D79" i="15"/>
  <c r="D163" i="15"/>
  <c r="D18" i="15"/>
  <c r="D102" i="15"/>
  <c r="D84" i="15"/>
  <c r="D116" i="15"/>
  <c r="D44" i="15"/>
  <c r="D98" i="15"/>
  <c r="D141" i="15"/>
  <c r="D81" i="15"/>
  <c r="D99" i="15"/>
  <c r="D150" i="15"/>
  <c r="D39" i="15"/>
  <c r="D107" i="15"/>
  <c r="D90" i="15"/>
  <c r="D83" i="15"/>
  <c r="D97" i="15"/>
  <c r="D104" i="15"/>
  <c r="D20" i="15"/>
  <c r="D41" i="15"/>
  <c r="D88" i="15"/>
  <c r="D56" i="15"/>
  <c r="D57" i="15"/>
  <c r="D147" i="15"/>
  <c r="D67" i="15"/>
  <c r="D47" i="15"/>
  <c r="D128" i="15"/>
  <c r="D61" i="15"/>
  <c r="D26" i="15"/>
  <c r="D124" i="15"/>
  <c r="D113" i="15"/>
  <c r="D72" i="15"/>
  <c r="D68" i="15"/>
  <c r="D35" i="15"/>
  <c r="D33" i="15"/>
  <c r="D115" i="15"/>
  <c r="D149" i="15"/>
  <c r="D63" i="15"/>
  <c r="D105" i="15"/>
  <c r="D30" i="15"/>
  <c r="D65" i="15"/>
  <c r="D127" i="15"/>
  <c r="D87" i="15"/>
  <c r="D37" i="15"/>
  <c r="D136" i="15"/>
  <c r="D108" i="15"/>
  <c r="D110" i="15"/>
  <c r="D21" i="15"/>
  <c r="D75" i="15"/>
  <c r="D50" i="15"/>
  <c r="D106" i="15"/>
  <c r="D132" i="15"/>
  <c r="D159" i="15"/>
  <c r="D160" i="15"/>
  <c r="D80" i="15"/>
  <c r="D139" i="15"/>
  <c r="D42" i="15"/>
  <c r="D24" i="15"/>
  <c r="D96" i="15"/>
  <c r="D34" i="15"/>
  <c r="D59" i="15"/>
  <c r="D77" i="15"/>
  <c r="D135" i="15"/>
  <c r="D64" i="15"/>
  <c r="D49" i="15"/>
  <c r="D69" i="15"/>
  <c r="D117" i="15"/>
  <c r="D60" i="15"/>
  <c r="D101" i="15"/>
  <c r="D19" i="15"/>
  <c r="D112" i="15"/>
  <c r="D148" i="15"/>
  <c r="D137" i="15"/>
  <c r="D125" i="15"/>
  <c r="D46" i="15"/>
  <c r="D58" i="15"/>
  <c r="D51" i="15"/>
  <c r="D140" i="15"/>
  <c r="D92" i="15"/>
  <c r="D86" i="15"/>
  <c r="D22" i="15"/>
  <c r="D133" i="15"/>
  <c r="D154" i="15"/>
  <c r="D82" i="15"/>
  <c r="D119" i="15"/>
  <c r="D62" i="15"/>
  <c r="D74" i="15"/>
  <c r="D156" i="15"/>
  <c r="D145" i="15"/>
  <c r="I3" i="17"/>
  <c r="I4" i="17"/>
  <c r="I5" i="17"/>
  <c r="I6" i="17"/>
  <c r="I7" i="17"/>
  <c r="I8" i="17"/>
  <c r="I9" i="17"/>
  <c r="I10" i="17"/>
  <c r="I11" i="17"/>
  <c r="I12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48" i="17"/>
  <c r="I49" i="17"/>
  <c r="I50" i="17"/>
  <c r="I51" i="17"/>
  <c r="I52" i="17"/>
  <c r="I53" i="17"/>
  <c r="I54" i="17"/>
  <c r="I55" i="17"/>
  <c r="I56" i="17"/>
  <c r="I57" i="17"/>
  <c r="I58" i="17"/>
  <c r="I59" i="17"/>
  <c r="I60" i="17"/>
  <c r="I61" i="17"/>
  <c r="I62" i="17"/>
  <c r="I63" i="17"/>
  <c r="I64" i="17"/>
  <c r="I65" i="17"/>
  <c r="I66" i="17"/>
  <c r="I67" i="17"/>
  <c r="I68" i="17"/>
  <c r="I69" i="17"/>
  <c r="I70" i="17"/>
  <c r="I71" i="17"/>
  <c r="I72" i="17"/>
  <c r="I73" i="17"/>
  <c r="I74" i="17"/>
  <c r="I75" i="17"/>
  <c r="I76" i="17"/>
  <c r="I77" i="17"/>
  <c r="I78" i="17"/>
  <c r="I79" i="17"/>
  <c r="I80" i="17"/>
  <c r="I81" i="17"/>
  <c r="I82" i="17"/>
  <c r="I83" i="17"/>
  <c r="I84" i="17"/>
  <c r="I2" i="17"/>
  <c r="B23" i="15"/>
  <c r="C23" i="15"/>
  <c r="Z62" i="15"/>
  <c r="Z56" i="15"/>
  <c r="Z59" i="15"/>
  <c r="Z32" i="15"/>
  <c r="AM22" i="15"/>
  <c r="AL25" i="15"/>
  <c r="AL19" i="15"/>
  <c r="AL23" i="15"/>
  <c r="AL20" i="15"/>
  <c r="AA35" i="15"/>
  <c r="AA58" i="15"/>
  <c r="AA54" i="15"/>
  <c r="AA37" i="15"/>
  <c r="AA53" i="15"/>
  <c r="AA63" i="15"/>
  <c r="AA61" i="15"/>
  <c r="AA40" i="15"/>
  <c r="Z19" i="15"/>
  <c r="Z21" i="15"/>
  <c r="Z51" i="15"/>
  <c r="Z39" i="15"/>
  <c r="Z36" i="15"/>
  <c r="Z24" i="15"/>
  <c r="Z42" i="15"/>
  <c r="Z29" i="15"/>
  <c r="Z30" i="15"/>
  <c r="Z28" i="15"/>
  <c r="Z18" i="15"/>
  <c r="Z26" i="15"/>
  <c r="Z43" i="15"/>
  <c r="Z48" i="15"/>
  <c r="O21" i="15"/>
  <c r="O30" i="15"/>
  <c r="O36" i="15"/>
  <c r="O29" i="15"/>
  <c r="O19" i="15"/>
  <c r="O28" i="15"/>
  <c r="O31" i="15"/>
  <c r="N40" i="15"/>
  <c r="N29" i="15"/>
  <c r="N33" i="15"/>
  <c r="N45" i="15"/>
  <c r="N38" i="15"/>
  <c r="N44" i="15"/>
  <c r="N41" i="15"/>
  <c r="N32" i="15"/>
  <c r="N25" i="15"/>
  <c r="N28" i="15"/>
  <c r="N31" i="15"/>
  <c r="N23" i="15"/>
  <c r="B102" i="15"/>
  <c r="B61" i="15"/>
  <c r="B96" i="15"/>
  <c r="B39" i="15"/>
  <c r="B18" i="15"/>
  <c r="B110" i="15"/>
  <c r="B75" i="15"/>
  <c r="B129" i="15"/>
  <c r="B67" i="15"/>
  <c r="B122" i="15"/>
  <c r="B66" i="15"/>
  <c r="B76" i="15"/>
  <c r="B116" i="15"/>
  <c r="B85" i="15"/>
  <c r="B50" i="15"/>
  <c r="B55" i="15"/>
  <c r="B160" i="15"/>
  <c r="B152" i="15"/>
  <c r="B124" i="15"/>
  <c r="B108" i="15"/>
  <c r="B84" i="15"/>
  <c r="B63" i="15"/>
  <c r="B111" i="15"/>
  <c r="B97" i="15"/>
  <c r="B64" i="15"/>
  <c r="B42" i="15"/>
  <c r="B87" i="15"/>
  <c r="B117" i="15"/>
  <c r="B20" i="15"/>
  <c r="B33" i="15"/>
  <c r="B56" i="15"/>
  <c r="B68" i="15"/>
  <c r="B91" i="15"/>
  <c r="B35" i="15"/>
  <c r="B113" i="15"/>
  <c r="B77" i="15"/>
  <c r="B38" i="15"/>
  <c r="B121" i="15"/>
  <c r="B49" i="15"/>
  <c r="B60" i="15"/>
  <c r="B101" i="15"/>
  <c r="B19" i="15"/>
  <c r="B112" i="15"/>
  <c r="B148" i="15"/>
  <c r="B137" i="15"/>
  <c r="B125" i="15"/>
  <c r="B46" i="15"/>
  <c r="B58" i="15"/>
  <c r="B51" i="15"/>
  <c r="B140" i="15"/>
  <c r="B92" i="15"/>
  <c r="B86" i="15"/>
  <c r="B22" i="15"/>
  <c r="B133" i="15"/>
  <c r="B154" i="15"/>
  <c r="B82" i="15"/>
  <c r="B119" i="15"/>
  <c r="B62" i="15"/>
  <c r="B74" i="15"/>
  <c r="B156" i="15"/>
  <c r="B145" i="15"/>
  <c r="B150" i="15"/>
  <c r="C30" i="15"/>
  <c r="C57" i="15"/>
  <c r="C40" i="15"/>
  <c r="C127" i="15"/>
  <c r="C24" i="15"/>
  <c r="C99" i="15"/>
  <c r="C118" i="15"/>
  <c r="C90" i="15"/>
  <c r="C69" i="15"/>
  <c r="C103" i="15"/>
  <c r="C106" i="15"/>
  <c r="C88" i="15"/>
  <c r="C158" i="15"/>
  <c r="C65" i="15"/>
  <c r="C136" i="15"/>
  <c r="C98" i="15"/>
  <c r="C37" i="15"/>
  <c r="C147" i="15"/>
  <c r="C26" i="15"/>
  <c r="C72" i="15"/>
  <c r="C43" i="15"/>
  <c r="C142" i="15"/>
  <c r="C59" i="15"/>
  <c r="C21" i="15"/>
  <c r="C60" i="15"/>
  <c r="C101" i="15"/>
  <c r="C19" i="15"/>
  <c r="C112" i="15"/>
  <c r="C148" i="15"/>
  <c r="C137" i="15"/>
  <c r="C125" i="15"/>
  <c r="C46" i="15"/>
  <c r="C58" i="15"/>
  <c r="C51" i="15"/>
  <c r="C140" i="15"/>
  <c r="C92" i="15"/>
  <c r="C86" i="15"/>
  <c r="C22" i="15"/>
  <c r="C133" i="15"/>
  <c r="C154" i="15"/>
  <c r="C82" i="15"/>
  <c r="C119" i="15"/>
  <c r="C62" i="15"/>
  <c r="C74" i="15"/>
  <c r="C156" i="15"/>
  <c r="C145" i="15"/>
  <c r="I130" i="16"/>
  <c r="AM20" i="15" s="1"/>
  <c r="I131" i="16"/>
  <c r="AM21" i="15" s="1"/>
  <c r="I132" i="16"/>
  <c r="AM18" i="15" s="1"/>
  <c r="I121" i="16"/>
  <c r="AA46" i="15" s="1"/>
  <c r="I122" i="16"/>
  <c r="AA62" i="15" s="1"/>
  <c r="I123" i="16"/>
  <c r="AA23" i="15" s="1"/>
  <c r="I124" i="16"/>
  <c r="AA26" i="15" s="1"/>
  <c r="I125" i="16"/>
  <c r="AA51" i="15" s="1"/>
  <c r="I126" i="16"/>
  <c r="AA19" i="15" s="1"/>
  <c r="I127" i="16"/>
  <c r="AM25" i="15" s="1"/>
  <c r="I128" i="16"/>
  <c r="AM19" i="15" s="1"/>
  <c r="I129" i="16"/>
  <c r="AM23" i="15" s="1"/>
  <c r="I107" i="16"/>
  <c r="AA45" i="15" s="1"/>
  <c r="I108" i="16"/>
  <c r="AA36" i="15" s="1"/>
  <c r="I109" i="16"/>
  <c r="AA55" i="15" s="1"/>
  <c r="I110" i="16"/>
  <c r="AA27" i="15" s="1"/>
  <c r="I111" i="16"/>
  <c r="AA42" i="15" s="1"/>
  <c r="I112" i="16"/>
  <c r="AA31" i="15" s="1"/>
  <c r="I113" i="16"/>
  <c r="AA56" i="15" s="1"/>
  <c r="I114" i="16"/>
  <c r="AA29" i="15" s="1"/>
  <c r="I115" i="16"/>
  <c r="AA60" i="15" s="1"/>
  <c r="I116" i="16"/>
  <c r="AA48" i="15" s="1"/>
  <c r="I117" i="16"/>
  <c r="AA38" i="15" s="1"/>
  <c r="I118" i="16"/>
  <c r="AA28" i="15" s="1"/>
  <c r="I119" i="16"/>
  <c r="AA43" i="15" s="1"/>
  <c r="I120" i="16"/>
  <c r="AA59" i="15" s="1"/>
  <c r="I101" i="16"/>
  <c r="AA65" i="15" s="1"/>
  <c r="I102" i="16"/>
  <c r="AA32" i="15" s="1"/>
  <c r="I103" i="16"/>
  <c r="AA20" i="15" s="1"/>
  <c r="I104" i="16"/>
  <c r="AA18" i="15" s="1"/>
  <c r="I105" i="16"/>
  <c r="AA30" i="15" s="1"/>
  <c r="I106" i="16"/>
  <c r="AA22" i="15" s="1"/>
  <c r="I93" i="16"/>
  <c r="AA39" i="15" s="1"/>
  <c r="I94" i="16"/>
  <c r="AA50" i="15" s="1"/>
  <c r="I95" i="16"/>
  <c r="AA52" i="15" s="1"/>
  <c r="I96" i="16"/>
  <c r="AA24" i="15" s="1"/>
  <c r="I97" i="16"/>
  <c r="AA34" i="15" s="1"/>
  <c r="I98" i="16"/>
  <c r="AA33" i="15" s="1"/>
  <c r="I99" i="16"/>
  <c r="AA21" i="15" s="1"/>
  <c r="I100" i="16"/>
  <c r="AA49" i="15" s="1"/>
  <c r="I84" i="16"/>
  <c r="O42" i="15" s="1"/>
  <c r="I85" i="16"/>
  <c r="O32" i="15" s="1"/>
  <c r="I86" i="16"/>
  <c r="O38" i="15" s="1"/>
  <c r="I87" i="16"/>
  <c r="I88" i="16"/>
  <c r="O33" i="15" s="1"/>
  <c r="I89" i="16"/>
  <c r="I90" i="16"/>
  <c r="O44" i="15" s="1"/>
  <c r="I91" i="16"/>
  <c r="O25" i="15" s="1"/>
  <c r="I92" i="16"/>
  <c r="O23" i="15" s="1"/>
  <c r="I77" i="16"/>
  <c r="O24" i="15" s="1"/>
  <c r="I78" i="16"/>
  <c r="O34" i="15" s="1"/>
  <c r="I79" i="16"/>
  <c r="O45" i="15" s="1"/>
  <c r="I80" i="16"/>
  <c r="O47" i="15" s="1"/>
  <c r="I81" i="16"/>
  <c r="O37" i="15" s="1"/>
  <c r="I73" i="16"/>
  <c r="O40" i="15" s="1"/>
  <c r="I74" i="16"/>
  <c r="O39" i="15" s="1"/>
  <c r="I75" i="16"/>
  <c r="I76" i="16"/>
  <c r="O41" i="15" s="1"/>
  <c r="I72" i="16"/>
  <c r="O35" i="15" s="1"/>
  <c r="I53" i="16"/>
  <c r="C138" i="15" s="1"/>
  <c r="I54" i="16"/>
  <c r="C79" i="15" s="1"/>
  <c r="I55" i="16"/>
  <c r="C102" i="15" s="1"/>
  <c r="I56" i="16"/>
  <c r="C160" i="15" s="1"/>
  <c r="I57" i="16"/>
  <c r="C67" i="15" s="1"/>
  <c r="I58" i="16"/>
  <c r="C81" i="15" s="1"/>
  <c r="I59" i="16"/>
  <c r="C108" i="15" s="1"/>
  <c r="I60" i="16"/>
  <c r="C113" i="15" s="1"/>
  <c r="I61" i="16"/>
  <c r="C91" i="15" s="1"/>
  <c r="I62" i="16"/>
  <c r="C63" i="15" s="1"/>
  <c r="I63" i="16"/>
  <c r="C150" i="15" s="1"/>
  <c r="I64" i="16"/>
  <c r="C75" i="15" s="1"/>
  <c r="I65" i="16"/>
  <c r="C111" i="15" s="1"/>
  <c r="I66" i="16"/>
  <c r="C107" i="15" s="1"/>
  <c r="I67" i="16"/>
  <c r="C131" i="15" s="1"/>
  <c r="I68" i="16"/>
  <c r="C85" i="15" s="1"/>
  <c r="I69" i="16"/>
  <c r="C68" i="15" s="1"/>
  <c r="I70" i="16"/>
  <c r="C87" i="15" s="1"/>
  <c r="I71" i="16"/>
  <c r="C117" i="15" s="1"/>
  <c r="I52" i="16"/>
  <c r="C18" i="15" s="1"/>
  <c r="I30" i="16"/>
  <c r="C38" i="15" s="1"/>
  <c r="I31" i="16"/>
  <c r="C128" i="15" s="1"/>
  <c r="I32" i="16"/>
  <c r="C80" i="15" s="1"/>
  <c r="I33" i="16"/>
  <c r="C50" i="15" s="1"/>
  <c r="I34" i="16"/>
  <c r="C135" i="15" s="1"/>
  <c r="I35" i="16"/>
  <c r="C77" i="15" s="1"/>
  <c r="I36" i="16"/>
  <c r="C132" i="15" s="1"/>
  <c r="I37" i="16"/>
  <c r="C163" i="15" s="1"/>
  <c r="I38" i="16"/>
  <c r="C39" i="15" s="1"/>
  <c r="I39" i="16"/>
  <c r="C56" i="15" s="1"/>
  <c r="I40" i="16"/>
  <c r="C105" i="15" s="1"/>
  <c r="I41" i="16"/>
  <c r="C49" i="15" s="1"/>
  <c r="I42" i="16"/>
  <c r="C54" i="15" s="1"/>
  <c r="I43" i="16"/>
  <c r="C159" i="15" s="1"/>
  <c r="I44" i="16"/>
  <c r="C104" i="15" s="1"/>
  <c r="I45" i="16"/>
  <c r="C28" i="15" s="1"/>
  <c r="I46" i="16"/>
  <c r="C64" i="15" s="1"/>
  <c r="I47" i="16"/>
  <c r="C55" i="15" s="1"/>
  <c r="I48" i="16"/>
  <c r="C110" i="15" s="1"/>
  <c r="I49" i="16"/>
  <c r="C61" i="15" s="1"/>
  <c r="I50" i="16"/>
  <c r="C139" i="15" s="1"/>
  <c r="I51" i="16"/>
  <c r="C126" i="15" s="1"/>
  <c r="I29" i="16"/>
  <c r="C129" i="15" s="1"/>
  <c r="I28" i="16"/>
  <c r="C116" i="15" s="1"/>
  <c r="I27" i="16"/>
  <c r="C76" i="15" s="1"/>
  <c r="I26" i="16"/>
  <c r="C83" i="15" s="1"/>
  <c r="I25" i="16"/>
  <c r="C152" i="15" s="1"/>
  <c r="I24" i="16"/>
  <c r="C66" i="15" s="1"/>
  <c r="I23" i="16"/>
  <c r="C44" i="15" s="1"/>
  <c r="I22" i="16"/>
  <c r="C121" i="15" s="1"/>
  <c r="I21" i="16"/>
  <c r="C20" i="15" s="1"/>
  <c r="I20" i="16"/>
  <c r="C122" i="15" s="1"/>
  <c r="I19" i="16"/>
  <c r="C42" i="15" s="1"/>
  <c r="I18" i="16"/>
  <c r="C97" i="15" s="1"/>
  <c r="I17" i="16"/>
  <c r="C141" i="15" s="1"/>
  <c r="I16" i="16"/>
  <c r="C124" i="15" s="1"/>
  <c r="I15" i="16"/>
  <c r="C47" i="15" s="1"/>
  <c r="I14" i="16"/>
  <c r="C96" i="15" s="1"/>
  <c r="I13" i="16"/>
  <c r="C34" i="15" s="1"/>
  <c r="I12" i="16"/>
  <c r="C32" i="15" s="1"/>
  <c r="I11" i="16"/>
  <c r="C33" i="15" s="1"/>
  <c r="I10" i="16"/>
  <c r="C157" i="15" s="1"/>
  <c r="I3" i="16"/>
  <c r="C84" i="15" s="1"/>
  <c r="I4" i="16"/>
  <c r="C149" i="15" s="1"/>
  <c r="I5" i="16"/>
  <c r="C114" i="15" s="1"/>
  <c r="I6" i="16"/>
  <c r="C41" i="15" s="1"/>
  <c r="I7" i="16"/>
  <c r="C71" i="15" s="1"/>
  <c r="I8" i="16"/>
  <c r="C115" i="15" s="1"/>
  <c r="I9" i="16"/>
  <c r="C95" i="15" s="1"/>
  <c r="I2" i="16"/>
  <c r="C35" i="15" s="1"/>
  <c r="I83" i="16"/>
  <c r="O20" i="15" s="1"/>
  <c r="I82" i="16"/>
  <c r="O27" i="15" s="1"/>
  <c r="I98" i="14"/>
  <c r="AL21" i="15" s="1"/>
  <c r="I97" i="14"/>
  <c r="AL18" i="15" s="1"/>
  <c r="I93" i="14"/>
  <c r="Z37" i="15" s="1"/>
  <c r="AG37" i="15" s="1"/>
  <c r="I94" i="14"/>
  <c r="Z23" i="15" s="1"/>
  <c r="I95" i="14"/>
  <c r="I92" i="14"/>
  <c r="Z46" i="15" s="1"/>
  <c r="I96" i="14"/>
  <c r="AL22" i="15" s="1"/>
  <c r="I86" i="14"/>
  <c r="Z27" i="15" s="1"/>
  <c r="I87" i="14"/>
  <c r="Z55" i="15" s="1"/>
  <c r="I88" i="14"/>
  <c r="Z53" i="15" s="1"/>
  <c r="I89" i="14"/>
  <c r="Z31" i="15" s="1"/>
  <c r="I90" i="14"/>
  <c r="Z60" i="15" s="1"/>
  <c r="I91" i="14"/>
  <c r="Z38" i="15" s="1"/>
  <c r="I85" i="14"/>
  <c r="Z45" i="15" s="1"/>
  <c r="I79" i="14"/>
  <c r="Z63" i="15" s="1"/>
  <c r="AG63" i="15" s="1"/>
  <c r="I80" i="14"/>
  <c r="Z54" i="15" s="1"/>
  <c r="I81" i="14"/>
  <c r="Z20" i="15" s="1"/>
  <c r="I82" i="14"/>
  <c r="Z61" i="15" s="1"/>
  <c r="I83" i="14"/>
  <c r="Z35" i="15" s="1"/>
  <c r="I84" i="14"/>
  <c r="Z22" i="15" s="1"/>
  <c r="I78" i="14"/>
  <c r="Z65" i="15" s="1"/>
  <c r="I72" i="14"/>
  <c r="Z52" i="15" s="1"/>
  <c r="I73" i="14"/>
  <c r="Z34" i="15" s="1"/>
  <c r="I74" i="14"/>
  <c r="Z58" i="15" s="1"/>
  <c r="I75" i="14"/>
  <c r="Z40" i="15" s="1"/>
  <c r="I76" i="14"/>
  <c r="Z33" i="15" s="1"/>
  <c r="I77" i="14"/>
  <c r="Z49" i="15" s="1"/>
  <c r="I71" i="14"/>
  <c r="Z50" i="15" s="1"/>
  <c r="I68" i="14"/>
  <c r="N30" i="15" s="1"/>
  <c r="I69" i="14"/>
  <c r="N27" i="15" s="1"/>
  <c r="I70" i="14"/>
  <c r="N20" i="15" s="1"/>
  <c r="I67" i="14"/>
  <c r="N42" i="15" s="1"/>
  <c r="I3" i="14"/>
  <c r="B114" i="15" s="1"/>
  <c r="I4" i="14"/>
  <c r="B95" i="15" s="1"/>
  <c r="I5" i="14"/>
  <c r="B24" i="15" s="1"/>
  <c r="I6" i="14"/>
  <c r="B103" i="15" s="1"/>
  <c r="I7" i="14"/>
  <c r="B71" i="15" s="1"/>
  <c r="I8" i="14"/>
  <c r="B41" i="15" s="1"/>
  <c r="I9" i="14"/>
  <c r="B115" i="15" s="1"/>
  <c r="I10" i="14"/>
  <c r="B158" i="15" s="1"/>
  <c r="I11" i="14"/>
  <c r="B149" i="15" s="1"/>
  <c r="I12" i="14"/>
  <c r="B99" i="15" s="1"/>
  <c r="I13" i="14"/>
  <c r="B59" i="15" s="1"/>
  <c r="I14" i="14"/>
  <c r="B142" i="15" s="1"/>
  <c r="I15" i="14"/>
  <c r="B83" i="15" s="1"/>
  <c r="I16" i="14"/>
  <c r="B157" i="15" s="1"/>
  <c r="I17" i="14"/>
  <c r="B34" i="15" s="1"/>
  <c r="I18" i="14"/>
  <c r="B37" i="15" s="1"/>
  <c r="I19" i="14"/>
  <c r="B141" i="15" s="1"/>
  <c r="I20" i="14"/>
  <c r="B32" i="15" s="1"/>
  <c r="I21" i="14"/>
  <c r="B147" i="15" s="1"/>
  <c r="I22" i="14"/>
  <c r="B30" i="15" s="1"/>
  <c r="I23" i="14"/>
  <c r="B88" i="15" s="1"/>
  <c r="I24" i="14"/>
  <c r="B90" i="15" s="1"/>
  <c r="I25" i="14"/>
  <c r="B47" i="15" s="1"/>
  <c r="I26" i="14"/>
  <c r="B26" i="15" s="1"/>
  <c r="I27" i="14"/>
  <c r="B128" i="15" s="1"/>
  <c r="I28" i="14"/>
  <c r="B132" i="15" s="1"/>
  <c r="I29" i="14"/>
  <c r="B72" i="15" s="1"/>
  <c r="I30" i="14"/>
  <c r="B127" i="15" s="1"/>
  <c r="I31" i="14"/>
  <c r="B80" i="15" s="1"/>
  <c r="I32" i="14"/>
  <c r="B136" i="15" s="1"/>
  <c r="I33" i="14"/>
  <c r="B106" i="15" s="1"/>
  <c r="I34" i="14"/>
  <c r="B57" i="15" s="1"/>
  <c r="I35" i="14"/>
  <c r="B54" i="15" s="1"/>
  <c r="I36" i="14"/>
  <c r="B163" i="15" s="1"/>
  <c r="I37" i="14"/>
  <c r="B105" i="15" s="1"/>
  <c r="I38" i="14"/>
  <c r="B104" i="15" s="1"/>
  <c r="I39" i="14"/>
  <c r="B28" i="15" s="1"/>
  <c r="I40" i="14"/>
  <c r="B135" i="15" s="1"/>
  <c r="I41" i="14"/>
  <c r="B159" i="15" s="1"/>
  <c r="I42" i="14"/>
  <c r="B151" i="15" s="1"/>
  <c r="I43" i="14"/>
  <c r="B126" i="15" s="1"/>
  <c r="I44" i="14"/>
  <c r="B118" i="15" s="1"/>
  <c r="I45" i="14"/>
  <c r="B139" i="15" s="1"/>
  <c r="I46" i="14"/>
  <c r="B98" i="15" s="1"/>
  <c r="I47" i="14"/>
  <c r="B65" i="15" s="1"/>
  <c r="I48" i="14"/>
  <c r="B40" i="15" s="1"/>
  <c r="I49" i="14"/>
  <c r="B79" i="15" s="1"/>
  <c r="I50" i="14"/>
  <c r="B138" i="15" s="1"/>
  <c r="I51" i="14"/>
  <c r="B44" i="15" s="1"/>
  <c r="I52" i="14"/>
  <c r="B81" i="15" s="1"/>
  <c r="I53" i="14"/>
  <c r="B131" i="15" s="1"/>
  <c r="I54" i="14"/>
  <c r="B69" i="15" s="1"/>
  <c r="I55" i="14"/>
  <c r="B43" i="15" s="1"/>
  <c r="I56" i="14"/>
  <c r="B107" i="15" s="1"/>
  <c r="I57" i="14"/>
  <c r="N35" i="15" s="1"/>
  <c r="I58" i="14"/>
  <c r="N39" i="15" s="1"/>
  <c r="I59" i="14"/>
  <c r="N19" i="15" s="1"/>
  <c r="I60" i="14"/>
  <c r="I61" i="14"/>
  <c r="N36" i="15" s="1"/>
  <c r="I62" i="14"/>
  <c r="N24" i="15" s="1"/>
  <c r="I63" i="14"/>
  <c r="N47" i="15" s="1"/>
  <c r="I64" i="14"/>
  <c r="N34" i="15" s="1"/>
  <c r="I65" i="14"/>
  <c r="N37" i="15" s="1"/>
  <c r="I66" i="14"/>
  <c r="N21" i="15" s="1"/>
  <c r="I2" i="14"/>
  <c r="B21" i="15" s="1"/>
  <c r="AS26" i="15" l="1"/>
  <c r="AT26" i="15" s="1" a="1"/>
  <c r="AT26" i="15" s="1"/>
  <c r="AG53" i="15"/>
  <c r="AG52" i="15"/>
  <c r="AG55" i="15"/>
  <c r="AG65" i="15"/>
  <c r="AG44" i="15"/>
  <c r="AH44" i="15" s="1" a="1"/>
  <c r="AH44" i="15" s="1"/>
  <c r="U18" i="15"/>
  <c r="V26" i="15" a="1"/>
  <c r="V26" i="15" s="1"/>
  <c r="U26" i="15"/>
  <c r="V18" i="15" a="1"/>
  <c r="V18" i="15" s="1"/>
  <c r="I143" i="15"/>
  <c r="J143" i="15" s="1" a="1"/>
  <c r="J143" i="15" s="1"/>
  <c r="I162" i="15"/>
  <c r="J162" i="15" s="1" a="1"/>
  <c r="J162" i="15" s="1"/>
  <c r="I100" i="15"/>
  <c r="J100" i="15" s="1" a="1"/>
  <c r="J100" i="15" s="1"/>
  <c r="I146" i="15"/>
  <c r="J146" i="15" s="1" a="1"/>
  <c r="J146" i="15" s="1"/>
  <c r="I25" i="15"/>
  <c r="J25" i="15" s="1" a="1"/>
  <c r="J25" i="15" s="1"/>
  <c r="I70" i="15"/>
  <c r="J70" i="15" s="1" a="1"/>
  <c r="J70" i="15" s="1"/>
  <c r="I130" i="15"/>
  <c r="J130" i="15" s="1" a="1"/>
  <c r="J130" i="15" s="1"/>
  <c r="I31" i="15"/>
  <c r="J31" i="15" s="1" a="1"/>
  <c r="J31" i="15" s="1"/>
  <c r="I123" i="15"/>
  <c r="J123" i="15" s="1" a="1"/>
  <c r="J123" i="15" s="1"/>
  <c r="I161" i="15"/>
  <c r="J161" i="15" s="1" a="1"/>
  <c r="J161" i="15" s="1"/>
  <c r="I120" i="15"/>
  <c r="J120" i="15" s="1" a="1"/>
  <c r="J120" i="15" s="1"/>
  <c r="I153" i="15"/>
  <c r="J153" i="15" s="1" a="1"/>
  <c r="J153" i="15" s="1"/>
  <c r="I109" i="15"/>
  <c r="J109" i="15" s="1" a="1"/>
  <c r="J109" i="15" s="1"/>
  <c r="I48" i="15"/>
  <c r="J48" i="15" s="1" a="1"/>
  <c r="J48" i="15" s="1"/>
  <c r="I52" i="15"/>
  <c r="J52" i="15" s="1" a="1"/>
  <c r="J52" i="15" s="1"/>
  <c r="AS24" i="15"/>
  <c r="AT24" i="15" s="1" a="1"/>
  <c r="AT24" i="15" s="1"/>
  <c r="AS21" i="15"/>
  <c r="AT21" i="15" s="1" a="1"/>
  <c r="AT21" i="15" s="1"/>
  <c r="AG57" i="15"/>
  <c r="AH57" i="15" s="1" a="1"/>
  <c r="AH57" i="15" s="1"/>
  <c r="AG64" i="15"/>
  <c r="AH64" i="15" s="1" a="1"/>
  <c r="AH64" i="15" s="1"/>
  <c r="AG41" i="15"/>
  <c r="AH41" i="15" s="1" a="1"/>
  <c r="AH41" i="15" s="1"/>
  <c r="AG27" i="15"/>
  <c r="AH27" i="15" s="1" a="1"/>
  <c r="AH27" i="15" s="1"/>
  <c r="AG46" i="15"/>
  <c r="AH46" i="15" s="1" a="1"/>
  <c r="AH46" i="15" s="1"/>
  <c r="AG45" i="15"/>
  <c r="AH45" i="15" s="1" a="1"/>
  <c r="AH45" i="15" s="1"/>
  <c r="AG49" i="15"/>
  <c r="AH49" i="15" s="1" a="1"/>
  <c r="AH49" i="15" s="1"/>
  <c r="AG38" i="15"/>
  <c r="AH38" i="15" s="1" a="1"/>
  <c r="AH38" i="15" s="1"/>
  <c r="U46" i="15"/>
  <c r="U22" i="15"/>
  <c r="U43" i="15"/>
  <c r="U34" i="15"/>
  <c r="U42" i="15"/>
  <c r="U47" i="15"/>
  <c r="U24" i="15"/>
  <c r="U31" i="15"/>
  <c r="AG40" i="15"/>
  <c r="AH40" i="15" s="1" a="1"/>
  <c r="AH40" i="15" s="1"/>
  <c r="AG58" i="15"/>
  <c r="AH58" i="15" s="1" a="1"/>
  <c r="AH58" i="15" s="1"/>
  <c r="AG35" i="15"/>
  <c r="AH35" i="15" s="1" a="1"/>
  <c r="AH35" i="15" s="1"/>
  <c r="U27" i="15"/>
  <c r="U36" i="15"/>
  <c r="U28" i="15"/>
  <c r="C151" i="15"/>
  <c r="I151" i="15" s="1"/>
  <c r="U20" i="15"/>
  <c r="AG60" i="15"/>
  <c r="AH60" i="15" s="1" a="1"/>
  <c r="AH60" i="15" s="1"/>
  <c r="I23" i="15"/>
  <c r="J23" i="15" s="1" a="1"/>
  <c r="J23" i="15" s="1"/>
  <c r="AG22" i="15"/>
  <c r="AH22" i="15" s="1" a="1"/>
  <c r="AH22" i="15" s="1"/>
  <c r="AG23" i="15"/>
  <c r="AH23" i="15" s="1" a="1"/>
  <c r="AH23" i="15" s="1"/>
  <c r="U39" i="15"/>
  <c r="U37" i="15"/>
  <c r="AG31" i="15"/>
  <c r="AH31" i="15" s="1" a="1"/>
  <c r="AH31" i="15" s="1"/>
  <c r="U38" i="15"/>
  <c r="U40" i="15"/>
  <c r="AG28" i="15"/>
  <c r="AH28" i="15" s="1" a="1"/>
  <c r="AH28" i="15" s="1"/>
  <c r="U23" i="15"/>
  <c r="AG51" i="15"/>
  <c r="AG32" i="15"/>
  <c r="AH32" i="15" s="1" a="1"/>
  <c r="AH32" i="15" s="1"/>
  <c r="U45" i="15"/>
  <c r="AG59" i="15"/>
  <c r="AH59" i="15" s="1" a="1"/>
  <c r="AH59" i="15" s="1"/>
  <c r="AG48" i="15"/>
  <c r="AH48" i="15" s="1" a="1"/>
  <c r="AH48" i="15" s="1"/>
  <c r="AG19" i="15"/>
  <c r="AH19" i="15" s="1" a="1"/>
  <c r="AH19" i="15" s="1"/>
  <c r="AG56" i="15"/>
  <c r="AH56" i="15" s="1" a="1"/>
  <c r="AH56" i="15" s="1"/>
  <c r="AG62" i="15"/>
  <c r="AH62" i="15" s="1" a="1"/>
  <c r="AH62" i="15" s="1"/>
  <c r="U25" i="15"/>
  <c r="AG29" i="15"/>
  <c r="AG26" i="15"/>
  <c r="AH26" i="15" s="1" a="1"/>
  <c r="AH26" i="15" s="1"/>
  <c r="AG18" i="15"/>
  <c r="AS20" i="15"/>
  <c r="AT20" i="15" s="1" a="1"/>
  <c r="AT20" i="15" s="1"/>
  <c r="U32" i="15"/>
  <c r="AG42" i="15"/>
  <c r="U41" i="15"/>
  <c r="U44" i="15"/>
  <c r="AG36" i="15"/>
  <c r="AS25" i="15"/>
  <c r="AS18" i="15"/>
  <c r="AT18" i="15" s="1" a="1"/>
  <c r="AT18" i="15" s="1"/>
  <c r="AS22" i="15"/>
  <c r="AS23" i="15"/>
  <c r="AS19" i="15"/>
  <c r="AG34" i="15"/>
  <c r="AH34" i="15" s="1" a="1"/>
  <c r="AH34" i="15" s="1"/>
  <c r="AG30" i="15"/>
  <c r="AH30" i="15" s="1" a="1"/>
  <c r="AH30" i="15" s="1"/>
  <c r="AG24" i="15"/>
  <c r="AH24" i="15" s="1" a="1"/>
  <c r="AH24" i="15" s="1"/>
  <c r="AG50" i="15"/>
  <c r="AH50" i="15" s="1" a="1"/>
  <c r="AH50" i="15" s="1"/>
  <c r="AG21" i="15"/>
  <c r="AG43" i="15"/>
  <c r="AH43" i="15" s="1" a="1"/>
  <c r="AH43" i="15" s="1"/>
  <c r="AG61" i="15"/>
  <c r="AH61" i="15" s="1" a="1"/>
  <c r="AH61" i="15" s="1"/>
  <c r="AG33" i="15"/>
  <c r="AH33" i="15" s="1" a="1"/>
  <c r="AH33" i="15" s="1"/>
  <c r="AG20" i="15"/>
  <c r="AH20" i="15" s="1" a="1"/>
  <c r="AH20" i="15" s="1"/>
  <c r="AG54" i="15"/>
  <c r="AH54" i="15" s="1" a="1"/>
  <c r="AH54" i="15" s="1"/>
  <c r="AG39" i="15"/>
  <c r="U21" i="15"/>
  <c r="U19" i="15"/>
  <c r="U29" i="15"/>
  <c r="U30" i="15"/>
  <c r="U35" i="15"/>
  <c r="U33" i="15"/>
  <c r="I112" i="15"/>
  <c r="J112" i="15" s="1" a="1"/>
  <c r="J112" i="15" s="1"/>
  <c r="I133" i="15"/>
  <c r="J133" i="15" s="1" a="1"/>
  <c r="J133" i="15" s="1"/>
  <c r="I19" i="15"/>
  <c r="J19" i="15" s="1" a="1"/>
  <c r="J19" i="15" s="1"/>
  <c r="I110" i="15"/>
  <c r="J110" i="15" s="1" a="1"/>
  <c r="J110" i="15" s="1"/>
  <c r="I66" i="15"/>
  <c r="J66" i="15" s="1" a="1"/>
  <c r="J66" i="15" s="1"/>
  <c r="I90" i="15"/>
  <c r="J90" i="15" s="1" a="1"/>
  <c r="J90" i="15" s="1"/>
  <c r="I145" i="15"/>
  <c r="J145" i="15" s="1" a="1"/>
  <c r="J145" i="15" s="1"/>
  <c r="I51" i="15"/>
  <c r="J51" i="15" s="1" a="1"/>
  <c r="J51" i="15" s="1"/>
  <c r="I32" i="15"/>
  <c r="J32" i="15" s="1" a="1"/>
  <c r="J32" i="15" s="1"/>
  <c r="I80" i="15"/>
  <c r="J80" i="15" s="1" a="1"/>
  <c r="J80" i="15" s="1"/>
  <c r="I95" i="15"/>
  <c r="J95" i="15" s="1" a="1"/>
  <c r="J95" i="15" s="1"/>
  <c r="I157" i="15"/>
  <c r="J157" i="15" s="1" a="1"/>
  <c r="J157" i="15" s="1"/>
  <c r="I136" i="15"/>
  <c r="J136" i="15" s="1" a="1"/>
  <c r="J136" i="15" s="1"/>
  <c r="I122" i="15"/>
  <c r="J122" i="15" s="1" a="1"/>
  <c r="J122" i="15" s="1"/>
  <c r="I126" i="15"/>
  <c r="J126" i="15" s="1" a="1"/>
  <c r="J126" i="15" s="1"/>
  <c r="I34" i="15"/>
  <c r="J34" i="15" s="1" a="1"/>
  <c r="J34" i="15" s="1"/>
  <c r="I74" i="15"/>
  <c r="J74" i="15" s="1" a="1"/>
  <c r="J74" i="15" s="1"/>
  <c r="I156" i="15"/>
  <c r="J156" i="15" s="1" a="1"/>
  <c r="J156" i="15" s="1"/>
  <c r="I58" i="15"/>
  <c r="J58" i="15" s="1" a="1"/>
  <c r="J58" i="15" s="1"/>
  <c r="I38" i="15"/>
  <c r="J38" i="15" s="1" a="1"/>
  <c r="J38" i="15" s="1"/>
  <c r="I56" i="15"/>
  <c r="I64" i="15"/>
  <c r="J64" i="15" s="1" a="1"/>
  <c r="J64" i="15" s="1"/>
  <c r="I124" i="15"/>
  <c r="J124" i="15" s="1" a="1"/>
  <c r="J124" i="15" s="1"/>
  <c r="I65" i="15"/>
  <c r="J65" i="15" s="1" a="1"/>
  <c r="J65" i="15" s="1"/>
  <c r="I41" i="15"/>
  <c r="J41" i="15" s="1" a="1"/>
  <c r="J41" i="15" s="1"/>
  <c r="I102" i="15"/>
  <c r="J102" i="15" s="1" a="1"/>
  <c r="J102" i="15" s="1"/>
  <c r="I46" i="15"/>
  <c r="J46" i="15" s="1" a="1"/>
  <c r="J46" i="15" s="1"/>
  <c r="I33" i="15"/>
  <c r="J33" i="15" s="1" a="1"/>
  <c r="J33" i="15" s="1"/>
  <c r="I97" i="15"/>
  <c r="J97" i="15" s="1" a="1"/>
  <c r="J97" i="15" s="1"/>
  <c r="I37" i="15"/>
  <c r="J37" i="15" s="1" a="1"/>
  <c r="J37" i="15" s="1"/>
  <c r="I85" i="15"/>
  <c r="J85" i="15" s="1" a="1"/>
  <c r="J85" i="15" s="1"/>
  <c r="I67" i="15"/>
  <c r="J67" i="15" s="1" a="1"/>
  <c r="J67" i="15" s="1"/>
  <c r="I24" i="15"/>
  <c r="J24" i="15" s="1" a="1"/>
  <c r="J24" i="15" s="1"/>
  <c r="I105" i="15"/>
  <c r="I62" i="15"/>
  <c r="J62" i="15" s="1" a="1"/>
  <c r="J62" i="15" s="1"/>
  <c r="I154" i="15"/>
  <c r="J154" i="15" s="1" a="1"/>
  <c r="J154" i="15" s="1"/>
  <c r="I83" i="15"/>
  <c r="J83" i="15" s="1" a="1"/>
  <c r="J83" i="15" s="1"/>
  <c r="I142" i="15"/>
  <c r="J142" i="15" s="1" a="1"/>
  <c r="J142" i="15" s="1"/>
  <c r="I47" i="15"/>
  <c r="J47" i="15" s="1" a="1"/>
  <c r="J47" i="15" s="1"/>
  <c r="I43" i="15"/>
  <c r="J43" i="15" s="1" a="1"/>
  <c r="J43" i="15" s="1"/>
  <c r="I26" i="15"/>
  <c r="J26" i="15" s="1" a="1"/>
  <c r="J26" i="15" s="1"/>
  <c r="I79" i="15"/>
  <c r="J79" i="15" s="1" a="1"/>
  <c r="J79" i="15" s="1"/>
  <c r="I76" i="15"/>
  <c r="J76" i="15" s="1" a="1"/>
  <c r="J76" i="15" s="1"/>
  <c r="I96" i="15"/>
  <c r="I135" i="15"/>
  <c r="J135" i="15" s="1" a="1"/>
  <c r="J135" i="15" s="1"/>
  <c r="I63" i="15"/>
  <c r="J63" i="15" s="1" a="1"/>
  <c r="J63" i="15" s="1"/>
  <c r="I107" i="15"/>
  <c r="J107" i="15" s="1" a="1"/>
  <c r="J107" i="15" s="1"/>
  <c r="I132" i="15"/>
  <c r="J132" i="15" s="1" a="1"/>
  <c r="J132" i="15" s="1"/>
  <c r="I54" i="15"/>
  <c r="I125" i="15"/>
  <c r="J125" i="15" s="1" a="1"/>
  <c r="J125" i="15" s="1"/>
  <c r="I21" i="15"/>
  <c r="I163" i="15"/>
  <c r="J163" i="15" s="1" a="1"/>
  <c r="J163" i="15" s="1"/>
  <c r="I72" i="15"/>
  <c r="J72" i="15" s="1" a="1"/>
  <c r="J72" i="15" s="1"/>
  <c r="I98" i="15"/>
  <c r="J98" i="15" s="1" a="1"/>
  <c r="J98" i="15" s="1"/>
  <c r="I158" i="15"/>
  <c r="J158" i="15" s="1" a="1"/>
  <c r="J158" i="15" s="1"/>
  <c r="I129" i="15"/>
  <c r="J129" i="15" s="1" a="1"/>
  <c r="J129" i="15" s="1"/>
  <c r="I104" i="15"/>
  <c r="J104" i="15" s="1" a="1"/>
  <c r="J104" i="15" s="1"/>
  <c r="I57" i="15"/>
  <c r="I119" i="15"/>
  <c r="J119" i="15" s="1" a="1"/>
  <c r="J119" i="15" s="1"/>
  <c r="I137" i="15"/>
  <c r="J137" i="15" s="1" a="1"/>
  <c r="J137" i="15" s="1"/>
  <c r="I77" i="15"/>
  <c r="J77" i="15" s="1" a="1"/>
  <c r="J77" i="15" s="1"/>
  <c r="I81" i="15"/>
  <c r="J81" i="15" s="1" a="1"/>
  <c r="J81" i="15" s="1"/>
  <c r="I114" i="15"/>
  <c r="J114" i="15" s="1" a="1"/>
  <c r="J114" i="15" s="1"/>
  <c r="I152" i="15"/>
  <c r="J152" i="15" s="1" a="1"/>
  <c r="J152" i="15" s="1"/>
  <c r="I28" i="15"/>
  <c r="J28" i="15" s="1" a="1"/>
  <c r="J28" i="15" s="1"/>
  <c r="I75" i="15"/>
  <c r="J75" i="15" s="1" a="1"/>
  <c r="J75" i="15" s="1"/>
  <c r="I138" i="15"/>
  <c r="J138" i="15" s="1" a="1"/>
  <c r="J138" i="15" s="1"/>
  <c r="I30" i="15"/>
  <c r="J30" i="15" s="1" a="1"/>
  <c r="J30" i="15" s="1"/>
  <c r="I82" i="15"/>
  <c r="J82" i="15" s="1" a="1"/>
  <c r="J82" i="15" s="1"/>
  <c r="I148" i="15"/>
  <c r="J148" i="15" s="1" a="1"/>
  <c r="J148" i="15" s="1"/>
  <c r="I113" i="15"/>
  <c r="J113" i="15" s="1" a="1"/>
  <c r="J113" i="15" s="1"/>
  <c r="I20" i="15"/>
  <c r="J20" i="15" s="1" a="1"/>
  <c r="J20" i="15" s="1"/>
  <c r="I111" i="15"/>
  <c r="J111" i="15" s="1" a="1"/>
  <c r="J111" i="15" s="1"/>
  <c r="I141" i="15"/>
  <c r="J141" i="15" s="1" a="1"/>
  <c r="J141" i="15" s="1"/>
  <c r="I115" i="15"/>
  <c r="J115" i="15" s="1" a="1"/>
  <c r="J115" i="15" s="1"/>
  <c r="I103" i="15"/>
  <c r="J103" i="15" s="1" a="1"/>
  <c r="J103" i="15" s="1"/>
  <c r="I39" i="15"/>
  <c r="J39" i="15" s="1" a="1"/>
  <c r="J39" i="15" s="1"/>
  <c r="I71" i="15"/>
  <c r="I131" i="15"/>
  <c r="J131" i="15" s="1" a="1"/>
  <c r="J131" i="15" s="1"/>
  <c r="I160" i="15"/>
  <c r="J160" i="15" s="1" a="1"/>
  <c r="J160" i="15" s="1"/>
  <c r="I116" i="15"/>
  <c r="J116" i="15" s="1" a="1"/>
  <c r="J116" i="15" s="1"/>
  <c r="I69" i="15"/>
  <c r="J69" i="15" s="1" a="1"/>
  <c r="J69" i="15" s="1"/>
  <c r="I127" i="15"/>
  <c r="J127" i="15" s="1" a="1"/>
  <c r="J127" i="15" s="1"/>
  <c r="I44" i="15"/>
  <c r="J44" i="15" s="1" a="1"/>
  <c r="J44" i="15" s="1"/>
  <c r="I22" i="15"/>
  <c r="J22" i="15" s="1" a="1"/>
  <c r="J22" i="15" s="1"/>
  <c r="I101" i="15"/>
  <c r="J101" i="15" s="1" a="1"/>
  <c r="J101" i="15" s="1"/>
  <c r="I35" i="15"/>
  <c r="J35" i="15" s="1" a="1"/>
  <c r="J35" i="15" s="1"/>
  <c r="I117" i="15"/>
  <c r="V43" i="15" s="1" a="1"/>
  <c r="V43" i="15" s="1"/>
  <c r="I86" i="15"/>
  <c r="J86" i="15" s="1" a="1"/>
  <c r="J86" i="15" s="1"/>
  <c r="I60" i="15"/>
  <c r="J60" i="15" s="1" a="1"/>
  <c r="J60" i="15" s="1"/>
  <c r="I91" i="15"/>
  <c r="J91" i="15" s="1" a="1"/>
  <c r="J91" i="15" s="1"/>
  <c r="I87" i="15"/>
  <c r="I84" i="15"/>
  <c r="J84" i="15" s="1" a="1"/>
  <c r="J84" i="15" s="1"/>
  <c r="I139" i="15"/>
  <c r="J139" i="15" s="1" a="1"/>
  <c r="J139" i="15" s="1"/>
  <c r="I88" i="15"/>
  <c r="J88" i="15" s="1" a="1"/>
  <c r="J88" i="15" s="1"/>
  <c r="I18" i="15"/>
  <c r="J18" i="15" s="1" a="1"/>
  <c r="J18" i="15" s="1"/>
  <c r="I128" i="15"/>
  <c r="J128" i="15" s="1" a="1"/>
  <c r="J128" i="15" s="1"/>
  <c r="I92" i="15"/>
  <c r="J92" i="15" s="1" a="1"/>
  <c r="J92" i="15" s="1"/>
  <c r="I49" i="15"/>
  <c r="J49" i="15" s="1" a="1"/>
  <c r="J49" i="15" s="1"/>
  <c r="I68" i="15"/>
  <c r="J68" i="15" s="1" a="1"/>
  <c r="J68" i="15" s="1"/>
  <c r="I149" i="15"/>
  <c r="J149" i="15" s="1" a="1"/>
  <c r="J149" i="15" s="1"/>
  <c r="I108" i="15"/>
  <c r="J108" i="15" s="1" a="1"/>
  <c r="J108" i="15" s="1"/>
  <c r="I55" i="15"/>
  <c r="J55" i="15" s="1" a="1"/>
  <c r="J55" i="15" s="1"/>
  <c r="I106" i="15"/>
  <c r="J106" i="15" s="1" a="1"/>
  <c r="J106" i="15" s="1"/>
  <c r="I118" i="15"/>
  <c r="J118" i="15" s="1" a="1"/>
  <c r="J118" i="15" s="1"/>
  <c r="I61" i="15"/>
  <c r="J61" i="15" s="1" a="1"/>
  <c r="J61" i="15" s="1"/>
  <c r="I150" i="15"/>
  <c r="J150" i="15" s="1" a="1"/>
  <c r="J150" i="15" s="1"/>
  <c r="I140" i="15"/>
  <c r="J140" i="15" s="1" a="1"/>
  <c r="J140" i="15" s="1"/>
  <c r="I121" i="15"/>
  <c r="J121" i="15" s="1" a="1"/>
  <c r="J121" i="15" s="1"/>
  <c r="I59" i="15"/>
  <c r="J59" i="15" s="1" a="1"/>
  <c r="J59" i="15" s="1"/>
  <c r="I147" i="15"/>
  <c r="J147" i="15" s="1" a="1"/>
  <c r="J147" i="15" s="1"/>
  <c r="I50" i="15"/>
  <c r="J50" i="15" s="1" a="1"/>
  <c r="J50" i="15" s="1"/>
  <c r="I159" i="15"/>
  <c r="J159" i="15" s="1" a="1"/>
  <c r="J159" i="15" s="1"/>
  <c r="I99" i="15"/>
  <c r="J99" i="15" s="1" a="1"/>
  <c r="J99" i="15" s="1"/>
  <c r="I40" i="15"/>
  <c r="J40" i="15" s="1" a="1"/>
  <c r="J40" i="15" s="1"/>
  <c r="AH18" i="15" a="1"/>
  <c r="AH18" i="15" s="1"/>
  <c r="I42" i="15"/>
  <c r="J42" i="15" s="1" a="1"/>
  <c r="J42" i="15" s="1"/>
  <c r="AH53" i="15" a="1"/>
  <c r="AH53" i="15" s="1"/>
  <c r="AH55" i="15" a="1"/>
  <c r="AH55" i="15" s="1"/>
  <c r="AH65" i="15" a="1"/>
  <c r="AH65" i="15" s="1"/>
  <c r="AH63" i="15" a="1"/>
  <c r="AH63" i="15" s="1"/>
  <c r="AH37" i="15" a="1"/>
  <c r="AH37" i="15" s="1"/>
  <c r="V22" i="15" l="1" a="1"/>
  <c r="V22" i="15" s="1"/>
  <c r="V46" i="15" a="1"/>
  <c r="V46" i="15" s="1"/>
  <c r="AT19" i="15" a="1"/>
  <c r="AT19" i="15" s="1"/>
  <c r="AT23" i="15" a="1"/>
  <c r="AT23" i="15" s="1"/>
  <c r="AT22" i="15" a="1"/>
  <c r="AT22" i="15" s="1"/>
  <c r="AT25" i="15" a="1"/>
  <c r="AT25" i="15" s="1"/>
  <c r="V40" i="15" a="1"/>
  <c r="V40" i="15" s="1"/>
  <c r="V38" i="15" a="1"/>
  <c r="V38" i="15" s="1"/>
  <c r="V30" i="15" a="1"/>
  <c r="V30" i="15" s="1"/>
  <c r="V47" i="15" a="1"/>
  <c r="V47" i="15" s="1"/>
  <c r="W47" i="15" s="1" a="1"/>
  <c r="W47" i="15" s="1"/>
  <c r="V23" i="15" a="1"/>
  <c r="V23" i="15" s="1"/>
  <c r="J87" i="15" a="1"/>
  <c r="J87" i="15" s="1"/>
  <c r="J56" i="15" a="1"/>
  <c r="J56" i="15" s="1"/>
  <c r="J117" i="15" a="1"/>
  <c r="J117" i="15" s="1"/>
  <c r="J21" i="15" a="1"/>
  <c r="J21" i="15" s="1"/>
  <c r="V39" i="15" a="1"/>
  <c r="V39" i="15" s="1"/>
  <c r="AH42" i="15" a="1"/>
  <c r="AH42" i="15" s="1"/>
  <c r="AH39" i="15" a="1"/>
  <c r="AH39" i="15" s="1"/>
  <c r="AH21" i="15" a="1"/>
  <c r="AH21" i="15" s="1"/>
  <c r="AH29" i="15" a="1"/>
  <c r="AH29" i="15" s="1"/>
  <c r="AH52" i="15" a="1"/>
  <c r="AH52" i="15" s="1"/>
  <c r="AH51" i="15" a="1"/>
  <c r="AH51" i="15" s="1"/>
  <c r="AH36" i="15" a="1"/>
  <c r="AH36" i="15" s="1"/>
  <c r="V34" i="15" a="1"/>
  <c r="V34" i="15" s="1"/>
  <c r="V41" i="15" a="1"/>
  <c r="V41" i="15" s="1"/>
  <c r="V20" i="15" a="1"/>
  <c r="V20" i="15" s="1"/>
  <c r="V33" i="15" a="1"/>
  <c r="V33" i="15" s="1"/>
  <c r="V29" i="15" a="1"/>
  <c r="V29" i="15" s="1"/>
  <c r="V35" i="15" a="1"/>
  <c r="V35" i="15" s="1"/>
  <c r="V27" i="15" a="1"/>
  <c r="V27" i="15" s="1"/>
  <c r="J57" i="15" a="1"/>
  <c r="J57" i="15" s="1"/>
  <c r="V36" i="15" a="1"/>
  <c r="V36" i="15" s="1"/>
  <c r="V28" i="15" a="1"/>
  <c r="V28" i="15" s="1"/>
  <c r="V32" i="15" a="1"/>
  <c r="V32" i="15" s="1"/>
  <c r="V45" i="15" a="1"/>
  <c r="V45" i="15" s="1"/>
  <c r="J151" i="15" a="1"/>
  <c r="J151" i="15" s="1"/>
  <c r="V19" i="15" a="1"/>
  <c r="V19" i="15" s="1"/>
  <c r="V25" i="15" a="1"/>
  <c r="V25" i="15" s="1"/>
  <c r="J96" i="15" a="1"/>
  <c r="J96" i="15" s="1"/>
  <c r="V37" i="15" a="1"/>
  <c r="V37" i="15" s="1"/>
  <c r="J71" i="15" a="1"/>
  <c r="J71" i="15" s="1"/>
  <c r="V24" i="15" a="1"/>
  <c r="V24" i="15" s="1"/>
  <c r="V44" i="15" a="1"/>
  <c r="V44" i="15" s="1"/>
  <c r="V31" i="15" a="1"/>
  <c r="V31" i="15" s="1"/>
  <c r="J105" i="15" a="1"/>
  <c r="J105" i="15" s="1"/>
  <c r="V42" i="15" a="1"/>
  <c r="V42" i="15" s="1"/>
  <c r="J54" i="15" a="1"/>
  <c r="J54" i="15" s="1"/>
  <c r="V21" i="15" a="1"/>
  <c r="V21" i="15" s="1"/>
  <c r="W32" i="15" l="1" a="1"/>
  <c r="W32" i="15" s="1"/>
  <c r="W43" i="15" a="1"/>
  <c r="W43" i="15" s="1"/>
  <c r="W37" i="15" a="1"/>
  <c r="W37" i="15" s="1"/>
  <c r="W18" i="15" a="1"/>
  <c r="W18" i="15" s="1"/>
  <c r="W31" i="15" a="1"/>
  <c r="W31" i="15" s="1"/>
  <c r="W22" i="15" a="1"/>
  <c r="W22" i="15" s="1"/>
  <c r="W33" i="15" a="1"/>
  <c r="W33" i="15" s="1"/>
  <c r="W44" i="15" a="1"/>
  <c r="W44" i="15" s="1"/>
  <c r="W19" i="15" a="1"/>
  <c r="W19" i="15" s="1"/>
  <c r="W40" i="15" a="1"/>
  <c r="W40" i="15" s="1"/>
  <c r="W23" i="15" a="1"/>
  <c r="W23" i="15" s="1"/>
  <c r="W45" i="15" a="1"/>
  <c r="W45" i="15" s="1"/>
  <c r="W27" i="15" a="1"/>
  <c r="W27" i="15" s="1"/>
  <c r="W29" i="15" a="1"/>
  <c r="W29" i="15" s="1"/>
  <c r="W24" i="15" a="1"/>
  <c r="W24" i="15" s="1"/>
  <c r="W34" i="15" a="1"/>
  <c r="W34" i="15" s="1"/>
  <c r="W46" i="15" a="1"/>
  <c r="W46" i="15" s="1"/>
  <c r="W38" i="15" a="1"/>
  <c r="W38" i="15" s="1"/>
  <c r="W30" i="15" a="1"/>
  <c r="W30" i="15" s="1"/>
  <c r="W25" i="15" a="1"/>
  <c r="W25" i="15" s="1"/>
  <c r="W35" i="15" a="1"/>
  <c r="W35" i="15" s="1"/>
  <c r="W20" i="15" a="1"/>
  <c r="W20" i="15" s="1"/>
  <c r="W39" i="15" a="1"/>
  <c r="W39" i="15" s="1"/>
  <c r="W42" i="15" a="1"/>
  <c r="W42" i="15" s="1"/>
  <c r="W26" i="15" a="1"/>
  <c r="W26" i="15" s="1"/>
  <c r="W36" i="15" a="1"/>
  <c r="W36" i="15" s="1"/>
  <c r="W21" i="15" a="1"/>
  <c r="W21" i="15" s="1"/>
  <c r="W28" i="15" a="1"/>
  <c r="W28" i="15" s="1"/>
  <c r="W41" i="15" a="1"/>
  <c r="W41" i="15" s="1"/>
  <c r="A46" i="2" a="1"/>
  <c r="A46" i="2" s="1"/>
  <c r="F2" i="3"/>
  <c r="E2" i="3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" i="2"/>
  <c r="B2" i="3"/>
  <c r="C2" i="3"/>
  <c r="D2" i="3"/>
  <c r="A2" i="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F899BFE-519B-4C39-96CB-773F2C8F4C7D}" keepAlive="1" name="Query - Page001" description="Connection to the 'Page001' query in the workbook." type="5" refreshedVersion="7" background="1" saveData="1">
    <dbPr connection="Provider=Microsoft.Mashup.OleDb.1;Data Source=$Workbook$;Location=Page001;Extended Properties=&quot;&quot;" command="SELECT * FROM [Page001]"/>
  </connection>
  <connection id="2" xr16:uid="{9A2C5CA0-C00B-49F0-B773-0F58DB1CC53F}" keepAlive="1" name="Query - Page002" description="Connection to the 'Page002' query in the workbook." type="5" refreshedVersion="7" background="1" saveData="1">
    <dbPr connection="Provider=Microsoft.Mashup.OleDb.1;Data Source=$Workbook$;Location=Page002;Extended Properties=&quot;&quot;" command="SELECT * FROM [Page002]"/>
  </connection>
  <connection id="3" xr16:uid="{39FD627A-A885-45EB-B509-699FB1BC0682}" keepAlive="1" name="Query - Table001 (Page 1-4)" description="Connection to the 'Table001 (Page 1-4)' query in the workbook." type="5" refreshedVersion="7" background="1" saveData="1">
    <dbPr connection="Provider=Microsoft.Mashup.OleDb.1;Data Source=$Workbook$;Location=&quot;Table001 (Page 1-4)&quot;;Extended Properties=&quot;&quot;" command="SELECT * FROM [Table001 (Page 1-4)]"/>
  </connection>
  <connection id="4" xr16:uid="{0F52C831-B3BF-4C25-A98B-EFE977058F41}" name="Query - Table001 (Page 1)" description="Connection to the 'Table001 (Page 1)' query in the workbook." type="100" refreshedVersion="7" minRefreshableVersion="5">
    <extLst>
      <ext xmlns:x15="http://schemas.microsoft.com/office/spreadsheetml/2010/11/main" uri="{DE250136-89BD-433C-8126-D09CA5730AF9}">
        <x15:connection id="45d650c4-e774-4474-932c-018eaa712b07"/>
      </ext>
    </extLst>
  </connection>
  <connection id="5" xr16:uid="{DFD16150-583F-4C67-B55A-67116C0356E9}" name="Query - Table001 (Page 1) (2)" description="Connection to the 'Table001 (Page 1) (2)' query in the workbook." type="100" refreshedVersion="7" minRefreshableVersion="5">
    <extLst>
      <ext xmlns:x15="http://schemas.microsoft.com/office/spreadsheetml/2010/11/main" uri="{DE250136-89BD-433C-8126-D09CA5730AF9}">
        <x15:connection id="2529926f-9faa-4de3-a549-2f54bd06f5c4"/>
      </ext>
    </extLst>
  </connection>
  <connection id="6" xr16:uid="{B063A2EC-6C68-46E1-8E5D-0BFBCAC64D0A}" name="Query - Table001 (Page 1) (3)" description="Connection to the 'Table001 (Page 1) (3)' query in the workbook." type="100" refreshedVersion="7" minRefreshableVersion="5">
    <extLst>
      <ext xmlns:x15="http://schemas.microsoft.com/office/spreadsheetml/2010/11/main" uri="{DE250136-89BD-433C-8126-D09CA5730AF9}">
        <x15:connection id="5ba6166c-629f-45be-98af-f60d5267f083"/>
      </ext>
    </extLst>
  </connection>
  <connection id="7" xr16:uid="{D42F674C-6708-4794-803A-D588659B3A2B}" name="Query - Table001 (Page 1) (4)" description="Connection to the 'Table001 (Page 1) (4)' query in the workbook." type="100" refreshedVersion="7" minRefreshableVersion="5">
    <extLst>
      <ext xmlns:x15="http://schemas.microsoft.com/office/spreadsheetml/2010/11/main" uri="{DE250136-89BD-433C-8126-D09CA5730AF9}">
        <x15:connection id="c64b7be6-8d90-43e9-b342-b76624899837"/>
      </ext>
    </extLst>
  </connection>
  <connection id="8" xr16:uid="{D312CFE0-C9C0-4E91-8BA0-D847FD90BA8C}" name="Query - Table001 (Page 1) (5)" description="Connection to the 'Table001 (Page 1) (5)' query in the workbook." type="100" refreshedVersion="7" minRefreshableVersion="5">
    <extLst>
      <ext xmlns:x15="http://schemas.microsoft.com/office/spreadsheetml/2010/11/main" uri="{DE250136-89BD-433C-8126-D09CA5730AF9}">
        <x15:connection id="4fbaa1ef-a881-4a44-8f4b-345082e12ccc"/>
      </ext>
    </extLst>
  </connection>
  <connection id="9" xr16:uid="{EA9F76F4-D0F2-48BA-95CF-9889E1410772}" name="Query - Table002 (Page 2)" description="Connection to the 'Table002 (Page 2)' query in the workbook." type="100" refreshedVersion="7" minRefreshableVersion="5">
    <extLst>
      <ext xmlns:x15="http://schemas.microsoft.com/office/spreadsheetml/2010/11/main" uri="{DE250136-89BD-433C-8126-D09CA5730AF9}">
        <x15:connection id="7fb0bbc4-cab9-48d3-9033-a913187b199c"/>
      </ext>
    </extLst>
  </connection>
  <connection id="10" xr16:uid="{7B2374BB-D5E4-4BE8-A154-8AE799D303AD}" name="Query - Table002 (Page 2) (2)" description="Connection to the 'Table002 (Page 2) (2)' query in the workbook." type="100" refreshedVersion="7" minRefreshableVersion="5">
    <extLst>
      <ext xmlns:x15="http://schemas.microsoft.com/office/spreadsheetml/2010/11/main" uri="{DE250136-89BD-433C-8126-D09CA5730AF9}">
        <x15:connection id="2ec4dfb3-217b-457f-9a9a-504d3da8cdf5"/>
      </ext>
    </extLst>
  </connection>
  <connection id="11" xr16:uid="{CC802A65-A199-416E-AEDA-2D73AE71A5A5}" name="Query - Table002 (Page 2) (3)" description="Connection to the 'Table002 (Page 2) (3)' query in the workbook." type="100" refreshedVersion="7" minRefreshableVersion="5">
    <extLst>
      <ext xmlns:x15="http://schemas.microsoft.com/office/spreadsheetml/2010/11/main" uri="{DE250136-89BD-433C-8126-D09CA5730AF9}">
        <x15:connection id="4d450d8c-3adf-4d9f-a0d7-75e6ece998b1"/>
      </ext>
    </extLst>
  </connection>
  <connection id="12" xr16:uid="{6DC2523D-E17E-4102-8B48-D0019C6B26C7}" name="Query - Table002 (Page 2) (4)" description="Connection to the 'Table002 (Page 2) (4)' query in the workbook." type="100" refreshedVersion="7" minRefreshableVersion="5">
    <extLst>
      <ext xmlns:x15="http://schemas.microsoft.com/office/spreadsheetml/2010/11/main" uri="{DE250136-89BD-433C-8126-D09CA5730AF9}">
        <x15:connection id="c35187a5-32b8-49a1-adf5-657d3a6d79b9"/>
      </ext>
    </extLst>
  </connection>
  <connection id="13" xr16:uid="{4DB02E25-DA6A-4A37-8A1B-1B15441EC787}" name="Query - Table002 (Page 2) (5)" description="Connection to the 'Table002 (Page 2) (5)' query in the workbook." type="100" refreshedVersion="7" minRefreshableVersion="5">
    <extLst>
      <ext xmlns:x15="http://schemas.microsoft.com/office/spreadsheetml/2010/11/main" uri="{DE250136-89BD-433C-8126-D09CA5730AF9}">
        <x15:connection id="ae465bd4-9faa-4803-82d2-ef92406e5cfa"/>
      </ext>
    </extLst>
  </connection>
  <connection id="14" xr16:uid="{27B8E7B8-FAD1-43C1-8168-B86DAE580B73}" name="Query - Table003 (Page 3)" description="Connection to the 'Table003 (Page 3)' query in the workbook." type="100" refreshedVersion="7" minRefreshableVersion="5">
    <extLst>
      <ext xmlns:x15="http://schemas.microsoft.com/office/spreadsheetml/2010/11/main" uri="{DE250136-89BD-433C-8126-D09CA5730AF9}">
        <x15:connection id="0e93ca92-0f07-4780-9143-415983230490"/>
      </ext>
    </extLst>
  </connection>
  <connection id="15" xr16:uid="{45893380-CAEB-40C2-AA76-DA3F27D4241E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<sst xmlns="http://schemas.openxmlformats.org/spreadsheetml/2006/main" count="2922" uniqueCount="736">
  <si>
    <t>Round 1</t>
  </si>
  <si>
    <t>Round 2</t>
  </si>
  <si>
    <t>Round 3</t>
  </si>
  <si>
    <t>Round 4</t>
  </si>
  <si>
    <t>Round 5</t>
  </si>
  <si>
    <t>Round 6</t>
  </si>
  <si>
    <t>Round 7</t>
  </si>
  <si>
    <t>XCM</t>
  </si>
  <si>
    <t>XCO</t>
  </si>
  <si>
    <t>Round 8</t>
  </si>
  <si>
    <t>Round</t>
  </si>
  <si>
    <t>Discipline</t>
  </si>
  <si>
    <t>Date</t>
  </si>
  <si>
    <t>Location</t>
  </si>
  <si>
    <t>Series Points System</t>
  </si>
  <si>
    <t>Points Tabel Based on EWS points table</t>
  </si>
  <si>
    <t>Points Multiplier</t>
  </si>
  <si>
    <t>Position</t>
  </si>
  <si>
    <t>Points</t>
  </si>
  <si>
    <t>B Grade</t>
  </si>
  <si>
    <t>B Grade Points</t>
  </si>
  <si>
    <t>C Grade</t>
  </si>
  <si>
    <t>C Grade Points</t>
  </si>
  <si>
    <t>D Grade</t>
  </si>
  <si>
    <t>D Grade Points</t>
  </si>
  <si>
    <t>A Grade Points XCO</t>
  </si>
  <si>
    <t>Women</t>
  </si>
  <si>
    <t>Men</t>
  </si>
  <si>
    <t>Junior Girls</t>
  </si>
  <si>
    <t>Junior Boys</t>
  </si>
  <si>
    <t>*Updated each round with any new participants</t>
  </si>
  <si>
    <t>www.zerofrictioncycling.com.au</t>
  </si>
  <si>
    <t>Rider</t>
  </si>
  <si>
    <t>Laps</t>
  </si>
  <si>
    <t>A Grade Men</t>
  </si>
  <si>
    <t>B Grade Men</t>
  </si>
  <si>
    <t>C Grade Men</t>
  </si>
  <si>
    <t>D Grade Men</t>
  </si>
  <si>
    <t>A Grade Women</t>
  </si>
  <si>
    <t>B Grade Women</t>
  </si>
  <si>
    <t>C Grade Women</t>
  </si>
  <si>
    <t>A Grade / Juniors</t>
  </si>
  <si>
    <t>Number of Rounds</t>
  </si>
  <si>
    <t>Place</t>
  </si>
  <si>
    <t>Tot Time</t>
  </si>
  <si>
    <t>Under 19 Men</t>
  </si>
  <si>
    <t>Under 17 Men</t>
  </si>
  <si>
    <t>Under 15 Men</t>
  </si>
  <si>
    <t>Under 13 Men</t>
  </si>
  <si>
    <t>Round 9</t>
  </si>
  <si>
    <t>Round 10</t>
  </si>
  <si>
    <t>7 Rounds only graded races counted</t>
  </si>
  <si>
    <t>Best of 5</t>
  </si>
  <si>
    <t>Best 5 of 7
Total</t>
  </si>
  <si>
    <t>Best 5 of 7
Ranking</t>
  </si>
  <si>
    <t>Duo</t>
  </si>
  <si>
    <t>Duo Points</t>
  </si>
  <si>
    <t>Points Category</t>
  </si>
  <si>
    <t>Grade</t>
  </si>
  <si>
    <t>PIC</t>
  </si>
  <si>
    <t>Team</t>
  </si>
  <si>
    <t>A grade / Juniors</t>
  </si>
  <si>
    <t>1st</t>
  </si>
  <si>
    <t>N/A</t>
  </si>
  <si>
    <t>2nd</t>
  </si>
  <si>
    <t>3rd</t>
  </si>
  <si>
    <t>4th</t>
  </si>
  <si>
    <t>5th</t>
  </si>
  <si>
    <t>6th</t>
  </si>
  <si>
    <t>7th</t>
  </si>
  <si>
    <t>8th</t>
  </si>
  <si>
    <t>9th</t>
  </si>
  <si>
    <t>10th</t>
  </si>
  <si>
    <t>11th</t>
  </si>
  <si>
    <t>12th</t>
  </si>
  <si>
    <t>13th</t>
  </si>
  <si>
    <t>14th</t>
  </si>
  <si>
    <t>15th</t>
  </si>
  <si>
    <t>16th</t>
  </si>
  <si>
    <r>
      <rPr>
        <sz val="10"/>
        <rFont val="Arial"/>
        <family val="2"/>
      </rPr>
      <t>Sam WALSH</t>
    </r>
  </si>
  <si>
    <r>
      <rPr>
        <sz val="10"/>
        <rFont val="Arial"/>
        <family val="2"/>
      </rPr>
      <t>Lachlan GLASSPOOL</t>
    </r>
  </si>
  <si>
    <r>
      <rPr>
        <sz val="10"/>
        <rFont val="Arial"/>
        <family val="2"/>
      </rPr>
      <t>Matthew BIRD</t>
    </r>
  </si>
  <si>
    <r>
      <rPr>
        <sz val="10"/>
        <rFont val="Arial"/>
        <family val="2"/>
      </rPr>
      <t>Darcy STRUDWICK</t>
    </r>
  </si>
  <si>
    <r>
      <rPr>
        <sz val="10"/>
        <rFont val="Arial"/>
        <family val="2"/>
      </rPr>
      <t>Carlos GUEDEZ</t>
    </r>
  </si>
  <si>
    <r>
      <rPr>
        <sz val="10"/>
        <rFont val="Arial"/>
        <family val="2"/>
      </rPr>
      <t>Adrian SCOTT</t>
    </r>
  </si>
  <si>
    <r>
      <rPr>
        <sz val="10"/>
        <rFont val="Arial"/>
        <family val="2"/>
      </rPr>
      <t>Clint DRAPER</t>
    </r>
  </si>
  <si>
    <r>
      <rPr>
        <sz val="10"/>
        <rFont val="Arial"/>
        <family val="2"/>
      </rPr>
      <t>Markus CHANDLER</t>
    </r>
  </si>
  <si>
    <r>
      <rPr>
        <sz val="10"/>
        <rFont val="Arial"/>
        <family val="2"/>
      </rPr>
      <t>Willowa ATKINS</t>
    </r>
  </si>
  <si>
    <r>
      <rPr>
        <sz val="10"/>
        <rFont val="Arial"/>
        <family val="2"/>
      </rPr>
      <t>Anna KUBILIUS</t>
    </r>
  </si>
  <si>
    <r>
      <rPr>
        <sz val="10"/>
        <rFont val="Arial"/>
        <family val="2"/>
      </rPr>
      <t>Anook SIMPSON</t>
    </r>
  </si>
  <si>
    <r>
      <rPr>
        <sz val="10"/>
        <rFont val="Arial"/>
        <family val="2"/>
      </rPr>
      <t>Tessa MANNING</t>
    </r>
  </si>
  <si>
    <r>
      <rPr>
        <sz val="10"/>
        <rFont val="Arial"/>
        <family val="2"/>
      </rPr>
      <t>Sarah HOLMES</t>
    </r>
  </si>
  <si>
    <r>
      <rPr>
        <sz val="10"/>
        <rFont val="Arial"/>
        <family val="2"/>
      </rPr>
      <t>Josh HOPPS</t>
    </r>
  </si>
  <si>
    <r>
      <rPr>
        <sz val="10"/>
        <rFont val="Arial"/>
        <family val="2"/>
      </rPr>
      <t>Rowan WALKER</t>
    </r>
  </si>
  <si>
    <r>
      <rPr>
        <sz val="10"/>
        <rFont val="Arial"/>
        <family val="2"/>
      </rPr>
      <t>Tom SIINMAA</t>
    </r>
  </si>
  <si>
    <r>
      <rPr>
        <sz val="10"/>
        <rFont val="Arial"/>
        <family val="2"/>
      </rPr>
      <t>David TALBOT</t>
    </r>
  </si>
  <si>
    <r>
      <rPr>
        <sz val="10"/>
        <rFont val="Arial"/>
        <family val="2"/>
      </rPr>
      <t>Dirk GARDNER</t>
    </r>
  </si>
  <si>
    <r>
      <rPr>
        <sz val="10"/>
        <rFont val="Arial"/>
        <family val="2"/>
      </rPr>
      <t>Simon BAIRD</t>
    </r>
  </si>
  <si>
    <r>
      <rPr>
        <sz val="10"/>
        <rFont val="Arial"/>
        <family val="2"/>
      </rPr>
      <t>Daniel TUK</t>
    </r>
  </si>
  <si>
    <r>
      <rPr>
        <sz val="10"/>
        <rFont val="Arial"/>
        <family val="2"/>
      </rPr>
      <t>Daniel LYNCH</t>
    </r>
  </si>
  <si>
    <r>
      <rPr>
        <sz val="10"/>
        <rFont val="Arial"/>
        <family val="2"/>
      </rPr>
      <t>Mark HARRIS</t>
    </r>
  </si>
  <si>
    <r>
      <rPr>
        <sz val="10"/>
        <rFont val="Arial"/>
        <family val="2"/>
      </rPr>
      <t>Matt SANDERSON</t>
    </r>
  </si>
  <si>
    <r>
      <rPr>
        <sz val="10"/>
        <rFont val="Arial"/>
        <family val="2"/>
      </rPr>
      <t>Ian ROUTLEDGE</t>
    </r>
  </si>
  <si>
    <r>
      <rPr>
        <sz val="10"/>
        <rFont val="Arial"/>
        <family val="2"/>
      </rPr>
      <t>Neil WATERHOUSE</t>
    </r>
  </si>
  <si>
    <r>
      <rPr>
        <sz val="10"/>
        <rFont val="Arial"/>
        <family val="2"/>
      </rPr>
      <t>Troy FLOWER</t>
    </r>
  </si>
  <si>
    <r>
      <rPr>
        <sz val="10"/>
        <rFont val="Arial"/>
        <family val="2"/>
      </rPr>
      <t>Adam NICHOLSON</t>
    </r>
  </si>
  <si>
    <r>
      <rPr>
        <sz val="10"/>
        <rFont val="Arial"/>
        <family val="2"/>
      </rPr>
      <t>James IRVING</t>
    </r>
  </si>
  <si>
    <r>
      <rPr>
        <sz val="10"/>
        <rFont val="Arial"/>
        <family val="2"/>
      </rPr>
      <t>Joe MULLAN</t>
    </r>
  </si>
  <si>
    <r>
      <rPr>
        <sz val="10"/>
        <rFont val="Arial"/>
        <family val="2"/>
      </rPr>
      <t>Simon EGLINTON</t>
    </r>
  </si>
  <si>
    <r>
      <rPr>
        <sz val="10"/>
        <rFont val="Arial"/>
        <family val="2"/>
      </rPr>
      <t>Christopher SUTTER</t>
    </r>
  </si>
  <si>
    <r>
      <rPr>
        <sz val="10"/>
        <rFont val="Arial"/>
        <family val="2"/>
      </rPr>
      <t>James KNOWLER</t>
    </r>
  </si>
  <si>
    <r>
      <rPr>
        <sz val="10"/>
        <rFont val="Arial"/>
        <family val="2"/>
      </rPr>
      <t>Cameron BOWDEN</t>
    </r>
  </si>
  <si>
    <r>
      <rPr>
        <sz val="10"/>
        <rFont val="Arial"/>
        <family val="2"/>
      </rPr>
      <t>Janna CORSO</t>
    </r>
  </si>
  <si>
    <r>
      <rPr>
        <sz val="10"/>
        <rFont val="Arial"/>
        <family val="2"/>
      </rPr>
      <t>Gabrielle TODD</t>
    </r>
  </si>
  <si>
    <r>
      <rPr>
        <sz val="10"/>
        <rFont val="Arial"/>
        <family val="2"/>
      </rPr>
      <t>Madeleine STEELE</t>
    </r>
  </si>
  <si>
    <r>
      <rPr>
        <sz val="10"/>
        <rFont val="Arial"/>
        <family val="2"/>
      </rPr>
      <t>Susie GREEN</t>
    </r>
  </si>
  <si>
    <r>
      <rPr>
        <sz val="10"/>
        <rFont val="Arial"/>
        <family val="2"/>
      </rPr>
      <t>Meg CASTLE</t>
    </r>
  </si>
  <si>
    <r>
      <rPr>
        <sz val="10"/>
        <rFont val="Arial"/>
        <family val="2"/>
      </rPr>
      <t>Tom CREE</t>
    </r>
  </si>
  <si>
    <r>
      <rPr>
        <sz val="10"/>
        <rFont val="Arial"/>
        <family val="2"/>
      </rPr>
      <t>Declan KING</t>
    </r>
  </si>
  <si>
    <r>
      <rPr>
        <sz val="10"/>
        <rFont val="Arial"/>
        <family val="2"/>
      </rPr>
      <t>Sam BRUCE</t>
    </r>
  </si>
  <si>
    <r>
      <rPr>
        <sz val="10"/>
        <rFont val="Arial"/>
        <family val="2"/>
      </rPr>
      <t>Jason MOORE</t>
    </r>
  </si>
  <si>
    <r>
      <rPr>
        <sz val="10"/>
        <rFont val="Arial"/>
        <family val="2"/>
      </rPr>
      <t>Aaron TETLEY</t>
    </r>
  </si>
  <si>
    <r>
      <rPr>
        <sz val="10"/>
        <rFont val="Arial"/>
        <family val="2"/>
      </rPr>
      <t>Ted HOPE</t>
    </r>
  </si>
  <si>
    <r>
      <rPr>
        <sz val="10"/>
        <rFont val="Arial"/>
        <family val="2"/>
      </rPr>
      <t>Brad JOSIC</t>
    </r>
  </si>
  <si>
    <r>
      <rPr>
        <sz val="10"/>
        <rFont val="Arial"/>
        <family val="2"/>
      </rPr>
      <t>Rob GREENWOOD</t>
    </r>
  </si>
  <si>
    <r>
      <rPr>
        <sz val="10"/>
        <rFont val="Arial"/>
        <family val="2"/>
      </rPr>
      <t>Dylan GRIGG</t>
    </r>
  </si>
  <si>
    <r>
      <rPr>
        <sz val="10"/>
        <rFont val="Arial"/>
        <family val="2"/>
      </rPr>
      <t>Russell SCUTCHINGS</t>
    </r>
  </si>
  <si>
    <r>
      <rPr>
        <sz val="10"/>
        <rFont val="Arial"/>
        <family val="2"/>
      </rPr>
      <t>Ben CHANDLER</t>
    </r>
  </si>
  <si>
    <r>
      <rPr>
        <sz val="10"/>
        <rFont val="Arial"/>
        <family val="2"/>
      </rPr>
      <t>Waltemath HANS</t>
    </r>
  </si>
  <si>
    <r>
      <rPr>
        <sz val="10"/>
        <rFont val="Arial"/>
        <family val="2"/>
      </rPr>
      <t>David KNIGHT</t>
    </r>
  </si>
  <si>
    <r>
      <rPr>
        <sz val="10"/>
        <rFont val="Arial"/>
        <family val="2"/>
      </rPr>
      <t>Chris HERBERT</t>
    </r>
  </si>
  <si>
    <r>
      <rPr>
        <sz val="10"/>
        <rFont val="Arial"/>
        <family val="2"/>
      </rPr>
      <t>Gavin RUSSELL</t>
    </r>
  </si>
  <si>
    <r>
      <rPr>
        <sz val="10"/>
        <rFont val="Arial"/>
        <family val="2"/>
      </rPr>
      <t>Colin GLASGOW</t>
    </r>
  </si>
  <si>
    <r>
      <rPr>
        <sz val="10"/>
        <rFont val="Arial"/>
        <family val="2"/>
      </rPr>
      <t>Mark MANNING</t>
    </r>
  </si>
  <si>
    <r>
      <rPr>
        <sz val="10"/>
        <rFont val="Arial"/>
        <family val="2"/>
      </rPr>
      <t>Jason MORGAN</t>
    </r>
  </si>
  <si>
    <r>
      <rPr>
        <sz val="10"/>
        <rFont val="Arial"/>
        <family val="2"/>
      </rPr>
      <t>Harrison KINCAID</t>
    </r>
  </si>
  <si>
    <r>
      <rPr>
        <sz val="10"/>
        <rFont val="Arial"/>
        <family val="2"/>
      </rPr>
      <t>Bjorn GASTON</t>
    </r>
  </si>
  <si>
    <r>
      <rPr>
        <sz val="10"/>
        <rFont val="Arial"/>
        <family val="2"/>
      </rPr>
      <t>Damien O’DEA</t>
    </r>
  </si>
  <si>
    <r>
      <rPr>
        <sz val="10"/>
        <rFont val="Arial"/>
        <family val="2"/>
      </rPr>
      <t>Brenton DAVEY</t>
    </r>
  </si>
  <si>
    <r>
      <rPr>
        <sz val="10"/>
        <rFont val="Arial"/>
        <family val="2"/>
      </rPr>
      <t>Jessica MCGEE</t>
    </r>
  </si>
  <si>
    <r>
      <rPr>
        <sz val="10"/>
        <rFont val="Arial"/>
        <family val="2"/>
      </rPr>
      <t>Stef SOTORA</t>
    </r>
  </si>
  <si>
    <r>
      <rPr>
        <sz val="10"/>
        <rFont val="Arial"/>
        <family val="2"/>
      </rPr>
      <t>Hannah STUBING</t>
    </r>
  </si>
  <si>
    <r>
      <rPr>
        <sz val="10"/>
        <rFont val="Arial"/>
        <family val="2"/>
      </rPr>
      <t>Chiara HILL</t>
    </r>
  </si>
  <si>
    <r>
      <rPr>
        <sz val="10"/>
        <rFont val="Arial"/>
        <family val="2"/>
      </rPr>
      <t>Julia MASSEY</t>
    </r>
  </si>
  <si>
    <r>
      <rPr>
        <sz val="10"/>
        <rFont val="Arial"/>
        <family val="2"/>
      </rPr>
      <t>Elina NURMELA</t>
    </r>
  </si>
  <si>
    <r>
      <rPr>
        <sz val="10"/>
        <rFont val="Arial"/>
        <family val="2"/>
      </rPr>
      <t>Natasha BYSTERVELD</t>
    </r>
  </si>
  <si>
    <r>
      <rPr>
        <sz val="10"/>
        <rFont val="Arial"/>
        <family val="2"/>
      </rPr>
      <t>Tania DAY</t>
    </r>
  </si>
  <si>
    <r>
      <rPr>
        <sz val="10"/>
        <rFont val="Arial"/>
        <family val="2"/>
      </rPr>
      <t>Anita SMITH</t>
    </r>
  </si>
  <si>
    <r>
      <rPr>
        <sz val="10"/>
        <rFont val="Arial"/>
        <family val="2"/>
      </rPr>
      <t>Cam ROWBERRY</t>
    </r>
  </si>
  <si>
    <r>
      <rPr>
        <sz val="10"/>
        <rFont val="Arial"/>
        <family val="2"/>
      </rPr>
      <t>Dylan NORTHCOTT</t>
    </r>
  </si>
  <si>
    <r>
      <rPr>
        <sz val="10"/>
        <rFont val="Arial"/>
        <family val="2"/>
      </rPr>
      <t>Jiri KLIMA</t>
    </r>
  </si>
  <si>
    <r>
      <rPr>
        <sz val="10"/>
        <rFont val="Arial"/>
        <family val="2"/>
      </rPr>
      <t>Ben COVE</t>
    </r>
  </si>
  <si>
    <r>
      <rPr>
        <sz val="10"/>
        <rFont val="Arial"/>
        <family val="2"/>
      </rPr>
      <t>Dane ELDRIDGE</t>
    </r>
  </si>
  <si>
    <r>
      <rPr>
        <sz val="10"/>
        <rFont val="Arial"/>
        <family val="2"/>
      </rPr>
      <t>Henry MARTIN-HARRIS</t>
    </r>
  </si>
  <si>
    <r>
      <rPr>
        <sz val="10"/>
        <rFont val="Arial"/>
        <family val="2"/>
      </rPr>
      <t>Olav MAROLD</t>
    </r>
  </si>
  <si>
    <r>
      <rPr>
        <sz val="10"/>
        <rFont val="Arial"/>
        <family val="2"/>
      </rPr>
      <t>Kieren BELAMARIE</t>
    </r>
  </si>
  <si>
    <r>
      <rPr>
        <sz val="10"/>
        <rFont val="Arial"/>
        <family val="2"/>
      </rPr>
      <t>Simon WHITE</t>
    </r>
  </si>
  <si>
    <r>
      <rPr>
        <sz val="10"/>
        <rFont val="Arial"/>
        <family val="2"/>
      </rPr>
      <t>Sam NICHOLLS</t>
    </r>
  </si>
  <si>
    <r>
      <rPr>
        <sz val="10"/>
        <rFont val="Arial"/>
        <family val="2"/>
      </rPr>
      <t>Luke CELLIER</t>
    </r>
  </si>
  <si>
    <r>
      <rPr>
        <sz val="10"/>
        <rFont val="Arial"/>
        <family val="2"/>
      </rPr>
      <t>David GREEN</t>
    </r>
  </si>
  <si>
    <r>
      <rPr>
        <sz val="10"/>
        <rFont val="Arial"/>
        <family val="2"/>
      </rPr>
      <t>Cameron ASHMEAD</t>
    </r>
  </si>
  <si>
    <r>
      <rPr>
        <sz val="10"/>
        <rFont val="Arial"/>
        <family val="2"/>
      </rPr>
      <t>Danny GALLIVER</t>
    </r>
  </si>
  <si>
    <r>
      <rPr>
        <sz val="10"/>
        <rFont val="Arial"/>
        <family val="2"/>
      </rPr>
      <t>Damien STEVENS</t>
    </r>
  </si>
  <si>
    <r>
      <rPr>
        <sz val="10"/>
        <rFont val="Arial"/>
        <family val="2"/>
      </rPr>
      <t>Marcus EBSARY</t>
    </r>
  </si>
  <si>
    <r>
      <rPr>
        <sz val="10"/>
        <rFont val="Arial"/>
        <family val="2"/>
      </rPr>
      <t>Craig GIBBINS</t>
    </r>
  </si>
  <si>
    <r>
      <rPr>
        <sz val="10"/>
        <rFont val="Arial"/>
        <family val="2"/>
      </rPr>
      <t>Sam JAMES</t>
    </r>
  </si>
  <si>
    <r>
      <rPr>
        <sz val="10"/>
        <rFont val="Arial"/>
        <family val="2"/>
      </rPr>
      <t>Michael WORTHINGTON</t>
    </r>
  </si>
  <si>
    <r>
      <rPr>
        <sz val="10"/>
        <rFont val="Arial"/>
        <family val="2"/>
      </rPr>
      <t>Micheal PEARCE</t>
    </r>
  </si>
  <si>
    <r>
      <rPr>
        <sz val="10"/>
        <rFont val="Arial"/>
        <family val="2"/>
      </rPr>
      <t>Andrew TIDSWELL</t>
    </r>
  </si>
  <si>
    <r>
      <rPr>
        <sz val="10"/>
        <rFont val="Arial"/>
        <family val="2"/>
      </rPr>
      <t>Louis FRESCHI</t>
    </r>
  </si>
  <si>
    <r>
      <rPr>
        <sz val="10"/>
        <rFont val="Arial"/>
        <family val="2"/>
      </rPr>
      <t>Arlo MULLAN</t>
    </r>
  </si>
  <si>
    <r>
      <rPr>
        <sz val="10"/>
        <rFont val="Arial"/>
        <family val="2"/>
      </rPr>
      <t>Jarrod SCUTCHINGS</t>
    </r>
  </si>
  <si>
    <r>
      <rPr>
        <sz val="10"/>
        <rFont val="Arial"/>
        <family val="2"/>
      </rPr>
      <t>Harry MCGREGOR</t>
    </r>
  </si>
  <si>
    <r>
      <rPr>
        <sz val="10"/>
        <rFont val="Arial"/>
        <family val="2"/>
      </rPr>
      <t>Juan FLOWER</t>
    </r>
  </si>
  <si>
    <r>
      <rPr>
        <sz val="10"/>
        <rFont val="Arial"/>
        <family val="2"/>
      </rPr>
      <t>Alexander GIBBINS</t>
    </r>
  </si>
  <si>
    <r>
      <rPr>
        <sz val="10"/>
        <rFont val="Arial"/>
        <family val="2"/>
      </rPr>
      <t>Luke CRIPWELL</t>
    </r>
  </si>
  <si>
    <r>
      <rPr>
        <sz val="10"/>
        <rFont val="Arial"/>
        <family val="2"/>
      </rPr>
      <t>Fraser OERTEL</t>
    </r>
  </si>
  <si>
    <r>
      <rPr>
        <sz val="10"/>
        <rFont val="Arial"/>
        <family val="2"/>
      </rPr>
      <t>Torsten SWART</t>
    </r>
  </si>
  <si>
    <r>
      <rPr>
        <sz val="10"/>
        <rFont val="Arial"/>
        <family val="2"/>
      </rPr>
      <t>Harrison CHANDLER</t>
    </r>
  </si>
  <si>
    <r>
      <rPr>
        <sz val="10"/>
        <rFont val="Arial"/>
        <family val="2"/>
      </rPr>
      <t>Noah GRIGGS</t>
    </r>
  </si>
  <si>
    <r>
      <rPr>
        <sz val="10"/>
        <rFont val="Arial"/>
        <family val="2"/>
      </rPr>
      <t>Kobi ROWE</t>
    </r>
  </si>
  <si>
    <r>
      <rPr>
        <sz val="10"/>
        <rFont val="Arial"/>
        <family val="2"/>
      </rPr>
      <t>Darcy PRINCE</t>
    </r>
  </si>
  <si>
    <r>
      <rPr>
        <sz val="10"/>
        <rFont val="Arial"/>
        <family val="2"/>
      </rPr>
      <t>Liam UNDERWOOD</t>
    </r>
  </si>
  <si>
    <r>
      <rPr>
        <sz val="10"/>
        <rFont val="Arial"/>
        <family val="2"/>
      </rPr>
      <t>Angus ASHMEAD</t>
    </r>
  </si>
  <si>
    <r>
      <rPr>
        <sz val="10"/>
        <rFont val="Arial"/>
        <family val="2"/>
      </rPr>
      <t>Ryan UNDERWOOD</t>
    </r>
  </si>
  <si>
    <r>
      <rPr>
        <sz val="10"/>
        <rFont val="Arial"/>
        <family val="2"/>
      </rPr>
      <t>Jensen MAROLD</t>
    </r>
  </si>
  <si>
    <r>
      <rPr>
        <sz val="10"/>
        <rFont val="Arial"/>
        <family val="2"/>
      </rPr>
      <t>Archie WINTER</t>
    </r>
  </si>
  <si>
    <r>
      <rPr>
        <sz val="10"/>
        <rFont val="Arial"/>
        <family val="2"/>
      </rPr>
      <t>Chase HAINES</t>
    </r>
  </si>
  <si>
    <r>
      <rPr>
        <sz val="10"/>
        <rFont val="Arial"/>
        <family val="2"/>
      </rPr>
      <t>Thomas BRINKLEY</t>
    </r>
  </si>
  <si>
    <r>
      <rPr>
        <sz val="10"/>
        <rFont val="Arial"/>
        <family val="2"/>
      </rPr>
      <t>Asher LODGE</t>
    </r>
  </si>
  <si>
    <r>
      <rPr>
        <sz val="10"/>
        <rFont val="Arial"/>
        <family val="2"/>
      </rPr>
      <t>Mitchell HICKS</t>
    </r>
  </si>
  <si>
    <r>
      <rPr>
        <sz val="10"/>
        <rFont val="Arial"/>
        <family val="2"/>
      </rPr>
      <t>Sasha SIERP</t>
    </r>
  </si>
  <si>
    <r>
      <rPr>
        <sz val="10"/>
        <rFont val="Arial"/>
        <family val="2"/>
      </rPr>
      <t>Tyler MERRITT</t>
    </r>
  </si>
  <si>
    <r>
      <rPr>
        <sz val="10"/>
        <rFont val="Arial"/>
        <family val="2"/>
      </rPr>
      <t>Luke ROBINSON</t>
    </r>
  </si>
  <si>
    <r>
      <rPr>
        <sz val="10"/>
        <rFont val="Arial"/>
        <family val="2"/>
      </rPr>
      <t>Sam CREE</t>
    </r>
  </si>
  <si>
    <r>
      <rPr>
        <sz val="10"/>
        <rFont val="Arial"/>
        <family val="2"/>
      </rPr>
      <t>Toby FARN</t>
    </r>
  </si>
  <si>
    <r>
      <rPr>
        <sz val="10"/>
        <rFont val="Arial"/>
        <family val="2"/>
      </rPr>
      <t>Amelia REID</t>
    </r>
  </si>
  <si>
    <r>
      <rPr>
        <sz val="10"/>
        <rFont val="Arial"/>
        <family val="2"/>
      </rPr>
      <t>Billie MARSH</t>
    </r>
  </si>
  <si>
    <r>
      <rPr>
        <sz val="10"/>
        <rFont val="Arial"/>
        <family val="2"/>
      </rPr>
      <t>Isla GIBSON</t>
    </r>
  </si>
  <si>
    <r>
      <rPr>
        <sz val="10"/>
        <rFont val="Arial"/>
        <family val="2"/>
      </rPr>
      <t>Joseph KEYNES</t>
    </r>
  </si>
  <si>
    <r>
      <rPr>
        <sz val="10"/>
        <rFont val="Arial"/>
        <family val="2"/>
      </rPr>
      <t>Zac SERET</t>
    </r>
  </si>
  <si>
    <r>
      <rPr>
        <sz val="10"/>
        <rFont val="Arial"/>
        <family val="2"/>
      </rPr>
      <t>Jack PENTLAND</t>
    </r>
  </si>
  <si>
    <r>
      <rPr>
        <sz val="10"/>
        <rFont val="Arial"/>
        <family val="2"/>
      </rPr>
      <t>Oliver CORAM</t>
    </r>
  </si>
  <si>
    <r>
      <rPr>
        <sz val="10"/>
        <rFont val="Arial"/>
        <family val="2"/>
      </rPr>
      <t>Alistair GRIGG</t>
    </r>
  </si>
  <si>
    <r>
      <rPr>
        <sz val="10"/>
        <rFont val="Arial"/>
        <family val="2"/>
      </rPr>
      <t>Henry BROWN</t>
    </r>
  </si>
  <si>
    <r>
      <rPr>
        <sz val="10"/>
        <rFont val="Arial"/>
        <family val="2"/>
      </rPr>
      <t>Elianne WATERHOUSE</t>
    </r>
  </si>
  <si>
    <r>
      <rPr>
        <sz val="10"/>
        <rFont val="Arial"/>
        <family val="2"/>
      </rPr>
      <t>Chloe JAMES</t>
    </r>
  </si>
  <si>
    <r>
      <rPr>
        <sz val="10"/>
        <rFont val="Arial"/>
        <family val="2"/>
      </rPr>
      <t>Elisse JAMES</t>
    </r>
  </si>
  <si>
    <t>eBike Men</t>
  </si>
  <si>
    <t>eBike Women</t>
  </si>
  <si>
    <r>
      <rPr>
        <sz val="10"/>
        <rFont val="Arial"/>
        <family val="2"/>
      </rPr>
      <t>Lucas PITT</t>
    </r>
  </si>
  <si>
    <r>
      <rPr>
        <sz val="10"/>
        <rFont val="Arial"/>
        <family val="2"/>
      </rPr>
      <t>Nathan TAYLOR</t>
    </r>
  </si>
  <si>
    <r>
      <rPr>
        <sz val="10"/>
        <rFont val="Arial"/>
        <family val="2"/>
      </rPr>
      <t>Ashley CHEESMAN</t>
    </r>
  </si>
  <si>
    <t>Chelsea MOUNT</t>
  </si>
  <si>
    <r>
      <rPr>
        <sz val="10"/>
        <rFont val="Arial"/>
        <family val="2"/>
      </rPr>
      <t>Tom CHAPMAN</t>
    </r>
  </si>
  <si>
    <r>
      <rPr>
        <sz val="10"/>
        <rFont val="Arial"/>
        <family val="2"/>
      </rPr>
      <t>30:57</t>
    </r>
  </si>
  <si>
    <r>
      <rPr>
        <sz val="10"/>
        <rFont val="Arial"/>
        <family val="2"/>
      </rPr>
      <t>32:38</t>
    </r>
  </si>
  <si>
    <r>
      <rPr>
        <sz val="10"/>
        <rFont val="Arial"/>
        <family val="2"/>
      </rPr>
      <t>33:31</t>
    </r>
  </si>
  <si>
    <r>
      <rPr>
        <sz val="10"/>
        <rFont val="Arial"/>
        <family val="2"/>
      </rPr>
      <t>Giancarlo COSTAGLIOLA</t>
    </r>
  </si>
  <si>
    <r>
      <rPr>
        <sz val="10"/>
        <rFont val="Arial"/>
        <family val="2"/>
      </rPr>
      <t>31:11</t>
    </r>
  </si>
  <si>
    <r>
      <rPr>
        <sz val="10"/>
        <rFont val="Arial"/>
        <family val="2"/>
      </rPr>
      <t>Harry HOLLAWAY</t>
    </r>
  </si>
  <si>
    <r>
      <rPr>
        <sz val="10"/>
        <rFont val="Arial"/>
        <family val="2"/>
      </rPr>
      <t>31:16</t>
    </r>
  </si>
  <si>
    <r>
      <rPr>
        <sz val="10"/>
        <rFont val="Arial"/>
        <family val="2"/>
      </rPr>
      <t>31:33</t>
    </r>
  </si>
  <si>
    <r>
      <rPr>
        <sz val="10"/>
        <rFont val="Arial"/>
        <family val="2"/>
      </rPr>
      <t>32:08</t>
    </r>
  </si>
  <si>
    <r>
      <rPr>
        <sz val="10"/>
        <rFont val="Arial"/>
        <family val="2"/>
      </rPr>
      <t>32:21</t>
    </r>
  </si>
  <si>
    <r>
      <rPr>
        <sz val="10"/>
        <rFont val="Arial"/>
        <family val="2"/>
      </rPr>
      <t>Connor SCROOP</t>
    </r>
  </si>
  <si>
    <r>
      <rPr>
        <sz val="10"/>
        <rFont val="Arial"/>
        <family val="2"/>
      </rPr>
      <t>31:03</t>
    </r>
  </si>
  <si>
    <r>
      <rPr>
        <sz val="10"/>
        <rFont val="Arial"/>
        <family val="2"/>
      </rPr>
      <t>16:34</t>
    </r>
  </si>
  <si>
    <r>
      <rPr>
        <sz val="10"/>
        <rFont val="Arial"/>
        <family val="2"/>
      </rPr>
      <t>Griffin KNIGHT</t>
    </r>
  </si>
  <si>
    <r>
      <rPr>
        <sz val="10"/>
        <rFont val="Arial"/>
        <family val="2"/>
      </rPr>
      <t>11:30</t>
    </r>
  </si>
  <si>
    <r>
      <rPr>
        <sz val="10"/>
        <rFont val="Arial"/>
        <family val="2"/>
      </rPr>
      <t>Sam BUSH</t>
    </r>
  </si>
  <si>
    <r>
      <rPr>
        <sz val="10"/>
        <rFont val="Arial"/>
        <family val="2"/>
      </rPr>
      <t>Nathan HAAS</t>
    </r>
  </si>
  <si>
    <r>
      <rPr>
        <sz val="10"/>
        <rFont val="Arial"/>
        <family val="2"/>
      </rPr>
      <t>26:12</t>
    </r>
  </si>
  <si>
    <r>
      <rPr>
        <sz val="10"/>
        <rFont val="Arial"/>
        <family val="2"/>
      </rPr>
      <t>27:18</t>
    </r>
  </si>
  <si>
    <r>
      <rPr>
        <sz val="10"/>
        <rFont val="Arial"/>
        <family val="2"/>
      </rPr>
      <t>27:31</t>
    </r>
  </si>
  <si>
    <r>
      <rPr>
        <sz val="10"/>
        <rFont val="Arial"/>
        <family val="2"/>
      </rPr>
      <t>27:53</t>
    </r>
  </si>
  <si>
    <r>
      <rPr>
        <sz val="10"/>
        <rFont val="Arial"/>
        <family val="2"/>
      </rPr>
      <t>John OAKES</t>
    </r>
  </si>
  <si>
    <r>
      <rPr>
        <sz val="10"/>
        <rFont val="Arial"/>
        <family val="2"/>
      </rPr>
      <t>28:29</t>
    </r>
  </si>
  <si>
    <r>
      <rPr>
        <sz val="10"/>
        <rFont val="Arial"/>
        <family val="2"/>
      </rPr>
      <t>28:53</t>
    </r>
  </si>
  <si>
    <r>
      <rPr>
        <sz val="10"/>
        <rFont val="Arial"/>
        <family val="2"/>
      </rPr>
      <t>26:22</t>
    </r>
  </si>
  <si>
    <r>
      <rPr>
        <sz val="10"/>
        <rFont val="Arial"/>
        <family val="2"/>
      </rPr>
      <t>Josh HUGHES</t>
    </r>
  </si>
  <si>
    <r>
      <rPr>
        <sz val="10"/>
        <rFont val="Arial"/>
        <family val="2"/>
      </rPr>
      <t>26:28</t>
    </r>
  </si>
  <si>
    <r>
      <rPr>
        <sz val="10"/>
        <rFont val="Arial"/>
        <family val="2"/>
      </rPr>
      <t>Alister SMITH</t>
    </r>
  </si>
  <si>
    <r>
      <rPr>
        <sz val="10"/>
        <rFont val="Arial"/>
        <family val="2"/>
      </rPr>
      <t>27:51</t>
    </r>
  </si>
  <si>
    <r>
      <rPr>
        <sz val="10"/>
        <rFont val="Arial"/>
        <family val="2"/>
      </rPr>
      <t>Jacob KOOP</t>
    </r>
  </si>
  <si>
    <r>
      <rPr>
        <sz val="10"/>
        <rFont val="Arial"/>
        <family val="2"/>
      </rPr>
      <t>28:08</t>
    </r>
  </si>
  <si>
    <r>
      <rPr>
        <sz val="10"/>
        <rFont val="Arial"/>
        <family val="2"/>
      </rPr>
      <t>Harrison BARRETT</t>
    </r>
  </si>
  <si>
    <r>
      <rPr>
        <sz val="10"/>
        <rFont val="Arial"/>
        <family val="2"/>
      </rPr>
      <t>14:22</t>
    </r>
  </si>
  <si>
    <r>
      <rPr>
        <sz val="10"/>
        <rFont val="Arial"/>
        <family val="2"/>
      </rPr>
      <t>22:56</t>
    </r>
  </si>
  <si>
    <r>
      <rPr>
        <sz val="10"/>
        <rFont val="Arial"/>
        <family val="2"/>
      </rPr>
      <t>Marc FOX</t>
    </r>
  </si>
  <si>
    <r>
      <rPr>
        <sz val="10"/>
        <rFont val="Arial"/>
        <family val="2"/>
      </rPr>
      <t>23:12</t>
    </r>
  </si>
  <si>
    <r>
      <rPr>
        <sz val="10"/>
        <rFont val="Arial"/>
        <family val="2"/>
      </rPr>
      <t>24:02</t>
    </r>
  </si>
  <si>
    <r>
      <rPr>
        <sz val="10"/>
        <rFont val="Arial"/>
        <family val="2"/>
      </rPr>
      <t>24:30</t>
    </r>
  </si>
  <si>
    <r>
      <rPr>
        <sz val="10"/>
        <rFont val="Arial"/>
        <family val="2"/>
      </rPr>
      <t>Marcus HOFER</t>
    </r>
  </si>
  <si>
    <r>
      <rPr>
        <sz val="10"/>
        <rFont val="Arial"/>
        <family val="2"/>
      </rPr>
      <t>24:41</t>
    </r>
  </si>
  <si>
    <r>
      <rPr>
        <sz val="10"/>
        <rFont val="Arial"/>
        <family val="2"/>
      </rPr>
      <t>Brayden FUNK</t>
    </r>
  </si>
  <si>
    <r>
      <rPr>
        <sz val="10"/>
        <rFont val="Arial"/>
        <family val="2"/>
      </rPr>
      <t>24:46</t>
    </r>
  </si>
  <si>
    <r>
      <rPr>
        <sz val="10"/>
        <rFont val="Arial"/>
        <family val="2"/>
      </rPr>
      <t>24:50</t>
    </r>
  </si>
  <si>
    <r>
      <rPr>
        <sz val="10"/>
        <rFont val="Arial"/>
        <family val="2"/>
      </rPr>
      <t>Jason IZZARD</t>
    </r>
  </si>
  <si>
    <r>
      <rPr>
        <sz val="10"/>
        <rFont val="Arial"/>
        <family val="2"/>
      </rPr>
      <t>Chris KING</t>
    </r>
  </si>
  <si>
    <r>
      <rPr>
        <sz val="10"/>
        <rFont val="Arial"/>
        <family val="2"/>
      </rPr>
      <t>24:54</t>
    </r>
  </si>
  <si>
    <r>
      <rPr>
        <sz val="10"/>
        <rFont val="Arial"/>
        <family val="2"/>
      </rPr>
      <t>Andrew BRAKER</t>
    </r>
  </si>
  <si>
    <r>
      <rPr>
        <sz val="10"/>
        <rFont val="Arial"/>
        <family val="2"/>
      </rPr>
      <t>24:55</t>
    </r>
  </si>
  <si>
    <r>
      <rPr>
        <sz val="10"/>
        <rFont val="Arial"/>
        <family val="2"/>
      </rPr>
      <t>25:08</t>
    </r>
  </si>
  <si>
    <r>
      <rPr>
        <sz val="10"/>
        <rFont val="Arial"/>
        <family val="2"/>
      </rPr>
      <t>25:14</t>
    </r>
  </si>
  <si>
    <r>
      <rPr>
        <sz val="10"/>
        <rFont val="Arial"/>
        <family val="2"/>
      </rPr>
      <t>25:37</t>
    </r>
  </si>
  <si>
    <r>
      <rPr>
        <sz val="10"/>
        <rFont val="Arial"/>
        <family val="2"/>
      </rPr>
      <t>23:17</t>
    </r>
  </si>
  <si>
    <r>
      <rPr>
        <sz val="10"/>
        <rFont val="Arial"/>
        <family val="2"/>
      </rPr>
      <t>23:37</t>
    </r>
  </si>
  <si>
    <r>
      <rPr>
        <sz val="10"/>
        <rFont val="Arial"/>
        <family val="2"/>
      </rPr>
      <t>23:50</t>
    </r>
  </si>
  <si>
    <r>
      <rPr>
        <sz val="10"/>
        <rFont val="Arial"/>
        <family val="2"/>
      </rPr>
      <t>Glenn FEAR</t>
    </r>
  </si>
  <si>
    <r>
      <rPr>
        <sz val="10"/>
        <rFont val="Arial"/>
        <family val="2"/>
      </rPr>
      <t>24:23</t>
    </r>
  </si>
  <si>
    <r>
      <rPr>
        <sz val="10"/>
        <rFont val="Arial"/>
        <family val="2"/>
      </rPr>
      <t>25:22</t>
    </r>
  </si>
  <si>
    <r>
      <rPr>
        <sz val="10"/>
        <rFont val="Arial"/>
        <family val="2"/>
      </rPr>
      <t>Hans WALTEMATH</t>
    </r>
  </si>
  <si>
    <r>
      <rPr>
        <sz val="10"/>
        <rFont val="Arial"/>
        <family val="2"/>
      </rPr>
      <t>20:13</t>
    </r>
  </si>
  <si>
    <r>
      <rPr>
        <sz val="10"/>
        <rFont val="Arial"/>
        <family val="2"/>
      </rPr>
      <t>24:19</t>
    </r>
  </si>
  <si>
    <r>
      <rPr>
        <sz val="10"/>
        <rFont val="Arial"/>
        <family val="2"/>
      </rPr>
      <t>John GILBERT</t>
    </r>
  </si>
  <si>
    <r>
      <rPr>
        <sz val="10"/>
        <rFont val="Arial"/>
        <family val="2"/>
      </rPr>
      <t>17:15</t>
    </r>
  </si>
  <si>
    <t>17th</t>
  </si>
  <si>
    <t>18th</t>
  </si>
  <si>
    <t>19th</t>
  </si>
  <si>
    <t>20th</t>
  </si>
  <si>
    <t>21st</t>
  </si>
  <si>
    <t>22nd</t>
  </si>
  <si>
    <r>
      <rPr>
        <sz val="10"/>
        <rFont val="Arial"/>
        <family val="2"/>
      </rPr>
      <t>Jarrad LITTLEFORD</t>
    </r>
  </si>
  <si>
    <r>
      <rPr>
        <sz val="10"/>
        <rFont val="Arial"/>
        <family val="2"/>
      </rPr>
      <t>19:22</t>
    </r>
  </si>
  <si>
    <r>
      <rPr>
        <sz val="10"/>
        <rFont val="Arial"/>
        <family val="2"/>
      </rPr>
      <t>Ben NICHOLSON</t>
    </r>
  </si>
  <si>
    <r>
      <rPr>
        <sz val="10"/>
        <rFont val="Arial"/>
        <family val="2"/>
      </rPr>
      <t>20:12</t>
    </r>
  </si>
  <si>
    <r>
      <rPr>
        <sz val="10"/>
        <rFont val="Arial"/>
        <family val="2"/>
      </rPr>
      <t>20:36</t>
    </r>
  </si>
  <si>
    <r>
      <rPr>
        <sz val="10"/>
        <rFont val="Arial"/>
        <family val="2"/>
      </rPr>
      <t>20:43</t>
    </r>
  </si>
  <si>
    <r>
      <rPr>
        <sz val="10"/>
        <rFont val="Arial"/>
        <family val="2"/>
      </rPr>
      <t>21:32</t>
    </r>
  </si>
  <si>
    <r>
      <rPr>
        <sz val="10"/>
        <rFont val="Arial"/>
        <family val="2"/>
      </rPr>
      <t>Harrison TOWART</t>
    </r>
  </si>
  <si>
    <r>
      <rPr>
        <sz val="10"/>
        <rFont val="Arial"/>
        <family val="2"/>
      </rPr>
      <t>22:38</t>
    </r>
  </si>
  <si>
    <r>
      <rPr>
        <sz val="10"/>
        <rFont val="Arial"/>
        <family val="2"/>
      </rPr>
      <t>Mick TOWART</t>
    </r>
  </si>
  <si>
    <r>
      <rPr>
        <sz val="10"/>
        <rFont val="Arial"/>
        <family val="2"/>
      </rPr>
      <t>20:14</t>
    </r>
  </si>
  <si>
    <r>
      <rPr>
        <sz val="10"/>
        <rFont val="Arial"/>
        <family val="2"/>
      </rPr>
      <t>23:42</t>
    </r>
  </si>
  <si>
    <r>
      <rPr>
        <sz val="10"/>
        <rFont val="Arial"/>
        <family val="2"/>
      </rPr>
      <t>24:16</t>
    </r>
  </si>
  <si>
    <r>
      <rPr>
        <sz val="10"/>
        <rFont val="Arial"/>
        <family val="2"/>
      </rPr>
      <t>Talia SIMPSON</t>
    </r>
  </si>
  <si>
    <r>
      <rPr>
        <sz val="10"/>
        <rFont val="Arial"/>
        <family val="2"/>
      </rPr>
      <t>25:34</t>
    </r>
  </si>
  <si>
    <t xml:space="preserve">Tessa MANNING </t>
  </si>
  <si>
    <r>
      <rPr>
        <sz val="10"/>
        <rFont val="Arial"/>
        <family val="2"/>
      </rPr>
      <t>Bek GRATTON</t>
    </r>
  </si>
  <si>
    <r>
      <rPr>
        <sz val="10"/>
        <rFont val="Arial"/>
        <family val="2"/>
      </rPr>
      <t>23:53</t>
    </r>
  </si>
  <si>
    <r>
      <rPr>
        <sz val="10"/>
        <rFont val="Arial"/>
        <family val="2"/>
      </rPr>
      <t>24:21</t>
    </r>
  </si>
  <si>
    <r>
      <rPr>
        <sz val="10"/>
        <rFont val="Arial"/>
        <family val="2"/>
      </rPr>
      <t>24:33</t>
    </r>
  </si>
  <si>
    <r>
      <rPr>
        <sz val="10"/>
        <rFont val="Arial"/>
        <family val="2"/>
      </rPr>
      <t>25:07</t>
    </r>
  </si>
  <si>
    <r>
      <rPr>
        <sz val="10"/>
        <rFont val="Arial"/>
        <family val="2"/>
      </rPr>
      <t>26:36</t>
    </r>
  </si>
  <si>
    <r>
      <rPr>
        <sz val="10"/>
        <rFont val="Arial"/>
        <family val="2"/>
      </rPr>
      <t>Jane RUSSELL</t>
    </r>
  </si>
  <si>
    <r>
      <rPr>
        <sz val="10"/>
        <rFont val="Arial"/>
        <family val="2"/>
      </rPr>
      <t>23:44</t>
    </r>
  </si>
  <si>
    <r>
      <rPr>
        <sz val="10"/>
        <rFont val="Arial"/>
        <family val="2"/>
      </rPr>
      <t>23:46</t>
    </r>
  </si>
  <si>
    <r>
      <rPr>
        <sz val="10"/>
        <rFont val="Arial"/>
        <family val="2"/>
      </rPr>
      <t>Anne-Marie CHOWLES</t>
    </r>
  </si>
  <si>
    <r>
      <rPr>
        <sz val="10"/>
        <rFont val="Arial"/>
        <family val="2"/>
      </rPr>
      <t>25:27</t>
    </r>
  </si>
  <si>
    <r>
      <rPr>
        <sz val="10"/>
        <rFont val="Arial"/>
        <family val="2"/>
      </rPr>
      <t>26:38</t>
    </r>
  </si>
  <si>
    <r>
      <rPr>
        <sz val="10"/>
        <rFont val="Arial"/>
        <family val="2"/>
      </rPr>
      <t>32:27</t>
    </r>
  </si>
  <si>
    <r>
      <rPr>
        <sz val="10"/>
        <rFont val="Arial"/>
        <family val="2"/>
      </rPr>
      <t>30:54</t>
    </r>
  </si>
  <si>
    <r>
      <rPr>
        <sz val="10"/>
        <rFont val="Arial"/>
        <family val="2"/>
      </rPr>
      <t>31:13</t>
    </r>
  </si>
  <si>
    <r>
      <rPr>
        <sz val="10"/>
        <rFont val="Arial"/>
        <family val="2"/>
      </rPr>
      <t>Cade SOMERVILLE</t>
    </r>
  </si>
  <si>
    <r>
      <rPr>
        <sz val="10"/>
        <rFont val="Arial"/>
        <family val="2"/>
      </rPr>
      <t>32:40</t>
    </r>
  </si>
  <si>
    <r>
      <rPr>
        <sz val="10"/>
        <rFont val="Arial"/>
        <family val="2"/>
      </rPr>
      <t>Nick GRAY</t>
    </r>
  </si>
  <si>
    <r>
      <rPr>
        <sz val="10"/>
        <rFont val="Arial"/>
        <family val="2"/>
      </rPr>
      <t>32:18</t>
    </r>
  </si>
  <si>
    <r>
      <rPr>
        <sz val="10"/>
        <rFont val="Arial"/>
        <family val="2"/>
      </rPr>
      <t>32:25</t>
    </r>
  </si>
  <si>
    <r>
      <rPr>
        <sz val="10"/>
        <rFont val="Arial"/>
        <family val="2"/>
      </rPr>
      <t>33:15</t>
    </r>
  </si>
  <si>
    <r>
      <rPr>
        <sz val="10"/>
        <rFont val="Arial"/>
        <family val="2"/>
      </rPr>
      <t>26:16</t>
    </r>
  </si>
  <si>
    <r>
      <rPr>
        <sz val="10"/>
        <rFont val="Arial"/>
        <family val="2"/>
      </rPr>
      <t>Felix BULL</t>
    </r>
  </si>
  <si>
    <r>
      <rPr>
        <sz val="10"/>
        <rFont val="Arial"/>
        <family val="2"/>
      </rPr>
      <t>26:45</t>
    </r>
  </si>
  <si>
    <r>
      <rPr>
        <sz val="10"/>
        <rFont val="Arial"/>
        <family val="2"/>
      </rPr>
      <t>Cooper FOX</t>
    </r>
  </si>
  <si>
    <r>
      <rPr>
        <sz val="10"/>
        <rFont val="Arial"/>
        <family val="2"/>
      </rPr>
      <t>27:11</t>
    </r>
  </si>
  <si>
    <r>
      <rPr>
        <sz val="10"/>
        <rFont val="Arial"/>
        <family val="2"/>
      </rPr>
      <t>28:36</t>
    </r>
  </si>
  <si>
    <r>
      <rPr>
        <sz val="10"/>
        <rFont val="Arial"/>
        <family val="2"/>
      </rPr>
      <t>Lincoln RIEGER</t>
    </r>
  </si>
  <si>
    <r>
      <rPr>
        <sz val="10"/>
        <rFont val="Arial"/>
        <family val="2"/>
      </rPr>
      <t>26:55</t>
    </r>
  </si>
  <si>
    <r>
      <rPr>
        <sz val="10"/>
        <rFont val="Arial"/>
        <family val="2"/>
      </rPr>
      <t>Jordan BROWN</t>
    </r>
  </si>
  <si>
    <r>
      <rPr>
        <sz val="10"/>
        <rFont val="Arial"/>
        <family val="2"/>
      </rPr>
      <t>27:46</t>
    </r>
  </si>
  <si>
    <r>
      <rPr>
        <sz val="10"/>
        <rFont val="Arial"/>
        <family val="2"/>
      </rPr>
      <t>22:08</t>
    </r>
  </si>
  <si>
    <r>
      <rPr>
        <sz val="10"/>
        <rFont val="Arial"/>
        <family val="2"/>
      </rPr>
      <t>15:21</t>
    </r>
  </si>
  <si>
    <r>
      <rPr>
        <sz val="10"/>
        <rFont val="Arial"/>
        <family val="2"/>
      </rPr>
      <t>16:46</t>
    </r>
  </si>
  <si>
    <r>
      <rPr>
        <sz val="10"/>
        <rFont val="Arial"/>
        <family val="2"/>
      </rPr>
      <t>17:03</t>
    </r>
  </si>
  <si>
    <r>
      <rPr>
        <sz val="10"/>
        <rFont val="Arial"/>
        <family val="2"/>
      </rPr>
      <t>Leo NICHOLSON</t>
    </r>
  </si>
  <si>
    <r>
      <rPr>
        <sz val="10"/>
        <rFont val="Arial"/>
        <family val="2"/>
      </rPr>
      <t>17:06</t>
    </r>
  </si>
  <si>
    <r>
      <rPr>
        <sz val="10"/>
        <rFont val="Arial"/>
        <family val="2"/>
      </rPr>
      <t>17:08</t>
    </r>
  </si>
  <si>
    <r>
      <rPr>
        <sz val="10"/>
        <rFont val="Arial"/>
        <family val="2"/>
      </rPr>
      <t>15:42</t>
    </r>
  </si>
  <si>
    <r>
      <rPr>
        <sz val="10"/>
        <rFont val="Arial"/>
        <family val="2"/>
      </rPr>
      <t>17:23</t>
    </r>
  </si>
  <si>
    <t>Hayley MULES</t>
  </si>
  <si>
    <t>Under 15 Women</t>
  </si>
  <si>
    <r>
      <rPr>
        <sz val="10"/>
        <rFont val="Arial"/>
        <family val="2"/>
      </rPr>
      <t>15:13</t>
    </r>
  </si>
  <si>
    <r>
      <rPr>
        <sz val="10"/>
        <rFont val="Arial"/>
        <family val="2"/>
      </rPr>
      <t>Evan HAWKES</t>
    </r>
  </si>
  <si>
    <r>
      <rPr>
        <sz val="10"/>
        <rFont val="Arial"/>
        <family val="2"/>
      </rPr>
      <t>16:54</t>
    </r>
  </si>
  <si>
    <t xml:space="preserve"> Zac SERET</t>
  </si>
  <si>
    <t>Under 13 Women</t>
  </si>
  <si>
    <r>
      <rPr>
        <sz val="10"/>
        <rFont val="Arial"/>
        <family val="2"/>
      </rPr>
      <t>19:26</t>
    </r>
  </si>
  <si>
    <r>
      <rPr>
        <sz val="10"/>
        <rFont val="Arial"/>
        <family val="2"/>
      </rPr>
      <t>16:21</t>
    </r>
  </si>
  <si>
    <t xml:space="preserve">2023 Senior Men's Series Points </t>
  </si>
  <si>
    <t>2023 Senior Women's Series Points</t>
  </si>
  <si>
    <t>2023 Junior Boy's Series Points</t>
  </si>
  <si>
    <t>2023 Junior Girl's Series Points</t>
  </si>
  <si>
    <r>
      <rPr>
        <sz val="10"/>
        <rFont val="Arial"/>
        <family val="2"/>
      </rPr>
      <t>33:18</t>
    </r>
  </si>
  <si>
    <r>
      <rPr>
        <sz val="10"/>
        <rFont val="Arial"/>
        <family val="2"/>
      </rPr>
      <t>33:26</t>
    </r>
  </si>
  <si>
    <r>
      <rPr>
        <sz val="10"/>
        <rFont val="Arial"/>
        <family val="2"/>
      </rPr>
      <t>33:38</t>
    </r>
  </si>
  <si>
    <r>
      <rPr>
        <sz val="10"/>
        <rFont val="Arial"/>
        <family val="2"/>
      </rPr>
      <t>33:53</t>
    </r>
  </si>
  <si>
    <r>
      <rPr>
        <sz val="10"/>
        <rFont val="Arial"/>
        <family val="2"/>
      </rPr>
      <t>36:26</t>
    </r>
  </si>
  <si>
    <r>
      <rPr>
        <sz val="10"/>
        <rFont val="Arial"/>
        <family val="2"/>
      </rPr>
      <t>34:01</t>
    </r>
  </si>
  <si>
    <r>
      <rPr>
        <sz val="10"/>
        <rFont val="Arial"/>
        <family val="2"/>
      </rPr>
      <t>34:58</t>
    </r>
  </si>
  <si>
    <r>
      <rPr>
        <sz val="10"/>
        <rFont val="Arial"/>
        <family val="2"/>
      </rPr>
      <t>11:59</t>
    </r>
  </si>
  <si>
    <r>
      <rPr>
        <sz val="10"/>
        <rFont val="Arial"/>
        <family val="2"/>
      </rPr>
      <t>30:25</t>
    </r>
  </si>
  <si>
    <r>
      <rPr>
        <sz val="10"/>
        <rFont val="Arial"/>
        <family val="2"/>
      </rPr>
      <t>30:42</t>
    </r>
  </si>
  <si>
    <r>
      <rPr>
        <sz val="10"/>
        <rFont val="Arial"/>
        <family val="2"/>
      </rPr>
      <t>30:53</t>
    </r>
  </si>
  <si>
    <r>
      <rPr>
        <sz val="10"/>
        <rFont val="Arial"/>
        <family val="2"/>
      </rPr>
      <t>31:17</t>
    </r>
  </si>
  <si>
    <r>
      <rPr>
        <sz val="10"/>
        <rFont val="Arial"/>
        <family val="2"/>
      </rPr>
      <t>31:51</t>
    </r>
  </si>
  <si>
    <r>
      <rPr>
        <sz val="10"/>
        <rFont val="Arial"/>
        <family val="2"/>
      </rPr>
      <t>32:02</t>
    </r>
  </si>
  <si>
    <r>
      <rPr>
        <sz val="10"/>
        <rFont val="Arial"/>
        <family val="2"/>
      </rPr>
      <t>32:15</t>
    </r>
  </si>
  <si>
    <r>
      <rPr>
        <sz val="10"/>
        <rFont val="Arial"/>
        <family val="2"/>
      </rPr>
      <t>32:17</t>
    </r>
  </si>
  <si>
    <r>
      <rPr>
        <sz val="10"/>
        <rFont val="Arial"/>
        <family val="2"/>
      </rPr>
      <t>32:23</t>
    </r>
  </si>
  <si>
    <r>
      <rPr>
        <sz val="10"/>
        <rFont val="Arial"/>
        <family val="2"/>
      </rPr>
      <t>32:47</t>
    </r>
  </si>
  <si>
    <r>
      <rPr>
        <sz val="10"/>
        <rFont val="Arial"/>
        <family val="2"/>
      </rPr>
      <t>29:54</t>
    </r>
  </si>
  <si>
    <r>
      <rPr>
        <sz val="10"/>
        <rFont val="Arial"/>
        <family val="2"/>
      </rPr>
      <t>30:04</t>
    </r>
  </si>
  <si>
    <r>
      <rPr>
        <sz val="10"/>
        <rFont val="Arial"/>
        <family val="2"/>
      </rPr>
      <t>30:38</t>
    </r>
  </si>
  <si>
    <r>
      <rPr>
        <sz val="10"/>
        <rFont val="Arial"/>
        <family val="2"/>
      </rPr>
      <t>31:47</t>
    </r>
  </si>
  <si>
    <r>
      <rPr>
        <sz val="10"/>
        <rFont val="Arial"/>
        <family val="2"/>
      </rPr>
      <t>24:59</t>
    </r>
  </si>
  <si>
    <r>
      <rPr>
        <sz val="10"/>
        <rFont val="Arial"/>
        <family val="2"/>
      </rPr>
      <t>29:51</t>
    </r>
  </si>
  <si>
    <r>
      <rPr>
        <sz val="10"/>
        <rFont val="Arial"/>
        <family val="2"/>
      </rPr>
      <t>30:09</t>
    </r>
  </si>
  <si>
    <r>
      <rPr>
        <sz val="10"/>
        <rFont val="Arial"/>
        <family val="2"/>
      </rPr>
      <t>20:02</t>
    </r>
  </si>
  <si>
    <r>
      <rPr>
        <sz val="10"/>
        <rFont val="Arial"/>
        <family val="2"/>
      </rPr>
      <t>20:03</t>
    </r>
  </si>
  <si>
    <r>
      <rPr>
        <sz val="10"/>
        <rFont val="Arial"/>
        <family val="2"/>
      </rPr>
      <t>20:26</t>
    </r>
  </si>
  <si>
    <r>
      <rPr>
        <sz val="10"/>
        <rFont val="Arial"/>
        <family val="2"/>
      </rPr>
      <t>20:35</t>
    </r>
  </si>
  <si>
    <r>
      <rPr>
        <sz val="10"/>
        <rFont val="Arial"/>
        <family val="2"/>
      </rPr>
      <t>20:39</t>
    </r>
  </si>
  <si>
    <r>
      <rPr>
        <sz val="10"/>
        <rFont val="Arial"/>
        <family val="2"/>
      </rPr>
      <t>20:49</t>
    </r>
  </si>
  <si>
    <r>
      <rPr>
        <sz val="10"/>
        <rFont val="Arial"/>
        <family val="2"/>
      </rPr>
      <t>21:07</t>
    </r>
  </si>
  <si>
    <r>
      <rPr>
        <sz val="10"/>
        <rFont val="Arial"/>
        <family val="2"/>
      </rPr>
      <t>21:22</t>
    </r>
  </si>
  <si>
    <r>
      <rPr>
        <sz val="10"/>
        <rFont val="Arial"/>
        <family val="2"/>
      </rPr>
      <t>21:37</t>
    </r>
  </si>
  <si>
    <r>
      <rPr>
        <sz val="10"/>
        <rFont val="Arial"/>
        <family val="2"/>
      </rPr>
      <t>22:03</t>
    </r>
  </si>
  <si>
    <r>
      <rPr>
        <sz val="10"/>
        <rFont val="Arial"/>
        <family val="2"/>
      </rPr>
      <t>22:10</t>
    </r>
  </si>
  <si>
    <r>
      <rPr>
        <sz val="10"/>
        <rFont val="Arial"/>
        <family val="2"/>
      </rPr>
      <t>22:30</t>
    </r>
  </si>
  <si>
    <r>
      <rPr>
        <sz val="10"/>
        <rFont val="Arial"/>
        <family val="2"/>
      </rPr>
      <t>22:32</t>
    </r>
  </si>
  <si>
    <r>
      <rPr>
        <sz val="10"/>
        <rFont val="Arial"/>
        <family val="2"/>
      </rPr>
      <t>23:49</t>
    </r>
  </si>
  <si>
    <r>
      <rPr>
        <sz val="10"/>
        <rFont val="Arial"/>
        <family val="2"/>
      </rPr>
      <t>23:52</t>
    </r>
  </si>
  <si>
    <r>
      <rPr>
        <sz val="10"/>
        <rFont val="Arial"/>
        <family val="2"/>
      </rPr>
      <t>24:01</t>
    </r>
  </si>
  <si>
    <r>
      <rPr>
        <sz val="10"/>
        <rFont val="Arial"/>
        <family val="2"/>
      </rPr>
      <t>21:26</t>
    </r>
  </si>
  <si>
    <r>
      <rPr>
        <sz val="10"/>
        <rFont val="Arial"/>
        <family val="2"/>
      </rPr>
      <t>22:01</t>
    </r>
  </si>
  <si>
    <r>
      <rPr>
        <sz val="10"/>
        <rFont val="Arial"/>
        <family val="2"/>
      </rPr>
      <t>17:51</t>
    </r>
  </si>
  <si>
    <r>
      <rPr>
        <sz val="10"/>
        <rFont val="Arial"/>
        <family val="2"/>
      </rPr>
      <t>17:41</t>
    </r>
  </si>
  <si>
    <r>
      <rPr>
        <sz val="10"/>
        <rFont val="Arial"/>
        <family val="2"/>
      </rPr>
      <t>17:42</t>
    </r>
  </si>
  <si>
    <r>
      <rPr>
        <sz val="10"/>
        <rFont val="Arial"/>
        <family val="2"/>
      </rPr>
      <t>18:26</t>
    </r>
  </si>
  <si>
    <r>
      <rPr>
        <sz val="10"/>
        <rFont val="Arial"/>
        <family val="2"/>
      </rPr>
      <t>18:49</t>
    </r>
  </si>
  <si>
    <r>
      <rPr>
        <sz val="10"/>
        <rFont val="Arial"/>
        <family val="2"/>
      </rPr>
      <t>19:05</t>
    </r>
  </si>
  <si>
    <r>
      <rPr>
        <sz val="10"/>
        <rFont val="Arial"/>
        <family val="2"/>
      </rPr>
      <t>19:16</t>
    </r>
  </si>
  <si>
    <r>
      <rPr>
        <sz val="10"/>
        <rFont val="Arial"/>
        <family val="2"/>
      </rPr>
      <t>19:24</t>
    </r>
  </si>
  <si>
    <r>
      <rPr>
        <sz val="10"/>
        <rFont val="Arial"/>
        <family val="2"/>
      </rPr>
      <t>19:41</t>
    </r>
  </si>
  <si>
    <r>
      <rPr>
        <sz val="10"/>
        <rFont val="Arial"/>
        <family val="2"/>
      </rPr>
      <t>20:00</t>
    </r>
  </si>
  <si>
    <r>
      <rPr>
        <sz val="10"/>
        <rFont val="Arial"/>
        <family val="2"/>
      </rPr>
      <t>20:07</t>
    </r>
  </si>
  <si>
    <r>
      <rPr>
        <sz val="10"/>
        <rFont val="Arial"/>
        <family val="2"/>
      </rPr>
      <t>20:25</t>
    </r>
  </si>
  <si>
    <r>
      <rPr>
        <sz val="10"/>
        <rFont val="Arial"/>
        <family val="2"/>
      </rPr>
      <t>20:51</t>
    </r>
  </si>
  <si>
    <r>
      <rPr>
        <sz val="10"/>
        <rFont val="Arial"/>
        <family val="2"/>
      </rPr>
      <t>17:04</t>
    </r>
  </si>
  <si>
    <r>
      <rPr>
        <sz val="10"/>
        <rFont val="Arial"/>
        <family val="2"/>
      </rPr>
      <t>18:05</t>
    </r>
  </si>
  <si>
    <r>
      <rPr>
        <sz val="10"/>
        <rFont val="Arial"/>
        <family val="2"/>
      </rPr>
      <t>18:13</t>
    </r>
  </si>
  <si>
    <r>
      <rPr>
        <sz val="10"/>
        <rFont val="Arial"/>
        <family val="2"/>
      </rPr>
      <t>19:14</t>
    </r>
  </si>
  <si>
    <r>
      <rPr>
        <sz val="10"/>
        <rFont val="Arial"/>
        <family val="2"/>
      </rPr>
      <t>19:18</t>
    </r>
  </si>
  <si>
    <r>
      <rPr>
        <sz val="10"/>
        <rFont val="Arial"/>
        <family val="2"/>
      </rPr>
      <t>22:11</t>
    </r>
  </si>
  <si>
    <r>
      <rPr>
        <sz val="10"/>
        <rFont val="Arial"/>
        <family val="2"/>
      </rPr>
      <t>23:36</t>
    </r>
  </si>
  <si>
    <r>
      <rPr>
        <sz val="10"/>
        <rFont val="Arial"/>
        <family val="2"/>
      </rPr>
      <t>24:32</t>
    </r>
  </si>
  <si>
    <r>
      <rPr>
        <sz val="10"/>
        <rFont val="Arial"/>
        <family val="2"/>
      </rPr>
      <t>24:37</t>
    </r>
  </si>
  <si>
    <r>
      <rPr>
        <sz val="10"/>
        <rFont val="Arial"/>
        <family val="2"/>
      </rPr>
      <t>26:18</t>
    </r>
  </si>
  <si>
    <r>
      <rPr>
        <sz val="10"/>
        <rFont val="Arial"/>
        <family val="2"/>
      </rPr>
      <t>24:58</t>
    </r>
  </si>
  <si>
    <r>
      <rPr>
        <sz val="10"/>
        <rFont val="Arial"/>
        <family val="2"/>
      </rPr>
      <t>26:39</t>
    </r>
  </si>
  <si>
    <r>
      <rPr>
        <sz val="10"/>
        <rFont val="Arial"/>
        <family val="2"/>
      </rPr>
      <t>27:00</t>
    </r>
  </si>
  <si>
    <r>
      <rPr>
        <sz val="10"/>
        <rFont val="Arial"/>
        <family val="2"/>
      </rPr>
      <t>24:03</t>
    </r>
  </si>
  <si>
    <r>
      <rPr>
        <sz val="10"/>
        <rFont val="Arial"/>
        <family val="2"/>
      </rPr>
      <t>27:54</t>
    </r>
  </si>
  <si>
    <r>
      <rPr>
        <sz val="10"/>
        <rFont val="Arial"/>
        <family val="2"/>
      </rPr>
      <t>23:51</t>
    </r>
  </si>
  <si>
    <r>
      <rPr>
        <sz val="10"/>
        <rFont val="Arial"/>
        <family val="2"/>
      </rPr>
      <t>25:19</t>
    </r>
  </si>
  <si>
    <r>
      <rPr>
        <sz val="10"/>
        <rFont val="Arial"/>
        <family val="2"/>
      </rPr>
      <t>25:45</t>
    </r>
  </si>
  <si>
    <r>
      <rPr>
        <sz val="10"/>
        <rFont val="Arial"/>
        <family val="2"/>
      </rPr>
      <t>27:14</t>
    </r>
  </si>
  <si>
    <r>
      <rPr>
        <sz val="10"/>
        <rFont val="Arial"/>
        <family val="2"/>
      </rPr>
      <t>28:24</t>
    </r>
  </si>
  <si>
    <r>
      <rPr>
        <sz val="10"/>
        <rFont val="Arial"/>
        <family val="2"/>
      </rPr>
      <t>22:34</t>
    </r>
  </si>
  <si>
    <r>
      <rPr>
        <sz val="10"/>
        <rFont val="Arial"/>
        <family val="2"/>
      </rPr>
      <t>34:10</t>
    </r>
  </si>
  <si>
    <r>
      <rPr>
        <sz val="10"/>
        <rFont val="Arial"/>
        <family val="2"/>
      </rPr>
      <t>34:52</t>
    </r>
  </si>
  <si>
    <r>
      <rPr>
        <sz val="10"/>
        <rFont val="Arial"/>
        <family val="2"/>
      </rPr>
      <t>33:57</t>
    </r>
  </si>
  <si>
    <r>
      <rPr>
        <sz val="10"/>
        <rFont val="Arial"/>
        <family val="2"/>
      </rPr>
      <t>34:03</t>
    </r>
  </si>
  <si>
    <r>
      <rPr>
        <sz val="10"/>
        <rFont val="Arial"/>
        <family val="2"/>
      </rPr>
      <t>34:30</t>
    </r>
  </si>
  <si>
    <r>
      <rPr>
        <sz val="10"/>
        <rFont val="Arial"/>
        <family val="2"/>
      </rPr>
      <t>33:19</t>
    </r>
  </si>
  <si>
    <r>
      <rPr>
        <sz val="10"/>
        <rFont val="Arial"/>
        <family val="2"/>
      </rPr>
      <t>35:37</t>
    </r>
  </si>
  <si>
    <r>
      <rPr>
        <sz val="10"/>
        <rFont val="Arial"/>
        <family val="2"/>
      </rPr>
      <t>36:08</t>
    </r>
  </si>
  <si>
    <r>
      <rPr>
        <sz val="10"/>
        <rFont val="Arial"/>
        <family val="2"/>
      </rPr>
      <t>29:27</t>
    </r>
  </si>
  <si>
    <r>
      <rPr>
        <sz val="10"/>
        <rFont val="Arial"/>
        <family val="2"/>
      </rPr>
      <t>32:13</t>
    </r>
  </si>
  <si>
    <r>
      <rPr>
        <sz val="10"/>
        <rFont val="Arial"/>
        <family val="2"/>
      </rPr>
      <t>30:39</t>
    </r>
  </si>
  <si>
    <r>
      <rPr>
        <sz val="10"/>
        <rFont val="Arial"/>
        <family val="2"/>
      </rPr>
      <t>32:39</t>
    </r>
  </si>
  <si>
    <r>
      <rPr>
        <sz val="10"/>
        <rFont val="Arial"/>
        <family val="2"/>
      </rPr>
      <t>32:05</t>
    </r>
  </si>
  <si>
    <r>
      <rPr>
        <sz val="10"/>
        <rFont val="Arial"/>
        <family val="2"/>
      </rPr>
      <t>30:18</t>
    </r>
  </si>
  <si>
    <r>
      <rPr>
        <sz val="10"/>
        <rFont val="Arial"/>
        <family val="2"/>
      </rPr>
      <t>19:23</t>
    </r>
  </si>
  <si>
    <r>
      <rPr>
        <sz val="10"/>
        <rFont val="Arial"/>
        <family val="2"/>
      </rPr>
      <t>21:10</t>
    </r>
  </si>
  <si>
    <r>
      <rPr>
        <sz val="10"/>
        <rFont val="Arial"/>
        <family val="2"/>
      </rPr>
      <t>21:28</t>
    </r>
  </si>
  <si>
    <r>
      <rPr>
        <sz val="10"/>
        <rFont val="Arial"/>
        <family val="2"/>
      </rPr>
      <t>21:44</t>
    </r>
  </si>
  <si>
    <r>
      <rPr>
        <sz val="10"/>
        <rFont val="Arial"/>
        <family val="2"/>
      </rPr>
      <t>22:23</t>
    </r>
  </si>
  <si>
    <r>
      <rPr>
        <sz val="10"/>
        <rFont val="Arial"/>
        <family val="2"/>
      </rPr>
      <t>19:17</t>
    </r>
  </si>
  <si>
    <r>
      <rPr>
        <sz val="10"/>
        <rFont val="Arial"/>
        <family val="2"/>
      </rPr>
      <t>19:48</t>
    </r>
  </si>
  <si>
    <r>
      <rPr>
        <sz val="10"/>
        <rFont val="Arial"/>
        <family val="2"/>
      </rPr>
      <t>19:50</t>
    </r>
  </si>
  <si>
    <r>
      <rPr>
        <sz val="10"/>
        <rFont val="Arial"/>
        <family val="2"/>
      </rPr>
      <t>20:31</t>
    </r>
  </si>
  <si>
    <r>
      <rPr>
        <sz val="10"/>
        <rFont val="Arial"/>
        <family val="2"/>
      </rPr>
      <t>21:36</t>
    </r>
  </si>
  <si>
    <r>
      <rPr>
        <sz val="10"/>
        <rFont val="Arial"/>
        <family val="2"/>
      </rPr>
      <t>22:46</t>
    </r>
  </si>
  <si>
    <r>
      <rPr>
        <sz val="10"/>
        <rFont val="Arial"/>
        <family val="2"/>
      </rPr>
      <t>23:25</t>
    </r>
  </si>
  <si>
    <r>
      <rPr>
        <sz val="10"/>
        <rFont val="Arial"/>
        <family val="2"/>
      </rPr>
      <t>23:34</t>
    </r>
  </si>
  <si>
    <r>
      <rPr>
        <sz val="10"/>
        <rFont val="Arial"/>
        <family val="2"/>
      </rPr>
      <t>22:39</t>
    </r>
  </si>
  <si>
    <r>
      <rPr>
        <sz val="10"/>
        <rFont val="Arial"/>
        <family val="2"/>
      </rPr>
      <t>24:05</t>
    </r>
  </si>
  <si>
    <r>
      <rPr>
        <sz val="10"/>
        <rFont val="Arial"/>
        <family val="2"/>
      </rPr>
      <t>19:37</t>
    </r>
  </si>
  <si>
    <r>
      <rPr>
        <sz val="10"/>
        <rFont val="Arial"/>
        <family val="2"/>
      </rPr>
      <t>23:15</t>
    </r>
  </si>
  <si>
    <r>
      <rPr>
        <sz val="10"/>
        <rFont val="Arial"/>
        <family val="2"/>
      </rPr>
      <t>24:06</t>
    </r>
  </si>
  <si>
    <r>
      <rPr>
        <sz val="10"/>
        <rFont val="Arial"/>
        <family val="2"/>
      </rPr>
      <t>20:38</t>
    </r>
  </si>
  <si>
    <r>
      <rPr>
        <sz val="10"/>
        <rFont val="Arial"/>
        <family val="2"/>
      </rPr>
      <t>23:11</t>
    </r>
  </si>
  <si>
    <r>
      <rPr>
        <sz val="10"/>
        <rFont val="Arial"/>
        <family val="2"/>
      </rPr>
      <t>21:25</t>
    </r>
  </si>
  <si>
    <r>
      <rPr>
        <sz val="10"/>
        <rFont val="Arial"/>
        <family val="2"/>
      </rPr>
      <t>23:58</t>
    </r>
  </si>
  <si>
    <t>RD1 XCC Eagle</t>
  </si>
  <si>
    <t>RD2 XCC Shepherds</t>
  </si>
  <si>
    <t>RD3 XCC Eagle</t>
  </si>
  <si>
    <t>RD4 XCM O'Halloran</t>
  </si>
  <si>
    <t>RD5 XCM Craigburn</t>
  </si>
  <si>
    <t>RD6 XCM Fox Creek</t>
  </si>
  <si>
    <t>RD7 XCM TBD</t>
  </si>
  <si>
    <t>Fri 20 Jan</t>
  </si>
  <si>
    <t>Eagle MTB Park</t>
  </si>
  <si>
    <t>XCC</t>
  </si>
  <si>
    <t>Sun 5 February</t>
  </si>
  <si>
    <t>Shepherd's Hill</t>
  </si>
  <si>
    <t>Sat 11 March </t>
  </si>
  <si>
    <t>Eagle MtB Park</t>
  </si>
  <si>
    <t>XCM (Twilight)</t>
  </si>
  <si>
    <t>Sat 18 March</t>
  </si>
  <si>
    <t>O'Halloran Hill</t>
  </si>
  <si>
    <t>XCM </t>
  </si>
  <si>
    <t>Sun 30 April</t>
  </si>
  <si>
    <t>Craigburn Farm</t>
  </si>
  <si>
    <t>Sun 28 May </t>
  </si>
  <si>
    <t>Fox Creek</t>
  </si>
  <si>
    <t>Sun 25 June</t>
  </si>
  <si>
    <t>Location TBA</t>
  </si>
  <si>
    <t>Sun 24 September</t>
  </si>
  <si>
    <t>Flinders Uni</t>
  </si>
  <si>
    <t>Sat 28 October</t>
  </si>
  <si>
    <t>Melrose </t>
  </si>
  <si>
    <t>Sun 29 October</t>
  </si>
  <si>
    <t>XCO State Champs </t>
  </si>
  <si>
    <t>Sun 12 November</t>
  </si>
  <si>
    <t>Eagle MtB Park </t>
  </si>
  <si>
    <t>Round 11</t>
  </si>
  <si>
    <t>Frequency</t>
  </si>
  <si>
    <t>Sam WALSH</t>
  </si>
  <si>
    <t>Tom CHAPMAN</t>
  </si>
  <si>
    <t>Darcy STRUDWICK</t>
  </si>
  <si>
    <t>Sam BUSH</t>
  </si>
  <si>
    <t>Lachlan GLASSPOOL</t>
  </si>
  <si>
    <t>Max COLEMAN</t>
  </si>
  <si>
    <t>Cameron BAYLY</t>
  </si>
  <si>
    <t>Carlos GUEDEZ</t>
  </si>
  <si>
    <t>Harry HOLLAWAY</t>
  </si>
  <si>
    <t>Giancarlo COSTAGLIOLA</t>
  </si>
  <si>
    <t>Clint DRAPER</t>
  </si>
  <si>
    <t>Eddie HERFT</t>
  </si>
  <si>
    <t>Adrian SCOTT</t>
  </si>
  <si>
    <t>Willowa ATKINS</t>
  </si>
  <si>
    <t>Anook SIMPSON</t>
  </si>
  <si>
    <t>Talia SIMPSON</t>
  </si>
  <si>
    <t>Lindy LOOSE</t>
  </si>
  <si>
    <t>Susie GREEN</t>
  </si>
  <si>
    <t>Connor MIELKE</t>
  </si>
  <si>
    <t>Josh HILL</t>
  </si>
  <si>
    <t>Rowan WALKER</t>
  </si>
  <si>
    <t>John OAKES</t>
  </si>
  <si>
    <t>Jacob CASEY</t>
  </si>
  <si>
    <t>Lucas PITT</t>
  </si>
  <si>
    <t>Dirk GARDNER</t>
  </si>
  <si>
    <t>Daniel TUK</t>
  </si>
  <si>
    <t>Michael EASTAFF</t>
  </si>
  <si>
    <t>Christopher SUTTER</t>
  </si>
  <si>
    <t>Gabrielle TODD</t>
  </si>
  <si>
    <t>Stephanie MARCSIK</t>
  </si>
  <si>
    <t>Jackson LARRETT</t>
  </si>
  <si>
    <t>Brad JOSIC</t>
  </si>
  <si>
    <t>Sam BRUCE</t>
  </si>
  <si>
    <t>Jason MOORE</t>
  </si>
  <si>
    <t>Tom SUTCLIFFE</t>
  </si>
  <si>
    <t>Jason IZZARD</t>
  </si>
  <si>
    <t>Ben SAMY</t>
  </si>
  <si>
    <t>Ben NICHOLSON</t>
  </si>
  <si>
    <t>David KNIGHT</t>
  </si>
  <si>
    <t>Andrew MAYSTONE</t>
  </si>
  <si>
    <t>Ted HOPE</t>
  </si>
  <si>
    <t>Gavin RUSSELL</t>
  </si>
  <si>
    <t>Jarrad LITTLEFORD</t>
  </si>
  <si>
    <t>Chris HERBERT</t>
  </si>
  <si>
    <t>Colin GLASGOW</t>
  </si>
  <si>
    <t>Jason MORGAN</t>
  </si>
  <si>
    <t>Mark NURMELA</t>
  </si>
  <si>
    <t>Scott DENTON</t>
  </si>
  <si>
    <t>Harrison KINCAID</t>
  </si>
  <si>
    <t>Damien O’DEA</t>
  </si>
  <si>
    <t>Dylan GRIGG</t>
  </si>
  <si>
    <t>Elina NURMELA</t>
  </si>
  <si>
    <t>Ebony BRUCE</t>
  </si>
  <si>
    <t>Kieren BELAMARIE</t>
  </si>
  <si>
    <t>Jiri KLIMA</t>
  </si>
  <si>
    <t>Danny GALLIVER</t>
  </si>
  <si>
    <t>Craig GIBBINS</t>
  </si>
  <si>
    <t>Brenton DAVEY</t>
  </si>
  <si>
    <t>Michael DUKE</t>
  </si>
  <si>
    <t>Brenton MILLARD</t>
  </si>
  <si>
    <t>Bow HABERMANN</t>
  </si>
  <si>
    <t>Andrew TIDSWELL</t>
  </si>
  <si>
    <t>Luke CRIPWELL</t>
  </si>
  <si>
    <t>Under 19 Women</t>
  </si>
  <si>
    <t>Jess WILLIAMS</t>
  </si>
  <si>
    <t>Fraser OERTEL</t>
  </si>
  <si>
    <t>Felix BULL</t>
  </si>
  <si>
    <t>Torsten SWART</t>
  </si>
  <si>
    <t>Lincoln RIEGER</t>
  </si>
  <si>
    <t>Tom WILLIAMS</t>
  </si>
  <si>
    <t>Zander HUNTER</t>
  </si>
  <si>
    <t>Darcy PRINCE</t>
  </si>
  <si>
    <t>Under 17 Women</t>
  </si>
  <si>
    <t>Aeisha WOOD</t>
  </si>
  <si>
    <t>Angus ASHMEAD</t>
  </si>
  <si>
    <t>Leo NICHOLSON</t>
  </si>
  <si>
    <t>Ryan UNDERWOOD</t>
  </si>
  <si>
    <t>Mitchell HICKS</t>
  </si>
  <si>
    <t>Asher LODGE</t>
  </si>
  <si>
    <t>Thomas BRINKLEY</t>
  </si>
  <si>
    <t>William ASHMEAD</t>
  </si>
  <si>
    <t>Kai HUNKIN</t>
  </si>
  <si>
    <t>Nicolas MANARIOTIS</t>
  </si>
  <si>
    <t>Joseph KEYNES</t>
  </si>
  <si>
    <t>Henry BROWN</t>
  </si>
  <si>
    <t>E Bike Men</t>
  </si>
  <si>
    <t>Lynton TIERNEY</t>
  </si>
  <si>
    <t>Nathan TAYLOR</t>
  </si>
  <si>
    <t>Ashley CHEESMAN</t>
  </si>
  <si>
    <t>E Bike Women</t>
  </si>
  <si>
    <t>Philippa NORTON</t>
  </si>
  <si>
    <t>Anita SMITH</t>
  </si>
  <si>
    <r>
      <rPr>
        <sz val="12"/>
        <rFont val="Arial"/>
        <family val="2"/>
      </rPr>
      <t>Max COLEMAN</t>
    </r>
  </si>
  <si>
    <r>
      <rPr>
        <sz val="12"/>
        <rFont val="Arial"/>
        <family val="2"/>
      </rPr>
      <t>Carlos GUEDEZ</t>
    </r>
  </si>
  <si>
    <r>
      <rPr>
        <sz val="12"/>
        <rFont val="Arial"/>
        <family val="2"/>
      </rPr>
      <t>Lachlan GLASSPOOL</t>
    </r>
  </si>
  <si>
    <r>
      <rPr>
        <sz val="12"/>
        <rFont val="Arial"/>
        <family val="2"/>
      </rPr>
      <t>Harry HOLLAWAY</t>
    </r>
  </si>
  <si>
    <r>
      <rPr>
        <sz val="12"/>
        <rFont val="Arial"/>
        <family val="2"/>
      </rPr>
      <t>Giancarlo COSTAGLIOLA</t>
    </r>
  </si>
  <si>
    <r>
      <rPr>
        <sz val="12"/>
        <rFont val="Arial"/>
        <family val="2"/>
      </rPr>
      <t>Rowan WALKER</t>
    </r>
  </si>
  <si>
    <r>
      <rPr>
        <sz val="12"/>
        <rFont val="Arial"/>
        <family val="2"/>
      </rPr>
      <t>Josh HILL</t>
    </r>
  </si>
  <si>
    <r>
      <rPr>
        <sz val="12"/>
        <rFont val="Arial"/>
        <family val="2"/>
      </rPr>
      <t>Adrian SCOTT</t>
    </r>
  </si>
  <si>
    <r>
      <rPr>
        <sz val="12"/>
        <rFont val="Arial"/>
        <family val="2"/>
      </rPr>
      <t>Adam KERIN</t>
    </r>
  </si>
  <si>
    <r>
      <rPr>
        <sz val="12"/>
        <rFont val="Arial"/>
        <family val="2"/>
      </rPr>
      <t>Clint DRAPER</t>
    </r>
  </si>
  <si>
    <r>
      <rPr>
        <sz val="12"/>
        <rFont val="Arial"/>
        <family val="2"/>
      </rPr>
      <t>Mark HARRIS</t>
    </r>
  </si>
  <si>
    <r>
      <rPr>
        <sz val="12"/>
        <rFont val="Arial"/>
        <family val="2"/>
      </rPr>
      <t>Thomas ALLFORD</t>
    </r>
  </si>
  <si>
    <r>
      <rPr>
        <sz val="12"/>
        <rFont val="Arial"/>
        <family val="2"/>
      </rPr>
      <t>Brett WASHINGTON</t>
    </r>
  </si>
  <si>
    <r>
      <rPr>
        <sz val="12"/>
        <rFont val="Arial"/>
        <family val="2"/>
      </rPr>
      <t>Soren KRISTENSEN</t>
    </r>
  </si>
  <si>
    <r>
      <rPr>
        <sz val="12"/>
        <rFont val="Arial"/>
        <family val="2"/>
      </rPr>
      <t>Dirk GARDNER</t>
    </r>
  </si>
  <si>
    <r>
      <rPr>
        <sz val="12"/>
        <rFont val="Arial"/>
        <family val="2"/>
      </rPr>
      <t>Simon EGLINTON</t>
    </r>
  </si>
  <si>
    <r>
      <rPr>
        <sz val="12"/>
        <rFont val="Arial"/>
        <family val="2"/>
      </rPr>
      <t>Alister SMITH</t>
    </r>
  </si>
  <si>
    <r>
      <rPr>
        <sz val="12"/>
        <rFont val="Arial"/>
        <family val="2"/>
      </rPr>
      <t>Neil WATERHOUSE</t>
    </r>
  </si>
  <si>
    <r>
      <rPr>
        <sz val="12"/>
        <rFont val="Arial"/>
        <family val="2"/>
      </rPr>
      <t>Michael EASTAFF</t>
    </r>
  </si>
  <si>
    <r>
      <rPr>
        <sz val="12"/>
        <rFont val="Arial"/>
        <family val="2"/>
      </rPr>
      <t>Daniel TUK</t>
    </r>
  </si>
  <si>
    <r>
      <rPr>
        <sz val="12"/>
        <rFont val="Arial"/>
        <family val="2"/>
      </rPr>
      <t>Andrew FIELD</t>
    </r>
  </si>
  <si>
    <r>
      <rPr>
        <sz val="12"/>
        <rFont val="Arial"/>
        <family val="2"/>
      </rPr>
      <t>Jon HERD</t>
    </r>
  </si>
  <si>
    <r>
      <rPr>
        <sz val="12"/>
        <rFont val="Arial"/>
        <family val="2"/>
      </rPr>
      <t>Andrew BURLEY</t>
    </r>
  </si>
  <si>
    <r>
      <rPr>
        <sz val="12"/>
        <rFont val="Arial"/>
        <family val="2"/>
      </rPr>
      <t>Ian ROUTLEDGE</t>
    </r>
  </si>
  <si>
    <r>
      <rPr>
        <sz val="12"/>
        <rFont val="Arial"/>
        <family val="2"/>
      </rPr>
      <t>Christopher SUTTER</t>
    </r>
  </si>
  <si>
    <r>
      <rPr>
        <sz val="12"/>
        <rFont val="Arial"/>
        <family val="2"/>
      </rPr>
      <t>Rhys KENT</t>
    </r>
  </si>
  <si>
    <r>
      <rPr>
        <sz val="12"/>
        <rFont val="Arial"/>
        <family val="2"/>
      </rPr>
      <t>Jason MOORE</t>
    </r>
  </si>
  <si>
    <r>
      <rPr>
        <sz val="12"/>
        <rFont val="Arial"/>
        <family val="2"/>
      </rPr>
      <t>Guy BURGOINE</t>
    </r>
  </si>
  <si>
    <r>
      <rPr>
        <sz val="12"/>
        <rFont val="Arial"/>
        <family val="2"/>
      </rPr>
      <t>Adam STARRS</t>
    </r>
  </si>
  <si>
    <r>
      <rPr>
        <sz val="12"/>
        <rFont val="Arial"/>
        <family val="2"/>
      </rPr>
      <t>Marcus HOFER</t>
    </r>
  </si>
  <si>
    <r>
      <rPr>
        <sz val="12"/>
        <rFont val="Arial"/>
        <family val="2"/>
      </rPr>
      <t>Ben LOAKER</t>
    </r>
  </si>
  <si>
    <r>
      <rPr>
        <sz val="12"/>
        <rFont val="Arial"/>
        <family val="2"/>
      </rPr>
      <t>John O LEARY</t>
    </r>
  </si>
  <si>
    <r>
      <rPr>
        <sz val="12"/>
        <rFont val="Arial"/>
        <family val="2"/>
      </rPr>
      <t>Andrew BRAKER</t>
    </r>
  </si>
  <si>
    <r>
      <rPr>
        <sz val="12"/>
        <rFont val="Arial"/>
        <family val="2"/>
      </rPr>
      <t>Loz SHAW</t>
    </r>
  </si>
  <si>
    <r>
      <rPr>
        <sz val="12"/>
        <rFont val="Arial"/>
        <family val="2"/>
      </rPr>
      <t>David CROUCH</t>
    </r>
  </si>
  <si>
    <r>
      <rPr>
        <sz val="12"/>
        <rFont val="Arial"/>
        <family val="2"/>
      </rPr>
      <t>Brad JOSIC</t>
    </r>
  </si>
  <si>
    <r>
      <rPr>
        <sz val="12"/>
        <rFont val="Arial"/>
        <family val="2"/>
      </rPr>
      <t>David KNIGHT</t>
    </r>
  </si>
  <si>
    <r>
      <rPr>
        <sz val="12"/>
        <rFont val="Arial"/>
        <family val="2"/>
      </rPr>
      <t>Russell SCUTCHINGS</t>
    </r>
  </si>
  <si>
    <r>
      <rPr>
        <sz val="12"/>
        <rFont val="Arial"/>
        <family val="2"/>
      </rPr>
      <t>Andrew MAYSTONE</t>
    </r>
  </si>
  <si>
    <r>
      <rPr>
        <sz val="12"/>
        <rFont val="Arial"/>
        <family val="2"/>
      </rPr>
      <t>Jarrad LITTLEFORD</t>
    </r>
  </si>
  <si>
    <r>
      <rPr>
        <sz val="12"/>
        <rFont val="Arial"/>
        <family val="2"/>
      </rPr>
      <t>Ben TAYLOR</t>
    </r>
  </si>
  <si>
    <r>
      <rPr>
        <sz val="12"/>
        <rFont val="Arial"/>
        <family val="2"/>
      </rPr>
      <t>Brendan TODD</t>
    </r>
  </si>
  <si>
    <r>
      <rPr>
        <sz val="12"/>
        <rFont val="Arial"/>
        <family val="2"/>
      </rPr>
      <t>Mark NURMELA</t>
    </r>
  </si>
  <si>
    <r>
      <rPr>
        <sz val="12"/>
        <rFont val="Arial"/>
        <family val="2"/>
      </rPr>
      <t>Paul ODEA</t>
    </r>
  </si>
  <si>
    <r>
      <rPr>
        <sz val="12"/>
        <rFont val="Arial"/>
        <family val="2"/>
      </rPr>
      <t>Andrew KENWARD</t>
    </r>
  </si>
  <si>
    <r>
      <rPr>
        <sz val="12"/>
        <rFont val="Arial"/>
        <family val="2"/>
      </rPr>
      <t>Damien O’DEA</t>
    </r>
  </si>
  <si>
    <r>
      <rPr>
        <sz val="12"/>
        <rFont val="Arial"/>
        <family val="2"/>
      </rPr>
      <t>Harrison KINCAID</t>
    </r>
  </si>
  <si>
    <r>
      <rPr>
        <sz val="12"/>
        <rFont val="Arial"/>
        <family val="2"/>
      </rPr>
      <t>Glenn FEAR</t>
    </r>
  </si>
  <si>
    <r>
      <rPr>
        <sz val="12"/>
        <rFont val="Arial"/>
        <family val="2"/>
      </rPr>
      <t>Simon BENNETT</t>
    </r>
  </si>
  <si>
    <r>
      <rPr>
        <sz val="12"/>
        <rFont val="Arial"/>
        <family val="2"/>
      </rPr>
      <t>Paul COLLINS</t>
    </r>
  </si>
  <si>
    <r>
      <rPr>
        <sz val="12"/>
        <rFont val="Arial"/>
        <family val="2"/>
      </rPr>
      <t>Matt PEARCE</t>
    </r>
  </si>
  <si>
    <r>
      <rPr>
        <sz val="12"/>
        <rFont val="Arial"/>
        <family val="2"/>
      </rPr>
      <t>Stephen MANSON</t>
    </r>
  </si>
  <si>
    <r>
      <rPr>
        <sz val="12"/>
        <rFont val="Arial"/>
        <family val="2"/>
      </rPr>
      <t>Peter HARVEY</t>
    </r>
  </si>
  <si>
    <r>
      <rPr>
        <sz val="12"/>
        <rFont val="Arial"/>
        <family val="2"/>
      </rPr>
      <t>Dave BAKER</t>
    </r>
  </si>
  <si>
    <r>
      <rPr>
        <sz val="12"/>
        <rFont val="Arial"/>
        <family val="2"/>
      </rPr>
      <t>Mark MANNING</t>
    </r>
  </si>
  <si>
    <r>
      <rPr>
        <sz val="12"/>
        <rFont val="Arial"/>
        <family val="2"/>
      </rPr>
      <t>Ted HOPE</t>
    </r>
  </si>
  <si>
    <t>23rd</t>
  </si>
  <si>
    <t>24th</t>
  </si>
  <si>
    <t>25th</t>
  </si>
  <si>
    <t>26th</t>
  </si>
  <si>
    <t>27th</t>
  </si>
  <si>
    <t>28th</t>
  </si>
  <si>
    <t>29th</t>
  </si>
  <si>
    <t>30th</t>
  </si>
  <si>
    <t>31st</t>
  </si>
  <si>
    <r>
      <rPr>
        <sz val="12"/>
        <rFont val="Arial"/>
        <family val="2"/>
      </rPr>
      <t>David WIGHT</t>
    </r>
  </si>
  <si>
    <r>
      <rPr>
        <sz val="12"/>
        <rFont val="Arial"/>
        <family val="2"/>
      </rPr>
      <t>Colin GLASGOW</t>
    </r>
  </si>
  <si>
    <r>
      <rPr>
        <sz val="12"/>
        <rFont val="Arial"/>
        <family val="2"/>
      </rPr>
      <t>Neil MCNAUGHTON</t>
    </r>
  </si>
  <si>
    <r>
      <rPr>
        <sz val="12"/>
        <rFont val="Arial"/>
        <family val="2"/>
      </rPr>
      <t>Richard GIBSON</t>
    </r>
  </si>
  <si>
    <r>
      <rPr>
        <sz val="12"/>
        <rFont val="Arial"/>
        <family val="2"/>
      </rPr>
      <t>Luke SUTTON</t>
    </r>
  </si>
  <si>
    <r>
      <rPr>
        <sz val="12"/>
        <rFont val="Arial"/>
        <family val="2"/>
      </rPr>
      <t>Danny GALLIVER</t>
    </r>
  </si>
  <si>
    <r>
      <rPr>
        <sz val="12"/>
        <rFont val="Arial"/>
        <family val="2"/>
      </rPr>
      <t>Craig GIBBINS</t>
    </r>
  </si>
  <si>
    <r>
      <rPr>
        <sz val="12"/>
        <rFont val="Arial"/>
        <family val="2"/>
      </rPr>
      <t>Simon WHITE</t>
    </r>
  </si>
  <si>
    <r>
      <rPr>
        <sz val="12"/>
        <rFont val="Arial"/>
        <family val="2"/>
      </rPr>
      <t>Dylan NORTHCOTT</t>
    </r>
  </si>
  <si>
    <r>
      <rPr>
        <sz val="12"/>
        <rFont val="Arial"/>
        <family val="2"/>
      </rPr>
      <t>Luke CELLIER</t>
    </r>
  </si>
  <si>
    <r>
      <rPr>
        <sz val="12"/>
        <rFont val="Arial"/>
        <family val="2"/>
      </rPr>
      <t>Dane ELDRIDGE</t>
    </r>
  </si>
  <si>
    <r>
      <rPr>
        <sz val="12"/>
        <rFont val="Arial"/>
        <family val="2"/>
      </rPr>
      <t>Daniel CARTER</t>
    </r>
  </si>
  <si>
    <r>
      <rPr>
        <sz val="12"/>
        <rFont val="Arial"/>
        <family val="2"/>
      </rPr>
      <t>Daniel LEINFELDER</t>
    </r>
  </si>
  <si>
    <r>
      <rPr>
        <sz val="12"/>
        <rFont val="Arial"/>
        <family val="2"/>
      </rPr>
      <t>Simon MORRIS</t>
    </r>
  </si>
  <si>
    <r>
      <rPr>
        <sz val="12"/>
        <rFont val="Arial"/>
        <family val="2"/>
      </rPr>
      <t>Philip DEVERELL</t>
    </r>
  </si>
  <si>
    <r>
      <rPr>
        <sz val="12"/>
        <rFont val="Arial"/>
        <family val="2"/>
      </rPr>
      <t>Marty FOX</t>
    </r>
  </si>
  <si>
    <r>
      <rPr>
        <sz val="12"/>
        <rFont val="Arial"/>
        <family val="2"/>
      </rPr>
      <t>Almir DJEMAILOVIC</t>
    </r>
  </si>
  <si>
    <r>
      <rPr>
        <sz val="12"/>
        <rFont val="Arial"/>
        <family val="2"/>
      </rPr>
      <t>Nasser ZREIKA</t>
    </r>
  </si>
  <si>
    <r>
      <rPr>
        <sz val="12"/>
        <rFont val="Arial"/>
        <family val="2"/>
      </rPr>
      <t>Brad RUDIGER</t>
    </r>
  </si>
  <si>
    <r>
      <rPr>
        <sz val="12"/>
        <rFont val="Arial"/>
        <family val="2"/>
      </rPr>
      <t>Ben COVE</t>
    </r>
  </si>
  <si>
    <r>
      <rPr>
        <sz val="12"/>
        <rFont val="Arial"/>
        <family val="2"/>
      </rPr>
      <t>Willowa ATKINS</t>
    </r>
  </si>
  <si>
    <r>
      <rPr>
        <sz val="12"/>
        <rFont val="Arial"/>
        <family val="2"/>
      </rPr>
      <t>Talia SIMPSON</t>
    </r>
  </si>
  <si>
    <r>
      <rPr>
        <sz val="12"/>
        <rFont val="Arial"/>
        <family val="2"/>
      </rPr>
      <t>Stephanie MARCSIK</t>
    </r>
  </si>
  <si>
    <r>
      <rPr>
        <sz val="12"/>
        <rFont val="Arial"/>
        <family val="2"/>
      </rPr>
      <t>Gabrielle TODD</t>
    </r>
  </si>
  <si>
    <r>
      <rPr>
        <sz val="12"/>
        <rFont val="Arial"/>
        <family val="2"/>
      </rPr>
      <t>Susie GREEN</t>
    </r>
  </si>
  <si>
    <r>
      <rPr>
        <sz val="12"/>
        <rFont val="Arial"/>
        <family val="2"/>
      </rPr>
      <t>Chiara HILL</t>
    </r>
  </si>
  <si>
    <r>
      <rPr>
        <sz val="12"/>
        <rFont val="Arial"/>
        <family val="2"/>
      </rPr>
      <t>Elina NURMELA</t>
    </r>
  </si>
  <si>
    <t>D Grade Women</t>
  </si>
  <si>
    <r>
      <rPr>
        <sz val="12"/>
        <rFont val="Arial"/>
        <family val="2"/>
      </rPr>
      <t>Julie HARRIS</t>
    </r>
  </si>
  <si>
    <r>
      <rPr>
        <sz val="12"/>
        <rFont val="Arial"/>
        <family val="2"/>
      </rPr>
      <t>Carol MOORE</t>
    </r>
  </si>
  <si>
    <t xml:space="preserve"> 3:30:19</t>
  </si>
  <si>
    <r>
      <rPr>
        <sz val="12"/>
        <rFont val="Arial"/>
        <family val="2"/>
      </rPr>
      <t>Fraser OERTEL</t>
    </r>
  </si>
  <si>
    <r>
      <rPr>
        <sz val="12"/>
        <rFont val="Arial"/>
        <family val="2"/>
      </rPr>
      <t>Torsten SWART</t>
    </r>
  </si>
  <si>
    <r>
      <rPr>
        <sz val="12"/>
        <rFont val="Arial"/>
        <family val="2"/>
      </rPr>
      <t>Liam UNDERWOOD</t>
    </r>
  </si>
  <si>
    <r>
      <rPr>
        <sz val="12"/>
        <rFont val="Arial"/>
        <family val="2"/>
      </rPr>
      <t>Ryan UNDERWOOD</t>
    </r>
  </si>
  <si>
    <r>
      <rPr>
        <sz val="12"/>
        <rFont val="Arial"/>
        <family val="2"/>
      </rPr>
      <t>Thomas BRINKLEY</t>
    </r>
  </si>
  <si>
    <r>
      <rPr>
        <sz val="12"/>
        <rFont val="Arial"/>
        <family val="2"/>
      </rPr>
      <t>Archie WINTER</t>
    </r>
  </si>
  <si>
    <r>
      <rPr>
        <sz val="12"/>
        <rFont val="Arial"/>
        <family val="2"/>
      </rPr>
      <t>Asher LODGE</t>
    </r>
  </si>
  <si>
    <r>
      <rPr>
        <sz val="12"/>
        <rFont val="Arial"/>
        <family val="2"/>
      </rPr>
      <t>Mitchell HICKS</t>
    </r>
  </si>
  <si>
    <r>
      <rPr>
        <sz val="12"/>
        <rFont val="Arial"/>
        <family val="2"/>
      </rPr>
      <t>Tyler MERRITT</t>
    </r>
  </si>
  <si>
    <r>
      <rPr>
        <sz val="12"/>
        <rFont val="Arial"/>
        <family val="2"/>
      </rPr>
      <t>Kai HUNKIN</t>
    </r>
  </si>
  <si>
    <t>Amelia REID</t>
  </si>
  <si>
    <t>Adam KERIN</t>
  </si>
  <si>
    <t>Thomas ALLFORD</t>
  </si>
  <si>
    <t>Brett WASHINGTON</t>
  </si>
  <si>
    <t>Soren KRISTENSEN</t>
  </si>
  <si>
    <t>Andrew FIELD</t>
  </si>
  <si>
    <t>Jon HERD</t>
  </si>
  <si>
    <t>Andrew BURLEY</t>
  </si>
  <si>
    <t>Rhys KENT</t>
  </si>
  <si>
    <t>Guy BURGOINE</t>
  </si>
  <si>
    <t>Adam STARRS</t>
  </si>
  <si>
    <t>Ben LOAKER</t>
  </si>
  <si>
    <t>John O LEARY</t>
  </si>
  <si>
    <t>Loz SHAW</t>
  </si>
  <si>
    <t>David CROUCH</t>
  </si>
  <si>
    <t>Ben TAYLOR</t>
  </si>
  <si>
    <t>Brendan TODD</t>
  </si>
  <si>
    <t>Paul ODEA</t>
  </si>
  <si>
    <t>Andrew KENWARD</t>
  </si>
  <si>
    <t>Simon BENNETT</t>
  </si>
  <si>
    <t>Paul COLLINS</t>
  </si>
  <si>
    <t>Matt PEARCE</t>
  </si>
  <si>
    <t>Stephen MANSON</t>
  </si>
  <si>
    <t>Peter HARVEY</t>
  </si>
  <si>
    <t>Dave BAKER</t>
  </si>
  <si>
    <t>David WIGHT</t>
  </si>
  <si>
    <t>Neil MCNAUGHTON</t>
  </si>
  <si>
    <t>Richard GIBSON</t>
  </si>
  <si>
    <t>Luke SUTTON</t>
  </si>
  <si>
    <t>Daniel CARTER</t>
  </si>
  <si>
    <t>Daniel LEINFELDER</t>
  </si>
  <si>
    <t>Simon MORRIS</t>
  </si>
  <si>
    <t>Philip DEVERELL</t>
  </si>
  <si>
    <t>Marty FOX</t>
  </si>
  <si>
    <t>Almir DJEMAILOVIC</t>
  </si>
  <si>
    <t>Nasser ZREIKA</t>
  </si>
  <si>
    <t>Brad RUDIGER</t>
  </si>
  <si>
    <t>Julie HARRIS</t>
  </si>
  <si>
    <t>Carol MOORE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</si>
</sst>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8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20"/>
      <color rgb="FF0070C0"/>
      <name val="Calibri"/>
      <family val="2"/>
      <scheme val="minor"/>
    </font>
    <font>
      <sz val="20"/>
      <color rgb="FF0070C0"/>
      <name val="Calibri"/>
      <family val="2"/>
      <scheme val="minor"/>
    </font>
    <font>
      <b/>
      <sz val="20"/>
      <color rgb="FF0070C0"/>
      <name val="Calibri"/>
      <family val="2"/>
      <scheme val="minor"/>
    </font>
    <font>
      <sz val="8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1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sz val="12"/>
      <color rgb="FF2C2C2C"/>
      <name val="Arial"/>
      <family val="2"/>
    </font>
    <font>
      <sz val="12"/>
      <name val="Calibri"/>
      <family val="2"/>
      <scheme val="minor"/>
    </font>
    <font>
      <sz val="11"/>
      <color theme="1"/>
      <name val="Helvetica Neue"/>
      <family val="2"/>
    </font>
    <font>
      <i/>
      <sz val="11"/>
      <color theme="1"/>
      <name val="Helvetica Neue"/>
      <family val="2"/>
    </font>
    <font>
      <sz val="15"/>
      <color rgb="FF2C2C2C"/>
      <name val="Arial"/>
      <family val="2"/>
    </font>
    <font>
      <b/>
      <sz val="11"/>
      <color rgb="FFFFFFFF"/>
      <name val="Arial"/>
      <family val="2"/>
    </font>
    <font>
      <sz val="12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E2DBA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21"/>
        <bgColor indexed="64"/>
      </patternFill>
    </fill>
  </fills>
  <borders count="30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5" fillId="0" borderId="0"/>
    <xf numFmtId="0" fontId="7" fillId="0" borderId="0" applyNumberFormat="0" applyFill="0" applyBorder="0" applyAlignment="0" applyProtection="0"/>
  </cellStyleXfs>
  <cellXfs count="121">
    <xf numFmtId="0" fontId="0" fillId="0" borderId="0" xfId="0"/>
    <xf numFmtId="0" fontId="0" fillId="0" borderId="0" xfId="0" applyAlignment="1">
      <alignment horizontal="center" vertical="center" wrapText="1"/>
    </xf>
    <xf numFmtId="1" fontId="0" fillId="0" borderId="0" xfId="0" applyNumberFormat="1"/>
    <xf numFmtId="0" fontId="4" fillId="2" borderId="2" xfId="0" applyFont="1" applyFill="1" applyBorder="1" applyAlignment="1">
      <alignment horizontal="center"/>
    </xf>
    <xf numFmtId="0" fontId="4" fillId="5" borderId="2" xfId="0" applyFont="1" applyFill="1" applyBorder="1" applyAlignment="1">
      <alignment horizontal="center" wrapText="1"/>
    </xf>
    <xf numFmtId="0" fontId="4" fillId="4" borderId="2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 wrapText="1"/>
    </xf>
    <xf numFmtId="0" fontId="4" fillId="3" borderId="2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 wrapText="1"/>
    </xf>
    <xf numFmtId="0" fontId="4" fillId="6" borderId="2" xfId="0" applyFont="1" applyFill="1" applyBorder="1" applyAlignment="1">
      <alignment horizontal="center"/>
    </xf>
    <xf numFmtId="0" fontId="4" fillId="6" borderId="2" xfId="0" applyFont="1" applyFill="1" applyBorder="1" applyAlignment="1">
      <alignment horizontal="center" wrapText="1"/>
    </xf>
    <xf numFmtId="164" fontId="0" fillId="5" borderId="2" xfId="0" applyNumberForma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7" borderId="0" xfId="0" applyFill="1"/>
    <xf numFmtId="0" fontId="0" fillId="8" borderId="0" xfId="0" applyFill="1" applyAlignment="1">
      <alignment horizontal="left"/>
    </xf>
    <xf numFmtId="0" fontId="0" fillId="8" borderId="0" xfId="0" applyFill="1"/>
    <xf numFmtId="0" fontId="8" fillId="8" borderId="0" xfId="2" applyFont="1" applyFill="1"/>
    <xf numFmtId="0" fontId="9" fillId="8" borderId="0" xfId="0" applyFont="1" applyFill="1"/>
    <xf numFmtId="0" fontId="0" fillId="8" borderId="0" xfId="0" applyFill="1" applyAlignment="1">
      <alignment wrapText="1"/>
    </xf>
    <xf numFmtId="0" fontId="0" fillId="0" borderId="0" xfId="0" applyAlignment="1">
      <alignment wrapText="1"/>
    </xf>
    <xf numFmtId="0" fontId="6" fillId="0" borderId="2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10" borderId="7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3" fillId="12" borderId="6" xfId="0" applyFont="1" applyFill="1" applyBorder="1" applyAlignment="1">
      <alignment horizontal="center" wrapText="1"/>
    </xf>
    <xf numFmtId="0" fontId="6" fillId="12" borderId="0" xfId="0" applyFont="1" applyFill="1"/>
    <xf numFmtId="0" fontId="0" fillId="12" borderId="0" xfId="0" applyFill="1"/>
    <xf numFmtId="0" fontId="14" fillId="0" borderId="0" xfId="0" applyFont="1"/>
    <xf numFmtId="1" fontId="0" fillId="8" borderId="0" xfId="0" applyNumberFormat="1" applyFill="1"/>
    <xf numFmtId="1" fontId="8" fillId="8" borderId="0" xfId="2" applyNumberFormat="1" applyFont="1" applyFill="1"/>
    <xf numFmtId="1" fontId="9" fillId="8" borderId="0" xfId="0" applyNumberFormat="1" applyFont="1" applyFill="1"/>
    <xf numFmtId="1" fontId="6" fillId="0" borderId="2" xfId="0" applyNumberFormat="1" applyFont="1" applyBorder="1" applyAlignment="1">
      <alignment horizontal="center"/>
    </xf>
    <xf numFmtId="0" fontId="0" fillId="0" borderId="11" xfId="0" applyBorder="1"/>
    <xf numFmtId="0" fontId="14" fillId="0" borderId="11" xfId="0" applyFont="1" applyBorder="1"/>
    <xf numFmtId="0" fontId="13" fillId="12" borderId="13" xfId="0" applyFont="1" applyFill="1" applyBorder="1" applyAlignment="1">
      <alignment horizontal="left" wrapText="1"/>
    </xf>
    <xf numFmtId="1" fontId="13" fillId="12" borderId="14" xfId="0" applyNumberFormat="1" applyFont="1" applyFill="1" applyBorder="1" applyAlignment="1">
      <alignment horizontal="center" wrapText="1"/>
    </xf>
    <xf numFmtId="0" fontId="6" fillId="0" borderId="12" xfId="0" applyFont="1" applyBorder="1" applyAlignment="1">
      <alignment horizontal="center"/>
    </xf>
    <xf numFmtId="1" fontId="6" fillId="0" borderId="9" xfId="0" applyNumberFormat="1" applyFont="1" applyBorder="1" applyAlignment="1">
      <alignment horizontal="center"/>
    </xf>
    <xf numFmtId="1" fontId="15" fillId="0" borderId="2" xfId="0" applyNumberFormat="1" applyFont="1" applyBorder="1" applyAlignment="1">
      <alignment horizontal="center"/>
    </xf>
    <xf numFmtId="0" fontId="13" fillId="12" borderId="13" xfId="0" applyFont="1" applyFill="1" applyBorder="1" applyAlignment="1">
      <alignment horizontal="center" wrapText="1"/>
    </xf>
    <xf numFmtId="0" fontId="6" fillId="0" borderId="15" xfId="0" applyFont="1" applyBorder="1" applyAlignment="1">
      <alignment horizontal="center"/>
    </xf>
    <xf numFmtId="0" fontId="6" fillId="0" borderId="16" xfId="0" applyFont="1" applyBorder="1" applyAlignment="1">
      <alignment horizontal="center"/>
    </xf>
    <xf numFmtId="1" fontId="6" fillId="0" borderId="15" xfId="0" applyNumberFormat="1" applyFont="1" applyBorder="1" applyAlignment="1">
      <alignment horizontal="center"/>
    </xf>
    <xf numFmtId="0" fontId="6" fillId="9" borderId="17" xfId="0" applyFont="1" applyFill="1" applyBorder="1" applyAlignment="1">
      <alignment horizontal="center"/>
    </xf>
    <xf numFmtId="1" fontId="15" fillId="0" borderId="18" xfId="0" applyNumberFormat="1" applyFont="1" applyBorder="1" applyAlignment="1">
      <alignment horizontal="center"/>
    </xf>
    <xf numFmtId="0" fontId="16" fillId="0" borderId="0" xfId="0" applyFont="1"/>
    <xf numFmtId="0" fontId="13" fillId="0" borderId="0" xfId="0" applyFont="1" applyAlignment="1">
      <alignment horizontal="left"/>
    </xf>
    <xf numFmtId="1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20" xfId="0" applyFont="1" applyBorder="1" applyAlignment="1">
      <alignment horizontal="center"/>
    </xf>
    <xf numFmtId="0" fontId="6" fillId="0" borderId="21" xfId="0" applyFont="1" applyBorder="1" applyAlignment="1">
      <alignment horizontal="center"/>
    </xf>
    <xf numFmtId="0" fontId="13" fillId="12" borderId="22" xfId="0" applyFont="1" applyFill="1" applyBorder="1" applyAlignment="1">
      <alignment horizontal="center" wrapText="1"/>
    </xf>
    <xf numFmtId="1" fontId="13" fillId="12" borderId="20" xfId="0" applyNumberFormat="1" applyFont="1" applyFill="1" applyBorder="1" applyAlignment="1">
      <alignment horizontal="center" wrapText="1"/>
    </xf>
    <xf numFmtId="1" fontId="13" fillId="12" borderId="21" xfId="0" applyNumberFormat="1" applyFont="1" applyFill="1" applyBorder="1" applyAlignment="1">
      <alignment horizontal="center" wrapText="1"/>
    </xf>
    <xf numFmtId="0" fontId="6" fillId="9" borderId="12" xfId="0" applyFont="1" applyFill="1" applyBorder="1" applyAlignment="1">
      <alignment horizontal="center"/>
    </xf>
    <xf numFmtId="0" fontId="4" fillId="13" borderId="2" xfId="0" applyFont="1" applyFill="1" applyBorder="1" applyAlignment="1">
      <alignment horizontal="center"/>
    </xf>
    <xf numFmtId="0" fontId="4" fillId="13" borderId="2" xfId="0" applyFont="1" applyFill="1" applyBorder="1" applyAlignment="1">
      <alignment horizontal="center" wrapText="1"/>
    </xf>
    <xf numFmtId="0" fontId="0" fillId="13" borderId="2" xfId="0" applyFill="1" applyBorder="1" applyAlignment="1">
      <alignment horizontal="center"/>
    </xf>
    <xf numFmtId="0" fontId="0" fillId="14" borderId="0" xfId="0" applyFill="1" applyAlignment="1">
      <alignment horizontal="center"/>
    </xf>
    <xf numFmtId="1" fontId="6" fillId="0" borderId="16" xfId="0" applyNumberFormat="1" applyFont="1" applyBorder="1" applyAlignment="1">
      <alignment horizontal="center"/>
    </xf>
    <xf numFmtId="1" fontId="6" fillId="0" borderId="8" xfId="0" applyNumberFormat="1" applyFont="1" applyBorder="1" applyAlignment="1">
      <alignment horizontal="center"/>
    </xf>
    <xf numFmtId="1" fontId="6" fillId="0" borderId="24" xfId="0" applyNumberFormat="1" applyFont="1" applyBorder="1" applyAlignment="1">
      <alignment horizontal="center"/>
    </xf>
    <xf numFmtId="0" fontId="13" fillId="12" borderId="25" xfId="0" applyFont="1" applyFill="1" applyBorder="1" applyAlignment="1">
      <alignment horizontal="left" wrapText="1"/>
    </xf>
    <xf numFmtId="1" fontId="15" fillId="0" borderId="8" xfId="0" applyNumberFormat="1" applyFont="1" applyBorder="1" applyAlignment="1">
      <alignment horizontal="center"/>
    </xf>
    <xf numFmtId="1" fontId="15" fillId="0" borderId="19" xfId="0" applyNumberFormat="1" applyFont="1" applyBorder="1" applyAlignment="1">
      <alignment horizontal="center"/>
    </xf>
    <xf numFmtId="0" fontId="19" fillId="14" borderId="0" xfId="0" applyFont="1" applyFill="1" applyAlignment="1">
      <alignment horizontal="center" vertical="top"/>
    </xf>
    <xf numFmtId="0" fontId="2" fillId="0" borderId="0" xfId="0" applyFont="1"/>
    <xf numFmtId="0" fontId="18" fillId="0" borderId="0" xfId="0" applyFont="1" applyAlignment="1">
      <alignment horizontal="left" vertical="top" wrapText="1"/>
    </xf>
    <xf numFmtId="1" fontId="20" fillId="0" borderId="0" xfId="0" applyNumberFormat="1" applyFont="1" applyAlignment="1">
      <alignment horizontal="left" vertical="top" indent="1" shrinkToFit="1"/>
    </xf>
    <xf numFmtId="0" fontId="18" fillId="0" borderId="0" xfId="0" applyFont="1" applyAlignment="1">
      <alignment horizontal="right" vertical="top" wrapText="1"/>
    </xf>
    <xf numFmtId="0" fontId="21" fillId="0" borderId="0" xfId="0" applyFont="1" applyAlignment="1">
      <alignment horizontal="left" vertical="center" wrapText="1" indent="1"/>
    </xf>
    <xf numFmtId="0" fontId="21" fillId="0" borderId="0" xfId="0" applyFont="1" applyAlignment="1">
      <alignment horizontal="left" vertical="center" wrapText="1"/>
    </xf>
    <xf numFmtId="1" fontId="20" fillId="0" borderId="0" xfId="0" applyNumberFormat="1" applyFont="1" applyAlignment="1">
      <alignment horizontal="center" vertical="top" shrinkToFit="1"/>
    </xf>
    <xf numFmtId="20" fontId="18" fillId="0" borderId="0" xfId="0" applyNumberFormat="1" applyFont="1" applyAlignment="1">
      <alignment horizontal="right" vertical="top" wrapText="1"/>
    </xf>
    <xf numFmtId="1" fontId="6" fillId="0" borderId="23" xfId="0" applyNumberFormat="1" applyFont="1" applyBorder="1" applyAlignment="1">
      <alignment horizontal="center"/>
    </xf>
    <xf numFmtId="1" fontId="6" fillId="0" borderId="27" xfId="0" applyNumberFormat="1" applyFont="1" applyBorder="1" applyAlignment="1">
      <alignment horizontal="center"/>
    </xf>
    <xf numFmtId="1" fontId="6" fillId="0" borderId="26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49" fontId="19" fillId="14" borderId="0" xfId="0" applyNumberFormat="1" applyFont="1" applyFill="1" applyAlignment="1">
      <alignment horizontal="center" vertical="top"/>
    </xf>
    <xf numFmtId="49" fontId="2" fillId="0" borderId="0" xfId="0" applyNumberFormat="1" applyFont="1"/>
    <xf numFmtId="49" fontId="17" fillId="0" borderId="0" xfId="0" applyNumberFormat="1" applyFont="1" applyAlignment="1">
      <alignment horizontal="left" vertical="top" wrapText="1"/>
    </xf>
    <xf numFmtId="1" fontId="6" fillId="0" borderId="20" xfId="0" applyNumberFormat="1" applyFont="1" applyBorder="1" applyAlignment="1">
      <alignment horizontal="center"/>
    </xf>
    <xf numFmtId="1" fontId="15" fillId="0" borderId="23" xfId="0" applyNumberFormat="1" applyFont="1" applyBorder="1" applyAlignment="1">
      <alignment horizontal="center"/>
    </xf>
    <xf numFmtId="0" fontId="24" fillId="0" borderId="0" xfId="0" applyFont="1"/>
    <xf numFmtId="0" fontId="23" fillId="0" borderId="0" xfId="0" applyFont="1"/>
    <xf numFmtId="0" fontId="6" fillId="15" borderId="12" xfId="0" applyFont="1" applyFill="1" applyBorder="1" applyAlignment="1">
      <alignment horizontal="center"/>
    </xf>
    <xf numFmtId="0" fontId="25" fillId="0" borderId="0" xfId="0" applyFont="1"/>
    <xf numFmtId="46" fontId="25" fillId="0" borderId="0" xfId="0" applyNumberFormat="1" applyFont="1"/>
    <xf numFmtId="20" fontId="25" fillId="0" borderId="0" xfId="0" applyNumberFormat="1" applyFont="1"/>
    <xf numFmtId="0" fontId="26" fillId="0" borderId="0" xfId="0" applyFont="1"/>
    <xf numFmtId="46" fontId="21" fillId="0" borderId="0" xfId="0" applyNumberFormat="1" applyFont="1"/>
    <xf numFmtId="0" fontId="22" fillId="12" borderId="23" xfId="0" applyFont="1" applyFill="1" applyBorder="1"/>
    <xf numFmtId="0" fontId="6" fillId="0" borderId="7" xfId="0" applyFont="1" applyBorder="1" applyAlignment="1">
      <alignment horizontal="center"/>
    </xf>
    <xf numFmtId="1" fontId="15" fillId="0" borderId="9" xfId="0" applyNumberFormat="1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6" fillId="0" borderId="28" xfId="0" applyFont="1" applyBorder="1" applyAlignment="1">
      <alignment horizontal="center"/>
    </xf>
    <xf numFmtId="0" fontId="6" fillId="9" borderId="29" xfId="0" applyFont="1" applyFill="1" applyBorder="1" applyAlignment="1">
      <alignment horizontal="center"/>
    </xf>
    <xf numFmtId="0" fontId="6" fillId="0" borderId="26" xfId="0" applyFont="1" applyBorder="1" applyAlignment="1">
      <alignment horizontal="center"/>
    </xf>
    <xf numFmtId="0" fontId="6" fillId="0" borderId="18" xfId="0" applyFont="1" applyBorder="1" applyAlignment="1">
      <alignment horizontal="center"/>
    </xf>
    <xf numFmtId="0" fontId="6" fillId="9" borderId="2" xfId="0" applyFont="1" applyFill="1" applyBorder="1" applyAlignment="1">
      <alignment horizont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0" fontId="18" fillId="0" borderId="0" xfId="0" applyFont="1" applyAlignment="1">
      <alignment horizontal="left" vertical="top" wrapText="1"/>
    </xf>
    <xf numFmtId="0" fontId="12" fillId="11" borderId="3" xfId="0" applyFont="1" applyFill="1" applyBorder="1" applyAlignment="1">
      <alignment horizontal="center"/>
    </xf>
    <xf numFmtId="0" fontId="10" fillId="11" borderId="1" xfId="0" applyFont="1" applyFill="1" applyBorder="1" applyAlignment="1">
      <alignment horizontal="center"/>
    </xf>
    <xf numFmtId="0" fontId="10" fillId="11" borderId="4" xfId="0" applyFont="1" applyFill="1" applyBorder="1" applyAlignment="1">
      <alignment horizontal="center"/>
    </xf>
    <xf numFmtId="0" fontId="10" fillId="11" borderId="5" xfId="0" applyFont="1" applyFill="1" applyBorder="1" applyAlignment="1">
      <alignment horizontal="center"/>
    </xf>
    <xf numFmtId="0" fontId="12" fillId="11" borderId="1" xfId="0" applyFont="1" applyFill="1" applyBorder="1" applyAlignment="1">
      <alignment horizontal="center"/>
    </xf>
    <xf numFmtId="0" fontId="12" fillId="11" borderId="10" xfId="0" applyFont="1" applyFill="1" applyBorder="1" applyAlignment="1">
      <alignment horizontal="center"/>
    </xf>
    <xf numFmtId="46" fontId="21" fillId="0" borderId="0" xfId="0" applyNumberFormat="1" applyFont="1" applyAlignment="1">
      <alignment horizontal="right"/>
    </xf>
    <xf numFmtId="0" fontId="0" fillId="0" borderId="0" xfId="0" applyBorder="1"/>
    <xf numFmtId="0" fontId="17" fillId="0" borderId="0" xfId="0" applyFont="1" applyFill="1" applyBorder="1" applyAlignment="1">
      <alignment vertical="top" wrapText="1"/>
    </xf>
    <xf numFmtId="0" fontId="1" fillId="0" borderId="0" xfId="0" applyFont="1"/>
    <xf numFmtId="0" fontId="0" fillId="0" borderId="0" xfId="0" applyFill="1" applyBorder="1"/>
    <xf numFmtId="1" fontId="15" fillId="0" borderId="2" xfId="0" applyNumberFormat="1" applyFont="1" applyFill="1" applyBorder="1" applyAlignment="1">
      <alignment horizontal="center"/>
    </xf>
    <xf numFmtId="1" fontId="15" fillId="0" borderId="24" xfId="0" applyNumberFormat="1" applyFont="1" applyBorder="1" applyAlignment="1">
      <alignment horizontal="center"/>
    </xf>
    <xf numFmtId="0" fontId="6" fillId="0" borderId="7" xfId="0" applyFont="1" applyFill="1" applyBorder="1" applyAlignment="1">
      <alignment horizontal="center"/>
    </xf>
  </cellXfs>
  <cellStyles count="3">
    <cellStyle name="Hyperlink" xfId="2" builtinId="8"/>
    <cellStyle name="Normal" xfId="0" builtinId="0"/>
    <cellStyle name="Normal 2" xfId="1" xr:uid="{3E611976-C757-424D-8394-B6B6F58A0DFB}"/>
  </cellStyles>
  <dxfs count="56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FFB3B3"/>
      <color rgb="FFFF8B8B"/>
      <color rgb="FFFF0000"/>
      <color rgb="FFFED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powerPivotData" Target="model/item.data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809625</xdr:colOff>
      <xdr:row>1</xdr:row>
      <xdr:rowOff>171450</xdr:rowOff>
    </xdr:from>
    <xdr:to>
      <xdr:col>7</xdr:col>
      <xdr:colOff>197847</xdr:colOff>
      <xdr:row>13</xdr:row>
      <xdr:rowOff>18783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2E6F31-6192-B24E-97CD-E4567C7AB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52725" y="361950"/>
          <a:ext cx="5750922" cy="2133333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1524001</xdr:colOff>
      <xdr:row>1</xdr:row>
      <xdr:rowOff>147637</xdr:rowOff>
    </xdr:from>
    <xdr:to>
      <xdr:col>18</xdr:col>
      <xdr:colOff>205121</xdr:colOff>
      <xdr:row>12</xdr:row>
      <xdr:rowOff>175945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06E84B-6341-B642-8416-0364168E8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62001" y="338137"/>
          <a:ext cx="5805820" cy="2123808"/>
        </a:xfrm>
        <a:prstGeom prst="rect">
          <a:avLst/>
        </a:prstGeom>
      </xdr:spPr>
    </xdr:pic>
    <xdr:clientData/>
  </xdr:twoCellAnchor>
  <xdr:twoCellAnchor editAs="oneCell">
    <xdr:from>
      <xdr:col>9</xdr:col>
      <xdr:colOff>876300</xdr:colOff>
      <xdr:row>0</xdr:row>
      <xdr:rowOff>0</xdr:rowOff>
    </xdr:from>
    <xdr:to>
      <xdr:col>12</xdr:col>
      <xdr:colOff>434053</xdr:colOff>
      <xdr:row>11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CAB9D83-BB53-F84D-AFCA-F16EED17E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33000" y="0"/>
          <a:ext cx="2758153" cy="222885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2</xdr:row>
      <xdr:rowOff>152399</xdr:rowOff>
    </xdr:from>
    <xdr:to>
      <xdr:col>22</xdr:col>
      <xdr:colOff>101646</xdr:colOff>
      <xdr:row>11</xdr:row>
      <xdr:rowOff>104774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454B1FF-BDC1-E34D-B93E-6D205406B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888200" y="533399"/>
          <a:ext cx="2184446" cy="1666875"/>
        </a:xfrm>
        <a:prstGeom prst="rect">
          <a:avLst/>
        </a:prstGeom>
      </xdr:spPr>
    </xdr:pic>
    <xdr:clientData/>
  </xdr:twoCellAnchor>
  <xdr:twoCellAnchor editAs="oneCell">
    <xdr:from>
      <xdr:col>25</xdr:col>
      <xdr:colOff>719138</xdr:colOff>
      <xdr:row>1</xdr:row>
      <xdr:rowOff>119063</xdr:rowOff>
    </xdr:from>
    <xdr:to>
      <xdr:col>31</xdr:col>
      <xdr:colOff>43861</xdr:colOff>
      <xdr:row>12</xdr:row>
      <xdr:rowOff>156896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FEBE1AD-2D31-3946-A89F-39F2BA9C1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76238" y="309563"/>
          <a:ext cx="5674723" cy="2133333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2</xdr:row>
      <xdr:rowOff>161925</xdr:rowOff>
    </xdr:from>
    <xdr:to>
      <xdr:col>25</xdr:col>
      <xdr:colOff>85725</xdr:colOff>
      <xdr:row>11</xdr:row>
      <xdr:rowOff>68263</xdr:rowOff>
    </xdr:to>
    <xdr:pic>
      <xdr:nvPicPr>
        <xdr:cNvPr id="7" name="Picture 6" descr="Image result for zero friction cycling">
          <a:extLst>
            <a:ext uri="{FF2B5EF4-FFF2-40B4-BE49-F238E27FC236}">
              <a16:creationId xmlns:a16="http://schemas.microsoft.com/office/drawing/2014/main" id="{79164C64-BF5D-AF40-9991-8DD1DDD75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5400" y="542925"/>
          <a:ext cx="2676525" cy="1620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396614</xdr:colOff>
      <xdr:row>6</xdr:row>
      <xdr:rowOff>23813</xdr:rowOff>
    </xdr:from>
    <xdr:to>
      <xdr:col>34</xdr:col>
      <xdr:colOff>1078355</xdr:colOff>
      <xdr:row>15</xdr:row>
      <xdr:rowOff>104315</xdr:rowOff>
    </xdr:to>
    <xdr:pic>
      <xdr:nvPicPr>
        <xdr:cNvPr id="8" name="Picture 7" descr="https://cdn.shopify.com/s/files/1/0277/1631/products/FrontSide_Powder_1000x1000_983829eb-5ba7-4a58-9922-739b0237da4f_1024x1024.jpg?v=1532612849">
          <a:extLst>
            <a:ext uri="{FF2B5EF4-FFF2-40B4-BE49-F238E27FC236}">
              <a16:creationId xmlns:a16="http://schemas.microsoft.com/office/drawing/2014/main" id="{BADD1A2D-2A58-E44A-9DF4-484B013C7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67314" y="1166813"/>
          <a:ext cx="1862841" cy="17950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590551</xdr:colOff>
      <xdr:row>0</xdr:row>
      <xdr:rowOff>90487</xdr:rowOff>
    </xdr:from>
    <xdr:to>
      <xdr:col>34</xdr:col>
      <xdr:colOff>1006107</xdr:colOff>
      <xdr:row>7</xdr:row>
      <xdr:rowOff>147637</xdr:rowOff>
    </xdr:to>
    <xdr:pic>
      <xdr:nvPicPr>
        <xdr:cNvPr id="9" name="irc_mi" descr="Image result for ybn sla gold chain images">
          <a:extLst>
            <a:ext uri="{FF2B5EF4-FFF2-40B4-BE49-F238E27FC236}">
              <a16:creationId xmlns:a16="http://schemas.microsoft.com/office/drawing/2014/main" id="{DFC4A6CB-0E3E-8646-B2AC-A71DC8F39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61251" y="90487"/>
          <a:ext cx="1596656" cy="139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161925</xdr:rowOff>
    </xdr:from>
    <xdr:to>
      <xdr:col>1</xdr:col>
      <xdr:colOff>365974</xdr:colOff>
      <xdr:row>12</xdr:row>
      <xdr:rowOff>57150</xdr:rowOff>
    </xdr:to>
    <xdr:pic>
      <xdr:nvPicPr>
        <xdr:cNvPr id="10" name="irc_mi" descr="Image result for sram eagle chain images">
          <a:extLst>
            <a:ext uri="{FF2B5EF4-FFF2-40B4-BE49-F238E27FC236}">
              <a16:creationId xmlns:a16="http://schemas.microsoft.com/office/drawing/2014/main" id="{08C1C3C5-737C-294A-B89A-B5548A4B5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425"/>
          <a:ext cx="2728174" cy="1990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FB72F6E-9E20-3C4B-9EF3-72C54B6F7DAC}" name="Men_5" displayName="Men_5" ref="A17:J163" totalsRowShown="0" headerRowDxfId="55" dataDxfId="53" headerRowBorderDxfId="54" tableBorderDxfId="52">
  <autoFilter ref="A17:J163" xr:uid="{6FB72F6E-9E20-3C4B-9EF3-72C54B6F7DAC}"/>
  <sortState xmlns:xlrd2="http://schemas.microsoft.com/office/spreadsheetml/2017/richdata2" ref="A18:J163">
    <sortCondition descending="1" ref="J17:J163"/>
  </sortState>
  <tableColumns count="10">
    <tableColumn id="1" xr3:uid="{138DA150-8D2D-414F-AAED-F84809CED535}" name="Rider" dataDxfId="6"/>
    <tableColumn id="2" xr3:uid="{D8615D63-3546-B443-B490-7C1BF22C6B34}" name="RD1 XCC Eagle" dataDxfId="51">
      <calculatedColumnFormula>_xlfn.IFNA(INDEX('RD1 Eagle'!$I$2:$I$200,MATCH(Men_5[[#This Row],[Rider]],'RD1 Eagle'!$F$2:$F$200,0)),"")</calculatedColumnFormula>
    </tableColumn>
    <tableColumn id="3" xr3:uid="{3AB995A5-FB11-FE43-933E-A61E721DBF18}" name="RD2 XCC Shepherds" dataDxfId="50">
      <calculatedColumnFormula>_xlfn.IFNA(INDEX('RD2 Shepherds'!$I$2:$I$200,MATCH(Men_5[[#This Row],[Rider]],'RD2 Shepherds'!$F$2:$F$200,0)),"")</calculatedColumnFormula>
    </tableColumn>
    <tableColumn id="4" xr3:uid="{925B8789-DB8C-6A4D-89F6-D99EDEF2729B}" name="RD3 XCC Eagle" dataDxfId="49">
      <calculatedColumnFormula>_xlfn.IFNA(INDEX('RD3 Eagle Park'!$I$2:$I$200,MATCH(Men_5[[#This Row],[Rider]],'RD3 Eagle Park'!$F$2:$F$200,0)),"")</calculatedColumnFormula>
    </tableColumn>
    <tableColumn id="5" xr3:uid="{4A559483-4D34-E648-9ACD-799B57AE4F57}" name="RD4 XCM O'Halloran" dataDxfId="5">
      <calculatedColumnFormula>_xlfn.IFNA(INDEX('RD4 Ohalloran'!$I$2:$I$200,MATCH(Men_5[[#This Row],[Rider]],'RD4 Ohalloran'!$F$2:$F$200,0)),"")</calculatedColumnFormula>
    </tableColumn>
    <tableColumn id="6" xr3:uid="{0D8FFC3E-4A2B-814E-BB14-5A6E7831C4B6}" name="RD5 XCM Craigburn" dataDxfId="48">
      <calculatedColumnFormula>_xlfn.IFNA(INDEX(#REF!,MATCH(Men_5[[#This Row],[Rider]],#REF!,0)),"")</calculatedColumnFormula>
    </tableColumn>
    <tableColumn id="10" xr3:uid="{AB8D1A89-F2BC-C54E-8F76-29A94C5983AA}" name="RD6 XCM Fox Creek" dataDxfId="47">
      <calculatedColumnFormula>_xlfn.IFNA(INDEX(#REF!,MATCH(Men_5[[#This Row],[Rider]],#REF!,0)),"")</calculatedColumnFormula>
    </tableColumn>
    <tableColumn id="8" xr3:uid="{7091C678-2771-BA49-9E7D-A398FC117398}" name="RD7 XCM TBD" dataDxfId="46"/>
    <tableColumn id="11" xr3:uid="{72F50861-2C95-FA4F-A193-6BF33CE9E98B}" name="Number of Rounds" dataDxfId="45">
      <calculatedColumnFormula>7-COUNTBLANK(Men_5[[#This Row],[RD1 XCC Eagle]:[RD7 XCM TBD]])</calculatedColumnFormula>
    </tableColumn>
    <tableColumn id="7" xr3:uid="{9E68D26E-992B-DF4F-A56B-3ECCB435C4A1}" name="Best 5 of 7_x000a_Total" dataDxfId="44">
      <calculatedColumnFormula array="1">IF(Men_5[[#This Row],[Number of Rounds]]&lt;=5,SUM(IF(ISNA(B18:H18),0,B18:H18)),SUM(LARGE(B18:H18,{1,2,3,4,5})))</calculatedColumnFormula>
    </tableColumn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D2F1446-855D-8F43-B387-0C6353238DE8}" name="Women6" displayName="Women6" ref="M17:V47" totalsRowShown="0" headerRowDxfId="43" dataDxfId="41" headerRowBorderDxfId="42" tableBorderDxfId="40">
  <autoFilter ref="M17:V47" xr:uid="{9D2F1446-855D-8F43-B387-0C6353238DE8}"/>
  <sortState xmlns:xlrd2="http://schemas.microsoft.com/office/spreadsheetml/2017/richdata2" ref="M18:V47">
    <sortCondition descending="1" ref="V17:V47"/>
  </sortState>
  <tableColumns count="10">
    <tableColumn id="1" xr3:uid="{4BD69022-C659-CF49-96CE-053EE7410468}" name="Rider" dataDxfId="4"/>
    <tableColumn id="2" xr3:uid="{D652BE06-6877-4247-B8AE-1BC888D40123}" name="RD1 XCC Eagle" dataDxfId="39">
      <calculatedColumnFormula>_xlfn.IFNA(INDEX('RD1 Eagle'!$I$2:$I$200,MATCH(Women6[[#This Row],[Rider]],'RD1 Eagle'!$F$2:$F$200,0)),"")</calculatedColumnFormula>
    </tableColumn>
    <tableColumn id="3" xr3:uid="{7877517B-00C9-0C4E-9F47-0902A26C4BE6}" name="RD2 XCC Shepherds" dataDxfId="38">
      <calculatedColumnFormula>_xlfn.IFNA(INDEX('RD2 Shepherds'!$I$2:$I$200,MATCH(Women6[[#This Row],[Rider]],'RD2 Shepherds'!$F$2:$F$200,0)),"")</calculatedColumnFormula>
    </tableColumn>
    <tableColumn id="4" xr3:uid="{7C0B3AFA-A180-2F45-9471-BA19BE7507C2}" name="RD3 XCC Eagle" dataDxfId="37">
      <calculatedColumnFormula>_xlfn.IFNA(INDEX('RD3 Eagle Park'!$I$2:$I$200,MATCH(Women6[[#This Row],[Rider]],'RD3 Eagle Park'!$F$2:$F$200,0)),"")</calculatedColumnFormula>
    </tableColumn>
    <tableColumn id="5" xr3:uid="{050A73C8-3231-D54F-B089-3FA9143D94CA}" name="RD4 XCM O'Halloran" dataDxfId="3">
      <calculatedColumnFormula>_xlfn.IFNA(INDEX('RD4 Ohalloran'!$I$2:$I$200,MATCH(Women6[[#This Row],[Rider]],'RD4 Ohalloran'!$F$2:$F$200,0)),"")</calculatedColumnFormula>
    </tableColumn>
    <tableColumn id="6" xr3:uid="{80E06A4E-0716-D246-8B81-DE3319A12F3C}" name="RD5 XCM Craigburn" dataDxfId="36">
      <calculatedColumnFormula>_xlfn.IFNA(INDEX(#REF!,MATCH(Women6[[#This Row],[Rider]],#REF!,0)),"")</calculatedColumnFormula>
    </tableColumn>
    <tableColumn id="8" xr3:uid="{22420A4D-15EA-EA46-8169-0D3572847BC4}" name="RD6 XCM Fox Creek" dataDxfId="35">
      <calculatedColumnFormula>_xlfn.IFNA(INDEX(#REF!,MATCH(Women6[[#This Row],[Rider]],#REF!,0)),"")</calculatedColumnFormula>
    </tableColumn>
    <tableColumn id="9" xr3:uid="{234C0AA0-6F3C-CA41-BC28-7C382EE59293}" name="RD7 XCM TBD" dataDxfId="34"/>
    <tableColumn id="7" xr3:uid="{9D316545-0FB1-B843-AD99-4C7820C30ADA}" name="Number of Rounds" dataDxfId="33">
      <calculatedColumnFormula>7-COUNTBLANK(Women6[[#This Row],[RD1 XCC Eagle]:[RD7 XCM TBD]])</calculatedColumnFormula>
    </tableColumn>
    <tableColumn id="11" xr3:uid="{89DC98E4-36C6-BA4B-97CC-C0D20BD6104A}" name="Best 5 of 7_x000a_Total" dataDxfId="32">
      <calculatedColumnFormula array="1">IF(Men_5[[#This Row],[Number of Rounds]]&lt;=5,SUM(IF(ISNA(N18:T18),0,N18:T18)),SUM(LARGE(N18:T18,{1,2,3,4,5})))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92F2346-3C83-3547-8B69-6BAB4DD1A2E3}" name="Junior7" displayName="Junior7" ref="Y17:AH65" totalsRowShown="0" headerRowDxfId="31" dataDxfId="29" headerRowBorderDxfId="30" tableBorderDxfId="28">
  <autoFilter ref="Y17:AH65" xr:uid="{592F2346-3C83-3547-8B69-6BAB4DD1A2E3}"/>
  <sortState xmlns:xlrd2="http://schemas.microsoft.com/office/spreadsheetml/2017/richdata2" ref="Y18:AH65">
    <sortCondition descending="1" ref="AH17:AH65"/>
  </sortState>
  <tableColumns count="10">
    <tableColumn id="1" xr3:uid="{DB904407-4405-F245-AD5B-79542B133D77}" name="Rider" dataDxfId="2"/>
    <tableColumn id="2" xr3:uid="{49C51691-A07C-8645-B013-8FAF6BD793FB}" name="RD1 XCC Eagle" dataDxfId="27">
      <calculatedColumnFormula>_xlfn.IFNA(INDEX('RD1 Eagle'!$I$2:$I$200,MATCH(Junior7[[#This Row],[Rider]],'RD1 Eagle'!$F$2:$F$200,0)),"")</calculatedColumnFormula>
    </tableColumn>
    <tableColumn id="3" xr3:uid="{A41990D3-1CCD-7C4D-A7FE-DBA1D2EFB4F0}" name="RD2 XCC Shepherds" dataDxfId="26">
      <calculatedColumnFormula>_xlfn.IFNA(INDEX('RD2 Shepherds'!$I$2:$I$200,MATCH(Junior7[[#This Row],[Rider]],'RD2 Shepherds'!$F$2:$F$200,0)),"")</calculatedColumnFormula>
    </tableColumn>
    <tableColumn id="4" xr3:uid="{FBE52D38-56AB-1E49-B0B5-AD408528BED1}" name="RD3 XCC Eagle" dataDxfId="25">
      <calculatedColumnFormula>_xlfn.IFNA(INDEX('RD3 Eagle Park'!$I$2:$I$200,MATCH(Junior7[[#This Row],[Rider]],'RD3 Eagle Park'!$F$2:$F$200,0)),"")</calculatedColumnFormula>
    </tableColumn>
    <tableColumn id="5" xr3:uid="{92C429E4-BC95-5F48-9B07-C4B4B5A8B170}" name="RD4 XCM O'Halloran" dataDxfId="1">
      <calculatedColumnFormula>_xlfn.IFNA(INDEX('RD4 Ohalloran'!$I$2:$I$200,MATCH(Junior7[[#This Row],[Rider]],'RD4 Ohalloran'!$F$2:$F$200,0)),"")</calculatedColumnFormula>
    </tableColumn>
    <tableColumn id="6" xr3:uid="{133F6194-F384-424F-944C-04A430BBDCC2}" name="RD5 XCM Craigburn" dataDxfId="24">
      <calculatedColumnFormula>_xlfn.IFNA(INDEX(#REF!,MATCH(Junior7[[#This Row],[Rider]],#REF!,0)),"")</calculatedColumnFormula>
    </tableColumn>
    <tableColumn id="8" xr3:uid="{F75AD10B-4FEA-C041-ABF0-502126FFBB1F}" name="RD6 XCM Fox Creek" dataDxfId="23">
      <calculatedColumnFormula>_xlfn.IFNA(INDEX(#REF!,MATCH(Junior7[[#This Row],[Rider]],#REF!,0)),"")</calculatedColumnFormula>
    </tableColumn>
    <tableColumn id="9" xr3:uid="{9DCFD1A8-BABF-4144-8E77-A4F050ED21B3}" name="RD7 XCM TBD" dataDxfId="22"/>
    <tableColumn id="11" xr3:uid="{C03D3357-A7C4-934C-9541-4FE0E3C0F7E5}" name="Number of Rounds" dataDxfId="21">
      <calculatedColumnFormula>6-COUNTBLANK(Junior7[[#This Row],[RD1 XCC Eagle]:[RD6 XCM Fox Creek]])</calculatedColumnFormula>
    </tableColumn>
    <tableColumn id="7" xr3:uid="{DC132EA9-7048-DF41-9F36-76B7A5EF0CE9}" name="Best 5 of 7_x000a_Total" dataDxfId="20">
      <calculatedColumnFormula array="1">IF(Junior7[[#This Row],[Number of Rounds]]&lt;=5,SUM(IF(ISNA(Z18:AF18),0,Z18:AF18)),SUM(LARGE(Z18:AF18,{1,2,3,4,5})))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552E037-DFF4-034A-9DEF-A51B2D1B3D5C}" name="Women5108" displayName="Women5108" ref="AK17:AT26" totalsRowShown="0" headerRowDxfId="19" dataDxfId="17" headerRowBorderDxfId="18" tableBorderDxfId="16">
  <autoFilter ref="AK17:AT26" xr:uid="{C552E037-DFF4-034A-9DEF-A51B2D1B3D5C}"/>
  <sortState xmlns:xlrd2="http://schemas.microsoft.com/office/spreadsheetml/2017/richdata2" ref="AK18:AT26">
    <sortCondition descending="1" ref="AT17:AT26"/>
  </sortState>
  <tableColumns count="10">
    <tableColumn id="1" xr3:uid="{C5E454DF-8BB4-6F4A-884D-FA2A47021071}" name="Rider" dataDxfId="15"/>
    <tableColumn id="2" xr3:uid="{8E3BF666-4807-9C4C-8941-95CE3A3306D8}" name="RD1 XCC Eagle" dataDxfId="14">
      <calculatedColumnFormula>_xlfn.IFNA(INDEX('RD1 Eagle'!$I$2:$I$200,MATCH(Women5108[[#This Row],[Rider]],'RD1 Eagle'!$F$2:$F$200,0)),"")</calculatedColumnFormula>
    </tableColumn>
    <tableColumn id="3" xr3:uid="{BDC42484-0B2D-8143-BC49-8A14D722860D}" name="RD2 XCC Shepherds" dataDxfId="13">
      <calculatedColumnFormula>_xlfn.IFNA(INDEX('RD2 Shepherds'!$I$2:$I$200,MATCH(Women5108[[#This Row],[Rider]],'RD2 Shepherds'!$F$2:$F$200,0)),"")</calculatedColumnFormula>
    </tableColumn>
    <tableColumn id="4" xr3:uid="{DC006417-0B75-0448-9A91-E939B127E5DE}" name="RD3 XCC Eagle" dataDxfId="12">
      <calculatedColumnFormula>_xlfn.IFNA(INDEX('RD3 Eagle Park'!$I$2:$I$200,MATCH(Women5108[[#This Row],[Rider]],'RD3 Eagle Park'!$F$2:$F$200,0)),"")</calculatedColumnFormula>
    </tableColumn>
    <tableColumn id="5" xr3:uid="{F77CAD02-7790-7B41-B45C-2404AD108FFD}" name="RD4 XCM O'Halloran" dataDxfId="0">
      <calculatedColumnFormula>_xlfn.IFNA(INDEX('RD4 Ohalloran'!$I$2:$I$200,MATCH(Women5108[[#This Row],[Rider]],'RD4 Ohalloran'!$F$2:$F$200,0)),"")</calculatedColumnFormula>
    </tableColumn>
    <tableColumn id="6" xr3:uid="{9E747272-24ED-2847-8D63-F050E3DBF769}" name="RD5 XCM Craigburn" dataDxfId="11"/>
    <tableColumn id="8" xr3:uid="{AE0199CC-9244-9A4B-9817-DF07AE4F0433}" name="RD6 XCM Fox Creek" dataDxfId="10"/>
    <tableColumn id="9" xr3:uid="{26826726-4000-9141-B7B1-ADD4666257F8}" name="RD7 XCM TBD" dataDxfId="9"/>
    <tableColumn id="7" xr3:uid="{8F2BB6F5-75BC-7248-B806-B7A04E9FFB38}" name="Number of Rounds" dataDxfId="8">
      <calculatedColumnFormula>6-COUNTBLANK(Women5108[[#This Row],[RD1 XCC Eagle]:[RD6 XCM Fox Creek]])</calculatedColumnFormula>
    </tableColumn>
    <tableColumn id="11" xr3:uid="{633A5E0F-EF8E-1149-B7B8-0D1379389B17}" name="Best 5 of 7_x000a_Total" dataDxfId="7">
      <calculatedColumnFormula array="1">IF(Women5108[[#This Row],[Number of Rounds]]&lt;=5,SUM(IF(ISNA(AL18:AR18),0,AL18:AR18)),SUM(LARGE(AL18:AR18,{1,2,3,4,5})))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.xml"/><Relationship Id="rId3" Type="http://schemas.openxmlformats.org/officeDocument/2006/relationships/hyperlink" Target="http://www.zerofrictioncycling.com.au/" TargetMode="External"/><Relationship Id="rId7" Type="http://schemas.openxmlformats.org/officeDocument/2006/relationships/table" Target="../tables/table3.xml"/><Relationship Id="rId2" Type="http://schemas.openxmlformats.org/officeDocument/2006/relationships/hyperlink" Target="http://www.zerofrictioncycling.com.au/" TargetMode="External"/><Relationship Id="rId1" Type="http://schemas.openxmlformats.org/officeDocument/2006/relationships/hyperlink" Target="http://www.zerofrictioncycling.com.au/" TargetMode="External"/><Relationship Id="rId6" Type="http://schemas.openxmlformats.org/officeDocument/2006/relationships/table" Target="../tables/table2.xml"/><Relationship Id="rId5" Type="http://schemas.openxmlformats.org/officeDocument/2006/relationships/table" Target="../tables/table1.x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B1C79-9599-40D0-984B-5757821C228B}">
  <dimension ref="A1:N35"/>
  <sheetViews>
    <sheetView workbookViewId="0">
      <selection activeCell="I30" sqref="I30"/>
    </sheetView>
  </sheetViews>
  <sheetFormatPr baseColWidth="10" defaultColWidth="8.83203125" defaultRowHeight="15" x14ac:dyDescent="0.2"/>
  <cols>
    <col min="2" max="2" width="17.83203125" bestFit="1" customWidth="1"/>
    <col min="3" max="5" width="21" customWidth="1"/>
    <col min="6" max="6" width="21.5" customWidth="1"/>
  </cols>
  <sheetData>
    <row r="1" spans="1:14" x14ac:dyDescent="0.2">
      <c r="A1" s="29" t="s">
        <v>10</v>
      </c>
      <c r="B1" s="29" t="s">
        <v>11</v>
      </c>
      <c r="C1" s="29" t="s">
        <v>12</v>
      </c>
      <c r="D1" s="29" t="s">
        <v>13</v>
      </c>
    </row>
    <row r="2" spans="1:14" x14ac:dyDescent="0.2">
      <c r="A2" t="s">
        <v>0</v>
      </c>
      <c r="B2" s="88" t="s">
        <v>474</v>
      </c>
      <c r="C2" s="88" t="s">
        <v>472</v>
      </c>
      <c r="D2" s="88" t="s">
        <v>473</v>
      </c>
    </row>
    <row r="3" spans="1:14" x14ac:dyDescent="0.2">
      <c r="A3" s="49" t="s">
        <v>1</v>
      </c>
      <c r="B3" s="88" t="s">
        <v>474</v>
      </c>
      <c r="C3" s="88" t="s">
        <v>475</v>
      </c>
      <c r="D3" s="88" t="s">
        <v>476</v>
      </c>
      <c r="E3" s="49"/>
    </row>
    <row r="4" spans="1:14" x14ac:dyDescent="0.2">
      <c r="A4" s="49" t="s">
        <v>2</v>
      </c>
      <c r="B4" s="88" t="s">
        <v>474</v>
      </c>
      <c r="C4" s="88" t="s">
        <v>477</v>
      </c>
      <c r="D4" s="88" t="s">
        <v>478</v>
      </c>
      <c r="E4" s="49"/>
    </row>
    <row r="5" spans="1:14" x14ac:dyDescent="0.2">
      <c r="A5" t="s">
        <v>3</v>
      </c>
      <c r="B5" s="88" t="s">
        <v>479</v>
      </c>
      <c r="C5" s="88" t="s">
        <v>480</v>
      </c>
      <c r="D5" s="88" t="s">
        <v>481</v>
      </c>
    </row>
    <row r="6" spans="1:14" x14ac:dyDescent="0.2">
      <c r="A6" t="s">
        <v>4</v>
      </c>
      <c r="B6" s="88" t="s">
        <v>482</v>
      </c>
      <c r="C6" s="88" t="s">
        <v>483</v>
      </c>
      <c r="D6" s="88" t="s">
        <v>484</v>
      </c>
      <c r="L6" s="88"/>
      <c r="M6" s="88"/>
      <c r="N6" s="88"/>
    </row>
    <row r="7" spans="1:14" x14ac:dyDescent="0.2">
      <c r="A7" t="s">
        <v>5</v>
      </c>
      <c r="B7" s="88" t="s">
        <v>7</v>
      </c>
      <c r="C7" s="88" t="s">
        <v>485</v>
      </c>
      <c r="D7" s="88" t="s">
        <v>486</v>
      </c>
      <c r="L7" s="88"/>
      <c r="M7" s="88"/>
      <c r="N7" s="88"/>
    </row>
    <row r="8" spans="1:14" x14ac:dyDescent="0.2">
      <c r="A8" t="s">
        <v>6</v>
      </c>
      <c r="B8" s="88" t="s">
        <v>482</v>
      </c>
      <c r="C8" s="88" t="s">
        <v>487</v>
      </c>
      <c r="D8" s="87" t="s">
        <v>488</v>
      </c>
      <c r="L8" s="88"/>
      <c r="M8" s="88"/>
      <c r="N8" s="88"/>
    </row>
    <row r="9" spans="1:14" x14ac:dyDescent="0.2">
      <c r="A9" s="49" t="s">
        <v>9</v>
      </c>
      <c r="B9" s="88" t="s">
        <v>8</v>
      </c>
      <c r="C9" s="88" t="s">
        <v>489</v>
      </c>
      <c r="D9" s="88" t="s">
        <v>490</v>
      </c>
      <c r="E9" s="49"/>
      <c r="L9" s="88"/>
      <c r="M9" s="88"/>
      <c r="N9" s="88"/>
    </row>
    <row r="10" spans="1:14" x14ac:dyDescent="0.2">
      <c r="A10" t="s">
        <v>49</v>
      </c>
      <c r="B10" s="88" t="s">
        <v>8</v>
      </c>
      <c r="C10" s="88" t="s">
        <v>491</v>
      </c>
      <c r="D10" s="88" t="s">
        <v>492</v>
      </c>
      <c r="L10" s="88"/>
      <c r="M10" s="88"/>
      <c r="N10" s="88"/>
    </row>
    <row r="11" spans="1:14" x14ac:dyDescent="0.2">
      <c r="A11" t="s">
        <v>50</v>
      </c>
      <c r="B11" s="88" t="s">
        <v>8</v>
      </c>
      <c r="C11" s="88" t="s">
        <v>493</v>
      </c>
      <c r="D11" s="88" t="s">
        <v>492</v>
      </c>
      <c r="L11" s="88"/>
      <c r="M11" s="88"/>
      <c r="N11" s="88"/>
    </row>
    <row r="12" spans="1:14" x14ac:dyDescent="0.2">
      <c r="A12" t="s">
        <v>497</v>
      </c>
      <c r="B12" s="88" t="s">
        <v>494</v>
      </c>
      <c r="C12" s="88" t="s">
        <v>495</v>
      </c>
      <c r="D12" s="88" t="s">
        <v>496</v>
      </c>
      <c r="L12" s="88"/>
      <c r="M12" s="88"/>
      <c r="N12" s="87"/>
    </row>
    <row r="13" spans="1:14" x14ac:dyDescent="0.2">
      <c r="A13" s="29" t="s">
        <v>14</v>
      </c>
      <c r="B13" s="30"/>
      <c r="C13" s="30"/>
      <c r="D13" s="30"/>
      <c r="L13" s="88"/>
      <c r="M13" s="88"/>
      <c r="N13" s="88"/>
    </row>
    <row r="14" spans="1:14" x14ac:dyDescent="0.2">
      <c r="A14" t="s">
        <v>51</v>
      </c>
      <c r="L14" s="88"/>
      <c r="M14" s="88"/>
      <c r="N14" s="88"/>
    </row>
    <row r="15" spans="1:14" x14ac:dyDescent="0.2">
      <c r="A15" t="s">
        <v>52</v>
      </c>
      <c r="L15" s="88"/>
      <c r="M15" s="88"/>
      <c r="N15" s="88"/>
    </row>
    <row r="16" spans="1:14" x14ac:dyDescent="0.2">
      <c r="A16" s="49"/>
      <c r="B16" s="49"/>
      <c r="C16" s="49"/>
      <c r="L16" s="88"/>
      <c r="M16" s="88"/>
      <c r="N16" s="88"/>
    </row>
    <row r="17" spans="1:6" x14ac:dyDescent="0.2">
      <c r="A17" s="49"/>
      <c r="B17" s="49"/>
      <c r="C17" s="49"/>
    </row>
    <row r="27" spans="1:6" x14ac:dyDescent="0.2">
      <c r="C27" s="1"/>
      <c r="D27" s="1"/>
      <c r="E27" s="1"/>
      <c r="F27" s="1"/>
    </row>
    <row r="28" spans="1:6" x14ac:dyDescent="0.2">
      <c r="C28" s="2"/>
      <c r="D28" s="2"/>
      <c r="E28" s="2"/>
      <c r="F28" s="2"/>
    </row>
    <row r="29" spans="1:6" x14ac:dyDescent="0.2">
      <c r="C29" s="2"/>
      <c r="D29" s="2"/>
      <c r="E29" s="2"/>
      <c r="F29" s="2"/>
    </row>
    <row r="30" spans="1:6" x14ac:dyDescent="0.2">
      <c r="C30" s="2"/>
      <c r="D30" s="2"/>
      <c r="E30" s="2"/>
      <c r="F30" s="2"/>
    </row>
    <row r="31" spans="1:6" x14ac:dyDescent="0.2">
      <c r="C31" s="2"/>
      <c r="D31" s="2"/>
      <c r="E31" s="2"/>
      <c r="F31" s="2"/>
    </row>
    <row r="32" spans="1:6" x14ac:dyDescent="0.2">
      <c r="C32" s="2"/>
      <c r="D32" s="2"/>
      <c r="E32" s="2"/>
      <c r="F32" s="2"/>
    </row>
    <row r="33" spans="3:6" x14ac:dyDescent="0.2">
      <c r="C33" s="2"/>
      <c r="D33" s="2"/>
      <c r="E33" s="2"/>
      <c r="F33" s="2"/>
    </row>
    <row r="34" spans="3:6" x14ac:dyDescent="0.2">
      <c r="C34" s="2"/>
      <c r="D34" s="2"/>
      <c r="E34" s="2"/>
      <c r="F34" s="2"/>
    </row>
    <row r="35" spans="3:6" x14ac:dyDescent="0.2">
      <c r="C35" s="2"/>
      <c r="D35" s="2"/>
      <c r="E35" s="2"/>
      <c r="F35" s="2"/>
    </row>
  </sheetData>
  <phoneticPr fontId="11" type="noConversion"/>
  <conditionalFormatting sqref="C28:E35">
    <cfRule type="colorScale" priority="5">
      <colorScale>
        <cfvo type="min"/>
        <cfvo type="max"/>
        <color rgb="FFFFEF9C"/>
        <color rgb="FF63BE7B"/>
      </colorScale>
    </cfRule>
  </conditionalFormatting>
  <conditionalFormatting sqref="C37:E44">
    <cfRule type="colorScale" priority="4">
      <colorScale>
        <cfvo type="min"/>
        <cfvo type="max"/>
        <color rgb="FFFFEF9C"/>
        <color rgb="FF63BE7B"/>
      </colorScale>
    </cfRule>
  </conditionalFormatting>
  <conditionalFormatting sqref="C28:E53">
    <cfRule type="colorScale" priority="3">
      <colorScale>
        <cfvo type="min"/>
        <cfvo type="max"/>
        <color rgb="FFFFEF9C"/>
        <color rgb="FF63BE7B"/>
      </colorScale>
    </cfRule>
  </conditionalFormatting>
  <conditionalFormatting sqref="F28:F35">
    <cfRule type="colorScale" priority="2">
      <colorScale>
        <cfvo type="min"/>
        <cfvo type="max"/>
        <color rgb="FFFFEF9C"/>
        <color rgb="FF63BE7B"/>
      </colorScale>
    </cfRule>
  </conditionalFormatting>
  <conditionalFormatting sqref="F28:F35">
    <cfRule type="colorScale" priority="1">
      <colorScale>
        <cfvo type="min"/>
        <cfvo type="max"/>
        <color rgb="FFFFEF9C"/>
        <color rgb="FF63BE7B"/>
      </colorScale>
    </cfRule>
  </conditionalFormatting>
  <pageMargins left="0.7" right="0.7" top="0.75" bottom="0.75" header="0.3" footer="0.3"/>
  <pageSetup paperSize="9"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471C8-7876-41D0-9CE1-DAE955931B38}">
  <dimension ref="A1:L46"/>
  <sheetViews>
    <sheetView workbookViewId="0">
      <selection activeCell="A46" sqref="A46"/>
    </sheetView>
  </sheetViews>
  <sheetFormatPr baseColWidth="10" defaultColWidth="8.83203125" defaultRowHeight="15" x14ac:dyDescent="0.2"/>
  <sheetData>
    <row r="1" spans="1:12" x14ac:dyDescent="0.2">
      <c r="A1" t="s">
        <v>15</v>
      </c>
    </row>
    <row r="2" spans="1:12" ht="34" x14ac:dyDescent="0.4">
      <c r="C2" s="104" t="s">
        <v>16</v>
      </c>
      <c r="D2" s="105"/>
      <c r="E2" s="105"/>
      <c r="F2" s="105"/>
      <c r="G2" s="105"/>
      <c r="H2" s="105"/>
      <c r="I2" s="105"/>
      <c r="J2" s="105"/>
    </row>
    <row r="3" spans="1:12" ht="48" x14ac:dyDescent="0.2">
      <c r="A3" s="3" t="s">
        <v>17</v>
      </c>
      <c r="B3" s="3" t="s">
        <v>18</v>
      </c>
      <c r="C3" s="4" t="s">
        <v>41</v>
      </c>
      <c r="D3" s="4" t="s">
        <v>25</v>
      </c>
      <c r="E3" s="5" t="s">
        <v>19</v>
      </c>
      <c r="F3" s="6" t="s">
        <v>20</v>
      </c>
      <c r="G3" s="7" t="s">
        <v>21</v>
      </c>
      <c r="H3" s="8" t="s">
        <v>22</v>
      </c>
      <c r="I3" s="9" t="s">
        <v>23</v>
      </c>
      <c r="J3" s="10" t="s">
        <v>24</v>
      </c>
      <c r="K3" s="59" t="s">
        <v>55</v>
      </c>
      <c r="L3" s="60" t="s">
        <v>56</v>
      </c>
    </row>
    <row r="4" spans="1:12" x14ac:dyDescent="0.2">
      <c r="A4" s="3">
        <v>1</v>
      </c>
      <c r="B4" s="3">
        <v>500</v>
      </c>
      <c r="C4" s="11">
        <v>1</v>
      </c>
      <c r="D4" s="12">
        <v>500</v>
      </c>
      <c r="E4" s="13">
        <v>0.8</v>
      </c>
      <c r="F4" s="13">
        <v>400</v>
      </c>
      <c r="G4" s="14">
        <v>0.7</v>
      </c>
      <c r="H4" s="14">
        <v>350</v>
      </c>
      <c r="I4" s="15">
        <v>0.6</v>
      </c>
      <c r="J4" s="15">
        <v>300</v>
      </c>
      <c r="K4" s="61">
        <v>0.5</v>
      </c>
      <c r="L4" s="61">
        <f>K4*B4</f>
        <v>250</v>
      </c>
    </row>
    <row r="5" spans="1:12" x14ac:dyDescent="0.2">
      <c r="A5" s="3">
        <v>2</v>
      </c>
      <c r="B5" s="3">
        <v>450</v>
      </c>
      <c r="C5" s="11">
        <v>1</v>
      </c>
      <c r="D5" s="12">
        <v>450</v>
      </c>
      <c r="E5" s="13">
        <v>0.8</v>
      </c>
      <c r="F5" s="13">
        <v>360</v>
      </c>
      <c r="G5" s="14">
        <v>0.7</v>
      </c>
      <c r="H5" s="14">
        <v>315</v>
      </c>
      <c r="I5" s="15">
        <v>0.6</v>
      </c>
      <c r="J5" s="15">
        <v>270</v>
      </c>
      <c r="K5" s="61">
        <v>0.5</v>
      </c>
      <c r="L5" s="61">
        <f t="shared" ref="L5:L43" si="0">K5*B5</f>
        <v>225</v>
      </c>
    </row>
    <row r="6" spans="1:12" x14ac:dyDescent="0.2">
      <c r="A6" s="3">
        <v>3</v>
      </c>
      <c r="B6" s="3">
        <v>420</v>
      </c>
      <c r="C6" s="11">
        <v>1</v>
      </c>
      <c r="D6" s="12">
        <v>420</v>
      </c>
      <c r="E6" s="13">
        <v>0.8</v>
      </c>
      <c r="F6" s="13">
        <v>336</v>
      </c>
      <c r="G6" s="14">
        <v>0.7</v>
      </c>
      <c r="H6" s="14">
        <v>294</v>
      </c>
      <c r="I6" s="15">
        <v>0.6</v>
      </c>
      <c r="J6" s="15">
        <v>252</v>
      </c>
      <c r="K6" s="61">
        <v>0.5</v>
      </c>
      <c r="L6" s="61">
        <f t="shared" si="0"/>
        <v>210</v>
      </c>
    </row>
    <row r="7" spans="1:12" x14ac:dyDescent="0.2">
      <c r="A7" s="3">
        <v>4</v>
      </c>
      <c r="B7" s="3">
        <v>400</v>
      </c>
      <c r="C7" s="11">
        <v>1</v>
      </c>
      <c r="D7" s="12">
        <v>400</v>
      </c>
      <c r="E7" s="13">
        <v>0.8</v>
      </c>
      <c r="F7" s="13">
        <v>320</v>
      </c>
      <c r="G7" s="14">
        <v>0.7</v>
      </c>
      <c r="H7" s="14">
        <v>280</v>
      </c>
      <c r="I7" s="15">
        <v>0.6</v>
      </c>
      <c r="J7" s="15">
        <v>240</v>
      </c>
      <c r="K7" s="61">
        <v>0.5</v>
      </c>
      <c r="L7" s="61">
        <f t="shared" si="0"/>
        <v>200</v>
      </c>
    </row>
    <row r="8" spans="1:12" x14ac:dyDescent="0.2">
      <c r="A8" s="3">
        <v>5</v>
      </c>
      <c r="B8" s="3">
        <v>390</v>
      </c>
      <c r="C8" s="11">
        <v>1</v>
      </c>
      <c r="D8" s="12">
        <v>390</v>
      </c>
      <c r="E8" s="13">
        <v>0.8</v>
      </c>
      <c r="F8" s="13">
        <v>312</v>
      </c>
      <c r="G8" s="14">
        <v>0.7</v>
      </c>
      <c r="H8" s="14">
        <v>273</v>
      </c>
      <c r="I8" s="15">
        <v>0.6</v>
      </c>
      <c r="J8" s="15">
        <v>234</v>
      </c>
      <c r="K8" s="61">
        <v>0.5</v>
      </c>
      <c r="L8" s="61">
        <f t="shared" si="0"/>
        <v>195</v>
      </c>
    </row>
    <row r="9" spans="1:12" x14ac:dyDescent="0.2">
      <c r="A9" s="3">
        <v>6</v>
      </c>
      <c r="B9" s="3">
        <v>380</v>
      </c>
      <c r="C9" s="11">
        <v>1</v>
      </c>
      <c r="D9" s="12">
        <v>380</v>
      </c>
      <c r="E9" s="13">
        <v>0.8</v>
      </c>
      <c r="F9" s="13">
        <v>304</v>
      </c>
      <c r="G9" s="14">
        <v>0.7</v>
      </c>
      <c r="H9" s="14">
        <v>266</v>
      </c>
      <c r="I9" s="15">
        <v>0.6</v>
      </c>
      <c r="J9" s="15">
        <v>228</v>
      </c>
      <c r="K9" s="61">
        <v>0.5</v>
      </c>
      <c r="L9" s="61">
        <f t="shared" si="0"/>
        <v>190</v>
      </c>
    </row>
    <row r="10" spans="1:12" x14ac:dyDescent="0.2">
      <c r="A10" s="3">
        <v>7</v>
      </c>
      <c r="B10" s="3">
        <v>370</v>
      </c>
      <c r="C10" s="11">
        <v>1</v>
      </c>
      <c r="D10" s="12">
        <v>370</v>
      </c>
      <c r="E10" s="13">
        <v>0.8</v>
      </c>
      <c r="F10" s="13">
        <v>296</v>
      </c>
      <c r="G10" s="14">
        <v>0.7</v>
      </c>
      <c r="H10" s="14">
        <v>259</v>
      </c>
      <c r="I10" s="15">
        <v>0.6</v>
      </c>
      <c r="J10" s="15">
        <v>222</v>
      </c>
      <c r="K10" s="61">
        <v>0.5</v>
      </c>
      <c r="L10" s="61">
        <f t="shared" si="0"/>
        <v>185</v>
      </c>
    </row>
    <row r="11" spans="1:12" x14ac:dyDescent="0.2">
      <c r="A11" s="3">
        <v>8</v>
      </c>
      <c r="B11" s="3">
        <v>360</v>
      </c>
      <c r="C11" s="11">
        <v>1</v>
      </c>
      <c r="D11" s="12">
        <v>360</v>
      </c>
      <c r="E11" s="13">
        <v>0.8</v>
      </c>
      <c r="F11" s="13">
        <v>288</v>
      </c>
      <c r="G11" s="14">
        <v>0.7</v>
      </c>
      <c r="H11" s="14">
        <v>251.99999999999997</v>
      </c>
      <c r="I11" s="15">
        <v>0.6</v>
      </c>
      <c r="J11" s="15">
        <v>216</v>
      </c>
      <c r="K11" s="61">
        <v>0.5</v>
      </c>
      <c r="L11" s="61">
        <f t="shared" si="0"/>
        <v>180</v>
      </c>
    </row>
    <row r="12" spans="1:12" x14ac:dyDescent="0.2">
      <c r="A12" s="3">
        <v>9</v>
      </c>
      <c r="B12" s="3">
        <v>350</v>
      </c>
      <c r="C12" s="11">
        <v>1</v>
      </c>
      <c r="D12" s="12">
        <v>350</v>
      </c>
      <c r="E12" s="13">
        <v>0.8</v>
      </c>
      <c r="F12" s="13">
        <v>280</v>
      </c>
      <c r="G12" s="14">
        <v>0.7</v>
      </c>
      <c r="H12" s="14">
        <v>244.99999999999997</v>
      </c>
      <c r="I12" s="15">
        <v>0.6</v>
      </c>
      <c r="J12" s="15">
        <v>210</v>
      </c>
      <c r="K12" s="61">
        <v>0.5</v>
      </c>
      <c r="L12" s="61">
        <f t="shared" si="0"/>
        <v>175</v>
      </c>
    </row>
    <row r="13" spans="1:12" x14ac:dyDescent="0.2">
      <c r="A13" s="3">
        <v>10</v>
      </c>
      <c r="B13" s="3">
        <v>340</v>
      </c>
      <c r="C13" s="11">
        <v>1</v>
      </c>
      <c r="D13" s="12">
        <v>340</v>
      </c>
      <c r="E13" s="13">
        <v>0.8</v>
      </c>
      <c r="F13" s="13">
        <v>272</v>
      </c>
      <c r="G13" s="14">
        <v>0.7</v>
      </c>
      <c r="H13" s="14">
        <v>237.99999999999997</v>
      </c>
      <c r="I13" s="15">
        <v>0.6</v>
      </c>
      <c r="J13" s="15">
        <v>204</v>
      </c>
      <c r="K13" s="61">
        <v>0.5</v>
      </c>
      <c r="L13" s="61">
        <f t="shared" si="0"/>
        <v>170</v>
      </c>
    </row>
    <row r="14" spans="1:12" x14ac:dyDescent="0.2">
      <c r="A14" s="3">
        <v>11</v>
      </c>
      <c r="B14" s="3">
        <v>330</v>
      </c>
      <c r="C14" s="11">
        <v>1</v>
      </c>
      <c r="D14" s="12">
        <v>330</v>
      </c>
      <c r="E14" s="13">
        <v>0.8</v>
      </c>
      <c r="F14" s="13">
        <v>264</v>
      </c>
      <c r="G14" s="14">
        <v>0.7</v>
      </c>
      <c r="H14" s="14">
        <v>230.99999999999997</v>
      </c>
      <c r="I14" s="15">
        <v>0.6</v>
      </c>
      <c r="J14" s="15">
        <v>198</v>
      </c>
      <c r="K14" s="61">
        <v>0.5</v>
      </c>
      <c r="L14" s="61">
        <f t="shared" si="0"/>
        <v>165</v>
      </c>
    </row>
    <row r="15" spans="1:12" x14ac:dyDescent="0.2">
      <c r="A15" s="3">
        <v>12</v>
      </c>
      <c r="B15" s="3">
        <v>320</v>
      </c>
      <c r="C15" s="11">
        <v>1</v>
      </c>
      <c r="D15" s="12">
        <v>320</v>
      </c>
      <c r="E15" s="13">
        <v>0.8</v>
      </c>
      <c r="F15" s="13">
        <v>256</v>
      </c>
      <c r="G15" s="14">
        <v>0.7</v>
      </c>
      <c r="H15" s="14">
        <v>224</v>
      </c>
      <c r="I15" s="15">
        <v>0.6</v>
      </c>
      <c r="J15" s="15">
        <v>192</v>
      </c>
      <c r="K15" s="61">
        <v>0.5</v>
      </c>
      <c r="L15" s="61">
        <f t="shared" si="0"/>
        <v>160</v>
      </c>
    </row>
    <row r="16" spans="1:12" x14ac:dyDescent="0.2">
      <c r="A16" s="3">
        <v>13</v>
      </c>
      <c r="B16" s="3">
        <v>310</v>
      </c>
      <c r="C16" s="11">
        <v>1</v>
      </c>
      <c r="D16" s="12">
        <v>310</v>
      </c>
      <c r="E16" s="13">
        <v>0.8</v>
      </c>
      <c r="F16" s="13">
        <v>248</v>
      </c>
      <c r="G16" s="14">
        <v>0.7</v>
      </c>
      <c r="H16" s="14">
        <v>217</v>
      </c>
      <c r="I16" s="15">
        <v>0.6</v>
      </c>
      <c r="J16" s="15">
        <v>186</v>
      </c>
      <c r="K16" s="61">
        <v>0.5</v>
      </c>
      <c r="L16" s="61">
        <f t="shared" si="0"/>
        <v>155</v>
      </c>
    </row>
    <row r="17" spans="1:12" x14ac:dyDescent="0.2">
      <c r="A17" s="3">
        <v>14</v>
      </c>
      <c r="B17" s="3">
        <v>300</v>
      </c>
      <c r="C17" s="11">
        <v>1</v>
      </c>
      <c r="D17" s="12">
        <v>300</v>
      </c>
      <c r="E17" s="13">
        <v>0.8</v>
      </c>
      <c r="F17" s="13">
        <v>240</v>
      </c>
      <c r="G17" s="14">
        <v>0.7</v>
      </c>
      <c r="H17" s="14">
        <v>210</v>
      </c>
      <c r="I17" s="15">
        <v>0.6</v>
      </c>
      <c r="J17" s="15">
        <v>180</v>
      </c>
      <c r="K17" s="61">
        <v>0.5</v>
      </c>
      <c r="L17" s="61">
        <f t="shared" si="0"/>
        <v>150</v>
      </c>
    </row>
    <row r="18" spans="1:12" x14ac:dyDescent="0.2">
      <c r="A18" s="3">
        <v>15</v>
      </c>
      <c r="B18" s="3">
        <v>290</v>
      </c>
      <c r="C18" s="11">
        <v>1</v>
      </c>
      <c r="D18" s="12">
        <v>290</v>
      </c>
      <c r="E18" s="13">
        <v>0.8</v>
      </c>
      <c r="F18" s="13">
        <v>232</v>
      </c>
      <c r="G18" s="14">
        <v>0.7</v>
      </c>
      <c r="H18" s="14">
        <v>203</v>
      </c>
      <c r="I18" s="15">
        <v>0.6</v>
      </c>
      <c r="J18" s="15">
        <v>174</v>
      </c>
      <c r="K18" s="61">
        <v>0.5</v>
      </c>
      <c r="L18" s="61">
        <f t="shared" si="0"/>
        <v>145</v>
      </c>
    </row>
    <row r="19" spans="1:12" x14ac:dyDescent="0.2">
      <c r="A19" s="3">
        <v>16</v>
      </c>
      <c r="B19" s="3">
        <v>280</v>
      </c>
      <c r="C19" s="11">
        <v>1</v>
      </c>
      <c r="D19" s="12">
        <v>280</v>
      </c>
      <c r="E19" s="13">
        <v>0.8</v>
      </c>
      <c r="F19" s="13">
        <v>224</v>
      </c>
      <c r="G19" s="14">
        <v>0.7</v>
      </c>
      <c r="H19" s="14">
        <v>196</v>
      </c>
      <c r="I19" s="15">
        <v>0.6</v>
      </c>
      <c r="J19" s="15">
        <v>168</v>
      </c>
      <c r="K19" s="61">
        <v>0.5</v>
      </c>
      <c r="L19" s="61">
        <f t="shared" si="0"/>
        <v>140</v>
      </c>
    </row>
    <row r="20" spans="1:12" x14ac:dyDescent="0.2">
      <c r="A20" s="3">
        <v>17</v>
      </c>
      <c r="B20" s="3">
        <v>270</v>
      </c>
      <c r="C20" s="11">
        <v>1</v>
      </c>
      <c r="D20" s="12">
        <v>270</v>
      </c>
      <c r="E20" s="13">
        <v>0.8</v>
      </c>
      <c r="F20" s="13">
        <v>216</v>
      </c>
      <c r="G20" s="14">
        <v>0.7</v>
      </c>
      <c r="H20" s="14">
        <v>189</v>
      </c>
      <c r="I20" s="15">
        <v>0.6</v>
      </c>
      <c r="J20" s="15">
        <v>162</v>
      </c>
      <c r="K20" s="61">
        <v>0.5</v>
      </c>
      <c r="L20" s="61">
        <f t="shared" si="0"/>
        <v>135</v>
      </c>
    </row>
    <row r="21" spans="1:12" x14ac:dyDescent="0.2">
      <c r="A21" s="3">
        <v>18</v>
      </c>
      <c r="B21" s="3">
        <v>260</v>
      </c>
      <c r="C21" s="11">
        <v>1</v>
      </c>
      <c r="D21" s="12">
        <v>260</v>
      </c>
      <c r="E21" s="13">
        <v>0.8</v>
      </c>
      <c r="F21" s="13">
        <v>208</v>
      </c>
      <c r="G21" s="14">
        <v>0.7</v>
      </c>
      <c r="H21" s="14">
        <v>182</v>
      </c>
      <c r="I21" s="15">
        <v>0.6</v>
      </c>
      <c r="J21" s="15">
        <v>156</v>
      </c>
      <c r="K21" s="61">
        <v>0.5</v>
      </c>
      <c r="L21" s="61">
        <f t="shared" si="0"/>
        <v>130</v>
      </c>
    </row>
    <row r="22" spans="1:12" x14ac:dyDescent="0.2">
      <c r="A22" s="3">
        <v>19</v>
      </c>
      <c r="B22" s="3">
        <v>250</v>
      </c>
      <c r="C22" s="11">
        <v>1</v>
      </c>
      <c r="D22" s="12">
        <v>250</v>
      </c>
      <c r="E22" s="13">
        <v>0.8</v>
      </c>
      <c r="F22" s="13">
        <v>200</v>
      </c>
      <c r="G22" s="14">
        <v>0.7</v>
      </c>
      <c r="H22" s="14">
        <v>175</v>
      </c>
      <c r="I22" s="15">
        <v>0.6</v>
      </c>
      <c r="J22" s="15">
        <v>150</v>
      </c>
      <c r="K22" s="61">
        <v>0.5</v>
      </c>
      <c r="L22" s="61">
        <f t="shared" si="0"/>
        <v>125</v>
      </c>
    </row>
    <row r="23" spans="1:12" x14ac:dyDescent="0.2">
      <c r="A23" s="3">
        <v>20</v>
      </c>
      <c r="B23" s="3">
        <v>245</v>
      </c>
      <c r="C23" s="11">
        <v>1</v>
      </c>
      <c r="D23" s="12">
        <v>245</v>
      </c>
      <c r="E23" s="13">
        <v>0.8</v>
      </c>
      <c r="F23" s="13">
        <v>196</v>
      </c>
      <c r="G23" s="14">
        <v>0.7</v>
      </c>
      <c r="H23" s="14">
        <v>171.5</v>
      </c>
      <c r="I23" s="15">
        <v>0.6</v>
      </c>
      <c r="J23" s="15">
        <v>147</v>
      </c>
      <c r="K23" s="61">
        <v>0.5</v>
      </c>
      <c r="L23" s="61">
        <f t="shared" si="0"/>
        <v>122.5</v>
      </c>
    </row>
    <row r="24" spans="1:12" x14ac:dyDescent="0.2">
      <c r="A24" s="3">
        <v>21</v>
      </c>
      <c r="B24" s="3">
        <v>240</v>
      </c>
      <c r="C24" s="11">
        <v>1</v>
      </c>
      <c r="D24" s="12">
        <v>240</v>
      </c>
      <c r="E24" s="13">
        <v>0.8</v>
      </c>
      <c r="F24" s="13">
        <v>192</v>
      </c>
      <c r="G24" s="14">
        <v>0.7</v>
      </c>
      <c r="H24" s="14">
        <v>168</v>
      </c>
      <c r="I24" s="15">
        <v>0.6</v>
      </c>
      <c r="J24" s="15">
        <v>144</v>
      </c>
      <c r="K24" s="61">
        <v>0.5</v>
      </c>
      <c r="L24" s="61">
        <f t="shared" si="0"/>
        <v>120</v>
      </c>
    </row>
    <row r="25" spans="1:12" x14ac:dyDescent="0.2">
      <c r="A25" s="3">
        <v>22</v>
      </c>
      <c r="B25" s="3">
        <v>235</v>
      </c>
      <c r="C25" s="11">
        <v>1</v>
      </c>
      <c r="D25" s="12">
        <v>235</v>
      </c>
      <c r="E25" s="13">
        <v>0.8</v>
      </c>
      <c r="F25" s="13">
        <v>188</v>
      </c>
      <c r="G25" s="14">
        <v>0.7</v>
      </c>
      <c r="H25" s="14">
        <v>164.5</v>
      </c>
      <c r="I25" s="15">
        <v>0.6</v>
      </c>
      <c r="J25" s="15">
        <v>141</v>
      </c>
      <c r="K25" s="61">
        <v>0.5</v>
      </c>
      <c r="L25" s="61">
        <f t="shared" si="0"/>
        <v>117.5</v>
      </c>
    </row>
    <row r="26" spans="1:12" x14ac:dyDescent="0.2">
      <c r="A26" s="3">
        <v>23</v>
      </c>
      <c r="B26" s="3">
        <v>230</v>
      </c>
      <c r="C26" s="11">
        <v>1</v>
      </c>
      <c r="D26" s="12">
        <v>230</v>
      </c>
      <c r="E26" s="13">
        <v>0.8</v>
      </c>
      <c r="F26" s="13">
        <v>184</v>
      </c>
      <c r="G26" s="14">
        <v>0.7</v>
      </c>
      <c r="H26" s="14">
        <v>161</v>
      </c>
      <c r="I26" s="15">
        <v>0.6</v>
      </c>
      <c r="J26" s="15">
        <v>138</v>
      </c>
      <c r="K26" s="61">
        <v>0.5</v>
      </c>
      <c r="L26" s="61">
        <f t="shared" si="0"/>
        <v>115</v>
      </c>
    </row>
    <row r="27" spans="1:12" x14ac:dyDescent="0.2">
      <c r="A27" s="3">
        <v>24</v>
      </c>
      <c r="B27" s="3">
        <v>225</v>
      </c>
      <c r="C27" s="11">
        <v>1</v>
      </c>
      <c r="D27" s="12">
        <v>225</v>
      </c>
      <c r="E27" s="13">
        <v>0.8</v>
      </c>
      <c r="F27" s="13">
        <v>180</v>
      </c>
      <c r="G27" s="14">
        <v>0.7</v>
      </c>
      <c r="H27" s="14">
        <v>157.5</v>
      </c>
      <c r="I27" s="15">
        <v>0.6</v>
      </c>
      <c r="J27" s="15">
        <v>135</v>
      </c>
      <c r="K27" s="61">
        <v>0.5</v>
      </c>
      <c r="L27" s="61">
        <f t="shared" si="0"/>
        <v>112.5</v>
      </c>
    </row>
    <row r="28" spans="1:12" x14ac:dyDescent="0.2">
      <c r="A28" s="3">
        <v>25</v>
      </c>
      <c r="B28" s="3">
        <v>220</v>
      </c>
      <c r="C28" s="11">
        <v>1</v>
      </c>
      <c r="D28" s="12">
        <v>220</v>
      </c>
      <c r="E28" s="13">
        <v>0.8</v>
      </c>
      <c r="F28" s="13">
        <v>176</v>
      </c>
      <c r="G28" s="14">
        <v>0.7</v>
      </c>
      <c r="H28" s="14">
        <v>154</v>
      </c>
      <c r="I28" s="15">
        <v>0.6</v>
      </c>
      <c r="J28" s="15">
        <v>132</v>
      </c>
      <c r="K28" s="61">
        <v>0.5</v>
      </c>
      <c r="L28" s="61">
        <f t="shared" si="0"/>
        <v>110</v>
      </c>
    </row>
    <row r="29" spans="1:12" x14ac:dyDescent="0.2">
      <c r="A29" s="3">
        <v>26</v>
      </c>
      <c r="B29" s="3">
        <v>215</v>
      </c>
      <c r="C29" s="11">
        <v>1</v>
      </c>
      <c r="D29" s="12">
        <v>215</v>
      </c>
      <c r="E29" s="13">
        <v>0.8</v>
      </c>
      <c r="F29" s="13">
        <v>172</v>
      </c>
      <c r="G29" s="14">
        <v>0.7</v>
      </c>
      <c r="H29" s="14">
        <v>150.5</v>
      </c>
      <c r="I29" s="15">
        <v>0.6</v>
      </c>
      <c r="J29" s="15">
        <v>129</v>
      </c>
      <c r="K29" s="61">
        <v>0.5</v>
      </c>
      <c r="L29" s="61">
        <f t="shared" si="0"/>
        <v>107.5</v>
      </c>
    </row>
    <row r="30" spans="1:12" x14ac:dyDescent="0.2">
      <c r="A30" s="3">
        <v>27</v>
      </c>
      <c r="B30" s="3">
        <v>210</v>
      </c>
      <c r="C30" s="11">
        <v>1</v>
      </c>
      <c r="D30" s="12">
        <v>210</v>
      </c>
      <c r="E30" s="13">
        <v>0.8</v>
      </c>
      <c r="F30" s="13">
        <v>168</v>
      </c>
      <c r="G30" s="14">
        <v>0.7</v>
      </c>
      <c r="H30" s="14">
        <v>147</v>
      </c>
      <c r="I30" s="15">
        <v>0.6</v>
      </c>
      <c r="J30" s="15">
        <v>126</v>
      </c>
      <c r="K30" s="61">
        <v>0.5</v>
      </c>
      <c r="L30" s="61">
        <f t="shared" si="0"/>
        <v>105</v>
      </c>
    </row>
    <row r="31" spans="1:12" x14ac:dyDescent="0.2">
      <c r="A31" s="3">
        <v>28</v>
      </c>
      <c r="B31" s="3">
        <v>205</v>
      </c>
      <c r="C31" s="11">
        <v>1</v>
      </c>
      <c r="D31" s="12">
        <v>205</v>
      </c>
      <c r="E31" s="13">
        <v>0.8</v>
      </c>
      <c r="F31" s="13">
        <v>164</v>
      </c>
      <c r="G31" s="14">
        <v>0.7</v>
      </c>
      <c r="H31" s="14">
        <v>143.5</v>
      </c>
      <c r="I31" s="15">
        <v>0.6</v>
      </c>
      <c r="J31" s="15">
        <v>123</v>
      </c>
      <c r="K31" s="61">
        <v>0.5</v>
      </c>
      <c r="L31" s="61">
        <f t="shared" si="0"/>
        <v>102.5</v>
      </c>
    </row>
    <row r="32" spans="1:12" x14ac:dyDescent="0.2">
      <c r="A32" s="3">
        <v>29</v>
      </c>
      <c r="B32" s="3">
        <v>200</v>
      </c>
      <c r="C32" s="11">
        <v>1</v>
      </c>
      <c r="D32" s="12">
        <v>200</v>
      </c>
      <c r="E32" s="13">
        <v>0.8</v>
      </c>
      <c r="F32" s="13">
        <v>160</v>
      </c>
      <c r="G32" s="14">
        <v>0.7</v>
      </c>
      <c r="H32" s="14">
        <v>140</v>
      </c>
      <c r="I32" s="15">
        <v>0.6</v>
      </c>
      <c r="J32" s="15">
        <v>120</v>
      </c>
      <c r="K32" s="61">
        <v>0.5</v>
      </c>
      <c r="L32" s="61">
        <f t="shared" si="0"/>
        <v>100</v>
      </c>
    </row>
    <row r="33" spans="1:12" x14ac:dyDescent="0.2">
      <c r="A33" s="3">
        <v>30</v>
      </c>
      <c r="B33" s="3">
        <v>195</v>
      </c>
      <c r="C33" s="11">
        <v>1</v>
      </c>
      <c r="D33" s="12">
        <v>195</v>
      </c>
      <c r="E33" s="13">
        <v>0.8</v>
      </c>
      <c r="F33" s="13">
        <v>156</v>
      </c>
      <c r="G33" s="14">
        <v>0.7</v>
      </c>
      <c r="H33" s="14">
        <v>136.5</v>
      </c>
      <c r="I33" s="15">
        <v>0.6</v>
      </c>
      <c r="J33" s="15">
        <v>117</v>
      </c>
      <c r="K33" s="61">
        <v>0.5</v>
      </c>
      <c r="L33" s="61">
        <f t="shared" si="0"/>
        <v>97.5</v>
      </c>
    </row>
    <row r="34" spans="1:12" x14ac:dyDescent="0.2">
      <c r="A34" s="3">
        <v>31</v>
      </c>
      <c r="B34" s="3">
        <v>190</v>
      </c>
      <c r="C34" s="11">
        <v>1</v>
      </c>
      <c r="D34" s="12">
        <v>190</v>
      </c>
      <c r="E34" s="13">
        <v>0.8</v>
      </c>
      <c r="F34" s="13">
        <v>152</v>
      </c>
      <c r="G34" s="14">
        <v>0.7</v>
      </c>
      <c r="H34" s="14">
        <v>133</v>
      </c>
      <c r="I34" s="15">
        <v>0.6</v>
      </c>
      <c r="J34" s="15">
        <v>114</v>
      </c>
      <c r="K34" s="61">
        <v>0.5</v>
      </c>
      <c r="L34" s="61">
        <f t="shared" si="0"/>
        <v>95</v>
      </c>
    </row>
    <row r="35" spans="1:12" x14ac:dyDescent="0.2">
      <c r="A35" s="3">
        <v>32</v>
      </c>
      <c r="B35" s="3">
        <v>185</v>
      </c>
      <c r="C35" s="11">
        <v>1</v>
      </c>
      <c r="D35" s="12">
        <v>185</v>
      </c>
      <c r="E35" s="13">
        <v>0.8</v>
      </c>
      <c r="F35" s="13">
        <v>148</v>
      </c>
      <c r="G35" s="14">
        <v>0.7</v>
      </c>
      <c r="H35" s="14">
        <v>129.5</v>
      </c>
      <c r="I35" s="15">
        <v>0.6</v>
      </c>
      <c r="J35" s="15">
        <v>111</v>
      </c>
      <c r="K35" s="61">
        <v>0.5</v>
      </c>
      <c r="L35" s="61">
        <f t="shared" si="0"/>
        <v>92.5</v>
      </c>
    </row>
    <row r="36" spans="1:12" x14ac:dyDescent="0.2">
      <c r="A36" s="3">
        <v>33</v>
      </c>
      <c r="B36" s="3">
        <v>180</v>
      </c>
      <c r="C36" s="11">
        <v>1</v>
      </c>
      <c r="D36" s="12">
        <v>180</v>
      </c>
      <c r="E36" s="13">
        <v>0.8</v>
      </c>
      <c r="F36" s="13">
        <v>144</v>
      </c>
      <c r="G36" s="14">
        <v>0.7</v>
      </c>
      <c r="H36" s="14">
        <v>125.99999999999999</v>
      </c>
      <c r="I36" s="15">
        <v>0.6</v>
      </c>
      <c r="J36" s="15">
        <v>108</v>
      </c>
      <c r="K36" s="61">
        <v>0.5</v>
      </c>
      <c r="L36" s="61">
        <f t="shared" si="0"/>
        <v>90</v>
      </c>
    </row>
    <row r="37" spans="1:12" x14ac:dyDescent="0.2">
      <c r="A37" s="3">
        <v>34</v>
      </c>
      <c r="B37" s="3">
        <v>175</v>
      </c>
      <c r="C37" s="11">
        <v>1</v>
      </c>
      <c r="D37" s="12">
        <v>175</v>
      </c>
      <c r="E37" s="13">
        <v>0.8</v>
      </c>
      <c r="F37" s="13">
        <v>140</v>
      </c>
      <c r="G37" s="14">
        <v>0.7</v>
      </c>
      <c r="H37" s="14">
        <v>122.49999999999999</v>
      </c>
      <c r="I37" s="15">
        <v>0.6</v>
      </c>
      <c r="J37" s="15">
        <v>105</v>
      </c>
      <c r="K37" s="61">
        <v>0.5</v>
      </c>
      <c r="L37" s="61">
        <f t="shared" si="0"/>
        <v>87.5</v>
      </c>
    </row>
    <row r="38" spans="1:12" x14ac:dyDescent="0.2">
      <c r="A38" s="3">
        <v>35</v>
      </c>
      <c r="B38" s="3">
        <v>170</v>
      </c>
      <c r="C38" s="11">
        <v>1</v>
      </c>
      <c r="D38" s="12">
        <v>170</v>
      </c>
      <c r="E38" s="13">
        <v>0.8</v>
      </c>
      <c r="F38" s="13">
        <v>136</v>
      </c>
      <c r="G38" s="14">
        <v>0.7</v>
      </c>
      <c r="H38" s="14">
        <v>118.99999999999999</v>
      </c>
      <c r="I38" s="15">
        <v>0.6</v>
      </c>
      <c r="J38" s="15">
        <v>102</v>
      </c>
      <c r="K38" s="61">
        <v>0.5</v>
      </c>
      <c r="L38" s="61">
        <f t="shared" si="0"/>
        <v>85</v>
      </c>
    </row>
    <row r="39" spans="1:12" x14ac:dyDescent="0.2">
      <c r="A39" s="3">
        <v>36</v>
      </c>
      <c r="B39" s="3">
        <v>165</v>
      </c>
      <c r="C39" s="11">
        <v>1</v>
      </c>
      <c r="D39" s="12">
        <v>165</v>
      </c>
      <c r="E39" s="13">
        <v>0.8</v>
      </c>
      <c r="F39" s="13">
        <v>132</v>
      </c>
      <c r="G39" s="14">
        <v>0.7</v>
      </c>
      <c r="H39" s="14">
        <v>115.49999999999999</v>
      </c>
      <c r="I39" s="15">
        <v>0.6</v>
      </c>
      <c r="J39" s="15">
        <v>99</v>
      </c>
      <c r="K39" s="61">
        <v>0.5</v>
      </c>
      <c r="L39" s="61">
        <f t="shared" si="0"/>
        <v>82.5</v>
      </c>
    </row>
    <row r="40" spans="1:12" x14ac:dyDescent="0.2">
      <c r="A40" s="3">
        <v>37</v>
      </c>
      <c r="B40" s="3">
        <v>160</v>
      </c>
      <c r="C40" s="11">
        <v>1</v>
      </c>
      <c r="D40" s="12">
        <v>160</v>
      </c>
      <c r="E40" s="13">
        <v>0.8</v>
      </c>
      <c r="F40" s="13">
        <v>128</v>
      </c>
      <c r="G40" s="14">
        <v>0.7</v>
      </c>
      <c r="H40" s="14">
        <v>112</v>
      </c>
      <c r="I40" s="15">
        <v>0.6</v>
      </c>
      <c r="J40" s="15">
        <v>96</v>
      </c>
      <c r="K40" s="61">
        <v>0.5</v>
      </c>
      <c r="L40" s="61">
        <f t="shared" si="0"/>
        <v>80</v>
      </c>
    </row>
    <row r="41" spans="1:12" x14ac:dyDescent="0.2">
      <c r="A41" s="3">
        <v>38</v>
      </c>
      <c r="B41" s="3">
        <v>155</v>
      </c>
      <c r="C41" s="11">
        <v>1</v>
      </c>
      <c r="D41" s="12">
        <v>155</v>
      </c>
      <c r="E41" s="13">
        <v>0.8</v>
      </c>
      <c r="F41" s="13">
        <v>124</v>
      </c>
      <c r="G41" s="14">
        <v>0.7</v>
      </c>
      <c r="H41" s="14">
        <v>108.5</v>
      </c>
      <c r="I41" s="15">
        <v>0.6</v>
      </c>
      <c r="J41" s="15">
        <v>93</v>
      </c>
      <c r="K41" s="61">
        <v>0.5</v>
      </c>
      <c r="L41" s="61">
        <f t="shared" si="0"/>
        <v>77.5</v>
      </c>
    </row>
    <row r="42" spans="1:12" x14ac:dyDescent="0.2">
      <c r="A42" s="3">
        <v>39</v>
      </c>
      <c r="B42" s="3">
        <v>150</v>
      </c>
      <c r="C42" s="11">
        <v>1</v>
      </c>
      <c r="D42" s="12">
        <v>150</v>
      </c>
      <c r="E42" s="13">
        <v>0.8</v>
      </c>
      <c r="F42" s="13">
        <v>120</v>
      </c>
      <c r="G42" s="14">
        <v>0.7</v>
      </c>
      <c r="H42" s="14">
        <v>105</v>
      </c>
      <c r="I42" s="15">
        <v>0.6</v>
      </c>
      <c r="J42" s="15">
        <v>90</v>
      </c>
      <c r="K42" s="61">
        <v>0.5</v>
      </c>
      <c r="L42" s="61">
        <f t="shared" si="0"/>
        <v>75</v>
      </c>
    </row>
    <row r="43" spans="1:12" x14ac:dyDescent="0.2">
      <c r="A43" s="3">
        <v>40</v>
      </c>
      <c r="B43" s="3">
        <v>145</v>
      </c>
      <c r="C43" s="11">
        <v>1</v>
      </c>
      <c r="D43" s="12">
        <v>145</v>
      </c>
      <c r="E43" s="13">
        <v>0.8</v>
      </c>
      <c r="F43" s="13">
        <v>116</v>
      </c>
      <c r="G43" s="14">
        <v>0.7</v>
      </c>
      <c r="H43" s="14">
        <v>101.5</v>
      </c>
      <c r="I43" s="15">
        <v>0.6</v>
      </c>
      <c r="J43" s="15">
        <v>87</v>
      </c>
      <c r="K43" s="61">
        <v>0.5</v>
      </c>
      <c r="L43" s="61">
        <f t="shared" si="0"/>
        <v>72.5</v>
      </c>
    </row>
    <row r="46" spans="1:12" ht="16" x14ac:dyDescent="0.2">
      <c r="A46" s="50" cm="1">
        <f t="array" ref="A46">SUM(IF(FREQUENCY(Women5108[Best 5 of 7
Total],Women5108[Best 5 of 7
Total])&gt;0,1))</f>
        <v>6</v>
      </c>
      <c r="B46" s="51" t="s">
        <v>498</v>
      </c>
    </row>
  </sheetData>
  <mergeCells count="1">
    <mergeCell ref="C2:J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E3C0F-5E60-470A-B6E2-6523ED6C4DFA}">
  <dimension ref="A1:S234"/>
  <sheetViews>
    <sheetView zoomScale="88" workbookViewId="0">
      <selection activeCell="D3" sqref="D3:D50"/>
    </sheetView>
  </sheetViews>
  <sheetFormatPr baseColWidth="10" defaultColWidth="8.83203125" defaultRowHeight="17" customHeight="1" x14ac:dyDescent="0.2"/>
  <cols>
    <col min="1" max="6" width="22.6640625" style="27" customWidth="1"/>
    <col min="11" max="11" width="25.1640625" customWidth="1"/>
    <col min="12" max="12" width="27" hidden="1" customWidth="1"/>
    <col min="13" max="13" width="8.83203125" hidden="1" customWidth="1"/>
  </cols>
  <sheetData>
    <row r="1" spans="1:19" ht="17" customHeight="1" x14ac:dyDescent="0.2">
      <c r="A1" s="16" t="s">
        <v>26</v>
      </c>
      <c r="B1" s="16" t="s">
        <v>27</v>
      </c>
      <c r="C1" s="16" t="s">
        <v>28</v>
      </c>
      <c r="D1" s="16" t="s">
        <v>29</v>
      </c>
      <c r="E1" s="16" t="s">
        <v>209</v>
      </c>
      <c r="F1" s="16" t="s">
        <v>208</v>
      </c>
      <c r="H1" s="16" t="s">
        <v>30</v>
      </c>
    </row>
    <row r="2" spans="1:19" ht="17" customHeight="1" x14ac:dyDescent="0.2">
      <c r="A2" s="16">
        <f t="shared" ref="A2:F2" si="0">COUNTA(A3:A298)</f>
        <v>30</v>
      </c>
      <c r="B2" s="16">
        <f t="shared" si="0"/>
        <v>146</v>
      </c>
      <c r="C2" s="16">
        <f t="shared" si="0"/>
        <v>9</v>
      </c>
      <c r="D2" s="16">
        <f t="shared" si="0"/>
        <v>48</v>
      </c>
      <c r="E2" s="16">
        <f t="shared" si="0"/>
        <v>3</v>
      </c>
      <c r="F2" s="16">
        <f t="shared" si="0"/>
        <v>4</v>
      </c>
      <c r="H2" s="16"/>
      <c r="L2" s="74" t="s">
        <v>561</v>
      </c>
      <c r="M2">
        <f>MATCH(L2,$D$3:$D$50,0)</f>
        <v>31</v>
      </c>
    </row>
    <row r="3" spans="1:19" ht="17" customHeight="1" x14ac:dyDescent="0.2">
      <c r="A3" s="84" t="s">
        <v>147</v>
      </c>
      <c r="B3" s="84" t="s">
        <v>121</v>
      </c>
      <c r="C3" s="84" t="s">
        <v>196</v>
      </c>
      <c r="D3" s="84" t="s">
        <v>174</v>
      </c>
      <c r="E3" s="84" t="s">
        <v>213</v>
      </c>
      <c r="F3" s="84" t="s">
        <v>210</v>
      </c>
      <c r="K3" s="71"/>
      <c r="L3" s="74" t="s">
        <v>687</v>
      </c>
      <c r="M3">
        <f t="shared" ref="M3:M12" si="1">MATCH(L3,$D$3:$D$50,0)</f>
        <v>15</v>
      </c>
    </row>
    <row r="4" spans="1:19" ht="17" customHeight="1" x14ac:dyDescent="0.2">
      <c r="A4" s="84" t="s">
        <v>88</v>
      </c>
      <c r="B4" s="84" t="s">
        <v>698</v>
      </c>
      <c r="C4" s="84" t="s">
        <v>572</v>
      </c>
      <c r="D4" s="84" t="s">
        <v>203</v>
      </c>
      <c r="E4" s="84" t="s">
        <v>589</v>
      </c>
      <c r="F4" s="84" t="s">
        <v>211</v>
      </c>
      <c r="K4" s="71"/>
      <c r="L4" s="74" t="s">
        <v>688</v>
      </c>
      <c r="M4">
        <f t="shared" si="1"/>
        <v>44</v>
      </c>
    </row>
    <row r="5" spans="1:19" ht="17" customHeight="1" x14ac:dyDescent="0.2">
      <c r="A5" s="71" t="s">
        <v>308</v>
      </c>
      <c r="B5" s="84" t="s">
        <v>105</v>
      </c>
      <c r="C5" s="84" t="s">
        <v>197</v>
      </c>
      <c r="D5" s="84" t="s">
        <v>168</v>
      </c>
      <c r="E5" s="84" t="s">
        <v>590</v>
      </c>
      <c r="F5" s="84" t="s">
        <v>212</v>
      </c>
      <c r="K5" s="71"/>
      <c r="L5" s="74" t="s">
        <v>689</v>
      </c>
      <c r="M5">
        <f t="shared" si="1"/>
        <v>28</v>
      </c>
    </row>
    <row r="6" spans="1:19" ht="17" customHeight="1" x14ac:dyDescent="0.2">
      <c r="A6" s="84" t="s">
        <v>89</v>
      </c>
      <c r="B6" s="84" t="s">
        <v>707</v>
      </c>
      <c r="C6" s="84" t="s">
        <v>206</v>
      </c>
      <c r="D6" s="84" t="s">
        <v>183</v>
      </c>
      <c r="E6" s="84"/>
      <c r="F6" s="84" t="s">
        <v>585</v>
      </c>
      <c r="K6" s="71"/>
      <c r="L6" s="74" t="s">
        <v>690</v>
      </c>
      <c r="M6">
        <f t="shared" si="1"/>
        <v>38</v>
      </c>
    </row>
    <row r="7" spans="1:19" ht="17" customHeight="1" x14ac:dyDescent="0.2">
      <c r="A7" s="71" t="s">
        <v>299</v>
      </c>
      <c r="B7" s="84" t="s">
        <v>84</v>
      </c>
      <c r="C7" s="84" t="s">
        <v>205</v>
      </c>
      <c r="D7" s="84" t="s">
        <v>186</v>
      </c>
      <c r="E7" s="84"/>
      <c r="F7" s="84"/>
      <c r="K7" s="71"/>
      <c r="L7" s="74" t="s">
        <v>691</v>
      </c>
      <c r="M7">
        <f t="shared" si="1"/>
        <v>41</v>
      </c>
      <c r="N7" s="106"/>
      <c r="O7" s="106"/>
      <c r="P7" s="106"/>
      <c r="Q7" s="106"/>
      <c r="R7" s="106"/>
      <c r="S7" s="106"/>
    </row>
    <row r="8" spans="1:19" ht="17" customHeight="1" x14ac:dyDescent="0.2">
      <c r="A8" s="84" t="s">
        <v>735</v>
      </c>
      <c r="B8" s="71" t="s">
        <v>242</v>
      </c>
      <c r="C8" s="84" t="s">
        <v>207</v>
      </c>
      <c r="D8" s="84" t="s">
        <v>170</v>
      </c>
      <c r="E8" s="84"/>
      <c r="F8" s="84"/>
      <c r="K8" s="71"/>
      <c r="L8" s="74" t="s">
        <v>692</v>
      </c>
      <c r="M8">
        <f t="shared" si="1"/>
        <v>5</v>
      </c>
    </row>
    <row r="9" spans="1:19" ht="17" customHeight="1" x14ac:dyDescent="0.2">
      <c r="A9" s="84" t="s">
        <v>142</v>
      </c>
      <c r="B9" s="84" t="s">
        <v>731</v>
      </c>
      <c r="C9" s="84" t="s">
        <v>339</v>
      </c>
      <c r="D9" s="84" t="s">
        <v>577</v>
      </c>
      <c r="E9" s="84"/>
      <c r="F9" s="84"/>
      <c r="K9" s="71"/>
      <c r="L9" s="74" t="s">
        <v>693</v>
      </c>
      <c r="M9">
        <f t="shared" si="1"/>
        <v>7</v>
      </c>
    </row>
    <row r="10" spans="1:19" ht="17" customHeight="1" x14ac:dyDescent="0.2">
      <c r="A10" s="84" t="s">
        <v>517</v>
      </c>
      <c r="B10" s="71" t="s">
        <v>261</v>
      </c>
      <c r="C10" s="84" t="s">
        <v>198</v>
      </c>
      <c r="D10" s="84" t="s">
        <v>559</v>
      </c>
      <c r="E10" s="84"/>
      <c r="F10" s="84"/>
      <c r="K10" s="71"/>
      <c r="L10" s="74" t="s">
        <v>694</v>
      </c>
      <c r="M10">
        <f t="shared" si="1"/>
        <v>33</v>
      </c>
    </row>
    <row r="11" spans="1:19" ht="17" customHeight="1" x14ac:dyDescent="0.2">
      <c r="A11" s="84" t="s">
        <v>551</v>
      </c>
      <c r="B11" s="84" t="s">
        <v>704</v>
      </c>
      <c r="C11" s="84" t="s">
        <v>563</v>
      </c>
      <c r="D11" s="71" t="s">
        <v>314</v>
      </c>
      <c r="E11" s="84"/>
      <c r="F11" s="84"/>
      <c r="K11" s="71"/>
      <c r="L11" s="74" t="s">
        <v>695</v>
      </c>
      <c r="M11">
        <f t="shared" si="1"/>
        <v>45</v>
      </c>
    </row>
    <row r="12" spans="1:19" ht="17" customHeight="1" x14ac:dyDescent="0.2">
      <c r="A12" s="84" t="s">
        <v>144</v>
      </c>
      <c r="B12" s="84" t="s">
        <v>702</v>
      </c>
      <c r="C12" s="84"/>
      <c r="D12" s="84" t="s">
        <v>187</v>
      </c>
      <c r="E12" s="84"/>
      <c r="F12" s="84"/>
      <c r="K12" s="71"/>
      <c r="L12" s="74" t="s">
        <v>696</v>
      </c>
      <c r="M12">
        <f t="shared" si="1"/>
        <v>25</v>
      </c>
    </row>
    <row r="13" spans="1:19" ht="17" customHeight="1" x14ac:dyDescent="0.2">
      <c r="A13" s="84" t="s">
        <v>550</v>
      </c>
      <c r="B13" s="84" t="s">
        <v>715</v>
      </c>
      <c r="C13" s="84"/>
      <c r="D13" s="71" t="s">
        <v>323</v>
      </c>
      <c r="E13" s="84"/>
      <c r="F13" s="84"/>
      <c r="K13" s="71"/>
      <c r="L13" s="74"/>
      <c r="M13" t="e">
        <f t="shared" ref="M3:M52" si="2">MATCH(L13,$B$3:$B$148,0)</f>
        <v>#N/A</v>
      </c>
    </row>
    <row r="14" spans="1:19" ht="17" customHeight="1" x14ac:dyDescent="0.2">
      <c r="A14" s="84" t="s">
        <v>113</v>
      </c>
      <c r="B14" s="84" t="s">
        <v>538</v>
      </c>
      <c r="C14" s="84"/>
      <c r="D14" s="84" t="s">
        <v>181</v>
      </c>
      <c r="E14" s="84"/>
      <c r="F14" s="84"/>
      <c r="K14" s="71"/>
      <c r="L14" s="74"/>
      <c r="M14" t="e">
        <f t="shared" si="2"/>
        <v>#N/A</v>
      </c>
    </row>
    <row r="15" spans="1:19" ht="17" customHeight="1" x14ac:dyDescent="0.2">
      <c r="A15" s="84" t="s">
        <v>141</v>
      </c>
      <c r="B15" s="84" t="s">
        <v>127</v>
      </c>
      <c r="C15" s="84"/>
      <c r="D15" s="71" t="s">
        <v>342</v>
      </c>
      <c r="E15" s="84"/>
      <c r="F15" s="84"/>
      <c r="K15" s="71"/>
      <c r="L15" s="74"/>
      <c r="M15" t="e">
        <f t="shared" si="2"/>
        <v>#N/A</v>
      </c>
    </row>
    <row r="16" spans="1:19" ht="17" customHeight="1" x14ac:dyDescent="0.2">
      <c r="A16" s="71" t="s">
        <v>305</v>
      </c>
      <c r="B16" s="84" t="s">
        <v>151</v>
      </c>
      <c r="C16" s="84"/>
      <c r="D16" s="71" t="s">
        <v>321</v>
      </c>
      <c r="E16" s="84"/>
      <c r="F16" s="84"/>
      <c r="K16" s="71"/>
      <c r="L16" s="74"/>
      <c r="M16" t="e">
        <f t="shared" si="2"/>
        <v>#N/A</v>
      </c>
    </row>
    <row r="17" spans="1:13" ht="17" customHeight="1" x14ac:dyDescent="0.2">
      <c r="A17" s="84" t="s">
        <v>112</v>
      </c>
      <c r="B17" s="84" t="s">
        <v>708</v>
      </c>
      <c r="C17" s="84"/>
      <c r="D17" s="84" t="s">
        <v>176</v>
      </c>
      <c r="E17" s="84"/>
      <c r="F17" s="84"/>
      <c r="K17" s="71"/>
      <c r="L17" s="74"/>
      <c r="M17" t="e">
        <f t="shared" si="2"/>
        <v>#N/A</v>
      </c>
    </row>
    <row r="18" spans="1:13" ht="17" customHeight="1" x14ac:dyDescent="0.2">
      <c r="A18" s="84" t="s">
        <v>139</v>
      </c>
      <c r="B18" s="71" t="s">
        <v>285</v>
      </c>
      <c r="C18" s="84"/>
      <c r="D18" s="84" t="s">
        <v>178</v>
      </c>
      <c r="E18" s="84"/>
      <c r="F18" s="84"/>
      <c r="K18" s="71"/>
      <c r="L18" s="74"/>
      <c r="M18" t="e">
        <f t="shared" si="2"/>
        <v>#N/A</v>
      </c>
    </row>
    <row r="19" spans="1:13" ht="17" customHeight="1" x14ac:dyDescent="0.2">
      <c r="A19" s="84" t="s">
        <v>143</v>
      </c>
      <c r="B19" s="84" t="s">
        <v>535</v>
      </c>
      <c r="C19" s="84"/>
      <c r="D19" s="84" t="s">
        <v>172</v>
      </c>
      <c r="E19" s="84"/>
      <c r="F19" s="84"/>
      <c r="K19" s="71"/>
      <c r="L19" s="74"/>
      <c r="M19" t="e">
        <f t="shared" si="2"/>
        <v>#N/A</v>
      </c>
    </row>
    <row r="20" spans="1:13" ht="17" customHeight="1" x14ac:dyDescent="0.2">
      <c r="A20" s="84" t="s">
        <v>734</v>
      </c>
      <c r="B20" s="84" t="s">
        <v>712</v>
      </c>
      <c r="C20" s="84"/>
      <c r="D20" s="84" t="s">
        <v>204</v>
      </c>
      <c r="E20" s="84"/>
      <c r="F20" s="84"/>
      <c r="K20" s="71"/>
      <c r="L20" s="74"/>
      <c r="M20" t="e">
        <f t="shared" si="2"/>
        <v>#N/A</v>
      </c>
    </row>
    <row r="21" spans="1:13" ht="17" customHeight="1" x14ac:dyDescent="0.2">
      <c r="A21" s="84" t="s">
        <v>515</v>
      </c>
      <c r="B21" s="84" t="s">
        <v>136</v>
      </c>
      <c r="C21" s="84"/>
      <c r="D21" s="84" t="s">
        <v>201</v>
      </c>
      <c r="E21" s="84"/>
      <c r="F21" s="84"/>
      <c r="K21" s="71"/>
      <c r="L21" s="74"/>
      <c r="M21" t="e">
        <f t="shared" si="2"/>
        <v>#N/A</v>
      </c>
    </row>
    <row r="22" spans="1:13" ht="17" customHeight="1" x14ac:dyDescent="0.2">
      <c r="A22" s="84" t="s">
        <v>114</v>
      </c>
      <c r="B22" s="84" t="s">
        <v>123</v>
      </c>
      <c r="C22" s="84"/>
      <c r="D22" s="84" t="s">
        <v>171</v>
      </c>
      <c r="E22" s="84"/>
      <c r="F22" s="84"/>
      <c r="K22" s="71"/>
      <c r="L22" s="74"/>
      <c r="M22" t="e">
        <f t="shared" si="2"/>
        <v>#N/A</v>
      </c>
    </row>
    <row r="23" spans="1:13" ht="17" customHeight="1" x14ac:dyDescent="0.2">
      <c r="A23" s="84" t="s">
        <v>116</v>
      </c>
      <c r="B23" s="84" t="s">
        <v>733</v>
      </c>
      <c r="C23" s="84"/>
      <c r="D23" s="84" t="s">
        <v>185</v>
      </c>
      <c r="E23" s="84"/>
      <c r="F23" s="84"/>
      <c r="K23" s="71"/>
      <c r="L23" s="74"/>
      <c r="M23" t="e">
        <f t="shared" si="2"/>
        <v>#N/A</v>
      </c>
    </row>
    <row r="24" spans="1:13" ht="17" customHeight="1" x14ac:dyDescent="0.2">
      <c r="A24" s="84" t="s">
        <v>145</v>
      </c>
      <c r="B24" s="71" t="s">
        <v>255</v>
      </c>
      <c r="C24" s="84"/>
      <c r="D24" s="71" t="s">
        <v>328</v>
      </c>
      <c r="E24" s="84"/>
      <c r="F24" s="84"/>
      <c r="K24" s="71"/>
      <c r="L24" s="74"/>
      <c r="M24" t="e">
        <f t="shared" si="2"/>
        <v>#N/A</v>
      </c>
    </row>
    <row r="25" spans="1:13" ht="17" customHeight="1" x14ac:dyDescent="0.2">
      <c r="A25" s="84" t="s">
        <v>91</v>
      </c>
      <c r="B25" s="84" t="s">
        <v>713</v>
      </c>
      <c r="C25" s="84"/>
      <c r="D25" s="84" t="s">
        <v>199</v>
      </c>
      <c r="E25" s="84"/>
      <c r="F25" s="84"/>
      <c r="K25" s="71"/>
      <c r="L25" s="74"/>
      <c r="M25" t="e">
        <f t="shared" si="2"/>
        <v>#N/A</v>
      </c>
    </row>
    <row r="26" spans="1:13" ht="17" customHeight="1" x14ac:dyDescent="0.2">
      <c r="A26" s="84" t="s">
        <v>140</v>
      </c>
      <c r="B26" s="84" t="s">
        <v>138</v>
      </c>
      <c r="C26" s="84"/>
      <c r="D26" s="84" t="s">
        <v>173</v>
      </c>
      <c r="E26" s="84"/>
      <c r="F26" s="84"/>
      <c r="K26" s="71"/>
      <c r="L26" s="74"/>
      <c r="M26" t="e">
        <f t="shared" si="2"/>
        <v>#N/A</v>
      </c>
    </row>
    <row r="27" spans="1:13" ht="17" customHeight="1" x14ac:dyDescent="0.2">
      <c r="A27" s="84" t="s">
        <v>528</v>
      </c>
      <c r="B27" s="84" t="s">
        <v>558</v>
      </c>
      <c r="C27" s="84"/>
      <c r="D27" s="84" t="s">
        <v>580</v>
      </c>
      <c r="E27" s="84"/>
      <c r="F27" s="84"/>
      <c r="K27" s="71"/>
      <c r="L27" s="74"/>
      <c r="M27" t="e">
        <f t="shared" si="2"/>
        <v>#N/A</v>
      </c>
    </row>
    <row r="28" spans="1:13" ht="17" customHeight="1" x14ac:dyDescent="0.2">
      <c r="A28" s="84" t="s">
        <v>115</v>
      </c>
      <c r="B28" s="84" t="s">
        <v>700</v>
      </c>
      <c r="C28" s="84"/>
      <c r="D28" s="84" t="s">
        <v>180</v>
      </c>
      <c r="E28" s="84"/>
      <c r="F28" s="84"/>
      <c r="K28" s="71"/>
      <c r="L28" s="74"/>
      <c r="M28" t="e">
        <f t="shared" si="2"/>
        <v>#N/A</v>
      </c>
    </row>
    <row r="29" spans="1:13" ht="17" customHeight="1" x14ac:dyDescent="0.2">
      <c r="A29" s="84" t="s">
        <v>296</v>
      </c>
      <c r="B29" s="84" t="s">
        <v>148</v>
      </c>
      <c r="C29" s="84"/>
      <c r="D29" s="71" t="s">
        <v>334</v>
      </c>
      <c r="E29" s="84"/>
      <c r="F29" s="84"/>
      <c r="K29" s="71"/>
      <c r="L29" s="74"/>
      <c r="M29" t="e">
        <f t="shared" si="2"/>
        <v>#N/A</v>
      </c>
    </row>
    <row r="30" spans="1:13" ht="17" customHeight="1" x14ac:dyDescent="0.2">
      <c r="A30" s="84" t="s">
        <v>146</v>
      </c>
      <c r="B30" s="84" t="s">
        <v>160</v>
      </c>
      <c r="C30" s="84"/>
      <c r="D30" s="84" t="s">
        <v>182</v>
      </c>
      <c r="E30" s="84"/>
      <c r="F30" s="84"/>
      <c r="K30" s="71"/>
      <c r="L30" s="74"/>
      <c r="M30" t="e">
        <f t="shared" si="2"/>
        <v>#N/A</v>
      </c>
    </row>
    <row r="31" spans="1:13" ht="17" customHeight="1" x14ac:dyDescent="0.2">
      <c r="A31" s="84" t="s">
        <v>90</v>
      </c>
      <c r="B31" s="84" t="s">
        <v>505</v>
      </c>
      <c r="C31" s="84"/>
      <c r="D31" s="71" t="s">
        <v>326</v>
      </c>
      <c r="E31" s="84"/>
      <c r="F31" s="84"/>
      <c r="K31" s="71"/>
      <c r="L31" s="74"/>
      <c r="M31" t="e">
        <f t="shared" si="2"/>
        <v>#N/A</v>
      </c>
    </row>
    <row r="32" spans="1:13" ht="17" customHeight="1" x14ac:dyDescent="0.2">
      <c r="A32" s="84" t="s">
        <v>87</v>
      </c>
      <c r="B32" s="84" t="s">
        <v>111</v>
      </c>
      <c r="C32" s="84"/>
      <c r="D32" s="84" t="s">
        <v>169</v>
      </c>
      <c r="E32" s="84"/>
      <c r="F32" s="84"/>
      <c r="K32" s="71"/>
      <c r="L32" s="74"/>
      <c r="M32" t="e">
        <f t="shared" si="2"/>
        <v>#N/A</v>
      </c>
    </row>
    <row r="33" spans="1:13" ht="17" customHeight="1" x14ac:dyDescent="0.2">
      <c r="A33" s="84"/>
      <c r="B33" s="84" t="s">
        <v>83</v>
      </c>
      <c r="C33" s="84"/>
      <c r="D33" s="84" t="s">
        <v>175</v>
      </c>
      <c r="E33" s="84"/>
      <c r="F33" s="84"/>
      <c r="K33" s="71"/>
      <c r="L33" s="74"/>
      <c r="M33" t="e">
        <f t="shared" si="2"/>
        <v>#N/A</v>
      </c>
    </row>
    <row r="34" spans="1:13" ht="17" customHeight="1" x14ac:dyDescent="0.2">
      <c r="A34" s="84"/>
      <c r="B34" s="84" t="s">
        <v>130</v>
      </c>
      <c r="C34" s="84"/>
      <c r="D34" s="84" t="s">
        <v>193</v>
      </c>
      <c r="E34" s="84"/>
      <c r="F34" s="84"/>
      <c r="K34" s="71"/>
      <c r="L34" s="74"/>
      <c r="M34" t="e">
        <f t="shared" si="2"/>
        <v>#N/A</v>
      </c>
    </row>
    <row r="35" spans="1:13" ht="17" customHeight="1" x14ac:dyDescent="0.2">
      <c r="A35" s="84"/>
      <c r="B35" s="71" t="s">
        <v>259</v>
      </c>
      <c r="C35" s="84"/>
      <c r="D35" s="84" t="s">
        <v>190</v>
      </c>
      <c r="E35" s="84"/>
      <c r="F35" s="84"/>
      <c r="K35" s="71"/>
      <c r="L35" s="74"/>
      <c r="M35" t="e">
        <f t="shared" si="2"/>
        <v>#N/A</v>
      </c>
    </row>
    <row r="36" spans="1:13" ht="17" customHeight="1" x14ac:dyDescent="0.2">
      <c r="A36" s="84"/>
      <c r="B36" s="84" t="s">
        <v>109</v>
      </c>
      <c r="C36" s="84"/>
      <c r="D36" s="71" t="s">
        <v>316</v>
      </c>
      <c r="E36" s="84"/>
      <c r="F36" s="84"/>
      <c r="K36" s="71"/>
      <c r="L36" s="74"/>
      <c r="M36" t="e">
        <f t="shared" si="2"/>
        <v>#N/A</v>
      </c>
    </row>
    <row r="37" spans="1:13" ht="17" customHeight="1" x14ac:dyDescent="0.2">
      <c r="A37" s="84"/>
      <c r="B37" s="84" t="s">
        <v>85</v>
      </c>
      <c r="C37" s="84"/>
      <c r="D37" s="84" t="s">
        <v>581</v>
      </c>
      <c r="E37" s="84"/>
      <c r="F37" s="84"/>
      <c r="K37" s="71"/>
      <c r="L37" s="74"/>
      <c r="M37" t="e">
        <f t="shared" si="2"/>
        <v>#N/A</v>
      </c>
    </row>
    <row r="38" spans="1:13" ht="17" customHeight="1" x14ac:dyDescent="0.2">
      <c r="A38" s="84"/>
      <c r="B38" s="84" t="s">
        <v>132</v>
      </c>
      <c r="C38" s="84"/>
      <c r="D38" s="84" t="s">
        <v>179</v>
      </c>
      <c r="E38" s="84"/>
      <c r="F38" s="84"/>
      <c r="K38" s="71"/>
      <c r="L38" s="74"/>
      <c r="M38" t="e">
        <f t="shared" si="2"/>
        <v>#N/A</v>
      </c>
    </row>
    <row r="39" spans="1:13" ht="17" customHeight="1" x14ac:dyDescent="0.2">
      <c r="A39" s="84"/>
      <c r="B39" s="71" t="s">
        <v>225</v>
      </c>
      <c r="C39" s="84"/>
      <c r="D39" s="84" t="s">
        <v>202</v>
      </c>
      <c r="E39" s="84"/>
      <c r="F39" s="84"/>
      <c r="K39" s="71"/>
      <c r="L39" s="74"/>
      <c r="M39" t="e">
        <f t="shared" si="2"/>
        <v>#N/A</v>
      </c>
    </row>
    <row r="40" spans="1:13" ht="17" customHeight="1" x14ac:dyDescent="0.2">
      <c r="A40" s="84"/>
      <c r="B40" s="84" t="s">
        <v>164</v>
      </c>
      <c r="C40" s="84"/>
      <c r="D40" s="84" t="s">
        <v>184</v>
      </c>
      <c r="E40" s="84"/>
      <c r="F40" s="84"/>
      <c r="K40" s="71"/>
      <c r="L40" s="74"/>
      <c r="M40" t="e">
        <f t="shared" si="2"/>
        <v>#N/A</v>
      </c>
    </row>
    <row r="41" spans="1:13" ht="17" customHeight="1" x14ac:dyDescent="0.2">
      <c r="A41" s="84"/>
      <c r="B41" s="84" t="s">
        <v>137</v>
      </c>
      <c r="C41" s="84"/>
      <c r="D41" s="84" t="s">
        <v>194</v>
      </c>
      <c r="E41" s="84"/>
      <c r="F41" s="84"/>
      <c r="K41" s="71"/>
      <c r="L41" s="74"/>
      <c r="M41" t="e">
        <f t="shared" si="2"/>
        <v>#N/A</v>
      </c>
    </row>
    <row r="42" spans="1:13" ht="17" customHeight="1" x14ac:dyDescent="0.2">
      <c r="A42" s="84"/>
      <c r="B42" s="84" t="s">
        <v>162</v>
      </c>
      <c r="C42" s="84"/>
      <c r="D42" s="84" t="s">
        <v>191</v>
      </c>
      <c r="E42" s="84"/>
      <c r="F42" s="84"/>
      <c r="K42" s="71"/>
      <c r="L42" s="74"/>
      <c r="M42" t="e">
        <f t="shared" si="2"/>
        <v>#N/A</v>
      </c>
    </row>
    <row r="43" spans="1:13" ht="17" customHeight="1" x14ac:dyDescent="0.2">
      <c r="A43" s="84"/>
      <c r="B43" s="84" t="s">
        <v>152</v>
      </c>
      <c r="C43" s="84"/>
      <c r="D43" s="84" t="s">
        <v>188</v>
      </c>
      <c r="E43" s="84"/>
      <c r="F43" s="84"/>
      <c r="K43" s="71"/>
      <c r="L43" s="74"/>
      <c r="M43" t="e">
        <f t="shared" si="2"/>
        <v>#N/A</v>
      </c>
    </row>
    <row r="44" spans="1:13" ht="17" customHeight="1" x14ac:dyDescent="0.2">
      <c r="A44" s="84"/>
      <c r="B44" s="84" t="s">
        <v>726</v>
      </c>
      <c r="C44" s="84"/>
      <c r="D44" s="84" t="s">
        <v>195</v>
      </c>
      <c r="E44" s="84"/>
      <c r="F44" s="84"/>
      <c r="K44" s="71"/>
      <c r="L44" s="74"/>
      <c r="M44" t="e">
        <f t="shared" si="2"/>
        <v>#N/A</v>
      </c>
    </row>
    <row r="45" spans="1:13" ht="17" customHeight="1" x14ac:dyDescent="0.2">
      <c r="A45" s="84"/>
      <c r="B45" s="84" t="s">
        <v>727</v>
      </c>
      <c r="C45" s="84"/>
      <c r="D45" s="84" t="s">
        <v>568</v>
      </c>
      <c r="E45" s="84"/>
      <c r="F45" s="84"/>
      <c r="K45" s="71"/>
      <c r="L45" s="74"/>
      <c r="M45" t="e">
        <f t="shared" si="2"/>
        <v>#N/A</v>
      </c>
    </row>
    <row r="46" spans="1:13" ht="17" customHeight="1" x14ac:dyDescent="0.2">
      <c r="A46" s="84"/>
      <c r="B46" s="84" t="s">
        <v>99</v>
      </c>
      <c r="C46" s="84"/>
      <c r="D46" s="84" t="s">
        <v>177</v>
      </c>
      <c r="E46" s="84"/>
      <c r="F46" s="84"/>
      <c r="K46" s="71"/>
      <c r="L46" s="74"/>
      <c r="M46" t="e">
        <f t="shared" si="2"/>
        <v>#N/A</v>
      </c>
    </row>
    <row r="47" spans="1:13" ht="17" customHeight="1" x14ac:dyDescent="0.2">
      <c r="A47" s="84"/>
      <c r="B47" s="84" t="s">
        <v>98</v>
      </c>
      <c r="C47" s="84"/>
      <c r="D47" s="84" t="s">
        <v>192</v>
      </c>
      <c r="E47" s="84"/>
      <c r="F47" s="84"/>
      <c r="K47" s="71"/>
      <c r="L47" s="74"/>
      <c r="M47" t="e">
        <f t="shared" si="2"/>
        <v>#N/A</v>
      </c>
    </row>
    <row r="48" spans="1:13" ht="17" customHeight="1" x14ac:dyDescent="0.2">
      <c r="A48" s="84"/>
      <c r="B48" s="84" t="s">
        <v>161</v>
      </c>
      <c r="C48" s="84"/>
      <c r="D48" s="84" t="s">
        <v>579</v>
      </c>
      <c r="E48" s="84"/>
      <c r="F48" s="84"/>
      <c r="K48" s="71"/>
      <c r="L48" s="74"/>
      <c r="M48" t="e">
        <f t="shared" si="2"/>
        <v>#N/A</v>
      </c>
    </row>
    <row r="49" spans="1:13" ht="17" customHeight="1" x14ac:dyDescent="0.2">
      <c r="A49" s="84"/>
      <c r="B49" s="84" t="s">
        <v>82</v>
      </c>
      <c r="C49" s="84"/>
      <c r="D49" s="84" t="s">
        <v>200</v>
      </c>
      <c r="E49" s="84"/>
      <c r="F49" s="84"/>
      <c r="K49" s="71"/>
      <c r="L49" s="74"/>
      <c r="M49" t="e">
        <f t="shared" si="2"/>
        <v>#N/A</v>
      </c>
    </row>
    <row r="50" spans="1:13" ht="17" customHeight="1" x14ac:dyDescent="0.2">
      <c r="A50" s="84"/>
      <c r="B50" s="84" t="s">
        <v>721</v>
      </c>
      <c r="C50" s="84"/>
      <c r="D50" s="84" t="s">
        <v>569</v>
      </c>
      <c r="E50" s="84"/>
      <c r="F50" s="84"/>
      <c r="K50" s="71"/>
      <c r="L50" s="74"/>
      <c r="M50" t="e">
        <f t="shared" si="2"/>
        <v>#N/A</v>
      </c>
    </row>
    <row r="51" spans="1:13" ht="17" customHeight="1" x14ac:dyDescent="0.2">
      <c r="A51" s="84"/>
      <c r="B51" s="84" t="s">
        <v>711</v>
      </c>
      <c r="C51" s="84"/>
      <c r="E51" s="84"/>
      <c r="F51" s="84"/>
      <c r="K51" s="71"/>
      <c r="L51" s="74"/>
      <c r="M51" t="e">
        <f t="shared" si="2"/>
        <v>#N/A</v>
      </c>
    </row>
    <row r="52" spans="1:13" ht="17" customHeight="1" x14ac:dyDescent="0.2">
      <c r="A52" s="84"/>
      <c r="B52" s="84" t="s">
        <v>159</v>
      </c>
      <c r="C52" s="84"/>
      <c r="E52" s="84"/>
      <c r="F52" s="84"/>
      <c r="K52" s="71"/>
      <c r="L52" s="74"/>
      <c r="M52" t="e">
        <f t="shared" si="2"/>
        <v>#N/A</v>
      </c>
    </row>
    <row r="53" spans="1:13" ht="17" customHeight="1" x14ac:dyDescent="0.2">
      <c r="A53" s="84"/>
      <c r="B53" s="84" t="s">
        <v>129</v>
      </c>
      <c r="C53" s="84"/>
      <c r="D53" s="84"/>
      <c r="E53" s="84"/>
      <c r="F53" s="84"/>
      <c r="K53" s="71"/>
    </row>
    <row r="54" spans="1:13" ht="17" customHeight="1" x14ac:dyDescent="0.2">
      <c r="A54" s="84"/>
      <c r="B54" s="84" t="s">
        <v>95</v>
      </c>
      <c r="C54" s="84"/>
      <c r="D54" s="84"/>
      <c r="E54" s="84"/>
      <c r="F54" s="84"/>
      <c r="K54" s="71"/>
    </row>
    <row r="55" spans="1:13" ht="17" customHeight="1" x14ac:dyDescent="0.2">
      <c r="A55" s="84"/>
      <c r="B55" s="84" t="s">
        <v>722</v>
      </c>
      <c r="C55" s="84"/>
      <c r="D55" s="84"/>
      <c r="E55" s="84"/>
      <c r="F55" s="84"/>
      <c r="K55" s="71"/>
    </row>
    <row r="56" spans="1:13" ht="17" customHeight="1" x14ac:dyDescent="0.2">
      <c r="A56" s="84"/>
      <c r="B56" s="84" t="s">
        <v>118</v>
      </c>
      <c r="C56" s="84"/>
      <c r="D56" s="84"/>
      <c r="E56" s="84"/>
      <c r="F56" s="84"/>
      <c r="K56" s="71"/>
    </row>
    <row r="57" spans="1:13" ht="17" customHeight="1" x14ac:dyDescent="0.2">
      <c r="A57" s="84"/>
      <c r="B57" s="84" t="s">
        <v>96</v>
      </c>
      <c r="C57" s="84"/>
      <c r="D57" s="84"/>
      <c r="E57" s="84"/>
      <c r="F57" s="84"/>
      <c r="K57" s="71"/>
    </row>
    <row r="58" spans="1:13" ht="17" customHeight="1" x14ac:dyDescent="0.2">
      <c r="A58" s="84"/>
      <c r="B58" s="84" t="s">
        <v>125</v>
      </c>
      <c r="C58" s="84"/>
      <c r="D58" s="84"/>
      <c r="E58" s="84"/>
      <c r="F58" s="84"/>
      <c r="K58" s="71"/>
    </row>
    <row r="59" spans="1:13" ht="17" customHeight="1" x14ac:dyDescent="0.2">
      <c r="A59" s="84"/>
      <c r="B59" s="84" t="s">
        <v>149</v>
      </c>
      <c r="C59" s="84"/>
      <c r="D59" s="84"/>
      <c r="E59" s="84"/>
      <c r="F59" s="84"/>
      <c r="K59" s="71"/>
    </row>
    <row r="60" spans="1:13" ht="17" customHeight="1" x14ac:dyDescent="0.2">
      <c r="A60" s="84"/>
      <c r="B60" s="84" t="s">
        <v>510</v>
      </c>
      <c r="C60" s="84"/>
      <c r="D60" s="84"/>
      <c r="E60" s="84"/>
      <c r="F60" s="84"/>
      <c r="K60" s="71"/>
    </row>
    <row r="61" spans="1:13" ht="17" customHeight="1" x14ac:dyDescent="0.2">
      <c r="A61" s="84"/>
      <c r="B61" s="84" t="s">
        <v>131</v>
      </c>
      <c r="C61" s="84"/>
      <c r="D61" s="84"/>
      <c r="E61" s="84"/>
      <c r="F61" s="84"/>
      <c r="K61" s="71"/>
    </row>
    <row r="62" spans="1:13" ht="17" customHeight="1" x14ac:dyDescent="0.2">
      <c r="A62" s="84"/>
      <c r="B62" s="71" t="s">
        <v>218</v>
      </c>
      <c r="C62" s="84"/>
      <c r="D62" s="84"/>
      <c r="E62" s="84"/>
      <c r="F62" s="84"/>
      <c r="K62" s="71"/>
    </row>
    <row r="63" spans="1:13" ht="17" customHeight="1" x14ac:dyDescent="0.2">
      <c r="A63" s="84"/>
      <c r="B63" s="71" t="s">
        <v>269</v>
      </c>
      <c r="C63" s="84"/>
      <c r="D63" s="84"/>
      <c r="E63" s="84"/>
      <c r="F63" s="84"/>
      <c r="K63" s="71"/>
    </row>
    <row r="64" spans="1:13" ht="17" customHeight="1" x14ac:dyDescent="0.2">
      <c r="A64" s="84"/>
      <c r="B64" s="71" t="s">
        <v>228</v>
      </c>
      <c r="C64" s="84"/>
      <c r="D64" s="84"/>
      <c r="E64" s="84"/>
      <c r="F64" s="84"/>
      <c r="K64" s="71"/>
    </row>
    <row r="65" spans="1:11" ht="17" customHeight="1" x14ac:dyDescent="0.2">
      <c r="A65" s="84"/>
      <c r="B65" s="84" t="s">
        <v>706</v>
      </c>
      <c r="C65" s="84"/>
      <c r="D65" s="84"/>
      <c r="E65" s="84"/>
      <c r="F65" s="84"/>
      <c r="K65" s="71"/>
    </row>
    <row r="66" spans="1:11" ht="17" customHeight="1" x14ac:dyDescent="0.2">
      <c r="A66" s="84"/>
      <c r="B66" s="71" t="s">
        <v>272</v>
      </c>
      <c r="C66" s="84"/>
      <c r="D66" s="84"/>
      <c r="E66" s="84"/>
      <c r="F66" s="84"/>
      <c r="K66" s="71"/>
    </row>
    <row r="67" spans="1:11" ht="17" customHeight="1" x14ac:dyDescent="0.2">
      <c r="A67" s="84"/>
      <c r="B67" s="71" t="s">
        <v>246</v>
      </c>
      <c r="C67" s="84"/>
      <c r="D67" s="84"/>
      <c r="E67" s="84"/>
      <c r="F67" s="84"/>
      <c r="K67" s="71"/>
    </row>
    <row r="68" spans="1:11" ht="17" customHeight="1" x14ac:dyDescent="0.2">
      <c r="A68" s="84"/>
      <c r="B68" s="84" t="s">
        <v>135</v>
      </c>
      <c r="C68" s="84"/>
      <c r="D68" s="84"/>
      <c r="E68" s="84"/>
      <c r="F68" s="84"/>
      <c r="K68" s="71"/>
    </row>
    <row r="69" spans="1:11" ht="17" customHeight="1" x14ac:dyDescent="0.2">
      <c r="A69" s="84"/>
      <c r="B69" s="71" t="s">
        <v>290</v>
      </c>
      <c r="C69" s="84"/>
      <c r="D69" s="84"/>
      <c r="E69" s="84"/>
      <c r="F69" s="84"/>
      <c r="K69" s="71"/>
    </row>
    <row r="70" spans="1:11" ht="17" customHeight="1" x14ac:dyDescent="0.2">
      <c r="A70" s="84"/>
      <c r="B70" s="71" t="s">
        <v>220</v>
      </c>
      <c r="C70" s="84"/>
      <c r="D70" s="84"/>
      <c r="E70" s="84"/>
      <c r="F70" s="84"/>
      <c r="K70" s="71"/>
    </row>
    <row r="71" spans="1:11" ht="17" customHeight="1" x14ac:dyDescent="0.2">
      <c r="A71" s="84"/>
      <c r="B71" s="84" t="s">
        <v>153</v>
      </c>
      <c r="C71" s="84"/>
      <c r="D71" s="84"/>
      <c r="E71" s="84"/>
      <c r="F71" s="84"/>
      <c r="K71" s="71"/>
    </row>
    <row r="72" spans="1:11" ht="17" customHeight="1" x14ac:dyDescent="0.2">
      <c r="A72" s="84"/>
      <c r="B72" s="84" t="s">
        <v>102</v>
      </c>
      <c r="C72" s="84"/>
      <c r="D72" s="84"/>
      <c r="E72" s="84"/>
      <c r="F72" s="84"/>
      <c r="K72" s="71"/>
    </row>
    <row r="73" spans="1:11" ht="17" customHeight="1" x14ac:dyDescent="0.2">
      <c r="A73" s="84"/>
      <c r="B73" s="84" t="s">
        <v>529</v>
      </c>
      <c r="C73" s="84"/>
      <c r="D73" s="84"/>
      <c r="E73" s="84"/>
      <c r="F73" s="84"/>
    </row>
    <row r="74" spans="1:11" ht="17" customHeight="1" x14ac:dyDescent="0.2">
      <c r="A74" s="84"/>
      <c r="B74" s="84" t="s">
        <v>521</v>
      </c>
      <c r="C74" s="84"/>
      <c r="D74" s="84"/>
      <c r="E74" s="84"/>
      <c r="F74" s="84"/>
    </row>
    <row r="75" spans="1:11" ht="17" customHeight="1" x14ac:dyDescent="0.2">
      <c r="A75" s="84"/>
      <c r="B75" s="71" t="s">
        <v>244</v>
      </c>
      <c r="C75" s="84"/>
      <c r="D75" s="84"/>
      <c r="E75" s="84"/>
      <c r="F75" s="84"/>
    </row>
    <row r="76" spans="1:11" ht="17" customHeight="1" x14ac:dyDescent="0.2">
      <c r="A76" s="84"/>
      <c r="B76" s="84" t="s">
        <v>106</v>
      </c>
      <c r="C76" s="84"/>
      <c r="D76" s="84"/>
      <c r="E76" s="84"/>
      <c r="F76" s="84"/>
    </row>
    <row r="77" spans="1:11" ht="17" customHeight="1" x14ac:dyDescent="0.2">
      <c r="A77" s="84"/>
      <c r="B77" s="84" t="s">
        <v>110</v>
      </c>
      <c r="C77" s="84"/>
      <c r="D77" s="84"/>
      <c r="E77" s="84"/>
      <c r="F77" s="84"/>
    </row>
    <row r="78" spans="1:11" ht="17" customHeight="1" x14ac:dyDescent="0.2">
      <c r="A78" s="84"/>
      <c r="B78" s="71" t="s">
        <v>283</v>
      </c>
      <c r="C78" s="84"/>
      <c r="D78" s="84"/>
      <c r="E78" s="84"/>
      <c r="F78" s="84"/>
    </row>
    <row r="79" spans="1:11" ht="17" customHeight="1" x14ac:dyDescent="0.2">
      <c r="A79" s="84"/>
      <c r="B79" s="71" t="s">
        <v>258</v>
      </c>
      <c r="C79" s="84"/>
      <c r="D79" s="84"/>
      <c r="E79" s="84"/>
      <c r="F79" s="84"/>
    </row>
    <row r="80" spans="1:11" ht="17" customHeight="1" x14ac:dyDescent="0.2">
      <c r="A80" s="84"/>
      <c r="B80" s="84" t="s">
        <v>120</v>
      </c>
      <c r="C80" s="84"/>
      <c r="D80" s="84"/>
      <c r="E80" s="84"/>
      <c r="F80" s="84"/>
    </row>
    <row r="81" spans="1:6" ht="17" customHeight="1" x14ac:dyDescent="0.2">
      <c r="A81" s="84"/>
      <c r="B81" s="84" t="s">
        <v>134</v>
      </c>
      <c r="C81" s="84"/>
      <c r="D81" s="84"/>
      <c r="E81" s="84"/>
      <c r="F81" s="84"/>
    </row>
    <row r="82" spans="1:6" ht="17" customHeight="1" x14ac:dyDescent="0.2">
      <c r="A82" s="84"/>
      <c r="B82" s="84" t="s">
        <v>150</v>
      </c>
      <c r="C82" s="84"/>
      <c r="D82" s="84"/>
      <c r="E82" s="84"/>
      <c r="F82" s="84"/>
    </row>
    <row r="83" spans="1:6" ht="17" customHeight="1" x14ac:dyDescent="0.2">
      <c r="A83" s="84"/>
      <c r="B83" s="84" t="s">
        <v>107</v>
      </c>
      <c r="C83" s="84"/>
      <c r="D83" s="84"/>
      <c r="E83" s="84"/>
      <c r="F83" s="84"/>
    </row>
    <row r="84" spans="1:6" ht="17" customHeight="1" x14ac:dyDescent="0.2">
      <c r="A84" s="84"/>
      <c r="B84" s="71" t="s">
        <v>275</v>
      </c>
      <c r="C84" s="84"/>
      <c r="D84" s="84"/>
      <c r="E84" s="84"/>
      <c r="F84" s="84"/>
    </row>
    <row r="85" spans="1:6" ht="17" customHeight="1" x14ac:dyDescent="0.2">
      <c r="A85" s="84"/>
      <c r="B85" s="84" t="s">
        <v>709</v>
      </c>
      <c r="C85" s="84"/>
      <c r="D85" s="84"/>
      <c r="E85" s="84"/>
      <c r="F85" s="84"/>
    </row>
    <row r="86" spans="1:6" ht="17" customHeight="1" x14ac:dyDescent="0.2">
      <c r="A86" s="84"/>
      <c r="B86" s="71" t="s">
        <v>236</v>
      </c>
      <c r="C86" s="84"/>
      <c r="D86" s="84"/>
      <c r="E86" s="84"/>
      <c r="F86" s="84"/>
    </row>
    <row r="87" spans="1:6" ht="17" customHeight="1" x14ac:dyDescent="0.2">
      <c r="A87" s="84"/>
      <c r="B87" s="84" t="s">
        <v>703</v>
      </c>
      <c r="C87" s="84"/>
      <c r="D87" s="84"/>
      <c r="E87" s="84"/>
      <c r="F87" s="84"/>
    </row>
    <row r="88" spans="1:6" ht="17" customHeight="1" x14ac:dyDescent="0.2">
      <c r="A88" s="84"/>
      <c r="B88" s="84" t="s">
        <v>518</v>
      </c>
      <c r="C88" s="84"/>
      <c r="D88" s="84"/>
      <c r="E88" s="84"/>
      <c r="F88" s="84"/>
    </row>
    <row r="89" spans="1:6" ht="17" customHeight="1" x14ac:dyDescent="0.2">
      <c r="A89" s="84"/>
      <c r="B89" s="84" t="s">
        <v>92</v>
      </c>
      <c r="C89" s="84"/>
      <c r="D89" s="84"/>
      <c r="E89" s="84"/>
      <c r="F89" s="84"/>
    </row>
    <row r="90" spans="1:6" ht="17" customHeight="1" x14ac:dyDescent="0.2">
      <c r="A90" s="84"/>
      <c r="B90" s="71" t="s">
        <v>240</v>
      </c>
      <c r="C90" s="84"/>
      <c r="D90" s="84"/>
      <c r="E90" s="84"/>
      <c r="F90" s="84"/>
    </row>
    <row r="91" spans="1:6" ht="17" customHeight="1" x14ac:dyDescent="0.2">
      <c r="A91" s="84"/>
      <c r="B91" s="84" t="s">
        <v>155</v>
      </c>
      <c r="C91" s="84"/>
      <c r="D91" s="84"/>
      <c r="E91" s="84"/>
      <c r="F91" s="84"/>
    </row>
    <row r="92" spans="1:6" ht="17" customHeight="1" x14ac:dyDescent="0.2">
      <c r="A92" s="84"/>
      <c r="B92" s="84" t="s">
        <v>80</v>
      </c>
      <c r="C92" s="84"/>
      <c r="D92" s="84"/>
      <c r="E92" s="84"/>
      <c r="F92" s="84"/>
    </row>
    <row r="93" spans="1:6" ht="17" customHeight="1" x14ac:dyDescent="0.2">
      <c r="A93" s="84"/>
      <c r="B93" s="84" t="s">
        <v>710</v>
      </c>
      <c r="C93" s="84"/>
      <c r="D93" s="84"/>
      <c r="E93" s="84"/>
      <c r="F93" s="84"/>
    </row>
    <row r="94" spans="1:6" ht="17" customHeight="1" x14ac:dyDescent="0.2">
      <c r="A94" s="84"/>
      <c r="B94" s="84" t="s">
        <v>522</v>
      </c>
      <c r="C94" s="84"/>
      <c r="D94" s="84"/>
      <c r="E94" s="84"/>
      <c r="F94" s="84"/>
    </row>
    <row r="95" spans="1:6" ht="17" customHeight="1" x14ac:dyDescent="0.2">
      <c r="A95" s="84"/>
      <c r="B95" s="84" t="s">
        <v>158</v>
      </c>
      <c r="C95" s="84"/>
      <c r="D95" s="84"/>
      <c r="E95" s="84"/>
      <c r="F95" s="84"/>
    </row>
    <row r="96" spans="1:6" ht="17" customHeight="1" x14ac:dyDescent="0.2">
      <c r="A96" s="84"/>
      <c r="B96" s="84" t="s">
        <v>725</v>
      </c>
      <c r="C96" s="84"/>
      <c r="D96" s="84"/>
      <c r="E96" s="84"/>
      <c r="F96" s="84"/>
    </row>
    <row r="97" spans="1:6" ht="17" customHeight="1" x14ac:dyDescent="0.2">
      <c r="A97" s="84"/>
      <c r="B97" s="71" t="s">
        <v>249</v>
      </c>
      <c r="C97" s="84"/>
      <c r="D97" s="84"/>
      <c r="E97" s="84"/>
      <c r="F97" s="84"/>
    </row>
    <row r="98" spans="1:6" ht="17" customHeight="1" x14ac:dyDescent="0.2">
      <c r="A98" s="84"/>
      <c r="B98" s="84" t="s">
        <v>163</v>
      </c>
      <c r="C98" s="84"/>
      <c r="D98" s="84"/>
      <c r="E98" s="84"/>
      <c r="F98" s="84"/>
    </row>
    <row r="99" spans="1:6" ht="17" customHeight="1" x14ac:dyDescent="0.2">
      <c r="A99" s="84"/>
      <c r="B99" s="71" t="s">
        <v>253</v>
      </c>
      <c r="C99" s="84"/>
      <c r="D99" s="84"/>
      <c r="E99" s="84"/>
      <c r="F99" s="84"/>
    </row>
    <row r="100" spans="1:6" ht="17" customHeight="1" x14ac:dyDescent="0.2">
      <c r="A100"/>
      <c r="B100" s="84" t="s">
        <v>100</v>
      </c>
      <c r="C100"/>
      <c r="D100"/>
      <c r="E100"/>
      <c r="F100"/>
    </row>
    <row r="101" spans="1:6" ht="17" customHeight="1" x14ac:dyDescent="0.2">
      <c r="A101"/>
      <c r="B101" s="84" t="s">
        <v>133</v>
      </c>
      <c r="C101"/>
      <c r="D101"/>
      <c r="E101"/>
      <c r="F101"/>
    </row>
    <row r="102" spans="1:6" ht="17" customHeight="1" x14ac:dyDescent="0.2">
      <c r="A102"/>
      <c r="B102" s="84" t="s">
        <v>545</v>
      </c>
      <c r="C102"/>
      <c r="D102"/>
      <c r="E102"/>
      <c r="F102"/>
    </row>
    <row r="103" spans="1:6" ht="17" customHeight="1" x14ac:dyDescent="0.2">
      <c r="A103"/>
      <c r="B103" s="84" t="s">
        <v>86</v>
      </c>
      <c r="C103"/>
      <c r="D103"/>
      <c r="E103"/>
      <c r="F103"/>
    </row>
    <row r="104" spans="1:6" ht="17" customHeight="1" x14ac:dyDescent="0.2">
      <c r="A104"/>
      <c r="B104" s="84" t="s">
        <v>730</v>
      </c>
      <c r="C104"/>
      <c r="D104"/>
      <c r="E104"/>
      <c r="F104"/>
    </row>
    <row r="105" spans="1:6" ht="17" customHeight="1" x14ac:dyDescent="0.2">
      <c r="A105"/>
      <c r="B105" s="84" t="s">
        <v>718</v>
      </c>
      <c r="C105"/>
      <c r="D105"/>
      <c r="E105"/>
      <c r="F105"/>
    </row>
    <row r="106" spans="1:6" ht="17" customHeight="1" x14ac:dyDescent="0.2">
      <c r="A106"/>
      <c r="B106" s="84" t="s">
        <v>101</v>
      </c>
      <c r="C106"/>
      <c r="D106"/>
      <c r="E106"/>
      <c r="F106"/>
    </row>
    <row r="107" spans="1:6" ht="17" customHeight="1" x14ac:dyDescent="0.2">
      <c r="A107"/>
      <c r="B107" s="84" t="s">
        <v>81</v>
      </c>
      <c r="C107"/>
      <c r="D107"/>
      <c r="E107"/>
      <c r="F107"/>
    </row>
    <row r="108" spans="1:6" ht="17" customHeight="1" x14ac:dyDescent="0.2">
      <c r="A108"/>
      <c r="B108" s="84" t="s">
        <v>504</v>
      </c>
      <c r="C108"/>
      <c r="D108"/>
      <c r="E108"/>
      <c r="F108"/>
    </row>
    <row r="109" spans="1:6" ht="17" customHeight="1" x14ac:dyDescent="0.2">
      <c r="A109"/>
      <c r="B109" s="84" t="s">
        <v>557</v>
      </c>
      <c r="C109"/>
      <c r="D109"/>
      <c r="E109"/>
      <c r="F109"/>
    </row>
    <row r="110" spans="1:6" ht="17" customHeight="1" x14ac:dyDescent="0.2">
      <c r="A110"/>
      <c r="B110" s="84" t="s">
        <v>525</v>
      </c>
      <c r="C110"/>
      <c r="D110"/>
      <c r="E110"/>
      <c r="F110"/>
    </row>
    <row r="111" spans="1:6" ht="17" customHeight="1" x14ac:dyDescent="0.2">
      <c r="A111"/>
      <c r="B111" s="84" t="s">
        <v>166</v>
      </c>
      <c r="C111"/>
      <c r="D111"/>
      <c r="E111"/>
      <c r="F111"/>
    </row>
    <row r="112" spans="1:6" ht="17" customHeight="1" x14ac:dyDescent="0.2">
      <c r="A112"/>
      <c r="B112" s="84" t="s">
        <v>167</v>
      </c>
      <c r="C112"/>
      <c r="D112"/>
      <c r="E112"/>
      <c r="F112"/>
    </row>
    <row r="113" spans="2:2" customFormat="1" ht="17" customHeight="1" x14ac:dyDescent="0.2">
      <c r="B113" s="71" t="s">
        <v>292</v>
      </c>
    </row>
    <row r="114" spans="2:2" customFormat="1" ht="17" customHeight="1" x14ac:dyDescent="0.2">
      <c r="B114" s="84" t="s">
        <v>732</v>
      </c>
    </row>
    <row r="115" spans="2:2" customFormat="1" ht="17" customHeight="1" x14ac:dyDescent="0.2">
      <c r="B115" s="71" t="s">
        <v>231</v>
      </c>
    </row>
    <row r="116" spans="2:2" customFormat="1" ht="17" customHeight="1" x14ac:dyDescent="0.2">
      <c r="B116" s="84" t="s">
        <v>723</v>
      </c>
    </row>
    <row r="117" spans="2:2" customFormat="1" ht="17" customHeight="1" x14ac:dyDescent="0.2">
      <c r="B117" s="84" t="s">
        <v>103</v>
      </c>
    </row>
    <row r="118" spans="2:2" customFormat="1" ht="17" customHeight="1" x14ac:dyDescent="0.2">
      <c r="B118" s="84" t="s">
        <v>154</v>
      </c>
    </row>
    <row r="119" spans="2:2" customFormat="1" ht="17" customHeight="1" x14ac:dyDescent="0.2">
      <c r="B119" s="84" t="s">
        <v>717</v>
      </c>
    </row>
    <row r="120" spans="2:2" customFormat="1" ht="17" customHeight="1" x14ac:dyDescent="0.2">
      <c r="B120" s="84" t="s">
        <v>714</v>
      </c>
    </row>
    <row r="121" spans="2:2" customFormat="1" ht="17" customHeight="1" x14ac:dyDescent="0.2">
      <c r="B121" s="84" t="s">
        <v>720</v>
      </c>
    </row>
    <row r="122" spans="2:2" customFormat="1" ht="17" customHeight="1" x14ac:dyDescent="0.2">
      <c r="B122" s="84" t="s">
        <v>729</v>
      </c>
    </row>
    <row r="123" spans="2:2" customFormat="1" ht="17" customHeight="1" x14ac:dyDescent="0.2">
      <c r="B123" s="84" t="s">
        <v>705</v>
      </c>
    </row>
    <row r="124" spans="2:2" customFormat="1" ht="17" customHeight="1" x14ac:dyDescent="0.2">
      <c r="B124" s="84" t="s">
        <v>724</v>
      </c>
    </row>
    <row r="125" spans="2:2" customFormat="1" ht="17" customHeight="1" x14ac:dyDescent="0.2">
      <c r="B125" s="84" t="s">
        <v>124</v>
      </c>
    </row>
    <row r="126" spans="2:2" customFormat="1" ht="17" customHeight="1" x14ac:dyDescent="0.2">
      <c r="B126" s="84" t="s">
        <v>93</v>
      </c>
    </row>
    <row r="127" spans="2:2" customFormat="1" ht="17" customHeight="1" x14ac:dyDescent="0.2">
      <c r="B127" s="84" t="s">
        <v>126</v>
      </c>
    </row>
    <row r="128" spans="2:2" customFormat="1" ht="17" customHeight="1" x14ac:dyDescent="0.2">
      <c r="B128" s="84" t="s">
        <v>119</v>
      </c>
    </row>
    <row r="129" spans="2:2" customFormat="1" ht="17" customHeight="1" x14ac:dyDescent="0.2">
      <c r="B129" s="71" t="s">
        <v>230</v>
      </c>
    </row>
    <row r="130" spans="2:2" customFormat="1" ht="17" customHeight="1" x14ac:dyDescent="0.2">
      <c r="B130" s="84" t="s">
        <v>165</v>
      </c>
    </row>
    <row r="131" spans="2:2" customFormat="1" ht="17" customHeight="1" x14ac:dyDescent="0.2">
      <c r="B131" s="84" t="s">
        <v>157</v>
      </c>
    </row>
    <row r="132" spans="2:2" customFormat="1" ht="17" customHeight="1" x14ac:dyDescent="0.2">
      <c r="B132" s="84" t="s">
        <v>79</v>
      </c>
    </row>
    <row r="133" spans="2:2" customFormat="1" ht="17" customHeight="1" x14ac:dyDescent="0.2">
      <c r="B133" s="84" t="s">
        <v>546</v>
      </c>
    </row>
    <row r="134" spans="2:2" customFormat="1" ht="17" customHeight="1" x14ac:dyDescent="0.2">
      <c r="B134" s="84" t="s">
        <v>97</v>
      </c>
    </row>
    <row r="135" spans="2:2" customFormat="1" ht="17" customHeight="1" x14ac:dyDescent="0.2">
      <c r="B135" s="84" t="s">
        <v>716</v>
      </c>
    </row>
    <row r="136" spans="2:2" customFormat="1" ht="17" customHeight="1" x14ac:dyDescent="0.2">
      <c r="B136" s="84" t="s">
        <v>108</v>
      </c>
    </row>
    <row r="137" spans="2:2" customFormat="1" ht="17" customHeight="1" x14ac:dyDescent="0.2">
      <c r="B137" s="84" t="s">
        <v>728</v>
      </c>
    </row>
    <row r="138" spans="2:2" customFormat="1" ht="17" customHeight="1" x14ac:dyDescent="0.2">
      <c r="B138" s="84" t="s">
        <v>156</v>
      </c>
    </row>
    <row r="139" spans="2:2" customFormat="1" ht="17" customHeight="1" x14ac:dyDescent="0.2">
      <c r="B139" s="84" t="s">
        <v>701</v>
      </c>
    </row>
    <row r="140" spans="2:2" customFormat="1" ht="17" customHeight="1" x14ac:dyDescent="0.2">
      <c r="B140" s="84" t="s">
        <v>719</v>
      </c>
    </row>
    <row r="141" spans="2:2" customFormat="1" ht="17" customHeight="1" x14ac:dyDescent="0.2">
      <c r="B141" s="84" t="s">
        <v>122</v>
      </c>
    </row>
    <row r="142" spans="2:2" customFormat="1" ht="17" customHeight="1" x14ac:dyDescent="0.2">
      <c r="B142" s="84" t="s">
        <v>699</v>
      </c>
    </row>
    <row r="143" spans="2:2" customFormat="1" ht="17" customHeight="1" x14ac:dyDescent="0.2">
      <c r="B143" s="71" t="s">
        <v>214</v>
      </c>
    </row>
    <row r="144" spans="2:2" customFormat="1" ht="17" customHeight="1" x14ac:dyDescent="0.2">
      <c r="B144" s="84" t="s">
        <v>117</v>
      </c>
    </row>
    <row r="145" spans="1:6" ht="17" customHeight="1" x14ac:dyDescent="0.2">
      <c r="A145"/>
      <c r="B145" s="84" t="s">
        <v>94</v>
      </c>
      <c r="C145"/>
      <c r="D145"/>
      <c r="E145"/>
      <c r="F145"/>
    </row>
    <row r="146" spans="1:6" ht="17" customHeight="1" x14ac:dyDescent="0.2">
      <c r="B146" s="84" t="s">
        <v>533</v>
      </c>
    </row>
    <row r="147" spans="1:6" ht="17" customHeight="1" x14ac:dyDescent="0.2">
      <c r="B147" s="84" t="s">
        <v>104</v>
      </c>
    </row>
    <row r="148" spans="1:6" ht="17" customHeight="1" x14ac:dyDescent="0.2">
      <c r="B148" s="84" t="s">
        <v>128</v>
      </c>
    </row>
    <row r="149" spans="1:6" ht="17" customHeight="1" x14ac:dyDescent="0.2">
      <c r="B149" s="31"/>
    </row>
    <row r="150" spans="1:6" ht="17" customHeight="1" x14ac:dyDescent="0.2">
      <c r="B150" s="31"/>
    </row>
    <row r="151" spans="1:6" ht="17" customHeight="1" x14ac:dyDescent="0.2">
      <c r="B151" s="36"/>
    </row>
    <row r="152" spans="1:6" ht="17" customHeight="1" x14ac:dyDescent="0.2">
      <c r="B152" s="37"/>
    </row>
    <row r="153" spans="1:6" ht="17" customHeight="1" x14ac:dyDescent="0.2">
      <c r="B153" s="37"/>
    </row>
    <row r="154" spans="1:6" ht="17" customHeight="1" x14ac:dyDescent="0.2">
      <c r="B154" s="31"/>
    </row>
    <row r="155" spans="1:6" ht="17" customHeight="1" x14ac:dyDescent="0.2">
      <c r="B155" s="37"/>
    </row>
    <row r="156" spans="1:6" ht="17" customHeight="1" x14ac:dyDescent="0.2">
      <c r="B156" s="31"/>
    </row>
    <row r="157" spans="1:6" ht="17" customHeight="1" x14ac:dyDescent="0.2">
      <c r="B157" s="31"/>
    </row>
    <row r="158" spans="1:6" ht="17" customHeight="1" x14ac:dyDescent="0.2">
      <c r="B158" s="31"/>
    </row>
    <row r="159" spans="1:6" ht="17" customHeight="1" x14ac:dyDescent="0.2">
      <c r="B159" s="37"/>
    </row>
    <row r="160" spans="1:6" ht="17" customHeight="1" x14ac:dyDescent="0.2">
      <c r="B160" s="31"/>
    </row>
    <row r="161" spans="2:2" ht="17" customHeight="1" x14ac:dyDescent="0.2">
      <c r="B161" s="31"/>
    </row>
    <row r="162" spans="2:2" ht="17" customHeight="1" x14ac:dyDescent="0.2">
      <c r="B162" s="31"/>
    </row>
    <row r="163" spans="2:2" ht="17" customHeight="1" x14ac:dyDescent="0.2">
      <c r="B163"/>
    </row>
    <row r="164" spans="2:2" ht="17" customHeight="1" x14ac:dyDescent="0.2">
      <c r="B164" s="31"/>
    </row>
    <row r="165" spans="2:2" ht="17" customHeight="1" x14ac:dyDescent="0.2">
      <c r="B165" s="37"/>
    </row>
    <row r="166" spans="2:2" ht="17" customHeight="1" x14ac:dyDescent="0.2">
      <c r="B166" s="37"/>
    </row>
    <row r="167" spans="2:2" ht="17" customHeight="1" x14ac:dyDescent="0.2">
      <c r="B167" s="37"/>
    </row>
    <row r="168" spans="2:2" ht="17" customHeight="1" x14ac:dyDescent="0.2">
      <c r="B168" s="37"/>
    </row>
    <row r="169" spans="2:2" ht="17" customHeight="1" x14ac:dyDescent="0.2">
      <c r="B169" s="37"/>
    </row>
    <row r="170" spans="2:2" ht="17" customHeight="1" x14ac:dyDescent="0.2">
      <c r="B170" s="36"/>
    </row>
    <row r="171" spans="2:2" ht="17" customHeight="1" x14ac:dyDescent="0.2">
      <c r="B171" s="37"/>
    </row>
    <row r="172" spans="2:2" ht="17" customHeight="1" x14ac:dyDescent="0.2">
      <c r="B172" s="37"/>
    </row>
    <row r="173" spans="2:2" ht="17" customHeight="1" x14ac:dyDescent="0.2">
      <c r="B173" s="37"/>
    </row>
    <row r="174" spans="2:2" ht="17" customHeight="1" x14ac:dyDescent="0.2">
      <c r="B174" s="37"/>
    </row>
    <row r="175" spans="2:2" ht="17" customHeight="1" x14ac:dyDescent="0.2">
      <c r="B175" s="37"/>
    </row>
    <row r="176" spans="2:2" ht="17" customHeight="1" x14ac:dyDescent="0.2">
      <c r="B176" s="37"/>
    </row>
    <row r="177" spans="2:2" ht="17" customHeight="1" x14ac:dyDescent="0.2">
      <c r="B177" s="36"/>
    </row>
    <row r="178" spans="2:2" ht="17" customHeight="1" x14ac:dyDescent="0.2">
      <c r="B178" s="37"/>
    </row>
    <row r="179" spans="2:2" ht="17" customHeight="1" x14ac:dyDescent="0.2">
      <c r="B179" s="37"/>
    </row>
    <row r="180" spans="2:2" ht="17" customHeight="1" x14ac:dyDescent="0.2">
      <c r="B180" s="37"/>
    </row>
    <row r="181" spans="2:2" ht="17" customHeight="1" x14ac:dyDescent="0.2">
      <c r="B181" s="36"/>
    </row>
    <row r="182" spans="2:2" ht="17" customHeight="1" x14ac:dyDescent="0.2">
      <c r="B182" s="36"/>
    </row>
    <row r="183" spans="2:2" ht="17" customHeight="1" x14ac:dyDescent="0.2">
      <c r="B183" s="36"/>
    </row>
    <row r="184" spans="2:2" ht="17" customHeight="1" x14ac:dyDescent="0.2">
      <c r="B184" s="37"/>
    </row>
    <row r="185" spans="2:2" ht="17" customHeight="1" x14ac:dyDescent="0.2">
      <c r="B185" s="37"/>
    </row>
    <row r="186" spans="2:2" ht="17" customHeight="1" x14ac:dyDescent="0.2">
      <c r="B186" s="37"/>
    </row>
    <row r="187" spans="2:2" ht="17" customHeight="1" x14ac:dyDescent="0.2">
      <c r="B187" s="37"/>
    </row>
    <row r="188" spans="2:2" ht="17" customHeight="1" x14ac:dyDescent="0.2">
      <c r="B188" s="37"/>
    </row>
    <row r="189" spans="2:2" ht="17" customHeight="1" x14ac:dyDescent="0.2">
      <c r="B189" s="36"/>
    </row>
    <row r="190" spans="2:2" ht="17" customHeight="1" x14ac:dyDescent="0.2">
      <c r="B190"/>
    </row>
    <row r="191" spans="2:2" ht="17" customHeight="1" x14ac:dyDescent="0.2">
      <c r="B191"/>
    </row>
    <row r="192" spans="2:2" ht="17" customHeight="1" x14ac:dyDescent="0.2">
      <c r="B192"/>
    </row>
    <row r="193" spans="2:2" ht="17" customHeight="1" x14ac:dyDescent="0.2">
      <c r="B193"/>
    </row>
    <row r="194" spans="2:2" ht="17" customHeight="1" x14ac:dyDescent="0.2">
      <c r="B194"/>
    </row>
    <row r="195" spans="2:2" ht="17" customHeight="1" x14ac:dyDescent="0.2">
      <c r="B195"/>
    </row>
    <row r="196" spans="2:2" ht="17" customHeight="1" x14ac:dyDescent="0.2">
      <c r="B196"/>
    </row>
    <row r="197" spans="2:2" ht="17" customHeight="1" x14ac:dyDescent="0.2">
      <c r="B197"/>
    </row>
    <row r="198" spans="2:2" ht="17" customHeight="1" x14ac:dyDescent="0.2">
      <c r="B198"/>
    </row>
    <row r="199" spans="2:2" ht="17" customHeight="1" x14ac:dyDescent="0.2">
      <c r="B199"/>
    </row>
    <row r="200" spans="2:2" ht="17" customHeight="1" x14ac:dyDescent="0.2">
      <c r="B200"/>
    </row>
    <row r="201" spans="2:2" ht="17" customHeight="1" x14ac:dyDescent="0.2">
      <c r="B201"/>
    </row>
    <row r="202" spans="2:2" ht="17" customHeight="1" x14ac:dyDescent="0.2">
      <c r="B202"/>
    </row>
    <row r="203" spans="2:2" ht="17" customHeight="1" x14ac:dyDescent="0.2">
      <c r="B203"/>
    </row>
    <row r="204" spans="2:2" ht="17" customHeight="1" x14ac:dyDescent="0.2">
      <c r="B204"/>
    </row>
    <row r="205" spans="2:2" ht="17" customHeight="1" x14ac:dyDescent="0.2">
      <c r="B205"/>
    </row>
    <row r="206" spans="2:2" ht="17" customHeight="1" x14ac:dyDescent="0.2">
      <c r="B206"/>
    </row>
    <row r="207" spans="2:2" ht="17" customHeight="1" x14ac:dyDescent="0.2">
      <c r="B207"/>
    </row>
    <row r="208" spans="2:2" ht="17" customHeight="1" x14ac:dyDescent="0.2">
      <c r="B208"/>
    </row>
    <row r="209" spans="2:2" ht="17" customHeight="1" x14ac:dyDescent="0.2">
      <c r="B209"/>
    </row>
    <row r="210" spans="2:2" ht="17" customHeight="1" x14ac:dyDescent="0.2">
      <c r="B210"/>
    </row>
    <row r="211" spans="2:2" ht="17" customHeight="1" x14ac:dyDescent="0.2">
      <c r="B211"/>
    </row>
    <row r="212" spans="2:2" ht="17" customHeight="1" x14ac:dyDescent="0.2">
      <c r="B212"/>
    </row>
    <row r="213" spans="2:2" ht="17" customHeight="1" x14ac:dyDescent="0.2">
      <c r="B213"/>
    </row>
    <row r="214" spans="2:2" ht="17" customHeight="1" x14ac:dyDescent="0.2">
      <c r="B214"/>
    </row>
    <row r="215" spans="2:2" ht="17" customHeight="1" x14ac:dyDescent="0.2">
      <c r="B215"/>
    </row>
    <row r="216" spans="2:2" ht="17" customHeight="1" x14ac:dyDescent="0.2">
      <c r="B216"/>
    </row>
    <row r="217" spans="2:2" ht="17" customHeight="1" x14ac:dyDescent="0.2">
      <c r="B217"/>
    </row>
    <row r="218" spans="2:2" ht="17" customHeight="1" x14ac:dyDescent="0.2">
      <c r="B218"/>
    </row>
    <row r="219" spans="2:2" ht="17" customHeight="1" x14ac:dyDescent="0.2">
      <c r="B219"/>
    </row>
    <row r="220" spans="2:2" ht="17" customHeight="1" x14ac:dyDescent="0.2">
      <c r="B220"/>
    </row>
    <row r="221" spans="2:2" ht="17" customHeight="1" x14ac:dyDescent="0.2">
      <c r="B221"/>
    </row>
    <row r="222" spans="2:2" ht="17" customHeight="1" x14ac:dyDescent="0.2">
      <c r="B222"/>
    </row>
    <row r="223" spans="2:2" ht="17" customHeight="1" x14ac:dyDescent="0.2">
      <c r="B223"/>
    </row>
    <row r="224" spans="2:2" ht="17" customHeight="1" x14ac:dyDescent="0.2">
      <c r="B224"/>
    </row>
    <row r="225" spans="2:2" ht="17" customHeight="1" x14ac:dyDescent="0.2">
      <c r="B225"/>
    </row>
    <row r="226" spans="2:2" ht="17" customHeight="1" x14ac:dyDescent="0.2">
      <c r="B226"/>
    </row>
    <row r="227" spans="2:2" ht="17" customHeight="1" x14ac:dyDescent="0.2">
      <c r="B227"/>
    </row>
    <row r="228" spans="2:2" ht="17" customHeight="1" x14ac:dyDescent="0.2">
      <c r="B228"/>
    </row>
    <row r="229" spans="2:2" ht="17" customHeight="1" x14ac:dyDescent="0.2">
      <c r="B229"/>
    </row>
    <row r="230" spans="2:2" ht="17" customHeight="1" x14ac:dyDescent="0.2">
      <c r="B230"/>
    </row>
    <row r="231" spans="2:2" ht="17" customHeight="1" x14ac:dyDescent="0.2">
      <c r="B231"/>
    </row>
    <row r="232" spans="2:2" ht="17" customHeight="1" x14ac:dyDescent="0.2">
      <c r="B232"/>
    </row>
    <row r="233" spans="2:2" ht="17" customHeight="1" x14ac:dyDescent="0.2">
      <c r="B233"/>
    </row>
    <row r="234" spans="2:2" ht="17" customHeight="1" x14ac:dyDescent="0.2">
      <c r="B234"/>
    </row>
  </sheetData>
  <sortState xmlns:xlrd2="http://schemas.microsoft.com/office/spreadsheetml/2017/richdata2" ref="A4:A32">
    <sortCondition ref="A4:A32"/>
  </sortState>
  <mergeCells count="1">
    <mergeCell ref="N7:S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88DCD-7F0E-224A-873E-4E82CC10273E}">
  <dimension ref="A1:AU163"/>
  <sheetViews>
    <sheetView tabSelected="1" workbookViewId="0">
      <selection activeCell="A2" sqref="A2"/>
    </sheetView>
  </sheetViews>
  <sheetFormatPr baseColWidth="10" defaultColWidth="9" defaultRowHeight="15" x14ac:dyDescent="0.2"/>
  <cols>
    <col min="1" max="1" width="25.5" style="26" customWidth="1"/>
    <col min="2" max="10" width="11.83203125" style="2" customWidth="1"/>
    <col min="11" max="11" width="15.6640625" customWidth="1"/>
    <col min="13" max="13" width="21.5" style="26" customWidth="1"/>
    <col min="14" max="22" width="11.83203125" customWidth="1"/>
    <col min="23" max="23" width="15.6640625" customWidth="1"/>
    <col min="25" max="25" width="19.5" customWidth="1"/>
    <col min="26" max="34" width="11.83203125" customWidth="1"/>
    <col min="35" max="35" width="15.6640625" customWidth="1"/>
    <col min="37" max="37" width="21.5" customWidth="1"/>
    <col min="38" max="46" width="11.83203125" customWidth="1"/>
    <col min="47" max="47" width="15.6640625" customWidth="1"/>
  </cols>
  <sheetData>
    <row r="1" spans="1:47" x14ac:dyDescent="0.2">
      <c r="A1" s="17"/>
      <c r="B1" s="32"/>
      <c r="C1" s="32"/>
      <c r="D1" s="32"/>
      <c r="E1" s="32"/>
      <c r="F1" s="32"/>
      <c r="G1" s="32"/>
      <c r="H1" s="32"/>
      <c r="I1" s="32"/>
      <c r="J1" s="32"/>
      <c r="K1" s="18"/>
      <c r="L1" s="18"/>
      <c r="M1" s="17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</row>
    <row r="2" spans="1:47" x14ac:dyDescent="0.2">
      <c r="A2" s="17"/>
      <c r="B2" s="32"/>
      <c r="C2" s="32"/>
      <c r="D2" s="32"/>
      <c r="E2" s="32"/>
      <c r="F2" s="32"/>
      <c r="G2" s="32"/>
      <c r="H2" s="32"/>
      <c r="I2" s="32"/>
      <c r="J2" s="32"/>
      <c r="K2" s="18"/>
      <c r="L2" s="18"/>
      <c r="M2" s="17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</row>
    <row r="3" spans="1:47" x14ac:dyDescent="0.2">
      <c r="A3" s="17"/>
      <c r="B3" s="32"/>
      <c r="C3" s="32"/>
      <c r="D3" s="32"/>
      <c r="E3" s="32"/>
      <c r="F3" s="32"/>
      <c r="G3" s="32"/>
      <c r="H3" s="32"/>
      <c r="I3" s="32"/>
      <c r="J3" s="32"/>
      <c r="K3" s="18"/>
      <c r="L3" s="18"/>
      <c r="M3" s="17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</row>
    <row r="4" spans="1:47" x14ac:dyDescent="0.2">
      <c r="A4" s="17"/>
      <c r="B4" s="32"/>
      <c r="C4" s="32"/>
      <c r="D4" s="32"/>
      <c r="E4" s="32"/>
      <c r="F4" s="32"/>
      <c r="G4" s="32"/>
      <c r="H4" s="32"/>
      <c r="I4" s="32"/>
      <c r="J4" s="32"/>
      <c r="K4" s="18"/>
      <c r="L4" s="18"/>
      <c r="M4" s="17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</row>
    <row r="5" spans="1:47" x14ac:dyDescent="0.2">
      <c r="A5" s="17"/>
      <c r="B5" s="32"/>
      <c r="C5" s="32"/>
      <c r="D5" s="32"/>
      <c r="E5" s="32"/>
      <c r="F5" s="32"/>
      <c r="G5" s="32"/>
      <c r="H5" s="32"/>
      <c r="I5" s="32"/>
      <c r="J5" s="32"/>
      <c r="K5" s="18"/>
      <c r="L5" s="18"/>
      <c r="M5" s="17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</row>
    <row r="6" spans="1:47" x14ac:dyDescent="0.2">
      <c r="A6" s="17"/>
      <c r="B6" s="32"/>
      <c r="C6" s="32"/>
      <c r="D6" s="32"/>
      <c r="E6" s="32"/>
      <c r="F6" s="32"/>
      <c r="G6" s="32"/>
      <c r="H6" s="32"/>
      <c r="I6" s="32"/>
      <c r="J6" s="32"/>
      <c r="K6" s="18"/>
      <c r="L6" s="18"/>
      <c r="M6" s="17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</row>
    <row r="7" spans="1:47" x14ac:dyDescent="0.2">
      <c r="A7" s="17"/>
      <c r="B7" s="32"/>
      <c r="C7" s="32"/>
      <c r="D7" s="32"/>
      <c r="E7" s="32"/>
      <c r="F7" s="32"/>
      <c r="G7" s="32"/>
      <c r="H7" s="32"/>
      <c r="I7" s="32"/>
      <c r="J7" s="32"/>
      <c r="K7" s="18"/>
      <c r="L7" s="18"/>
      <c r="M7" s="17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</row>
    <row r="8" spans="1:47" x14ac:dyDescent="0.2">
      <c r="A8" s="17"/>
      <c r="B8" s="32"/>
      <c r="C8" s="32"/>
      <c r="D8" s="32"/>
      <c r="E8" s="32"/>
      <c r="F8" s="32"/>
      <c r="G8" s="32"/>
      <c r="H8" s="32"/>
      <c r="I8" s="32"/>
      <c r="J8" s="32"/>
      <c r="K8" s="18"/>
      <c r="L8" s="18"/>
      <c r="M8" s="17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</row>
    <row r="9" spans="1:47" x14ac:dyDescent="0.2">
      <c r="A9" s="17"/>
      <c r="B9" s="32"/>
      <c r="C9" s="32"/>
      <c r="D9" s="32"/>
      <c r="E9" s="32"/>
      <c r="F9" s="32"/>
      <c r="G9" s="32"/>
      <c r="H9" s="32"/>
      <c r="I9" s="32"/>
      <c r="J9" s="32"/>
      <c r="K9" s="18"/>
      <c r="L9" s="18"/>
      <c r="M9" s="17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</row>
    <row r="10" spans="1:47" x14ac:dyDescent="0.2">
      <c r="A10" s="17"/>
      <c r="B10" s="32"/>
      <c r="C10" s="32"/>
      <c r="D10" s="32"/>
      <c r="E10" s="32"/>
      <c r="F10" s="32"/>
      <c r="G10" s="32"/>
      <c r="H10" s="32"/>
      <c r="I10" s="32"/>
      <c r="J10" s="32"/>
      <c r="K10" s="18"/>
      <c r="L10" s="18"/>
      <c r="M10" s="17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</row>
    <row r="11" spans="1:47" x14ac:dyDescent="0.2">
      <c r="A11" s="17"/>
      <c r="B11" s="32"/>
      <c r="C11" s="32"/>
      <c r="D11" s="32"/>
      <c r="E11" s="32"/>
      <c r="F11" s="32"/>
      <c r="G11" s="32"/>
      <c r="H11" s="32"/>
      <c r="I11" s="32"/>
      <c r="J11" s="32"/>
      <c r="K11" s="18"/>
      <c r="L11" s="18"/>
      <c r="M11" s="17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</row>
    <row r="12" spans="1:47" x14ac:dyDescent="0.2">
      <c r="A12" s="17"/>
      <c r="B12" s="32"/>
      <c r="C12" s="32"/>
      <c r="D12" s="32"/>
      <c r="E12" s="32"/>
      <c r="F12" s="32"/>
      <c r="G12" s="32"/>
      <c r="H12" s="32"/>
      <c r="I12" s="32"/>
      <c r="J12" s="32"/>
      <c r="K12" s="18"/>
      <c r="L12" s="18"/>
      <c r="M12" s="17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</row>
    <row r="13" spans="1:47" x14ac:dyDescent="0.2">
      <c r="A13" s="17"/>
      <c r="B13" s="32"/>
      <c r="C13" s="32"/>
      <c r="D13" s="32"/>
      <c r="E13" s="32"/>
      <c r="F13" s="32"/>
      <c r="G13" s="32"/>
      <c r="H13" s="32"/>
      <c r="I13" s="32"/>
      <c r="J13" s="32"/>
      <c r="K13" s="18"/>
      <c r="L13" s="18"/>
      <c r="M13" s="17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</row>
    <row r="14" spans="1:47" x14ac:dyDescent="0.2">
      <c r="A14" s="17"/>
      <c r="B14" s="32"/>
      <c r="C14" s="32"/>
      <c r="D14" s="32"/>
      <c r="E14" s="32"/>
      <c r="F14" s="32"/>
      <c r="G14" s="32"/>
      <c r="H14" s="32"/>
      <c r="I14" s="32"/>
      <c r="J14" s="32"/>
      <c r="K14" s="18"/>
      <c r="L14" s="18"/>
      <c r="M14" s="17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</row>
    <row r="15" spans="1:47" ht="27" thickBot="1" x14ac:dyDescent="0.35">
      <c r="A15" s="17"/>
      <c r="B15" s="32"/>
      <c r="D15" s="33" t="s">
        <v>31</v>
      </c>
      <c r="E15" s="34"/>
      <c r="F15" s="32"/>
      <c r="G15" s="32"/>
      <c r="H15" s="32"/>
      <c r="I15" s="32"/>
      <c r="J15" s="32"/>
      <c r="K15" s="18"/>
      <c r="L15" s="18"/>
      <c r="M15" s="17"/>
      <c r="N15" s="18"/>
      <c r="O15" s="19" t="s">
        <v>31</v>
      </c>
      <c r="P15" s="20"/>
      <c r="Q15" s="18"/>
      <c r="R15" s="18"/>
      <c r="S15" s="18"/>
      <c r="T15" s="18"/>
      <c r="U15" s="18"/>
      <c r="V15" s="18"/>
      <c r="W15" s="18"/>
      <c r="X15" s="18"/>
      <c r="Y15" s="18"/>
      <c r="Z15" s="18"/>
      <c r="AB15" s="19" t="s">
        <v>31</v>
      </c>
      <c r="AC15" s="20"/>
      <c r="AD15" s="18"/>
      <c r="AE15" s="18"/>
      <c r="AF15" s="18"/>
      <c r="AG15" s="18"/>
      <c r="AH15" s="18"/>
      <c r="AI15" s="18"/>
      <c r="AJ15" s="18"/>
      <c r="AK15" s="18"/>
      <c r="AL15" s="18"/>
    </row>
    <row r="16" spans="1:47" ht="27" thickBot="1" x14ac:dyDescent="0.35">
      <c r="A16" s="107" t="s">
        <v>348</v>
      </c>
      <c r="B16" s="108"/>
      <c r="C16" s="108"/>
      <c r="D16" s="108"/>
      <c r="E16" s="108"/>
      <c r="F16" s="108"/>
      <c r="G16" s="108"/>
      <c r="H16" s="108"/>
      <c r="I16" s="108"/>
      <c r="J16" s="108"/>
      <c r="K16" s="109"/>
      <c r="L16" s="18"/>
      <c r="M16" s="107" t="s">
        <v>349</v>
      </c>
      <c r="N16" s="108"/>
      <c r="O16" s="108"/>
      <c r="P16" s="108"/>
      <c r="Q16" s="108"/>
      <c r="R16" s="108"/>
      <c r="S16" s="108"/>
      <c r="T16" s="108"/>
      <c r="U16" s="108"/>
      <c r="V16" s="110"/>
      <c r="W16" s="109"/>
      <c r="X16" s="18"/>
      <c r="Y16" s="107" t="s">
        <v>350</v>
      </c>
      <c r="Z16" s="111"/>
      <c r="AA16" s="111"/>
      <c r="AB16" s="111"/>
      <c r="AC16" s="111"/>
      <c r="AD16" s="111"/>
      <c r="AE16" s="111"/>
      <c r="AF16" s="111"/>
      <c r="AG16" s="111"/>
      <c r="AH16" s="111"/>
      <c r="AI16" s="112"/>
      <c r="AJ16" s="18"/>
      <c r="AK16" s="107" t="s">
        <v>351</v>
      </c>
      <c r="AL16" s="111"/>
      <c r="AM16" s="111"/>
      <c r="AN16" s="111"/>
      <c r="AO16" s="111"/>
      <c r="AP16" s="111"/>
      <c r="AQ16" s="111"/>
      <c r="AR16" s="111"/>
      <c r="AS16" s="111"/>
      <c r="AT16" s="111"/>
      <c r="AU16" s="112"/>
    </row>
    <row r="17" spans="1:47" s="22" customFormat="1" ht="32" customHeight="1" thickBot="1" x14ac:dyDescent="0.25">
      <c r="A17" s="66" t="s">
        <v>32</v>
      </c>
      <c r="B17" s="56" t="s">
        <v>465</v>
      </c>
      <c r="C17" s="56" t="s">
        <v>466</v>
      </c>
      <c r="D17" s="56" t="s">
        <v>467</v>
      </c>
      <c r="E17" s="56" t="s">
        <v>468</v>
      </c>
      <c r="F17" s="56" t="s">
        <v>469</v>
      </c>
      <c r="G17" s="57" t="s">
        <v>470</v>
      </c>
      <c r="H17" s="57" t="s">
        <v>471</v>
      </c>
      <c r="I17" s="57" t="s">
        <v>42</v>
      </c>
      <c r="J17" s="57" t="s">
        <v>53</v>
      </c>
      <c r="K17" s="28" t="s">
        <v>54</v>
      </c>
      <c r="L17" s="21"/>
      <c r="M17" s="38" t="s">
        <v>32</v>
      </c>
      <c r="N17" s="56" t="s">
        <v>465</v>
      </c>
      <c r="O17" s="56" t="s">
        <v>466</v>
      </c>
      <c r="P17" s="56" t="s">
        <v>467</v>
      </c>
      <c r="Q17" s="56" t="s">
        <v>468</v>
      </c>
      <c r="R17" s="56" t="s">
        <v>469</v>
      </c>
      <c r="S17" s="57" t="s">
        <v>470</v>
      </c>
      <c r="T17" s="57" t="s">
        <v>471</v>
      </c>
      <c r="U17" s="39" t="s">
        <v>42</v>
      </c>
      <c r="V17" s="39" t="s">
        <v>53</v>
      </c>
      <c r="W17" s="28" t="s">
        <v>54</v>
      </c>
      <c r="X17" s="21"/>
      <c r="Y17" s="55" t="s">
        <v>32</v>
      </c>
      <c r="Z17" s="56" t="s">
        <v>465</v>
      </c>
      <c r="AA17" s="56" t="s">
        <v>466</v>
      </c>
      <c r="AB17" s="56" t="s">
        <v>467</v>
      </c>
      <c r="AC17" s="56" t="s">
        <v>468</v>
      </c>
      <c r="AD17" s="56" t="s">
        <v>469</v>
      </c>
      <c r="AE17" s="57" t="s">
        <v>470</v>
      </c>
      <c r="AF17" s="57" t="s">
        <v>471</v>
      </c>
      <c r="AG17" s="57" t="s">
        <v>42</v>
      </c>
      <c r="AH17" s="57" t="s">
        <v>53</v>
      </c>
      <c r="AI17" s="28" t="s">
        <v>54</v>
      </c>
      <c r="AJ17" s="21"/>
      <c r="AK17" s="43" t="s">
        <v>32</v>
      </c>
      <c r="AL17" s="56" t="s">
        <v>465</v>
      </c>
      <c r="AM17" s="56" t="s">
        <v>466</v>
      </c>
      <c r="AN17" s="56" t="s">
        <v>467</v>
      </c>
      <c r="AO17" s="56" t="s">
        <v>468</v>
      </c>
      <c r="AP17" s="56" t="s">
        <v>469</v>
      </c>
      <c r="AQ17" s="57" t="s">
        <v>470</v>
      </c>
      <c r="AR17" s="57" t="s">
        <v>471</v>
      </c>
      <c r="AS17" s="57" t="s">
        <v>42</v>
      </c>
      <c r="AT17" s="57" t="s">
        <v>53</v>
      </c>
      <c r="AU17" s="28" t="s">
        <v>54</v>
      </c>
    </row>
    <row r="18" spans="1:47" ht="16" x14ac:dyDescent="0.2">
      <c r="A18" s="95" t="s">
        <v>83</v>
      </c>
      <c r="B18" s="42">
        <f>_xlfn.IFNA(INDEX('RD1 Eagle'!$I$2:$I$200,MATCH(Men_5[[#This Row],[Rider]],'RD1 Eagle'!$F$2:$F$200,0)),"")</f>
        <v>370</v>
      </c>
      <c r="C18" s="42">
        <f>_xlfn.IFNA(INDEX('RD2 Shepherds'!$I$2:$I$200,MATCH(Men_5[[#This Row],[Rider]],'RD2 Shepherds'!$F$2:$F$200,0)),"")</f>
        <v>390</v>
      </c>
      <c r="D18" s="42">
        <f>_xlfn.IFNA(INDEX('RD3 Eagle Park'!$I$2:$I$200,MATCH(Men_5[[#This Row],[Rider]],'RD3 Eagle Park'!$F$2:$F$200,0)),"")</f>
        <v>360</v>
      </c>
      <c r="E18" s="42">
        <f>_xlfn.IFNA(INDEX('RD4 Ohalloran'!$I$2:$I$200,MATCH(Men_5[[#This Row],[Rider]],'RD4 Ohalloran'!$F$2:$F$200,0)),"")</f>
        <v>450</v>
      </c>
      <c r="F18" s="42"/>
      <c r="G18" s="42"/>
      <c r="H18" s="42"/>
      <c r="I18" s="42">
        <f>7-COUNTBLANK(Men_5[[#This Row],[RD1 XCC Eagle]:[RD7 XCM TBD]])</f>
        <v>4</v>
      </c>
      <c r="J18" s="67" cm="1">
        <f t="array" ref="J18">IF(Men_5[[#This Row],[Number of Rounds]]&lt;=5,SUM(IF(ISNA(B18:H18),0,B18:H18)),SUM(LARGE(B18:H18,{1,2,3,4,5})))</f>
        <v>1570</v>
      </c>
      <c r="K18" s="58" cm="1">
        <f t="array" ref="K18">113-SUM(IF(J18&gt;$J$18:$J$163,1/COUNTIF($J$18:$J$163,$J$18:$J$163)))</f>
        <v>1.0000000000000284</v>
      </c>
      <c r="L18" s="18"/>
      <c r="M18" s="95" t="s">
        <v>87</v>
      </c>
      <c r="N18" s="78">
        <f>_xlfn.IFNA(INDEX('RD1 Eagle'!$I$2:$I$200,MATCH(Women6[[#This Row],[Rider]],'RD1 Eagle'!$F$2:$F$200,0)),"")</f>
        <v>500</v>
      </c>
      <c r="O18" s="35">
        <f>_xlfn.IFNA(INDEX('RD2 Shepherds'!$I$2:$I$200,MATCH(Women6[[#This Row],[Rider]],'RD2 Shepherds'!$F$2:$F$200,0)),"")</f>
        <v>500</v>
      </c>
      <c r="P18" s="35">
        <f>_xlfn.IFNA(INDEX('RD3 Eagle Park'!$I$2:$I$200,MATCH(Women6[[#This Row],[Rider]],'RD3 Eagle Park'!$F$2:$F$200,0)),"")</f>
        <v>500</v>
      </c>
      <c r="Q18" s="35">
        <f>_xlfn.IFNA(INDEX('RD4 Ohalloran'!$I$2:$I$200,MATCH(Women6[[#This Row],[Rider]],'RD4 Ohalloran'!$F$2:$F$200,0)),"")</f>
        <v>500</v>
      </c>
      <c r="R18" s="46"/>
      <c r="S18" s="46"/>
      <c r="T18" s="46"/>
      <c r="U18" s="46">
        <f>7-COUNTBLANK(Women6[[#This Row],[RD1 XCC Eagle]:[RD7 XCM TBD]])</f>
        <v>4</v>
      </c>
      <c r="V18" s="63" cm="1">
        <f t="array" ref="V18">IF(Men_5[[#This Row],[Number of Rounds]]&lt;=5,SUM(IF(ISNA(N18:T18),0,N18:T18)),SUM(LARGE(N18:T18,{1,2,3,4,5})))</f>
        <v>2000</v>
      </c>
      <c r="W18" s="47" cm="1">
        <f t="array" ref="W18">26-SUM(IF(V18&gt;$V$18:$V$47,1/COUNTIF($V$18:$V$47,$V$18:$V$47)))</f>
        <v>1.0000000000000036</v>
      </c>
      <c r="X18" s="18"/>
      <c r="Y18" s="95" t="s">
        <v>176</v>
      </c>
      <c r="Z18" s="35">
        <f>_xlfn.IFNA(INDEX('RD1 Eagle'!$I$2:$I$200,MATCH(Junior7[[#This Row],[Rider]],'RD1 Eagle'!$F$2:$F$200,0)),"")</f>
        <v>500</v>
      </c>
      <c r="AA18" s="35">
        <f>_xlfn.IFNA(INDEX('RD2 Shepherds'!$I$2:$I$200,MATCH(Junior7[[#This Row],[Rider]],'RD2 Shepherds'!$F$2:$F$200,0)),"")</f>
        <v>500</v>
      </c>
      <c r="AB18" s="35">
        <f>_xlfn.IFNA(INDEX('RD3 Eagle Park'!$I$2:$I$200,MATCH(Junior7[[#This Row],[Rider]],'RD3 Eagle Park'!$F$2:$F$200,0)),"")</f>
        <v>500</v>
      </c>
      <c r="AC18" s="35">
        <f>_xlfn.IFNA(INDEX('RD4 Ohalloran'!$I$2:$I$200,MATCH(Junior7[[#This Row],[Rider]],'RD4 Ohalloran'!$F$2:$F$200,0)),"")</f>
        <v>500</v>
      </c>
      <c r="AD18" s="44"/>
      <c r="AE18" s="44"/>
      <c r="AF18" s="45"/>
      <c r="AG18" s="45">
        <f>6-COUNTBLANK(Junior7[[#This Row],[RD1 XCC Eagle]:[RD6 XCM Fox Creek]])</f>
        <v>4</v>
      </c>
      <c r="AH18" s="23" cm="1">
        <f t="array" ref="AH18">IF(Junior7[[#This Row],[Number of Rounds]]&lt;=5,SUM(IF(ISNA(Z18:AF18),0,Z18:AF18)),SUM(LARGE(Z18:AF18,{1,2,3,4,5})))</f>
        <v>2000</v>
      </c>
      <c r="AI18" s="100" cm="1">
        <f t="array" ref="AI18">34-SUM(IF(AH18&gt;$AH$18:$AH$65,1/COUNTIF($AH$18:$AH$65,$AH$18:$AH$65)))</f>
        <v>1</v>
      </c>
      <c r="AJ18" s="18"/>
      <c r="AK18" s="95" t="s">
        <v>196</v>
      </c>
      <c r="AL18" s="35" t="str">
        <f>_xlfn.IFNA(INDEX('RD1 Eagle'!$I$2:$I$200,MATCH(Women5108[[#This Row],[Rider]],'RD1 Eagle'!$F$2:$F$200,0)),"")</f>
        <v/>
      </c>
      <c r="AM18" s="35">
        <f>_xlfn.IFNA(INDEX('RD2 Shepherds'!$I$2:$I$200,MATCH(Women5108[[#This Row],[Rider]],'RD2 Shepherds'!$F$2:$F$200,0)),"")</f>
        <v>500</v>
      </c>
      <c r="AN18" s="35" t="str">
        <f>_xlfn.IFNA(INDEX('RD3 Eagle Park'!$I$2:$I$200,MATCH(Women5108[[#This Row],[Rider]],'RD3 Eagle Park'!$F$2:$F$200,0)),"")</f>
        <v/>
      </c>
      <c r="AO18" s="35">
        <f>_xlfn.IFNA(INDEX('RD4 Ohalloran'!$I$2:$I$200,MATCH(Women5108[[#This Row],[Rider]],'RD4 Ohalloran'!$F$2:$F$200,0)),"")</f>
        <v>500</v>
      </c>
      <c r="AP18" s="46"/>
      <c r="AQ18" s="46"/>
      <c r="AR18" s="46"/>
      <c r="AS18" s="63">
        <f>6-COUNTBLANK(Women5108[[#This Row],[RD1 XCC Eagle]:[RD6 XCM Fox Creek]])</f>
        <v>2</v>
      </c>
      <c r="AT18" s="23" cm="1">
        <f t="array" ref="AT18">IF(Women5108[[#This Row],[Number of Rounds]]&lt;=5,SUM(IF(ISNA(AL18:AR18),0,AL18:AR18)),SUM(LARGE(AL18:AR18,{1,2,3,4,5})))</f>
        <v>1000</v>
      </c>
      <c r="AU18" s="103" cm="1">
        <f t="array" ref="AU18">6-SUM(IF(AT18&gt;$AT$18:$AT$26,1/COUNTIF($AT$18:$AT$26,$AT$18:$AT$26)))</f>
        <v>1</v>
      </c>
    </row>
    <row r="19" spans="1:47" ht="16" x14ac:dyDescent="0.2">
      <c r="A19" s="95" t="s">
        <v>84</v>
      </c>
      <c r="B19" s="42">
        <f>_xlfn.IFNA(INDEX('RD1 Eagle'!$I$2:$I$200,MATCH(Men_5[[#This Row],[Rider]],'RD1 Eagle'!$F$2:$F$200,0)),"")</f>
        <v>380</v>
      </c>
      <c r="C19" s="42">
        <f>_xlfn.IFNA(INDEX('RD2 Shepherds'!$I$2:$I$200,MATCH(Men_5[[#This Row],[Rider]],'RD2 Shepherds'!$F$2:$F$200,0)),"")</f>
        <v>380</v>
      </c>
      <c r="D19" s="42">
        <f>_xlfn.IFNA(INDEX('RD3 Eagle Park'!$I$2:$I$200,MATCH(Men_5[[#This Row],[Rider]],'RD3 Eagle Park'!$F$2:$F$200,0)),"")</f>
        <v>310</v>
      </c>
      <c r="E19" s="42">
        <f>_xlfn.IFNA(INDEX('RD4 Ohalloran'!$I$2:$I$200,MATCH(Men_5[[#This Row],[Rider]],'RD4 Ohalloran'!$F$2:$F$200,0)),"")</f>
        <v>360</v>
      </c>
      <c r="F19" s="42"/>
      <c r="G19" s="42"/>
      <c r="H19" s="42"/>
      <c r="I19" s="42">
        <f>7-COUNTBLANK(Men_5[[#This Row],[RD1 XCC Eagle]:[RD7 XCM TBD]])</f>
        <v>4</v>
      </c>
      <c r="J19" s="67" cm="1">
        <f t="array" ref="J19">IF(Men_5[[#This Row],[Number of Rounds]]&lt;=5,SUM(IF(ISNA(B19:H19),0,B19:H19)),SUM(LARGE(B19:H19,{1,2,3,4,5})))</f>
        <v>1430</v>
      </c>
      <c r="K19" s="89" cm="1">
        <f t="array" ref="K19">113-SUM(IF(J19&gt;$J$18:$J$163,1/COUNTIF($J$18:$J$163,$J$18:$J$163)))</f>
        <v>2.0000000000000284</v>
      </c>
      <c r="L19" s="18"/>
      <c r="M19" s="95" t="s">
        <v>113</v>
      </c>
      <c r="N19" s="86">
        <f>_xlfn.IFNA(INDEX('RD1 Eagle'!$I$2:$I$200,MATCH(Women6[[#This Row],[Rider]],'RD1 Eagle'!$F$2:$F$200,0)),"")</f>
        <v>320</v>
      </c>
      <c r="O19" s="42">
        <f>_xlfn.IFNA(INDEX('RD2 Shepherds'!$I$2:$I$200,MATCH(Women6[[#This Row],[Rider]],'RD2 Shepherds'!$F$2:$F$200,0)),"")</f>
        <v>360</v>
      </c>
      <c r="P19" s="35">
        <f>_xlfn.IFNA(INDEX('RD3 Eagle Park'!$I$2:$I$200,MATCH(Women6[[#This Row],[Rider]],'RD3 Eagle Park'!$F$2:$F$200,0)),"")</f>
        <v>400</v>
      </c>
      <c r="Q19" s="35">
        <f>_xlfn.IFNA(INDEX('RD4 Ohalloran'!$I$2:$I$200,MATCH(Women6[[#This Row],[Rider]],'RD4 Ohalloran'!$F$2:$F$200,0)),"")</f>
        <v>400</v>
      </c>
      <c r="R19" s="35"/>
      <c r="S19" s="35"/>
      <c r="T19" s="35"/>
      <c r="U19" s="35">
        <f>7-COUNTBLANK(Women6[[#This Row],[RD1 XCC Eagle]:[RD7 XCM TBD]])</f>
        <v>4</v>
      </c>
      <c r="V19" s="64" cm="1">
        <f t="array" ref="V19">IF(Men_5[[#This Row],[Number of Rounds]]&lt;=5,SUM(IF(ISNA(N19:T19),0,N19:T19)),SUM(LARGE(N19:T19,{1,2,3,4,5})))</f>
        <v>1480</v>
      </c>
      <c r="W19" s="89" cm="1">
        <f t="array" ref="W19">26-SUM(IF(V19&gt;$V$18:$V$47,1/COUNTIF($V$18:$V$47,$V$18:$V$47)))</f>
        <v>2</v>
      </c>
      <c r="X19" s="18"/>
      <c r="Y19" s="95" t="s">
        <v>184</v>
      </c>
      <c r="Z19" s="86">
        <f>_xlfn.IFNA(INDEX('RD1 Eagle'!$I$2:$I$200,MATCH(Junior7[[#This Row],[Rider]],'RD1 Eagle'!$F$2:$F$200,0)),"")</f>
        <v>420</v>
      </c>
      <c r="AA19" s="86">
        <f>_xlfn.IFNA(INDEX('RD2 Shepherds'!$I$2:$I$200,MATCH(Junior7[[#This Row],[Rider]],'RD2 Shepherds'!$F$2:$F$200,0)),"")</f>
        <v>420</v>
      </c>
      <c r="AB19" s="35">
        <f>_xlfn.IFNA(INDEX('RD3 Eagle Park'!$I$2:$I$200,MATCH(Junior7[[#This Row],[Rider]],'RD3 Eagle Park'!$F$2:$F$200,0)),"")</f>
        <v>420</v>
      </c>
      <c r="AC19" s="35">
        <f>_xlfn.IFNA(INDEX('RD4 Ohalloran'!$I$2:$I$200,MATCH(Junior7[[#This Row],[Rider]],'RD4 Ohalloran'!$F$2:$F$200,0)),"")</f>
        <v>450</v>
      </c>
      <c r="AD19" s="23"/>
      <c r="AE19" s="24"/>
      <c r="AF19" s="24"/>
      <c r="AG19" s="24">
        <f>6-COUNTBLANK(Junior7[[#This Row],[RD1 XCC Eagle]:[RD6 XCM Fox Creek]])</f>
        <v>4</v>
      </c>
      <c r="AH19" s="23" cm="1">
        <f t="array" ref="AH19">IF(Junior7[[#This Row],[Number of Rounds]]&lt;=5,SUM(IF(ISNA(Z19:AF19),0,Z19:AF19)),SUM(LARGE(Z19:AF19,{1,2,3,4,5})))</f>
        <v>1710</v>
      </c>
      <c r="AI19" s="89" cm="1">
        <f t="array" ref="AI19">34-SUM(IF(AH19&gt;$AH$18:$AH$65,1/COUNTIF($AH$18:$AH$65,$AH$18:$AH$65)))</f>
        <v>2</v>
      </c>
      <c r="AJ19" s="18"/>
      <c r="AK19" s="95" t="s">
        <v>207</v>
      </c>
      <c r="AL19" s="35">
        <f>_xlfn.IFNA(INDEX('RD1 Eagle'!$I$2:$I$200,MATCH(Women5108[[#This Row],[Rider]],'RD1 Eagle'!$F$2:$F$200,0)),"")</f>
        <v>500</v>
      </c>
      <c r="AM19" s="35">
        <f>_xlfn.IFNA(INDEX('RD2 Shepherds'!$I$2:$I$200,MATCH(Women5108[[#This Row],[Rider]],'RD2 Shepherds'!$F$2:$F$200,0)),"")</f>
        <v>420</v>
      </c>
      <c r="AN19" s="35" t="str">
        <f>_xlfn.IFNA(INDEX('RD3 Eagle Park'!$I$2:$I$200,MATCH(Women5108[[#This Row],[Rider]],'RD3 Eagle Park'!$F$2:$F$200,0)),"")</f>
        <v/>
      </c>
      <c r="AO19" s="35" t="str">
        <f>_xlfn.IFNA(INDEX('RD4 Ohalloran'!$I$2:$I$200,MATCH(Women5108[[#This Row],[Rider]],'RD4 Ohalloran'!$F$2:$F$200,0)),"")</f>
        <v/>
      </c>
      <c r="AP19" s="35"/>
      <c r="AQ19" s="35"/>
      <c r="AR19" s="35"/>
      <c r="AS19" s="35">
        <f>6-COUNTBLANK(Women5108[[#This Row],[RD1 XCC Eagle]:[RD6 XCM Fox Creek]])</f>
        <v>2</v>
      </c>
      <c r="AT19" s="23" cm="1">
        <f t="array" ref="AT19">IF(Women5108[[#This Row],[Number of Rounds]]&lt;=5,SUM(IF(ISNA(AL19:AR19),0,AL19:AR19)),SUM(LARGE(AL19:AR19,{1,2,3,4,5})))</f>
        <v>920</v>
      </c>
      <c r="AU19" s="89" cm="1">
        <f t="array" ref="AU19">6-SUM(IF(AT19&gt;$AT$18:$AT$26,1/COUNTIF($AT$18:$AT$26,$AT$18:$AT$26)))</f>
        <v>2</v>
      </c>
    </row>
    <row r="20" spans="1:47" ht="16" x14ac:dyDescent="0.2">
      <c r="A20" s="95" t="s">
        <v>85</v>
      </c>
      <c r="B20" s="42">
        <f>_xlfn.IFNA(INDEX('RD1 Eagle'!$I$2:$I$200,MATCH(Men_5[[#This Row],[Rider]],'RD1 Eagle'!$F$2:$F$200,0)),"")</f>
        <v>360</v>
      </c>
      <c r="C20" s="42">
        <f>_xlfn.IFNA(INDEX('RD2 Shepherds'!$I$2:$I$200,MATCH(Men_5[[#This Row],[Rider]],'RD2 Shepherds'!$F$2:$F$200,0)),"")</f>
        <v>370</v>
      </c>
      <c r="D20" s="42">
        <f>_xlfn.IFNA(INDEX('RD3 Eagle Park'!$I$2:$I$200,MATCH(Men_5[[#This Row],[Rider]],'RD3 Eagle Park'!$F$2:$F$200,0)),"")</f>
        <v>330</v>
      </c>
      <c r="E20" s="42">
        <f>_xlfn.IFNA(INDEX('RD4 Ohalloran'!$I$2:$I$200,MATCH(Men_5[[#This Row],[Rider]],'RD4 Ohalloran'!$F$2:$F$200,0)),"")</f>
        <v>340</v>
      </c>
      <c r="F20" s="42"/>
      <c r="G20" s="42"/>
      <c r="H20" s="42"/>
      <c r="I20" s="42">
        <f>7-COUNTBLANK(Men_5[[#This Row],[RD1 XCC Eagle]:[RD7 XCM TBD]])</f>
        <v>4</v>
      </c>
      <c r="J20" s="67" cm="1">
        <f t="array" ref="J20">IF(Men_5[[#This Row],[Number of Rounds]]&lt;=5,SUM(IF(ISNA(B20:H20),0,B20:H20)),SUM(LARGE(B20:H20,{1,2,3,4,5})))</f>
        <v>1400</v>
      </c>
      <c r="K20" s="25" cm="1">
        <f t="array" ref="K20">113-SUM(IF(J20&gt;$J$18:$J$163,1/COUNTIF($J$18:$J$163,$J$18:$J$163)))</f>
        <v>3.0000000000000284</v>
      </c>
      <c r="L20" s="18"/>
      <c r="M20" s="95" t="s">
        <v>115</v>
      </c>
      <c r="N20" s="86">
        <f>_xlfn.IFNA(INDEX('RD1 Eagle'!$I$2:$I$200,MATCH(Women6[[#This Row],[Rider]],'RD1 Eagle'!$F$2:$F$200,0)),"")</f>
        <v>336</v>
      </c>
      <c r="O20" s="42">
        <f>_xlfn.IFNA(INDEX('RD2 Shepherds'!$I$2:$I$200,MATCH(Women6[[#This Row],[Rider]],'RD2 Shepherds'!$F$2:$F$200,0)),"")</f>
        <v>320</v>
      </c>
      <c r="P20" s="35">
        <f>_xlfn.IFNA(INDEX('RD3 Eagle Park'!$I$2:$I$200,MATCH(Women6[[#This Row],[Rider]],'RD3 Eagle Park'!$F$2:$F$200,0)),"")</f>
        <v>390</v>
      </c>
      <c r="Q20" s="35">
        <f>_xlfn.IFNA(INDEX('RD4 Ohalloran'!$I$2:$I$200,MATCH(Women6[[#This Row],[Rider]],'RD4 Ohalloran'!$F$2:$F$200,0)),"")</f>
        <v>360</v>
      </c>
      <c r="R20" s="35"/>
      <c r="S20" s="35"/>
      <c r="T20" s="35"/>
      <c r="U20" s="35">
        <f>7-COUNTBLANK(Women6[[#This Row],[RD1 XCC Eagle]:[RD7 XCM TBD]])</f>
        <v>4</v>
      </c>
      <c r="V20" s="64" cm="1">
        <f t="array" ref="V20">IF(Men_5[[#This Row],[Number of Rounds]]&lt;=5,SUM(IF(ISNA(N20:T20),0,N20:T20)),SUM(LARGE(N20:T20,{1,2,3,4,5})))</f>
        <v>1406</v>
      </c>
      <c r="W20" s="25" cm="1">
        <f t="array" ref="W20">26-SUM(IF(V20&gt;$V$18:$V$47,1/COUNTIF($V$18:$V$47,$V$18:$V$47)))</f>
        <v>3</v>
      </c>
      <c r="X20" s="18"/>
      <c r="Y20" s="95" t="s">
        <v>175</v>
      </c>
      <c r="Z20" s="78">
        <f>_xlfn.IFNA(INDEX('RD1 Eagle'!$I$2:$I$200,MATCH(Junior7[[#This Row],[Rider]],'RD1 Eagle'!$F$2:$F$200,0)),"")</f>
        <v>370</v>
      </c>
      <c r="AA20" s="78">
        <f>_xlfn.IFNA(INDEX('RD2 Shepherds'!$I$2:$I$200,MATCH(Junior7[[#This Row],[Rider]],'RD2 Shepherds'!$F$2:$F$200,0)),"")</f>
        <v>360</v>
      </c>
      <c r="AB20" s="35">
        <f>_xlfn.IFNA(INDEX('RD3 Eagle Park'!$I$2:$I$200,MATCH(Junior7[[#This Row],[Rider]],'RD3 Eagle Park'!$F$2:$F$200,0)),"")</f>
        <v>420</v>
      </c>
      <c r="AC20" s="35">
        <f>_xlfn.IFNA(INDEX('RD4 Ohalloran'!$I$2:$I$200,MATCH(Junior7[[#This Row],[Rider]],'RD4 Ohalloran'!$F$2:$F$200,0)),"")</f>
        <v>500</v>
      </c>
      <c r="AD20" s="23"/>
      <c r="AE20" s="24"/>
      <c r="AF20" s="24"/>
      <c r="AG20" s="24">
        <f>6-COUNTBLANK(Junior7[[#This Row],[RD1 XCC Eagle]:[RD6 XCM Fox Creek]])</f>
        <v>4</v>
      </c>
      <c r="AH20" s="23" cm="1">
        <f t="array" ref="AH20">IF(Junior7[[#This Row],[Number of Rounds]]&lt;=5,SUM(IF(ISNA(Z20:AF20),0,Z20:AF20)),SUM(LARGE(Z20:AF20,{1,2,3,4,5})))</f>
        <v>1650</v>
      </c>
      <c r="AI20" s="25" cm="1">
        <f t="array" ref="AI20">34-SUM(IF(AH20&gt;$AH$18:$AH$65,1/COUNTIF($AH$18:$AH$65,$AH$18:$AH$65)))</f>
        <v>3</v>
      </c>
      <c r="AJ20" s="18"/>
      <c r="AK20" s="95" t="s">
        <v>206</v>
      </c>
      <c r="AL20" s="35">
        <f>_xlfn.IFNA(INDEX('RD1 Eagle'!$I$2:$I$200,MATCH(Women5108[[#This Row],[Rider]],'RD1 Eagle'!$F$2:$F$200,0)),"")</f>
        <v>450</v>
      </c>
      <c r="AM20" s="35">
        <f>_xlfn.IFNA(INDEX('RD2 Shepherds'!$I$2:$I$200,MATCH(Women5108[[#This Row],[Rider]],'RD2 Shepherds'!$F$2:$F$200,0)),"")</f>
        <v>450</v>
      </c>
      <c r="AN20" s="35" t="str">
        <f>_xlfn.IFNA(INDEX('RD3 Eagle Park'!$I$2:$I$200,MATCH(Women5108[[#This Row],[Rider]],'RD3 Eagle Park'!$F$2:$F$200,0)),"")</f>
        <v/>
      </c>
      <c r="AO20" s="35" t="str">
        <f>_xlfn.IFNA(INDEX('RD4 Ohalloran'!$I$2:$I$200,MATCH(Women5108[[#This Row],[Rider]],'RD4 Ohalloran'!$F$2:$F$200,0)),"")</f>
        <v/>
      </c>
      <c r="AP20" s="35"/>
      <c r="AQ20" s="35"/>
      <c r="AR20" s="35"/>
      <c r="AS20" s="35">
        <f>6-COUNTBLANK(Women5108[[#This Row],[RD1 XCC Eagle]:[RD6 XCM Fox Creek]])</f>
        <v>2</v>
      </c>
      <c r="AT20" s="23" cm="1">
        <f t="array" ref="AT20">IF(Women5108[[#This Row],[Number of Rounds]]&lt;=5,SUM(IF(ISNA(AL20:AR20),0,AL20:AR20)),SUM(LARGE(AL20:AR20,{1,2,3,4,5})))</f>
        <v>900</v>
      </c>
      <c r="AU20" s="25" cm="1">
        <f t="array" ref="AU20">6-SUM(IF(AT20&gt;$AT$18:$AT$26,1/COUNTIF($AT$18:$AT$26,$AT$18:$AT$26)))</f>
        <v>3</v>
      </c>
    </row>
    <row r="21" spans="1:47" ht="16" x14ac:dyDescent="0.2">
      <c r="A21" s="95" t="s">
        <v>82</v>
      </c>
      <c r="B21" s="42">
        <f>_xlfn.IFNA(INDEX('RD1 Eagle'!$I$2:$I$200,MATCH(Men_5[[#This Row],[Rider]],'RD1 Eagle'!$F$2:$F$200,0)),"")</f>
        <v>450</v>
      </c>
      <c r="C21" s="42">
        <f>_xlfn.IFNA(INDEX('RD2 Shepherds'!$I$2:$I$200,MATCH(Men_5[[#This Row],[Rider]],'RD2 Shepherds'!$F$2:$F$200,0)),"")</f>
        <v>400</v>
      </c>
      <c r="D21" s="42">
        <f>_xlfn.IFNA(INDEX('RD3 Eagle Park'!$I$2:$I$200,MATCH(Men_5[[#This Row],[Rider]],'RD3 Eagle Park'!$F$2:$F$200,0)),"")</f>
        <v>420</v>
      </c>
      <c r="E21" s="42" t="str">
        <f>_xlfn.IFNA(INDEX('RD4 Ohalloran'!$I$2:$I$200,MATCH(Men_5[[#This Row],[Rider]],'RD4 Ohalloran'!$F$2:$F$200,0)),"")</f>
        <v/>
      </c>
      <c r="F21" s="42"/>
      <c r="G21" s="42"/>
      <c r="H21" s="42"/>
      <c r="I21" s="42">
        <f>7-COUNTBLANK(Men_5[[#This Row],[RD1 XCC Eagle]:[RD7 XCM TBD]])</f>
        <v>3</v>
      </c>
      <c r="J21" s="67" cm="1">
        <f t="array" ref="J21">IF(Men_5[[#This Row],[Number of Rounds]]&lt;=5,SUM(IF(ISNA(B21:H21),0,B21:H21)),SUM(LARGE(B21:H21,{1,2,3,4,5})))</f>
        <v>1270</v>
      </c>
      <c r="K21" s="96" cm="1">
        <f t="array" ref="K21">113-SUM(IF(J21&gt;$J$18:$J$163,1/COUNTIF($J$18:$J$163,$J$18:$J$163)))</f>
        <v>4.0000000000000142</v>
      </c>
      <c r="L21" s="18"/>
      <c r="M21" s="95" t="s">
        <v>89</v>
      </c>
      <c r="N21" s="86">
        <f>_xlfn.IFNA(INDEX('RD1 Eagle'!$I$2:$I$200,MATCH(Women6[[#This Row],[Rider]],'RD1 Eagle'!$F$2:$F$200,0)),"")</f>
        <v>450</v>
      </c>
      <c r="O21" s="42">
        <f>_xlfn.IFNA(INDEX('RD2 Shepherds'!$I$2:$I$200,MATCH(Women6[[#This Row],[Rider]],'RD2 Shepherds'!$F$2:$F$200,0)),"")</f>
        <v>420</v>
      </c>
      <c r="P21" s="35">
        <f>_xlfn.IFNA(INDEX('RD3 Eagle Park'!$I$2:$I$200,MATCH(Women6[[#This Row],[Rider]],'RD3 Eagle Park'!$F$2:$F$200,0)),"")</f>
        <v>450</v>
      </c>
      <c r="Q21" s="35" t="str">
        <f>_xlfn.IFNA(INDEX('RD4 Ohalloran'!$I$2:$I$200,MATCH(Women6[[#This Row],[Rider]],'RD4 Ohalloran'!$F$2:$F$200,0)),"")</f>
        <v/>
      </c>
      <c r="R21" s="35"/>
      <c r="S21" s="35"/>
      <c r="T21" s="35"/>
      <c r="U21" s="35">
        <f>7-COUNTBLANK(Women6[[#This Row],[RD1 XCC Eagle]:[RD7 XCM TBD]])</f>
        <v>3</v>
      </c>
      <c r="V21" s="64" cm="1">
        <f t="array" ref="V21">IF(Men_5[[#This Row],[Number of Rounds]]&lt;=5,SUM(IF(ISNA(N21:T21),0,N21:T21)),SUM(LARGE(N21:T21,{1,2,3,4,5})))</f>
        <v>1320</v>
      </c>
      <c r="W21" s="40" cm="1">
        <f t="array" ref="W21">26-SUM(IF(V21&gt;$V$18:$V$47,1/COUNTIF($V$18:$V$47,$V$18:$V$47)))</f>
        <v>4</v>
      </c>
      <c r="X21" s="18"/>
      <c r="Y21" s="95" t="s">
        <v>190</v>
      </c>
      <c r="Z21" s="78">
        <f>_xlfn.IFNA(INDEX('RD1 Eagle'!$I$2:$I$200,MATCH(Junior7[[#This Row],[Rider]],'RD1 Eagle'!$F$2:$F$200,0)),"")</f>
        <v>380</v>
      </c>
      <c r="AA21" s="78">
        <f>_xlfn.IFNA(INDEX('RD2 Shepherds'!$I$2:$I$200,MATCH(Junior7[[#This Row],[Rider]],'RD2 Shepherds'!$F$2:$F$200,0)),"")</f>
        <v>350</v>
      </c>
      <c r="AB21" s="35">
        <f>_xlfn.IFNA(INDEX('RD3 Eagle Park'!$I$2:$I$200,MATCH(Junior7[[#This Row],[Rider]],'RD3 Eagle Park'!$F$2:$F$200,0)),"")</f>
        <v>400</v>
      </c>
      <c r="AC21" s="35">
        <f>_xlfn.IFNA(INDEX('RD4 Ohalloran'!$I$2:$I$200,MATCH(Junior7[[#This Row],[Rider]],'RD4 Ohalloran'!$F$2:$F$200,0)),"")</f>
        <v>380</v>
      </c>
      <c r="AD21" s="23"/>
      <c r="AE21" s="24"/>
      <c r="AF21" s="24"/>
      <c r="AG21" s="24">
        <f>6-COUNTBLANK(Junior7[[#This Row],[RD1 XCC Eagle]:[RD6 XCM Fox Creek]])</f>
        <v>4</v>
      </c>
      <c r="AH21" s="23" cm="1">
        <f t="array" ref="AH21">IF(Junior7[[#This Row],[Number of Rounds]]&lt;=5,SUM(IF(ISNA(Z21:AF21),0,Z21:AF21)),SUM(LARGE(Z21:AF21,{1,2,3,4,5})))</f>
        <v>1510</v>
      </c>
      <c r="AI21" s="99" cm="1">
        <f t="array" ref="AI21">34-SUM(IF(AH21&gt;$AH$18:$AH$65,1/COUNTIF($AH$18:$AH$65,$AH$18:$AH$65)))</f>
        <v>4</v>
      </c>
      <c r="AJ21" s="18"/>
      <c r="AK21" s="95" t="s">
        <v>572</v>
      </c>
      <c r="AL21" s="35" t="str">
        <f>_xlfn.IFNA(INDEX('RD1 Eagle'!$I$2:$I$200,MATCH(Women5108[[#This Row],[Rider]],'RD1 Eagle'!$F$2:$F$200,0)),"")</f>
        <v/>
      </c>
      <c r="AM21" s="35" t="str">
        <f>_xlfn.IFNA(INDEX('RD2 Shepherds'!$I$2:$I$200,MATCH(Women5108[[#This Row],[Rider]],'RD2 Shepherds'!$F$2:$F$200,0)),"")</f>
        <v/>
      </c>
      <c r="AN21" s="35">
        <f>_xlfn.IFNA(INDEX('RD3 Eagle Park'!$I$2:$I$200,MATCH(Women5108[[#This Row],[Rider]],'RD3 Eagle Park'!$F$2:$F$200,0)),"")</f>
        <v>500</v>
      </c>
      <c r="AO21" s="35" t="str">
        <f>_xlfn.IFNA(INDEX('RD4 Ohalloran'!$I$2:$I$200,MATCH(Women5108[[#This Row],[Rider]],'RD4 Ohalloran'!$F$2:$F$200,0)),"")</f>
        <v/>
      </c>
      <c r="AP21" s="35"/>
      <c r="AQ21" s="35"/>
      <c r="AR21" s="35"/>
      <c r="AS21" s="35">
        <f>6-COUNTBLANK(Women5108[[#This Row],[RD1 XCC Eagle]:[RD6 XCM Fox Creek]])</f>
        <v>1</v>
      </c>
      <c r="AT21" s="23" cm="1">
        <f t="array" ref="AT21">IF(Women5108[[#This Row],[Number of Rounds]]&lt;=5,SUM(IF(ISNA(AL21:AR21),0,AL21:AR21)),SUM(LARGE(AL21:AR21,{1,2,3,4,5})))</f>
        <v>500</v>
      </c>
      <c r="AU21" s="120" cm="1">
        <f t="array" ref="AU21">6-SUM(IF(AT21&gt;$AT$18:$AT$26,1/COUNTIF($AT$18:$AT$26,$AT$18:$AT$26)))</f>
        <v>4</v>
      </c>
    </row>
    <row r="22" spans="1:47" ht="16" x14ac:dyDescent="0.2">
      <c r="A22" s="95" t="s">
        <v>80</v>
      </c>
      <c r="B22" s="42" t="str">
        <f>_xlfn.IFNA(INDEX('RD1 Eagle'!$I$2:$I$200,MATCH(Men_5[[#This Row],[Rider]],'RD1 Eagle'!$F$2:$F$200,0)),"")</f>
        <v/>
      </c>
      <c r="C22" s="42">
        <f>_xlfn.IFNA(INDEX('RD2 Shepherds'!$I$2:$I$200,MATCH(Men_5[[#This Row],[Rider]],'RD2 Shepherds'!$F$2:$F$200,0)),"")</f>
        <v>450</v>
      </c>
      <c r="D22" s="42">
        <f>_xlfn.IFNA(INDEX('RD3 Eagle Park'!$I$2:$I$200,MATCH(Men_5[[#This Row],[Rider]],'RD3 Eagle Park'!$F$2:$F$200,0)),"")</f>
        <v>390</v>
      </c>
      <c r="E22" s="42">
        <f>_xlfn.IFNA(INDEX('RD4 Ohalloran'!$I$2:$I$200,MATCH(Men_5[[#This Row],[Rider]],'RD4 Ohalloran'!$F$2:$F$200,0)),"")</f>
        <v>420</v>
      </c>
      <c r="F22" s="42"/>
      <c r="G22" s="42"/>
      <c r="H22" s="42"/>
      <c r="I22" s="42">
        <f>7-COUNTBLANK(Men_5[[#This Row],[RD1 XCC Eagle]:[RD7 XCM TBD]])</f>
        <v>3</v>
      </c>
      <c r="J22" s="67" cm="1">
        <f t="array" ref="J22">IF(Men_5[[#This Row],[Number of Rounds]]&lt;=5,SUM(IF(ISNA(B22:H22),0,B22:H22)),SUM(LARGE(B22:H22,{1,2,3,4,5})))</f>
        <v>1260</v>
      </c>
      <c r="K22" s="96" cm="1">
        <f t="array" ref="K22">113-SUM(IF(J22&gt;$J$18:$J$163,1/COUNTIF($J$18:$J$163,$J$18:$J$163)))</f>
        <v>5</v>
      </c>
      <c r="L22" s="18"/>
      <c r="M22" s="95" t="s">
        <v>296</v>
      </c>
      <c r="N22" s="86">
        <f>_xlfn.IFNA(INDEX('RD1 Eagle'!$I$2:$I$200,MATCH(Women6[[#This Row],[Rider]],'RD1 Eagle'!$F$2:$F$200,0)),"")</f>
        <v>420</v>
      </c>
      <c r="O22" s="42" t="str">
        <f>_xlfn.IFNA(INDEX('RD2 Shepherds'!$I$2:$I$200,MATCH(Women6[[#This Row],[Rider]],'RD2 Shepherds'!$F$2:$F$200,0)),"")</f>
        <v/>
      </c>
      <c r="P22" s="35">
        <f>_xlfn.IFNA(INDEX('RD3 Eagle Park'!$I$2:$I$200,MATCH(Women6[[#This Row],[Rider]],'RD3 Eagle Park'!$F$2:$F$200,0)),"")</f>
        <v>420</v>
      </c>
      <c r="Q22" s="35">
        <f>_xlfn.IFNA(INDEX('RD4 Ohalloran'!$I$2:$I$200,MATCH(Women6[[#This Row],[Rider]],'RD4 Ohalloran'!$F$2:$F$200,0)),"")</f>
        <v>450</v>
      </c>
      <c r="R22" s="35"/>
      <c r="S22" s="35"/>
      <c r="T22" s="35"/>
      <c r="U22" s="35">
        <f>7-COUNTBLANK(Women6[[#This Row],[RD1 XCC Eagle]:[RD7 XCM TBD]])</f>
        <v>3</v>
      </c>
      <c r="V22" s="64" cm="1">
        <f t="array" ref="V22">IF(Men_5[[#This Row],[Number of Rounds]]&lt;=5,SUM(IF(ISNA(N22:T22),0,N22:T22)),SUM(LARGE(N22:T22,{1,2,3,4,5})))</f>
        <v>1290</v>
      </c>
      <c r="W22" s="40" cm="1">
        <f t="array" ref="W22">26-SUM(IF(V22&gt;$V$18:$V$47,1/COUNTIF($V$18:$V$47,$V$18:$V$47)))</f>
        <v>5</v>
      </c>
      <c r="X22" s="18"/>
      <c r="Y22" s="95" t="s">
        <v>182</v>
      </c>
      <c r="Z22" s="78">
        <f>_xlfn.IFNA(INDEX('RD1 Eagle'!$I$2:$I$200,MATCH(Junior7[[#This Row],[Rider]],'RD1 Eagle'!$F$2:$F$200,0)),"")</f>
        <v>500</v>
      </c>
      <c r="AA22" s="78">
        <f>_xlfn.IFNA(INDEX('RD2 Shepherds'!$I$2:$I$200,MATCH(Junior7[[#This Row],[Rider]],'RD2 Shepherds'!$F$2:$F$200,0)),"")</f>
        <v>500</v>
      </c>
      <c r="AB22" s="35" t="str">
        <f>_xlfn.IFNA(INDEX('RD3 Eagle Park'!$I$2:$I$200,MATCH(Junior7[[#This Row],[Rider]],'RD3 Eagle Park'!$F$2:$F$200,0)),"")</f>
        <v/>
      </c>
      <c r="AC22" s="35">
        <f>_xlfn.IFNA(INDEX('RD4 Ohalloran'!$I$2:$I$200,MATCH(Junior7[[#This Row],[Rider]],'RD4 Ohalloran'!$F$2:$F$200,0)),"")</f>
        <v>500</v>
      </c>
      <c r="AD22" s="23"/>
      <c r="AE22" s="24"/>
      <c r="AF22" s="24"/>
      <c r="AG22" s="24">
        <f>6-COUNTBLANK(Junior7[[#This Row],[RD1 XCC Eagle]:[RD6 XCM Fox Creek]])</f>
        <v>3</v>
      </c>
      <c r="AH22" s="23" cm="1">
        <f t="array" ref="AH22">IF(Junior7[[#This Row],[Number of Rounds]]&lt;=5,SUM(IF(ISNA(Z22:AF22),0,Z22:AF22)),SUM(LARGE(Z22:AF22,{1,2,3,4,5})))</f>
        <v>1500</v>
      </c>
      <c r="AI22" s="99" cm="1">
        <f t="array" ref="AI22">34-SUM(IF(AH22&gt;$AH$18:$AH$65,1/COUNTIF($AH$18:$AH$65,$AH$18:$AH$65)))</f>
        <v>5</v>
      </c>
      <c r="AJ22" s="18"/>
      <c r="AK22" s="95" t="s">
        <v>205</v>
      </c>
      <c r="AL22" s="35" t="str">
        <f>_xlfn.IFNA(INDEX('RD1 Eagle'!$I$2:$I$200,MATCH(Women5108[[#This Row],[Rider]],'RD1 Eagle'!$F$2:$F$200,0)),"")</f>
        <v/>
      </c>
      <c r="AM22" s="35">
        <f>_xlfn.IFNA(INDEX('RD2 Shepherds'!$I$2:$I$200,MATCH(Women5108[[#This Row],[Rider]],'RD2 Shepherds'!$F$2:$F$200,0)),"")</f>
        <v>500</v>
      </c>
      <c r="AN22" s="35" t="str">
        <f>_xlfn.IFNA(INDEX('RD3 Eagle Park'!$I$2:$I$200,MATCH(Women5108[[#This Row],[Rider]],'RD3 Eagle Park'!$F$2:$F$200,0)),"")</f>
        <v/>
      </c>
      <c r="AO22" s="35" t="str">
        <f>_xlfn.IFNA(INDEX('RD4 Ohalloran'!$I$2:$I$200,MATCH(Women5108[[#This Row],[Rider]],'RD4 Ohalloran'!$F$2:$F$200,0)),"")</f>
        <v/>
      </c>
      <c r="AP22" s="35"/>
      <c r="AQ22" s="35"/>
      <c r="AR22" s="35"/>
      <c r="AS22" s="35">
        <f>6-COUNTBLANK(Women5108[[#This Row],[RD1 XCC Eagle]:[RD6 XCM Fox Creek]])</f>
        <v>1</v>
      </c>
      <c r="AT22" s="23" cm="1">
        <f t="array" ref="AT22">IF(Women5108[[#This Row],[Number of Rounds]]&lt;=5,SUM(IF(ISNA(AL22:AR22),0,AL22:AR22)),SUM(LARGE(AL22:AR22,{1,2,3,4,5})))</f>
        <v>500</v>
      </c>
      <c r="AU22" s="120" cm="1">
        <f t="array" ref="AU22">6-SUM(IF(AT22&gt;$AT$18:$AT$26,1/COUNTIF($AT$18:$AT$26,$AT$18:$AT$26)))</f>
        <v>4</v>
      </c>
    </row>
    <row r="23" spans="1:47" ht="16" x14ac:dyDescent="0.2">
      <c r="A23" s="95" t="s">
        <v>220</v>
      </c>
      <c r="B23" s="42">
        <f>_xlfn.IFNA(INDEX('RD1 Eagle'!$I$2:$I$200,MATCH(Men_5[[#This Row],[Rider]],'RD1 Eagle'!$F$2:$F$200,0)),"")</f>
        <v>390</v>
      </c>
      <c r="C23" s="42" t="str">
        <f>_xlfn.IFNA(INDEX('RD2 Shepherds'!$I$2:$I$200,MATCH(Men_5[[#This Row],[Rider]],'RD2 Shepherds'!$F$2:$F$200,0)),"")</f>
        <v/>
      </c>
      <c r="D23" s="42">
        <f>_xlfn.IFNA(INDEX('RD3 Eagle Park'!$I$2:$I$200,MATCH(Men_5[[#This Row],[Rider]],'RD3 Eagle Park'!$F$2:$F$200,0)),"")</f>
        <v>350</v>
      </c>
      <c r="E23" s="42">
        <f>_xlfn.IFNA(INDEX('RD4 Ohalloran'!$I$2:$I$200,MATCH(Men_5[[#This Row],[Rider]],'RD4 Ohalloran'!$F$2:$F$200,0)),"")</f>
        <v>400</v>
      </c>
      <c r="F23" s="42"/>
      <c r="G23" s="42"/>
      <c r="H23" s="42"/>
      <c r="I23" s="42">
        <f>7-COUNTBLANK(Men_5[[#This Row],[RD1 XCC Eagle]:[RD7 XCM TBD]])</f>
        <v>3</v>
      </c>
      <c r="J23" s="67" cm="1">
        <f t="array" ref="J23">IF(Men_5[[#This Row],[Number of Rounds]]&lt;=5,SUM(IF(ISNA(B23:H23),0,B23:H23)),SUM(LARGE(B23:H23,{1,2,3,4,5})))</f>
        <v>1140</v>
      </c>
      <c r="K23" s="96" cm="1">
        <f t="array" ref="K23">113-SUM(IF(J23&gt;$J$18:$J$163,1/COUNTIF($J$18:$J$163,$J$18:$J$163)))</f>
        <v>6</v>
      </c>
      <c r="L23" s="18"/>
      <c r="M23" s="95" t="s">
        <v>144</v>
      </c>
      <c r="N23" s="86">
        <f>_xlfn.IFNA(INDEX('RD1 Eagle'!$I$2:$I$200,MATCH(Women6[[#This Row],[Rider]],'RD1 Eagle'!$F$2:$F$200,0)),"")</f>
        <v>294</v>
      </c>
      <c r="O23" s="42">
        <f>_xlfn.IFNA(INDEX('RD2 Shepherds'!$I$2:$I$200,MATCH(Women6[[#This Row],[Rider]],'RD2 Shepherds'!$F$2:$F$200,0)),"")</f>
        <v>304</v>
      </c>
      <c r="P23" s="35">
        <f>_xlfn.IFNA(INDEX('RD3 Eagle Park'!$I$2:$I$200,MATCH(Women6[[#This Row],[Rider]],'RD3 Eagle Park'!$F$2:$F$200,0)),"")</f>
        <v>350</v>
      </c>
      <c r="Q23" s="35">
        <f>_xlfn.IFNA(INDEX('RD4 Ohalloran'!$I$2:$I$200,MATCH(Women6[[#This Row],[Rider]],'RD4 Ohalloran'!$F$2:$F$200,0)),"")</f>
        <v>315</v>
      </c>
      <c r="R23" s="35"/>
      <c r="S23" s="35"/>
      <c r="T23" s="35"/>
      <c r="U23" s="35">
        <f>7-COUNTBLANK(Women6[[#This Row],[RD1 XCC Eagle]:[RD7 XCM TBD]])</f>
        <v>4</v>
      </c>
      <c r="V23" s="64" cm="1">
        <f t="array" ref="V23">IF(Men_5[[#This Row],[Number of Rounds]]&lt;=5,SUM(IF(ISNA(N23:T23),0,N23:T23)),SUM(LARGE(N23:T23,{1,2,3,4,5})))</f>
        <v>1263</v>
      </c>
      <c r="W23" s="40" cm="1">
        <f t="array" ref="W23">26-SUM(IF(V23&gt;$V$18:$V$47,1/COUNTIF($V$18:$V$47,$V$18:$V$47)))</f>
        <v>6</v>
      </c>
      <c r="X23" s="18"/>
      <c r="Y23" s="95" t="s">
        <v>199</v>
      </c>
      <c r="Z23" s="78">
        <f>_xlfn.IFNA(INDEX('RD1 Eagle'!$I$2:$I$200,MATCH(Junior7[[#This Row],[Rider]],'RD1 Eagle'!$F$2:$F$200,0)),"")</f>
        <v>500</v>
      </c>
      <c r="AA23" s="78">
        <f>_xlfn.IFNA(INDEX('RD2 Shepherds'!$I$2:$I$200,MATCH(Junior7[[#This Row],[Rider]],'RD2 Shepherds'!$F$2:$F$200,0)),"")</f>
        <v>500</v>
      </c>
      <c r="AB23" s="35">
        <f>_xlfn.IFNA(INDEX('RD3 Eagle Park'!$I$2:$I$200,MATCH(Junior7[[#This Row],[Rider]],'RD3 Eagle Park'!$F$2:$F$200,0)),"")</f>
        <v>450</v>
      </c>
      <c r="AC23" s="35" t="str">
        <f>_xlfn.IFNA(INDEX('RD4 Ohalloran'!$I$2:$I$200,MATCH(Junior7[[#This Row],[Rider]],'RD4 Ohalloran'!$F$2:$F$200,0)),"")</f>
        <v/>
      </c>
      <c r="AD23" s="23"/>
      <c r="AE23" s="24"/>
      <c r="AF23" s="24"/>
      <c r="AG23" s="24">
        <f>6-COUNTBLANK(Junior7[[#This Row],[RD1 XCC Eagle]:[RD6 XCM Fox Creek]])</f>
        <v>3</v>
      </c>
      <c r="AH23" s="23" cm="1">
        <f t="array" ref="AH23">IF(Junior7[[#This Row],[Number of Rounds]]&lt;=5,SUM(IF(ISNA(Z23:AF23),0,Z23:AF23)),SUM(LARGE(Z23:AF23,{1,2,3,4,5})))</f>
        <v>1450</v>
      </c>
      <c r="AI23" s="99" cm="1">
        <f t="array" ref="AI23">34-SUM(IF(AH23&gt;$AH$18:$AH$65,1/COUNTIF($AH$18:$AH$65,$AH$18:$AH$65)))</f>
        <v>6</v>
      </c>
      <c r="AJ23" s="18"/>
      <c r="AK23" s="95" t="s">
        <v>339</v>
      </c>
      <c r="AL23" s="80">
        <f>_xlfn.IFNA(INDEX('RD1 Eagle'!$I$2:$I$200,MATCH(Women5108[[#This Row],[Rider]],'RD1 Eagle'!$F$2:$F$200,0)),"")</f>
        <v>500</v>
      </c>
      <c r="AM23" s="80" t="str">
        <f>_xlfn.IFNA(INDEX('RD2 Shepherds'!$I$2:$I$200,MATCH(Women5108[[#This Row],[Rider]],'RD2 Shepherds'!$F$2:$F$200,0)),"")</f>
        <v/>
      </c>
      <c r="AN23" s="80" t="str">
        <f>_xlfn.IFNA(INDEX('RD3 Eagle Park'!$I$2:$I$200,MATCH(Women5108[[#This Row],[Rider]],'RD3 Eagle Park'!$F$2:$F$200,0)),"")</f>
        <v/>
      </c>
      <c r="AO23" s="80" t="str">
        <f>_xlfn.IFNA(INDEX('RD4 Ohalloran'!$I$2:$I$200,MATCH(Women5108[[#This Row],[Rider]],'RD4 Ohalloran'!$F$2:$F$200,0)),"")</f>
        <v/>
      </c>
      <c r="AP23" s="80"/>
      <c r="AQ23" s="80"/>
      <c r="AR23" s="80"/>
      <c r="AS23" s="80">
        <f>6-COUNTBLANK(Women5108[[#This Row],[RD1 XCC Eagle]:[RD6 XCM Fox Creek]])</f>
        <v>1</v>
      </c>
      <c r="AT23" s="23" cm="1">
        <f t="array" ref="AT23">IF(Women5108[[#This Row],[Number of Rounds]]&lt;=5,SUM(IF(ISNA(AL23:AR23),0,AL23:AR23)),SUM(LARGE(AL23:AR23,{1,2,3,4,5})))</f>
        <v>500</v>
      </c>
      <c r="AU23" s="120" cm="1">
        <f t="array" ref="AU23">6-SUM(IF(AT23&gt;$AT$18:$AT$26,1/COUNTIF($AT$18:$AT$26,$AT$18:$AT$26)))</f>
        <v>4</v>
      </c>
    </row>
    <row r="24" spans="1:47" ht="16" x14ac:dyDescent="0.2">
      <c r="A24" s="95" t="s">
        <v>218</v>
      </c>
      <c r="B24" s="42">
        <f>_xlfn.IFNA(INDEX('RD1 Eagle'!$I$2:$I$200,MATCH(Men_5[[#This Row],[Rider]],'RD1 Eagle'!$F$2:$F$200,0)),"")</f>
        <v>400</v>
      </c>
      <c r="C24" s="42" t="str">
        <f>_xlfn.IFNA(INDEX('RD2 Shepherds'!$I$2:$I$200,MATCH(Men_5[[#This Row],[Rider]],'RD2 Shepherds'!$F$2:$F$200,0)),"")</f>
        <v/>
      </c>
      <c r="D24" s="42">
        <f>_xlfn.IFNA(INDEX('RD3 Eagle Park'!$I$2:$I$200,MATCH(Men_5[[#This Row],[Rider]],'RD3 Eagle Park'!$F$2:$F$200,0)),"")</f>
        <v>340</v>
      </c>
      <c r="E24" s="42">
        <f>_xlfn.IFNA(INDEX('RD4 Ohalloran'!$I$2:$I$200,MATCH(Men_5[[#This Row],[Rider]],'RD4 Ohalloran'!$F$2:$F$200,0)),"")</f>
        <v>390</v>
      </c>
      <c r="F24" s="42"/>
      <c r="G24" s="42"/>
      <c r="H24" s="42"/>
      <c r="I24" s="42">
        <f>7-COUNTBLANK(Men_5[[#This Row],[RD1 XCC Eagle]:[RD7 XCM TBD]])</f>
        <v>3</v>
      </c>
      <c r="J24" s="67" cm="1">
        <f t="array" ref="J24">IF(Men_5[[#This Row],[Number of Rounds]]&lt;=5,SUM(IF(ISNA(B24:H24),0,B24:H24)),SUM(LARGE(B24:H24,{1,2,3,4,5})))</f>
        <v>1130</v>
      </c>
      <c r="K24" s="96" cm="1">
        <f t="array" ref="K24">113-SUM(IF(J24&gt;$J$18:$J$163,1/COUNTIF($J$18:$J$163,$J$18:$J$163)))</f>
        <v>7</v>
      </c>
      <c r="L24" s="18"/>
      <c r="M24" s="95" t="s">
        <v>550</v>
      </c>
      <c r="N24" s="86">
        <f>_xlfn.IFNA(INDEX('RD1 Eagle'!$I$2:$I$200,MATCH(Women6[[#This Row],[Rider]],'RD1 Eagle'!$F$2:$F$200,0)),"")</f>
        <v>294</v>
      </c>
      <c r="O24" s="42">
        <f>_xlfn.IFNA(INDEX('RD2 Shepherds'!$I$2:$I$200,MATCH(Women6[[#This Row],[Rider]],'RD2 Shepherds'!$F$2:$F$200,0)),"")</f>
        <v>304</v>
      </c>
      <c r="P24" s="35">
        <f>_xlfn.IFNA(INDEX('RD3 Eagle Park'!$I$2:$I$200,MATCH(Women6[[#This Row],[Rider]],'RD3 Eagle Park'!$F$2:$F$200,0)),"")</f>
        <v>350</v>
      </c>
      <c r="Q24" s="35">
        <f>_xlfn.IFNA(INDEX('RD4 Ohalloran'!$I$2:$I$200,MATCH(Women6[[#This Row],[Rider]],'RD4 Ohalloran'!$F$2:$F$200,0)),"")</f>
        <v>315</v>
      </c>
      <c r="R24" s="35"/>
      <c r="S24" s="35"/>
      <c r="T24" s="35"/>
      <c r="U24" s="35">
        <f>7-COUNTBLANK(Women6[[#This Row],[RD1 XCC Eagle]:[RD7 XCM TBD]])</f>
        <v>4</v>
      </c>
      <c r="V24" s="64" cm="1">
        <f t="array" ref="V24">IF(Men_5[[#This Row],[Number of Rounds]]&lt;=5,SUM(IF(ISNA(N24:T24),0,N24:T24)),SUM(LARGE(N24:T24,{1,2,3,4,5})))</f>
        <v>1263</v>
      </c>
      <c r="W24" s="40" cm="1">
        <f t="array" ref="W24">26-SUM(IF(V24&gt;$V$18:$V$47,1/COUNTIF($V$18:$V$47,$V$18:$V$47)))</f>
        <v>6</v>
      </c>
      <c r="X24" s="18"/>
      <c r="Y24" s="95" t="s">
        <v>177</v>
      </c>
      <c r="Z24" s="78" t="str">
        <f>_xlfn.IFNA(INDEX('RD1 Eagle'!$I$2:$I$200,MATCH(Junior7[[#This Row],[Rider]],'RD1 Eagle'!$F$2:$F$200,0)),"")</f>
        <v/>
      </c>
      <c r="AA24" s="78">
        <f>_xlfn.IFNA(INDEX('RD2 Shepherds'!$I$2:$I$200,MATCH(Junior7[[#This Row],[Rider]],'RD2 Shepherds'!$F$2:$F$200,0)),"")</f>
        <v>450</v>
      </c>
      <c r="AB24" s="35">
        <f>_xlfn.IFNA(INDEX('RD3 Eagle Park'!$I$2:$I$200,MATCH(Junior7[[#This Row],[Rider]],'RD3 Eagle Park'!$F$2:$F$200,0)),"")</f>
        <v>420</v>
      </c>
      <c r="AC24" s="35">
        <f>_xlfn.IFNA(INDEX('RD4 Ohalloran'!$I$2:$I$200,MATCH(Junior7[[#This Row],[Rider]],'RD4 Ohalloran'!$F$2:$F$200,0)),"")</f>
        <v>450</v>
      </c>
      <c r="AD24" s="23"/>
      <c r="AE24" s="24"/>
      <c r="AF24" s="24"/>
      <c r="AG24" s="24">
        <f>6-COUNTBLANK(Junior7[[#This Row],[RD1 XCC Eagle]:[RD6 XCM Fox Creek]])</f>
        <v>3</v>
      </c>
      <c r="AH24" s="53" cm="1">
        <f t="array" ref="AH24">IF(Junior7[[#This Row],[Number of Rounds]]&lt;=5,SUM(IF(ISNA(Z24:AF24),0,Z24:AF24)),SUM(LARGE(Z24:AF24,{1,2,3,4,5})))</f>
        <v>1320</v>
      </c>
      <c r="AI24" s="99" cm="1">
        <f t="array" ref="AI24">34-SUM(IF(AH24&gt;$AH$18:$AH$65,1/COUNTIF($AH$18:$AH$65,$AH$18:$AH$65)))</f>
        <v>7</v>
      </c>
      <c r="AJ24" s="18"/>
      <c r="AK24" s="95" t="s">
        <v>563</v>
      </c>
      <c r="AL24" s="35" t="str">
        <f>_xlfn.IFNA(INDEX('RD1 Eagle'!$I$2:$I$200,MATCH(Women5108[[#This Row],[Rider]],'RD1 Eagle'!$F$2:$F$200,0)),"")</f>
        <v/>
      </c>
      <c r="AM24" s="35" t="str">
        <f>_xlfn.IFNA(INDEX('RD2 Shepherds'!$I$2:$I$200,MATCH(Women5108[[#This Row],[Rider]],'RD2 Shepherds'!$F$2:$F$200,0)),"")</f>
        <v/>
      </c>
      <c r="AN24" s="35">
        <f>_xlfn.IFNA(INDEX('RD3 Eagle Park'!$I$2:$I$200,MATCH(Women5108[[#This Row],[Rider]],'RD3 Eagle Park'!$F$2:$F$200,0)),"")</f>
        <v>500</v>
      </c>
      <c r="AO24" s="35" t="str">
        <f>_xlfn.IFNA(INDEX('RD4 Ohalloran'!$I$2:$I$200,MATCH(Women5108[[#This Row],[Rider]],'RD4 Ohalloran'!$F$2:$F$200,0)),"")</f>
        <v/>
      </c>
      <c r="AP24" s="35"/>
      <c r="AQ24" s="35"/>
      <c r="AR24" s="35"/>
      <c r="AS24" s="35">
        <f>6-COUNTBLANK(Women5108[[#This Row],[RD1 XCC Eagle]:[RD6 XCM Fox Creek]])</f>
        <v>1</v>
      </c>
      <c r="AT24" s="23" cm="1">
        <f t="array" ref="AT24">IF(Women5108[[#This Row],[Number of Rounds]]&lt;=5,SUM(IF(ISNA(AL24:AR24),0,AL24:AR24)),SUM(LARGE(AL24:AR24,{1,2,3,4,5})))</f>
        <v>500</v>
      </c>
      <c r="AU24" s="120" cm="1">
        <f t="array" ref="AU24">6-SUM(IF(AT24&gt;$AT$18:$AT$26,1/COUNTIF($AT$18:$AT$26,$AT$18:$AT$26)))</f>
        <v>4</v>
      </c>
    </row>
    <row r="25" spans="1:47" ht="16" x14ac:dyDescent="0.2">
      <c r="A25" s="95" t="s">
        <v>93</v>
      </c>
      <c r="B25" s="118" t="str">
        <f>_xlfn.IFNA(INDEX('RD1 Eagle'!$I$2:$I$200,MATCH(Men_5[[#This Row],[Rider]],'RD1 Eagle'!$F$2:$F$200,0)),"")</f>
        <v/>
      </c>
      <c r="C25" s="118">
        <f>_xlfn.IFNA(INDEX('RD2 Shepherds'!$I$2:$I$200,MATCH(Men_5[[#This Row],[Rider]],'RD2 Shepherds'!$F$2:$F$200,0)),"")</f>
        <v>360</v>
      </c>
      <c r="D25" s="118">
        <f>_xlfn.IFNA(INDEX('RD3 Eagle Park'!$I$2:$I$200,MATCH(Men_5[[#This Row],[Rider]],'RD3 Eagle Park'!$F$2:$F$200,0)),"")</f>
        <v>360</v>
      </c>
      <c r="E25" s="42">
        <f>_xlfn.IFNA(INDEX('RD4 Ohalloran'!$I$2:$I$200,MATCH(Men_5[[#This Row],[Rider]],'RD4 Ohalloran'!$F$2:$F$200,0)),"")</f>
        <v>380</v>
      </c>
      <c r="F25" s="42"/>
      <c r="G25" s="42"/>
      <c r="H25" s="42"/>
      <c r="I25" s="118">
        <f>7-COUNTBLANK(Men_5[[#This Row],[RD1 XCC Eagle]:[RD7 XCM TBD]])</f>
        <v>3</v>
      </c>
      <c r="J25" s="67" cm="1">
        <f t="array" ref="J25">IF(Men_5[[#This Row],[Number of Rounds]]&lt;=5,SUM(IF(ISNA(B25:H25),0,B25:H25)),SUM(LARGE(B25:H25,{1,2,3,4,5})))</f>
        <v>1100</v>
      </c>
      <c r="K25" s="96" cm="1">
        <f t="array" ref="K25">113-SUM(IF(J25&gt;$J$18:$J$163,1/COUNTIF($J$18:$J$163,$J$18:$J$163)))</f>
        <v>8</v>
      </c>
      <c r="L25" s="18"/>
      <c r="M25" s="95" t="s">
        <v>142</v>
      </c>
      <c r="N25" s="86">
        <f>_xlfn.IFNA(INDEX('RD1 Eagle'!$I$2:$I$200,MATCH(Women6[[#This Row],[Rider]],'RD1 Eagle'!$F$2:$F$200,0)),"")</f>
        <v>280</v>
      </c>
      <c r="O25" s="42">
        <f>_xlfn.IFNA(INDEX('RD2 Shepherds'!$I$2:$I$200,MATCH(Women6[[#This Row],[Rider]],'RD2 Shepherds'!$F$2:$F$200,0)),"")</f>
        <v>296</v>
      </c>
      <c r="P25" s="35" t="str">
        <f>_xlfn.IFNA(INDEX('RD3 Eagle Park'!$I$2:$I$200,MATCH(Women6[[#This Row],[Rider]],'RD3 Eagle Park'!$F$2:$F$200,0)),"")</f>
        <v/>
      </c>
      <c r="Q25" s="35">
        <f>_xlfn.IFNA(INDEX('RD4 Ohalloran'!$I$2:$I$200,MATCH(Women6[[#This Row],[Rider]],'RD4 Ohalloran'!$F$2:$F$200,0)),"")</f>
        <v>350</v>
      </c>
      <c r="R25" s="35"/>
      <c r="S25" s="35"/>
      <c r="T25" s="35"/>
      <c r="U25" s="35">
        <f>7-COUNTBLANK(Women6[[#This Row],[RD1 XCC Eagle]:[RD7 XCM TBD]])</f>
        <v>3</v>
      </c>
      <c r="V25" s="64" cm="1">
        <f t="array" ref="V25">IF(Men_5[[#This Row],[Number of Rounds]]&lt;=5,SUM(IF(ISNA(N25:T25),0,N25:T25)),SUM(LARGE(N25:T25,{1,2,3,4,5})))</f>
        <v>926</v>
      </c>
      <c r="W25" s="40" cm="1">
        <f t="array" ref="W25">26-SUM(IF(V25&gt;$V$18:$V$47,1/COUNTIF($V$18:$V$47,$V$18:$V$47)))</f>
        <v>7</v>
      </c>
      <c r="X25" s="18"/>
      <c r="Y25" s="95" t="s">
        <v>188</v>
      </c>
      <c r="Z25" s="78" t="str">
        <f>_xlfn.IFNA(INDEX('RD1 Eagle'!$I$2:$I$200,MATCH(Junior7[[#This Row],[Rider]],'RD1 Eagle'!$F$2:$F$200,0)),"")</f>
        <v/>
      </c>
      <c r="AA25" s="78">
        <f>_xlfn.IFNA(INDEX('RD2 Shepherds'!$I$2:$I$200,MATCH(Junior7[[#This Row],[Rider]],'RD2 Shepherds'!$F$2:$F$200,0)),"")</f>
        <v>370</v>
      </c>
      <c r="AB25" s="35">
        <f>_xlfn.IFNA(INDEX('RD3 Eagle Park'!$I$2:$I$200,MATCH(Junior7[[#This Row],[Rider]],'RD3 Eagle Park'!$F$2:$F$200,0)),"")</f>
        <v>380</v>
      </c>
      <c r="AC25" s="35">
        <f>_xlfn.IFNA(INDEX('RD4 Ohalloran'!$I$2:$I$200,MATCH(Junior7[[#This Row],[Rider]],'RD4 Ohalloran'!$F$2:$F$200,0)),"")</f>
        <v>420</v>
      </c>
      <c r="AD25" s="23"/>
      <c r="AE25" s="24"/>
      <c r="AF25" s="24"/>
      <c r="AG25" s="24">
        <f>6-COUNTBLANK(Junior7[[#This Row],[RD1 XCC Eagle]:[RD6 XCM Fox Creek]])</f>
        <v>3</v>
      </c>
      <c r="AH25" s="102" cm="1">
        <f t="array" ref="AH25">IF(Junior7[[#This Row],[Number of Rounds]]&lt;=5,SUM(IF(ISNA(Z25:AF25),0,Z25:AF25)),SUM(LARGE(Z25:AF25,{1,2,3,4,5})))</f>
        <v>1170</v>
      </c>
      <c r="AI25" s="99" cm="1">
        <f t="array" ref="AI25">34-SUM(IF(AH25&gt;$AH$18:$AH$65,1/COUNTIF($AH$18:$AH$65,$AH$18:$AH$65)))</f>
        <v>8</v>
      </c>
      <c r="AJ25" s="18"/>
      <c r="AK25" s="95" t="s">
        <v>197</v>
      </c>
      <c r="AL25" s="42" t="str">
        <f>_xlfn.IFNA(INDEX('RD1 Eagle'!$I$2:$I$200,MATCH(Women5108[[#This Row],[Rider]],'RD1 Eagle'!$F$2:$F$200,0)),"")</f>
        <v/>
      </c>
      <c r="AM25" s="42">
        <f>_xlfn.IFNA(INDEX('RD2 Shepherds'!$I$2:$I$200,MATCH(Women5108[[#This Row],[Rider]],'RD2 Shepherds'!$F$2:$F$200,0)),"")</f>
        <v>450</v>
      </c>
      <c r="AN25" s="35" t="str">
        <f>_xlfn.IFNA(INDEX('RD3 Eagle Park'!$I$2:$I$200,MATCH(Women5108[[#This Row],[Rider]],'RD3 Eagle Park'!$F$2:$F$200,0)),"")</f>
        <v/>
      </c>
      <c r="AO25" s="35" t="str">
        <f>_xlfn.IFNA(INDEX('RD4 Ohalloran'!$I$2:$I$200,MATCH(Women5108[[#This Row],[Rider]],'RD4 Ohalloran'!$F$2:$F$200,0)),"")</f>
        <v/>
      </c>
      <c r="AP25" s="35"/>
      <c r="AQ25" s="35"/>
      <c r="AR25" s="35"/>
      <c r="AS25" s="23">
        <f>6-COUNTBLANK(Women5108[[#This Row],[RD1 XCC Eagle]:[RD6 XCM Fox Creek]])</f>
        <v>1</v>
      </c>
      <c r="AT25" s="23" cm="1">
        <f t="array" ref="AT25">IF(Women5108[[#This Row],[Number of Rounds]]&lt;=5,SUM(IF(ISNA(AL25:AR25),0,AL25:AR25)),SUM(LARGE(AL25:AR25,{1,2,3,4,5})))</f>
        <v>450</v>
      </c>
      <c r="AU25" s="120" cm="1">
        <f t="array" ref="AU25">6-SUM(IF(AT25&gt;$AT$18:$AT$26,1/COUNTIF($AT$18:$AT$26,$AT$18:$AT$26)))</f>
        <v>5</v>
      </c>
    </row>
    <row r="26" spans="1:47" ht="16" x14ac:dyDescent="0.2">
      <c r="A26" s="95" t="s">
        <v>123</v>
      </c>
      <c r="B26" s="42">
        <f>_xlfn.IFNA(INDEX('RD1 Eagle'!$I$2:$I$200,MATCH(Men_5[[#This Row],[Rider]],'RD1 Eagle'!$F$2:$F$200,0)),"")</f>
        <v>280</v>
      </c>
      <c r="C26" s="42">
        <f>_xlfn.IFNA(INDEX('RD2 Shepherds'!$I$2:$I$200,MATCH(Men_5[[#This Row],[Rider]],'RD2 Shepherds'!$F$2:$F$200,0)),"")</f>
        <v>259</v>
      </c>
      <c r="D26" s="42">
        <f>_xlfn.IFNA(INDEX('RD3 Eagle Park'!$I$2:$I$200,MATCH(Men_5[[#This Row],[Rider]],'RD3 Eagle Park'!$F$2:$F$200,0)),"")</f>
        <v>315</v>
      </c>
      <c r="E26" s="42">
        <f>_xlfn.IFNA(INDEX('RD4 Ohalloran'!$I$2:$I$200,MATCH(Men_5[[#This Row],[Rider]],'RD4 Ohalloran'!$F$2:$F$200,0)),"")</f>
        <v>230.99999999999997</v>
      </c>
      <c r="F26" s="42"/>
      <c r="G26" s="42"/>
      <c r="H26" s="42"/>
      <c r="I26" s="42">
        <f>7-COUNTBLANK(Men_5[[#This Row],[RD1 XCC Eagle]:[RD7 XCM TBD]])</f>
        <v>4</v>
      </c>
      <c r="J26" s="67" cm="1">
        <f t="array" ref="J26">IF(Men_5[[#This Row],[Number of Rounds]]&lt;=5,SUM(IF(ISNA(B26:H26),0,B26:H26)),SUM(LARGE(B26:H26,{1,2,3,4,5})))</f>
        <v>1085</v>
      </c>
      <c r="K26" s="96" cm="1">
        <f t="array" ref="K26">113-SUM(IF(J26&gt;$J$18:$J$163,1/COUNTIF($J$18:$J$163,$J$18:$J$163)))</f>
        <v>9</v>
      </c>
      <c r="L26" s="18"/>
      <c r="M26" s="95" t="s">
        <v>298</v>
      </c>
      <c r="N26" s="86">
        <f>_xlfn.IFNA(INDEX('RD1 Eagle'!$I$2:$I$200,MATCH(Women6[[#This Row],[Rider]],'RD1 Eagle'!$F$2:$F$200,0)),"")</f>
        <v>400</v>
      </c>
      <c r="O26" s="42">
        <f>_xlfn.IFNA(INDEX('RD2 Shepherds'!$I$2:$I$200,MATCH(Women6[[#This Row],[Rider]],'RD2 Shepherds'!$F$2:$F$200,0)),"")</f>
        <v>400</v>
      </c>
      <c r="P26" s="42" t="str">
        <f>_xlfn.IFNA(INDEX('RD3 Eagle Park'!$I$2:$I$200,MATCH(Women6[[#This Row],[Rider]],'RD3 Eagle Park'!$F$2:$F$200,0)),"")</f>
        <v/>
      </c>
      <c r="Q26" s="42" t="str">
        <f>_xlfn.IFNA(INDEX('RD4 Ohalloran'!$I$2:$I$200,MATCH(Women6[[#This Row],[Rider]],'RD4 Ohalloran'!$F$2:$F$200,0)),"")</f>
        <v/>
      </c>
      <c r="R26" s="42"/>
      <c r="S26" s="42"/>
      <c r="T26" s="42"/>
      <c r="U26" s="42">
        <f>7-COUNTBLANK(Women6[[#This Row],[RD1 XCC Eagle]:[RD7 XCM TBD]])</f>
        <v>2</v>
      </c>
      <c r="V26" s="67" cm="1">
        <f t="array" ref="V26">IF(Men_5[[#This Row],[Number of Rounds]]&lt;=5,SUM(IF(ISNA(N26:T26),0,N26:T26)),SUM(LARGE(N26:T26,{1,2,3,4,5})))</f>
        <v>800</v>
      </c>
      <c r="W26" s="40" cm="1">
        <f t="array" ref="W26">26-SUM(IF(V26&gt;$V$18:$V$47,1/COUNTIF($V$18:$V$47,$V$18:$V$47)))</f>
        <v>8</v>
      </c>
      <c r="X26" s="18"/>
      <c r="Y26" s="95" t="s">
        <v>577</v>
      </c>
      <c r="Z26" s="78" t="str">
        <f>_xlfn.IFNA(INDEX('RD1 Eagle'!$I$2:$I$200,MATCH(Junior7[[#This Row],[Rider]],'RD1 Eagle'!$F$2:$F$200,0)),"")</f>
        <v/>
      </c>
      <c r="AA26" s="78">
        <f>_xlfn.IFNA(INDEX('RD2 Shepherds'!$I$2:$I$200,MATCH(Junior7[[#This Row],[Rider]],'RD2 Shepherds'!$F$2:$F$200,0)),"")</f>
        <v>360</v>
      </c>
      <c r="AB26" s="35">
        <f>_xlfn.IFNA(INDEX('RD3 Eagle Park'!$I$2:$I$200,MATCH(Junior7[[#This Row],[Rider]],'RD3 Eagle Park'!$F$2:$F$200,0)),"")</f>
        <v>390</v>
      </c>
      <c r="AC26" s="35">
        <f>_xlfn.IFNA(INDEX('RD4 Ohalloran'!$I$2:$I$200,MATCH(Junior7[[#This Row],[Rider]],'RD4 Ohalloran'!$F$2:$F$200,0)),"")</f>
        <v>390</v>
      </c>
      <c r="AD26" s="23"/>
      <c r="AE26" s="24"/>
      <c r="AF26" s="24"/>
      <c r="AG26" s="24">
        <f>6-COUNTBLANK(Junior7[[#This Row],[RD1 XCC Eagle]:[RD6 XCM Fox Creek]])</f>
        <v>3</v>
      </c>
      <c r="AH26" s="23" cm="1">
        <f t="array" ref="AH26">IF(Junior7[[#This Row],[Number of Rounds]]&lt;=5,SUM(IF(ISNA(Z26:AF26),0,Z26:AF26)),SUM(LARGE(Z26:AF26,{1,2,3,4,5})))</f>
        <v>1140</v>
      </c>
      <c r="AI26" s="99" cm="1">
        <f t="array" ref="AI26">34-SUM(IF(AH26&gt;$AH$18:$AH$65,1/COUNTIF($AH$18:$AH$65,$AH$18:$AH$65)))</f>
        <v>9</v>
      </c>
      <c r="AJ26" s="18"/>
      <c r="AK26" s="95" t="s">
        <v>198</v>
      </c>
      <c r="AL26" s="35" t="str">
        <f>_xlfn.IFNA(INDEX('RD1 Eagle'!$I$2:$I$200,MATCH(Women5108[[#This Row],[Rider]],'RD1 Eagle'!$F$2:$F$200,0)),"")</f>
        <v/>
      </c>
      <c r="AM26" s="35">
        <f>_xlfn.IFNA(INDEX('RD2 Shepherds'!$I$2:$I$200,MATCH(Women5108[[#This Row],[Rider]],'RD2 Shepherds'!$F$2:$F$200,0)),"")</f>
        <v>420</v>
      </c>
      <c r="AN26" s="35" t="str">
        <f>_xlfn.IFNA(INDEX('RD3 Eagle Park'!$I$2:$I$200,MATCH(Women5108[[#This Row],[Rider]],'RD3 Eagle Park'!$F$2:$F$200,0)),"")</f>
        <v/>
      </c>
      <c r="AO26" s="35" t="str">
        <f>_xlfn.IFNA(INDEX('RD4 Ohalloran'!$I$2:$I$200,MATCH(Women5108[[#This Row],[Rider]],'RD4 Ohalloran'!$F$2:$F$200,0)),"")</f>
        <v/>
      </c>
      <c r="AP26" s="35"/>
      <c r="AQ26" s="35"/>
      <c r="AR26" s="35"/>
      <c r="AS26" s="35">
        <f>6-COUNTBLANK(Women5108[[#This Row],[RD1 XCC Eagle]:[RD6 XCM Fox Creek]])</f>
        <v>1</v>
      </c>
      <c r="AT26" s="23" cm="1">
        <f t="array" ref="AT26">IF(Women5108[[#This Row],[Number of Rounds]]&lt;=5,SUM(IF(ISNA(AL26:AR26),0,AL26:AR26)),SUM(LARGE(AL26:AR26,{1,2,3,4,5})))</f>
        <v>420</v>
      </c>
      <c r="AU26" s="120" cm="1">
        <f t="array" ref="AU26">6-SUM(IF(AT26&gt;$AT$18:$AT$26,1/COUNTIF($AT$18:$AT$26,$AT$18:$AT$26)))</f>
        <v>6</v>
      </c>
    </row>
    <row r="27" spans="1:47" ht="16" x14ac:dyDescent="0.2">
      <c r="A27" s="95" t="s">
        <v>79</v>
      </c>
      <c r="B27" s="118" t="str">
        <f>_xlfn.IFNA(INDEX('RD1 Eagle'!$I$2:$I$200,MATCH(Men_5[[#This Row],[Rider]],'RD1 Eagle'!$F$2:$F$200,0)),"")</f>
        <v/>
      </c>
      <c r="C27" s="118">
        <f>_xlfn.IFNA(INDEX('RD2 Shepherds'!$I$2:$I$200,MATCH(Men_5[[#This Row],[Rider]],'RD2 Shepherds'!$F$2:$F$200,0)),"")</f>
        <v>500</v>
      </c>
      <c r="D27" s="118">
        <f>_xlfn.IFNA(INDEX('RD3 Eagle Park'!$I$2:$I$200,MATCH(Men_5[[#This Row],[Rider]],'RD3 Eagle Park'!$F$2:$F$200,0)),"")</f>
        <v>500</v>
      </c>
      <c r="E27" s="42" t="str">
        <f>_xlfn.IFNA(INDEX('RD4 Ohalloran'!$I$2:$I$200,MATCH(Men_5[[#This Row],[Rider]],'RD4 Ohalloran'!$F$2:$F$200,0)),"")</f>
        <v/>
      </c>
      <c r="F27" s="42"/>
      <c r="G27" s="42"/>
      <c r="H27" s="42"/>
      <c r="I27" s="118">
        <f>7-COUNTBLANK(Men_5[[#This Row],[RD1 XCC Eagle]:[RD7 XCM TBD]])</f>
        <v>2</v>
      </c>
      <c r="J27" s="67" cm="1">
        <f t="array" ref="J27">IF(Men_5[[#This Row],[Number of Rounds]]&lt;=5,SUM(IF(ISNA(B27:H27),0,B27:H27)),SUM(LARGE(B27:H27,{1,2,3,4,5})))</f>
        <v>1000</v>
      </c>
      <c r="K27" s="96" cm="1">
        <f t="array" ref="K27">113-SUM(IF(J27&gt;$J$18:$J$163,1/COUNTIF($J$18:$J$163,$J$18:$J$163)))</f>
        <v>10</v>
      </c>
      <c r="L27" s="18"/>
      <c r="M27" s="95" t="s">
        <v>528</v>
      </c>
      <c r="N27" s="86" t="str">
        <f>_xlfn.IFNA(INDEX('RD1 Eagle'!$I$2:$I$200,MATCH(Women6[[#This Row],[Rider]],'RD1 Eagle'!$F$2:$F$200,0)),"")</f>
        <v/>
      </c>
      <c r="O27" s="42" t="str">
        <f>_xlfn.IFNA(INDEX('RD2 Shepherds'!$I$2:$I$200,MATCH(Women6[[#This Row],[Rider]],'RD2 Shepherds'!$F$2:$F$200,0)),"")</f>
        <v/>
      </c>
      <c r="P27" s="35">
        <f>_xlfn.IFNA(INDEX('RD3 Eagle Park'!$I$2:$I$200,MATCH(Women6[[#This Row],[Rider]],'RD3 Eagle Park'!$F$2:$F$200,0)),"")</f>
        <v>360</v>
      </c>
      <c r="Q27" s="35">
        <f>_xlfn.IFNA(INDEX('RD4 Ohalloran'!$I$2:$I$200,MATCH(Women6[[#This Row],[Rider]],'RD4 Ohalloran'!$F$2:$F$200,0)),"")</f>
        <v>420</v>
      </c>
      <c r="R27" s="35"/>
      <c r="S27" s="35"/>
      <c r="T27" s="35"/>
      <c r="U27" s="35">
        <f>7-COUNTBLANK(Women6[[#This Row],[RD1 XCC Eagle]:[RD7 XCM TBD]])</f>
        <v>2</v>
      </c>
      <c r="V27" s="64" cm="1">
        <f t="array" ref="V27">IF(Men_5[[#This Row],[Number of Rounds]]&lt;=5,SUM(IF(ISNA(N27:T27),0,N27:T27)),SUM(LARGE(N27:T27,{1,2,3,4,5})))</f>
        <v>780</v>
      </c>
      <c r="W27" s="40" cm="1">
        <f t="array" ref="W27">26-SUM(IF(V27&gt;$V$18:$V$47,1/COUNTIF($V$18:$V$47,$V$18:$V$47)))</f>
        <v>9</v>
      </c>
      <c r="X27" s="18"/>
      <c r="Y27" s="95" t="s">
        <v>181</v>
      </c>
      <c r="Z27" s="78">
        <f>_xlfn.IFNA(INDEX('RD1 Eagle'!$I$2:$I$200,MATCH(Junior7[[#This Row],[Rider]],'RD1 Eagle'!$F$2:$F$200,0)),"")</f>
        <v>370</v>
      </c>
      <c r="AA27" s="78">
        <f>_xlfn.IFNA(INDEX('RD2 Shepherds'!$I$2:$I$200,MATCH(Junior7[[#This Row],[Rider]],'RD2 Shepherds'!$F$2:$F$200,0)),"")</f>
        <v>380</v>
      </c>
      <c r="AB27" s="35">
        <f>_xlfn.IFNA(INDEX('RD3 Eagle Park'!$I$2:$I$200,MATCH(Junior7[[#This Row],[Rider]],'RD3 Eagle Park'!$F$2:$F$200,0)),"")</f>
        <v>370</v>
      </c>
      <c r="AC27" s="35" t="str">
        <f>_xlfn.IFNA(INDEX('RD4 Ohalloran'!$I$2:$I$200,MATCH(Junior7[[#This Row],[Rider]],'RD4 Ohalloran'!$F$2:$F$200,0)),"")</f>
        <v/>
      </c>
      <c r="AD27" s="23"/>
      <c r="AE27" s="24"/>
      <c r="AF27" s="24"/>
      <c r="AG27" s="24">
        <f>6-COUNTBLANK(Junior7[[#This Row],[RD1 XCC Eagle]:[RD6 XCM Fox Creek]])</f>
        <v>3</v>
      </c>
      <c r="AH27" s="23" cm="1">
        <f t="array" ref="AH27">IF(Junior7[[#This Row],[Number of Rounds]]&lt;=5,SUM(IF(ISNA(Z27:AF27),0,Z27:AF27)),SUM(LARGE(Z27:AF27,{1,2,3,4,5})))</f>
        <v>1120</v>
      </c>
      <c r="AI27" s="99" cm="1">
        <f t="array" ref="AI27">34-SUM(IF(AH27&gt;$AH$18:$AH$65,1/COUNTIF($AH$18:$AH$65,$AH$18:$AH$65)))</f>
        <v>10</v>
      </c>
      <c r="AJ27" s="18"/>
    </row>
    <row r="28" spans="1:47" ht="16" x14ac:dyDescent="0.2">
      <c r="A28" s="95" t="s">
        <v>96</v>
      </c>
      <c r="B28" s="42" t="str">
        <f>_xlfn.IFNA(INDEX('RD1 Eagle'!$I$2:$I$200,MATCH(Men_5[[#This Row],[Rider]],'RD1 Eagle'!$F$2:$F$200,0)),"")</f>
        <v/>
      </c>
      <c r="C28" s="42">
        <f>_xlfn.IFNA(INDEX('RD2 Shepherds'!$I$2:$I$200,MATCH(Men_5[[#This Row],[Rider]],'RD2 Shepherds'!$F$2:$F$200,0)),"")</f>
        <v>312</v>
      </c>
      <c r="D28" s="42">
        <f>_xlfn.IFNA(INDEX('RD3 Eagle Park'!$I$2:$I$200,MATCH(Men_5[[#This Row],[Rider]],'RD3 Eagle Park'!$F$2:$F$200,0)),"")</f>
        <v>304</v>
      </c>
      <c r="E28" s="42">
        <f>_xlfn.IFNA(INDEX('RD4 Ohalloran'!$I$2:$I$200,MATCH(Men_5[[#This Row],[Rider]],'RD4 Ohalloran'!$F$2:$F$200,0)),"")</f>
        <v>336</v>
      </c>
      <c r="F28" s="42"/>
      <c r="G28" s="42"/>
      <c r="H28" s="42"/>
      <c r="I28" s="42">
        <f>7-COUNTBLANK(Men_5[[#This Row],[RD1 XCC Eagle]:[RD7 XCM TBD]])</f>
        <v>3</v>
      </c>
      <c r="J28" s="67" cm="1">
        <f t="array" ref="J28">IF(Men_5[[#This Row],[Number of Rounds]]&lt;=5,SUM(IF(ISNA(B28:H28),0,B28:H28)),SUM(LARGE(B28:H28,{1,2,3,4,5})))</f>
        <v>952</v>
      </c>
      <c r="K28" s="96" cm="1">
        <f t="array" ref="K28">113-SUM(IF(J28&gt;$J$18:$J$163,1/COUNTIF($J$18:$J$163,$J$18:$J$163)))</f>
        <v>11</v>
      </c>
      <c r="L28" s="18"/>
      <c r="M28" s="95" t="s">
        <v>112</v>
      </c>
      <c r="N28" s="86">
        <f>_xlfn.IFNA(INDEX('RD1 Eagle'!$I$2:$I$200,MATCH(Women6[[#This Row],[Rider]],'RD1 Eagle'!$F$2:$F$200,0)),"")</f>
        <v>360</v>
      </c>
      <c r="O28" s="42">
        <f>_xlfn.IFNA(INDEX('RD2 Shepherds'!$I$2:$I$200,MATCH(Women6[[#This Row],[Rider]],'RD2 Shepherds'!$F$2:$F$200,0)),"")</f>
        <v>400</v>
      </c>
      <c r="P28" s="35" t="str">
        <f>_xlfn.IFNA(INDEX('RD3 Eagle Park'!$I$2:$I$200,MATCH(Women6[[#This Row],[Rider]],'RD3 Eagle Park'!$F$2:$F$200,0)),"")</f>
        <v/>
      </c>
      <c r="Q28" s="35" t="str">
        <f>_xlfn.IFNA(INDEX('RD4 Ohalloran'!$I$2:$I$200,MATCH(Women6[[#This Row],[Rider]],'RD4 Ohalloran'!$F$2:$F$200,0)),"")</f>
        <v/>
      </c>
      <c r="R28" s="35"/>
      <c r="S28" s="35"/>
      <c r="T28" s="35"/>
      <c r="U28" s="35">
        <f>7-COUNTBLANK(Women6[[#This Row],[RD1 XCC Eagle]:[RD7 XCM TBD]])</f>
        <v>2</v>
      </c>
      <c r="V28" s="64" cm="1">
        <f t="array" ref="V28">IF(Men_5[[#This Row],[Number of Rounds]]&lt;=5,SUM(IF(ISNA(N28:T28),0,N28:T28)),SUM(LARGE(N28:T28,{1,2,3,4,5})))</f>
        <v>760</v>
      </c>
      <c r="W28" s="40" cm="1">
        <f t="array" ref="W28">26-SUM(IF(V28&gt;$V$18:$V$47,1/COUNTIF($V$18:$V$47,$V$18:$V$47)))</f>
        <v>10</v>
      </c>
      <c r="X28" s="18"/>
      <c r="Y28" s="95" t="s">
        <v>192</v>
      </c>
      <c r="Z28" s="78">
        <f>_xlfn.IFNA(INDEX('RD1 Eagle'!$I$2:$I$200,MATCH(Junior7[[#This Row],[Rider]],'RD1 Eagle'!$F$2:$F$200,0)),"")</f>
        <v>370</v>
      </c>
      <c r="AA28" s="78">
        <f>_xlfn.IFNA(INDEX('RD2 Shepherds'!$I$2:$I$200,MATCH(Junior7[[#This Row],[Rider]],'RD2 Shepherds'!$F$2:$F$200,0)),"")</f>
        <v>330</v>
      </c>
      <c r="AB28" s="35" t="str">
        <f>_xlfn.IFNA(INDEX('RD3 Eagle Park'!$I$2:$I$200,MATCH(Junior7[[#This Row],[Rider]],'RD3 Eagle Park'!$F$2:$F$200,0)),"")</f>
        <v/>
      </c>
      <c r="AC28" s="35">
        <f>_xlfn.IFNA(INDEX('RD4 Ohalloran'!$I$2:$I$200,MATCH(Junior7[[#This Row],[Rider]],'RD4 Ohalloran'!$F$2:$F$200,0)),"")</f>
        <v>370</v>
      </c>
      <c r="AD28" s="23"/>
      <c r="AE28" s="24"/>
      <c r="AF28" s="24"/>
      <c r="AG28" s="24">
        <f>6-COUNTBLANK(Junior7[[#This Row],[RD1 XCC Eagle]:[RD6 XCM Fox Creek]])</f>
        <v>3</v>
      </c>
      <c r="AH28" s="102" cm="1">
        <f t="array" ref="AH28">IF(Junior7[[#This Row],[Number of Rounds]]&lt;=5,SUM(IF(ISNA(Z28:AF28),0,Z28:AF28)),SUM(LARGE(Z28:AF28,{1,2,3,4,5})))</f>
        <v>1070</v>
      </c>
      <c r="AI28" s="99" cm="1">
        <f t="array" ref="AI28">34-SUM(IF(AH28&gt;$AH$18:$AH$65,1/COUNTIF($AH$18:$AH$65,$AH$18:$AH$65)))</f>
        <v>11</v>
      </c>
      <c r="AJ28" s="18"/>
    </row>
    <row r="29" spans="1:47" ht="16" x14ac:dyDescent="0.2">
      <c r="A29" s="95" t="s">
        <v>214</v>
      </c>
      <c r="B29" s="118">
        <f>_xlfn.IFNA(INDEX('RD1 Eagle'!$I$2:$I$200,MATCH(Men_5[[#This Row],[Rider]],'RD1 Eagle'!$F$2:$F$200,0)),"")</f>
        <v>500</v>
      </c>
      <c r="C29" s="118" t="str">
        <f>_xlfn.IFNA(INDEX('RD2 Shepherds'!$I$2:$I$200,MATCH(Men_5[[#This Row],[Rider]],'RD2 Shepherds'!$F$2:$F$200,0)),"")</f>
        <v/>
      </c>
      <c r="D29" s="118">
        <f>_xlfn.IFNA(INDEX('RD3 Eagle Park'!$I$2:$I$200,MATCH(Men_5[[#This Row],[Rider]],'RD3 Eagle Park'!$F$2:$F$200,0)),"")</f>
        <v>450</v>
      </c>
      <c r="E29" s="42" t="str">
        <f>_xlfn.IFNA(INDEX('RD4 Ohalloran'!$I$2:$I$200,MATCH(Men_5[[#This Row],[Rider]],'RD4 Ohalloran'!$F$2:$F$200,0)),"")</f>
        <v/>
      </c>
      <c r="F29" s="42"/>
      <c r="G29" s="42"/>
      <c r="H29" s="42"/>
      <c r="I29" s="118">
        <f>7-COUNTBLANK(Men_5[[#This Row],[RD1 XCC Eagle]:[RD7 XCM TBD]])</f>
        <v>2</v>
      </c>
      <c r="J29" s="67" cm="1">
        <f t="array" ref="J29">IF(Men_5[[#This Row],[Number of Rounds]]&lt;=5,SUM(IF(ISNA(B29:H29),0,B29:H29)),SUM(LARGE(B29:H29,{1,2,3,4,5})))</f>
        <v>950</v>
      </c>
      <c r="K29" s="96" cm="1">
        <f t="array" ref="K29">113-SUM(IF(J29&gt;$J$18:$J$163,1/COUNTIF($J$18:$J$163,$J$18:$J$163)))</f>
        <v>11.999999999999986</v>
      </c>
      <c r="L29" s="18"/>
      <c r="M29" s="95" t="s">
        <v>139</v>
      </c>
      <c r="N29" s="86">
        <f>_xlfn.IFNA(INDEX('RD1 Eagle'!$I$2:$I$200,MATCH(Women6[[#This Row],[Rider]],'RD1 Eagle'!$F$2:$F$200,0)),"")</f>
        <v>350</v>
      </c>
      <c r="O29" s="42">
        <f>_xlfn.IFNA(INDEX('RD2 Shepherds'!$I$2:$I$200,MATCH(Women6[[#This Row],[Rider]],'RD2 Shepherds'!$F$2:$F$200,0)),"")</f>
        <v>350</v>
      </c>
      <c r="P29" s="35" t="str">
        <f>_xlfn.IFNA(INDEX('RD3 Eagle Park'!$I$2:$I$200,MATCH(Women6[[#This Row],[Rider]],'RD3 Eagle Park'!$F$2:$F$200,0)),"")</f>
        <v/>
      </c>
      <c r="Q29" s="35" t="str">
        <f>_xlfn.IFNA(INDEX('RD4 Ohalloran'!$I$2:$I$200,MATCH(Women6[[#This Row],[Rider]],'RD4 Ohalloran'!$F$2:$F$200,0)),"")</f>
        <v/>
      </c>
      <c r="R29" s="35"/>
      <c r="S29" s="35"/>
      <c r="T29" s="35"/>
      <c r="U29" s="35">
        <f>7-COUNTBLANK(Women6[[#This Row],[RD1 XCC Eagle]:[RD7 XCM TBD]])</f>
        <v>2</v>
      </c>
      <c r="V29" s="64" cm="1">
        <f t="array" ref="V29">IF(Men_5[[#This Row],[Number of Rounds]]&lt;=5,SUM(IF(ISNA(N29:T29),0,N29:T29)),SUM(LARGE(N29:T29,{1,2,3,4,5})))</f>
        <v>700</v>
      </c>
      <c r="W29" s="40" cm="1">
        <f t="array" ref="W29">26-SUM(IF(V29&gt;$V$18:$V$47,1/COUNTIF($V$18:$V$47,$V$18:$V$47)))</f>
        <v>11</v>
      </c>
      <c r="X29" s="18"/>
      <c r="Y29" s="95" t="s">
        <v>168</v>
      </c>
      <c r="Z29" s="78" t="str">
        <f>_xlfn.IFNA(INDEX('RD1 Eagle'!$I$2:$I$200,MATCH(Junior7[[#This Row],[Rider]],'RD1 Eagle'!$F$2:$F$200,0)),"")</f>
        <v/>
      </c>
      <c r="AA29" s="78">
        <f>_xlfn.IFNA(INDEX('RD2 Shepherds'!$I$2:$I$200,MATCH(Junior7[[#This Row],[Rider]],'RD2 Shepherds'!$F$2:$F$200,0)),"")</f>
        <v>500</v>
      </c>
      <c r="AB29" s="35">
        <f>_xlfn.IFNA(INDEX('RD3 Eagle Park'!$I$2:$I$200,MATCH(Junior7[[#This Row],[Rider]],'RD3 Eagle Park'!$F$2:$F$200,0)),"")</f>
        <v>450</v>
      </c>
      <c r="AC29" s="35" t="str">
        <f>_xlfn.IFNA(INDEX('RD4 Ohalloran'!$I$2:$I$200,MATCH(Junior7[[#This Row],[Rider]],'RD4 Ohalloran'!$F$2:$F$200,0)),"")</f>
        <v/>
      </c>
      <c r="AD29" s="23"/>
      <c r="AE29" s="24"/>
      <c r="AF29" s="24"/>
      <c r="AG29" s="24">
        <f>6-COUNTBLANK(Junior7[[#This Row],[RD1 XCC Eagle]:[RD6 XCM Fox Creek]])</f>
        <v>2</v>
      </c>
      <c r="AH29" s="53" cm="1">
        <f t="array" ref="AH29">IF(Junior7[[#This Row],[Number of Rounds]]&lt;=5,SUM(IF(ISNA(Z29:AF29),0,Z29:AF29)),SUM(LARGE(Z29:AF29,{1,2,3,4,5})))</f>
        <v>950</v>
      </c>
      <c r="AI29" s="99" cm="1">
        <f t="array" ref="AI29">34-SUM(IF(AH29&gt;$AH$18:$AH$65,1/COUNTIF($AH$18:$AH$65,$AH$18:$AH$65)))</f>
        <v>12</v>
      </c>
      <c r="AJ29" s="18"/>
    </row>
    <row r="30" spans="1:47" ht="16" x14ac:dyDescent="0.2">
      <c r="A30" s="95" t="s">
        <v>129</v>
      </c>
      <c r="B30" s="42">
        <f>_xlfn.IFNA(INDEX('RD1 Eagle'!$I$2:$I$200,MATCH(Men_5[[#This Row],[Rider]],'RD1 Eagle'!$F$2:$F$200,0)),"")</f>
        <v>230.99999999999997</v>
      </c>
      <c r="C30" s="42">
        <f>_xlfn.IFNA(INDEX('RD2 Shepherds'!$I$2:$I$200,MATCH(Men_5[[#This Row],[Rider]],'RD2 Shepherds'!$F$2:$F$200,0)),"")</f>
        <v>217</v>
      </c>
      <c r="D30" s="42">
        <f>_xlfn.IFNA(INDEX('RD3 Eagle Park'!$I$2:$I$200,MATCH(Men_5[[#This Row],[Rider]],'RD3 Eagle Park'!$F$2:$F$200,0)),"")</f>
        <v>244.99999999999997</v>
      </c>
      <c r="E30" s="42">
        <f>_xlfn.IFNA(INDEX('RD4 Ohalloran'!$I$2:$I$200,MATCH(Men_5[[#This Row],[Rider]],'RD4 Ohalloran'!$F$2:$F$200,0)),"")</f>
        <v>224</v>
      </c>
      <c r="F30" s="42"/>
      <c r="G30" s="42"/>
      <c r="H30" s="42"/>
      <c r="I30" s="42">
        <f>7-COUNTBLANK(Men_5[[#This Row],[RD1 XCC Eagle]:[RD7 XCM TBD]])</f>
        <v>4</v>
      </c>
      <c r="J30" s="67" cm="1">
        <f t="array" ref="J30">IF(Men_5[[#This Row],[Number of Rounds]]&lt;=5,SUM(IF(ISNA(B30:H30),0,B30:H30)),SUM(LARGE(B30:H30,{1,2,3,4,5})))</f>
        <v>917</v>
      </c>
      <c r="K30" s="96" cm="1">
        <f t="array" ref="K30">113-SUM(IF(J30&gt;$J$18:$J$163,1/COUNTIF($J$18:$J$163,$J$18:$J$163)))</f>
        <v>12.999999999999986</v>
      </c>
      <c r="L30" s="18"/>
      <c r="M30" s="95" t="s">
        <v>116</v>
      </c>
      <c r="N30" s="86">
        <f>_xlfn.IFNA(INDEX('RD1 Eagle'!$I$2:$I$200,MATCH(Women6[[#This Row],[Rider]],'RD1 Eagle'!$F$2:$F$200,0)),"")</f>
        <v>312</v>
      </c>
      <c r="O30" s="42">
        <f>_xlfn.IFNA(INDEX('RD2 Shepherds'!$I$2:$I$200,MATCH(Women6[[#This Row],[Rider]],'RD2 Shepherds'!$F$2:$F$200,0)),"")</f>
        <v>312</v>
      </c>
      <c r="P30" s="35" t="str">
        <f>_xlfn.IFNA(INDEX('RD3 Eagle Park'!$I$2:$I$200,MATCH(Women6[[#This Row],[Rider]],'RD3 Eagle Park'!$F$2:$F$200,0)),"")</f>
        <v/>
      </c>
      <c r="Q30" s="35" t="str">
        <f>_xlfn.IFNA(INDEX('RD4 Ohalloran'!$I$2:$I$200,MATCH(Women6[[#This Row],[Rider]],'RD4 Ohalloran'!$F$2:$F$200,0)),"")</f>
        <v/>
      </c>
      <c r="R30" s="35"/>
      <c r="S30" s="35"/>
      <c r="T30" s="35"/>
      <c r="U30" s="35">
        <f>7-COUNTBLANK(Women6[[#This Row],[RD1 XCC Eagle]:[RD7 XCM TBD]])</f>
        <v>2</v>
      </c>
      <c r="V30" s="64" cm="1">
        <f t="array" ref="V30">IF(Men_5[[#This Row],[Number of Rounds]]&lt;=5,SUM(IF(ISNA(N30:T30),0,N30:T30)),SUM(LARGE(N30:T30,{1,2,3,4,5})))</f>
        <v>624</v>
      </c>
      <c r="W30" s="40" cm="1">
        <f t="array" ref="W30">26-SUM(IF(V30&gt;$V$18:$V$47,1/COUNTIF($V$18:$V$47,$V$18:$V$47)))</f>
        <v>12</v>
      </c>
      <c r="X30" s="18"/>
      <c r="Y30" s="95" t="s">
        <v>183</v>
      </c>
      <c r="Z30" s="78" t="str">
        <f>_xlfn.IFNA(INDEX('RD1 Eagle'!$I$2:$I$200,MATCH(Junior7[[#This Row],[Rider]],'RD1 Eagle'!$F$2:$F$200,0)),"")</f>
        <v/>
      </c>
      <c r="AA30" s="78">
        <f>_xlfn.IFNA(INDEX('RD2 Shepherds'!$I$2:$I$200,MATCH(Junior7[[#This Row],[Rider]],'RD2 Shepherds'!$F$2:$F$200,0)),"")</f>
        <v>450</v>
      </c>
      <c r="AB30" s="35">
        <f>_xlfn.IFNA(INDEX('RD3 Eagle Park'!$I$2:$I$200,MATCH(Junior7[[#This Row],[Rider]],'RD3 Eagle Park'!$F$2:$F$200,0)),"")</f>
        <v>500</v>
      </c>
      <c r="AC30" s="35" t="str">
        <f>_xlfn.IFNA(INDEX('RD4 Ohalloran'!$I$2:$I$200,MATCH(Junior7[[#This Row],[Rider]],'RD4 Ohalloran'!$F$2:$F$200,0)),"")</f>
        <v/>
      </c>
      <c r="AD30" s="23"/>
      <c r="AE30" s="24"/>
      <c r="AF30" s="24"/>
      <c r="AG30" s="24">
        <f>6-COUNTBLANK(Junior7[[#This Row],[RD1 XCC Eagle]:[RD6 XCM Fox Creek]])</f>
        <v>2</v>
      </c>
      <c r="AH30" s="23" cm="1">
        <f t="array" ref="AH30">IF(Junior7[[#This Row],[Number of Rounds]]&lt;=5,SUM(IF(ISNA(Z30:AF30),0,Z30:AF30)),SUM(LARGE(Z30:AF30,{1,2,3,4,5})))</f>
        <v>950</v>
      </c>
      <c r="AI30" s="99" cm="1">
        <f t="array" ref="AI30">34-SUM(IF(AH30&gt;$AH$18:$AH$65,1/COUNTIF($AH$18:$AH$65,$AH$18:$AH$65)))</f>
        <v>12</v>
      </c>
      <c r="AJ30" s="18"/>
    </row>
    <row r="31" spans="1:47" ht="16" x14ac:dyDescent="0.2">
      <c r="A31" s="95" t="s">
        <v>108</v>
      </c>
      <c r="B31" s="118">
        <f>_xlfn.IFNA(INDEX('RD1 Eagle'!$I$2:$I$200,MATCH(Men_5[[#This Row],[Rider]],'RD1 Eagle'!$F$2:$F$200,0)),"")</f>
        <v>360</v>
      </c>
      <c r="C31" s="118">
        <f>_xlfn.IFNA(INDEX('RD2 Shepherds'!$I$2:$I$200,MATCH(Men_5[[#This Row],[Rider]],'RD2 Shepherds'!$F$2:$F$200,0)),"")</f>
        <v>216</v>
      </c>
      <c r="D31" s="118" t="str">
        <f>_xlfn.IFNA(INDEX('RD3 Eagle Park'!$I$2:$I$200,MATCH(Men_5[[#This Row],[Rider]],'RD3 Eagle Park'!$F$2:$F$200,0)),"")</f>
        <v/>
      </c>
      <c r="E31" s="42">
        <f>_xlfn.IFNA(INDEX('RD4 Ohalloran'!$I$2:$I$200,MATCH(Men_5[[#This Row],[Rider]],'RD4 Ohalloran'!$F$2:$F$200,0)),"")</f>
        <v>320</v>
      </c>
      <c r="F31" s="42"/>
      <c r="G31" s="42"/>
      <c r="H31" s="42"/>
      <c r="I31" s="118">
        <f>7-COUNTBLANK(Men_5[[#This Row],[RD1 XCC Eagle]:[RD7 XCM TBD]])</f>
        <v>3</v>
      </c>
      <c r="J31" s="67" cm="1">
        <f t="array" ref="J31">IF(Men_5[[#This Row],[Number of Rounds]]&lt;=5,SUM(IF(ISNA(B31:H31),0,B31:H31)),SUM(LARGE(B31:H31,{1,2,3,4,5})))</f>
        <v>896</v>
      </c>
      <c r="K31" s="96" cm="1">
        <f t="array" ref="K31">113-SUM(IF(J31&gt;$J$18:$J$163,1/COUNTIF($J$18:$J$163,$J$18:$J$163)))</f>
        <v>13.999999999999986</v>
      </c>
      <c r="L31" s="18"/>
      <c r="M31" s="95" t="s">
        <v>88</v>
      </c>
      <c r="N31" s="86" t="str">
        <f>_xlfn.IFNA(INDEX('RD1 Eagle'!$I$2:$I$200,MATCH(Women6[[#This Row],[Rider]],'RD1 Eagle'!$F$2:$F$200,0)),"")</f>
        <v/>
      </c>
      <c r="O31" s="42">
        <f>_xlfn.IFNA(INDEX('RD2 Shepherds'!$I$2:$I$200,MATCH(Women6[[#This Row],[Rider]],'RD2 Shepherds'!$F$2:$F$200,0)),"")</f>
        <v>450</v>
      </c>
      <c r="P31" s="35" t="str">
        <f>_xlfn.IFNA(INDEX('RD3 Eagle Park'!$I$2:$I$200,MATCH(Women6[[#This Row],[Rider]],'RD3 Eagle Park'!$F$2:$F$200,0)),"")</f>
        <v/>
      </c>
      <c r="Q31" s="35" t="str">
        <f>_xlfn.IFNA(INDEX('RD4 Ohalloran'!$I$2:$I$200,MATCH(Women6[[#This Row],[Rider]],'RD4 Ohalloran'!$F$2:$F$200,0)),"")</f>
        <v/>
      </c>
      <c r="R31" s="35"/>
      <c r="S31" s="35"/>
      <c r="T31" s="35"/>
      <c r="U31" s="35">
        <f>7-COUNTBLANK(Women6[[#This Row],[RD1 XCC Eagle]:[RD7 XCM TBD]])</f>
        <v>1</v>
      </c>
      <c r="V31" s="64" cm="1">
        <f t="array" ref="V31">IF(Men_5[[#This Row],[Number of Rounds]]&lt;=5,SUM(IF(ISNA(N31:T31),0,N31:T31)),SUM(LARGE(N31:T31,{1,2,3,4,5})))</f>
        <v>450</v>
      </c>
      <c r="W31" s="40" cm="1">
        <f t="array" ref="W31">26-SUM(IF(V31&gt;$V$18:$V$47,1/COUNTIF($V$18:$V$47,$V$18:$V$47)))</f>
        <v>13</v>
      </c>
      <c r="X31" s="18"/>
      <c r="Y31" s="95" t="s">
        <v>169</v>
      </c>
      <c r="Z31" s="78">
        <f>_xlfn.IFNA(INDEX('RD1 Eagle'!$I$2:$I$200,MATCH(Junior7[[#This Row],[Rider]],'RD1 Eagle'!$F$2:$F$200,0)),"")</f>
        <v>500</v>
      </c>
      <c r="AA31" s="78">
        <f>_xlfn.IFNA(INDEX('RD2 Shepherds'!$I$2:$I$200,MATCH(Junior7[[#This Row],[Rider]],'RD2 Shepherds'!$F$2:$F$200,0)),"")</f>
        <v>450</v>
      </c>
      <c r="AB31" s="35" t="str">
        <f>_xlfn.IFNA(INDEX('RD3 Eagle Park'!$I$2:$I$200,MATCH(Junior7[[#This Row],[Rider]],'RD3 Eagle Park'!$F$2:$F$200,0)),"")</f>
        <v/>
      </c>
      <c r="AC31" s="35" t="str">
        <f>_xlfn.IFNA(INDEX('RD4 Ohalloran'!$I$2:$I$200,MATCH(Junior7[[#This Row],[Rider]],'RD4 Ohalloran'!$F$2:$F$200,0)),"")</f>
        <v/>
      </c>
      <c r="AD31" s="23"/>
      <c r="AE31" s="24"/>
      <c r="AF31" s="24"/>
      <c r="AG31" s="24">
        <f>6-COUNTBLANK(Junior7[[#This Row],[RD1 XCC Eagle]:[RD6 XCM Fox Creek]])</f>
        <v>2</v>
      </c>
      <c r="AH31" s="23" cm="1">
        <f t="array" ref="AH31">IF(Junior7[[#This Row],[Number of Rounds]]&lt;=5,SUM(IF(ISNA(Z31:AF31),0,Z31:AF31)),SUM(LARGE(Z31:AF31,{1,2,3,4,5})))</f>
        <v>950</v>
      </c>
      <c r="AI31" s="99" cm="1">
        <f t="array" ref="AI31">34-SUM(IF(AH31&gt;$AH$18:$AH$65,1/COUNTIF($AH$18:$AH$65,$AH$18:$AH$65)))</f>
        <v>12</v>
      </c>
      <c r="AJ31" s="18"/>
    </row>
    <row r="32" spans="1:47" ht="16" x14ac:dyDescent="0.2">
      <c r="A32" s="95" t="s">
        <v>98</v>
      </c>
      <c r="B32" s="42" t="str">
        <f>_xlfn.IFNA(INDEX('RD1 Eagle'!$I$2:$I$200,MATCH(Men_5[[#This Row],[Rider]],'RD1 Eagle'!$F$2:$F$200,0)),"")</f>
        <v/>
      </c>
      <c r="C32" s="42">
        <f>_xlfn.IFNA(INDEX('RD2 Shepherds'!$I$2:$I$200,MATCH(Men_5[[#This Row],[Rider]],'RD2 Shepherds'!$F$2:$F$200,0)),"")</f>
        <v>296</v>
      </c>
      <c r="D32" s="42">
        <f>_xlfn.IFNA(INDEX('RD3 Eagle Park'!$I$2:$I$200,MATCH(Men_5[[#This Row],[Rider]],'RD3 Eagle Park'!$F$2:$F$200,0)),"")</f>
        <v>296</v>
      </c>
      <c r="E32" s="42">
        <f>_xlfn.IFNA(INDEX('RD4 Ohalloran'!$I$2:$I$200,MATCH(Men_5[[#This Row],[Rider]],'RD4 Ohalloran'!$F$2:$F$200,0)),"")</f>
        <v>288</v>
      </c>
      <c r="F32" s="42"/>
      <c r="G32" s="42"/>
      <c r="H32" s="42"/>
      <c r="I32" s="42">
        <f>7-COUNTBLANK(Men_5[[#This Row],[RD1 XCC Eagle]:[RD7 XCM TBD]])</f>
        <v>3</v>
      </c>
      <c r="J32" s="67" cm="1">
        <f t="array" ref="J32">IF(Men_5[[#This Row],[Number of Rounds]]&lt;=5,SUM(IF(ISNA(B32:H32),0,B32:H32)),SUM(LARGE(B32:H32,{1,2,3,4,5})))</f>
        <v>880</v>
      </c>
      <c r="K32" s="96" cm="1">
        <f t="array" ref="K32">113-SUM(IF(J32&gt;$J$18:$J$163,1/COUNTIF($J$18:$J$163,$J$18:$J$163)))</f>
        <v>14.999999999999986</v>
      </c>
      <c r="L32" s="18"/>
      <c r="M32" s="95" t="s">
        <v>299</v>
      </c>
      <c r="N32" s="86">
        <f>_xlfn.IFNA(INDEX('RD1 Eagle'!$I$2:$I$200,MATCH(Women6[[#This Row],[Rider]],'RD1 Eagle'!$F$2:$F$200,0)),"")</f>
        <v>400</v>
      </c>
      <c r="O32" s="42" t="str">
        <f>_xlfn.IFNA(INDEX('RD2 Shepherds'!$I$2:$I$200,MATCH(Women6[[#This Row],[Rider]],'RD2 Shepherds'!$F$2:$F$200,0)),"")</f>
        <v/>
      </c>
      <c r="P32" s="35" t="str">
        <f>_xlfn.IFNA(INDEX('RD3 Eagle Park'!$I$2:$I$200,MATCH(Women6[[#This Row],[Rider]],'RD3 Eagle Park'!$F$2:$F$200,0)),"")</f>
        <v/>
      </c>
      <c r="Q32" s="35" t="str">
        <f>_xlfn.IFNA(INDEX('RD4 Ohalloran'!$I$2:$I$200,MATCH(Women6[[#This Row],[Rider]],'RD4 Ohalloran'!$F$2:$F$200,0)),"")</f>
        <v/>
      </c>
      <c r="R32" s="35"/>
      <c r="S32" s="35"/>
      <c r="T32" s="35"/>
      <c r="U32" s="35">
        <f>7-COUNTBLANK(Women6[[#This Row],[RD1 XCC Eagle]:[RD7 XCM TBD]])</f>
        <v>1</v>
      </c>
      <c r="V32" s="64" cm="1">
        <f t="array" ref="V32">IF(Men_5[[#This Row],[Number of Rounds]]&lt;=5,SUM(IF(ISNA(N32:T32),0,N32:T32)),SUM(LARGE(N32:T32,{1,2,3,4,5})))</f>
        <v>400</v>
      </c>
      <c r="W32" s="40" cm="1">
        <f t="array" ref="W32">26-SUM(IF(V32&gt;$V$18:$V$47,1/COUNTIF($V$18:$V$47,$V$18:$V$47)))</f>
        <v>14</v>
      </c>
      <c r="X32" s="18"/>
      <c r="Y32" s="95" t="s">
        <v>321</v>
      </c>
      <c r="Z32" s="78">
        <f>_xlfn.IFNA(INDEX('RD1 Eagle'!$I$2:$I$200,MATCH(Junior7[[#This Row],[Rider]],'RD1 Eagle'!$F$2:$F$200,0)),"")</f>
        <v>450</v>
      </c>
      <c r="AA32" s="78" t="str">
        <f>_xlfn.IFNA(INDEX('RD2 Shepherds'!$I$2:$I$200,MATCH(Junior7[[#This Row],[Rider]],'RD2 Shepherds'!$F$2:$F$200,0)),"")</f>
        <v/>
      </c>
      <c r="AB32" s="35">
        <f>_xlfn.IFNA(INDEX('RD3 Eagle Park'!$I$2:$I$200,MATCH(Junior7[[#This Row],[Rider]],'RD3 Eagle Park'!$F$2:$F$200,0)),"")</f>
        <v>450</v>
      </c>
      <c r="AC32" s="35" t="str">
        <f>_xlfn.IFNA(INDEX('RD4 Ohalloran'!$I$2:$I$200,MATCH(Junior7[[#This Row],[Rider]],'RD4 Ohalloran'!$F$2:$F$200,0)),"")</f>
        <v/>
      </c>
      <c r="AD32" s="23"/>
      <c r="AE32" s="24"/>
      <c r="AF32" s="24"/>
      <c r="AG32" s="24">
        <f>6-COUNTBLANK(Junior7[[#This Row],[RD1 XCC Eagle]:[RD6 XCM Fox Creek]])</f>
        <v>2</v>
      </c>
      <c r="AH32" s="23" cm="1">
        <f t="array" ref="AH32">IF(Junior7[[#This Row],[Number of Rounds]]&lt;=5,SUM(IF(ISNA(Z32:AF32),0,Z32:AF32)),SUM(LARGE(Z32:AF32,{1,2,3,4,5})))</f>
        <v>900</v>
      </c>
      <c r="AI32" s="99" cm="1">
        <f t="array" ref="AI32">34-SUM(IF(AH32&gt;$AH$18:$AH$65,1/COUNTIF($AH$18:$AH$65,$AH$18:$AH$65)))</f>
        <v>13</v>
      </c>
      <c r="AJ32" s="18"/>
    </row>
    <row r="33" spans="1:36" ht="16" x14ac:dyDescent="0.2">
      <c r="A33" s="95" t="s">
        <v>504</v>
      </c>
      <c r="B33" s="42" t="str">
        <f>_xlfn.IFNA(INDEX('RD1 Eagle'!$I$2:$I$200,MATCH(Men_5[[#This Row],[Rider]],'RD1 Eagle'!$F$2:$F$200,0)),"")</f>
        <v/>
      </c>
      <c r="C33" s="42" t="str">
        <f>_xlfn.IFNA(INDEX('RD2 Shepherds'!$I$2:$I$200,MATCH(Men_5[[#This Row],[Rider]],'RD2 Shepherds'!$F$2:$F$200,0)),"")</f>
        <v/>
      </c>
      <c r="D33" s="42">
        <f>_xlfn.IFNA(INDEX('RD3 Eagle Park'!$I$2:$I$200,MATCH(Men_5[[#This Row],[Rider]],'RD3 Eagle Park'!$F$2:$F$200,0)),"")</f>
        <v>380</v>
      </c>
      <c r="E33" s="42">
        <f>_xlfn.IFNA(INDEX('RD4 Ohalloran'!$I$2:$I$200,MATCH(Men_5[[#This Row],[Rider]],'RD4 Ohalloran'!$F$2:$F$200,0)),"")</f>
        <v>500</v>
      </c>
      <c r="F33" s="42"/>
      <c r="G33" s="42"/>
      <c r="H33" s="42"/>
      <c r="I33" s="42">
        <f>7-COUNTBLANK(Men_5[[#This Row],[RD1 XCC Eagle]:[RD7 XCM TBD]])</f>
        <v>2</v>
      </c>
      <c r="J33" s="67" cm="1">
        <f t="array" ref="J33">IF(Men_5[[#This Row],[Number of Rounds]]&lt;=5,SUM(IF(ISNA(B33:H33),0,B33:H33)),SUM(LARGE(B33:H33,{1,2,3,4,5})))</f>
        <v>880</v>
      </c>
      <c r="K33" s="96" cm="1">
        <f t="array" ref="K33">113-SUM(IF(J33&gt;$J$18:$J$163,1/COUNTIF($J$18:$J$163,$J$18:$J$163)))</f>
        <v>14.999999999999986</v>
      </c>
      <c r="L33" s="18"/>
      <c r="M33" s="95" t="s">
        <v>515</v>
      </c>
      <c r="N33" s="86" t="str">
        <f>_xlfn.IFNA(INDEX('RD1 Eagle'!$I$2:$I$200,MATCH(Women6[[#This Row],[Rider]],'RD1 Eagle'!$F$2:$F$200,0)),"")</f>
        <v/>
      </c>
      <c r="O33" s="42" t="str">
        <f>_xlfn.IFNA(INDEX('RD2 Shepherds'!$I$2:$I$200,MATCH(Women6[[#This Row],[Rider]],'RD2 Shepherds'!$F$2:$F$200,0)),"")</f>
        <v/>
      </c>
      <c r="P33" s="35">
        <f>_xlfn.IFNA(INDEX('RD3 Eagle Park'!$I$2:$I$200,MATCH(Women6[[#This Row],[Rider]],'RD3 Eagle Park'!$F$2:$F$200,0)),"")</f>
        <v>400</v>
      </c>
      <c r="Q33" s="35" t="str">
        <f>_xlfn.IFNA(INDEX('RD4 Ohalloran'!$I$2:$I$200,MATCH(Women6[[#This Row],[Rider]],'RD4 Ohalloran'!$F$2:$F$200,0)),"")</f>
        <v/>
      </c>
      <c r="R33" s="35"/>
      <c r="S33" s="35"/>
      <c r="T33" s="35"/>
      <c r="U33" s="35">
        <f>7-COUNTBLANK(Women6[[#This Row],[RD1 XCC Eagle]:[RD7 XCM TBD]])</f>
        <v>1</v>
      </c>
      <c r="V33" s="64" cm="1">
        <f t="array" ref="V33">IF(Men_5[[#This Row],[Number of Rounds]]&lt;=5,SUM(IF(ISNA(N33:T33),0,N33:T33)),SUM(LARGE(N33:T33,{1,2,3,4,5})))</f>
        <v>400</v>
      </c>
      <c r="W33" s="40" cm="1">
        <f t="array" ref="W33">26-SUM(IF(V33&gt;$V$18:$V$47,1/COUNTIF($V$18:$V$47,$V$18:$V$47)))</f>
        <v>14</v>
      </c>
      <c r="X33" s="18"/>
      <c r="Y33" s="95" t="s">
        <v>170</v>
      </c>
      <c r="Z33" s="78">
        <f>_xlfn.IFNA(INDEX('RD1 Eagle'!$I$2:$I$200,MATCH(Junior7[[#This Row],[Rider]],'RD1 Eagle'!$F$2:$F$200,0)),"")</f>
        <v>450</v>
      </c>
      <c r="AA33" s="78">
        <f>_xlfn.IFNA(INDEX('RD2 Shepherds'!$I$2:$I$200,MATCH(Junior7[[#This Row],[Rider]],'RD2 Shepherds'!$F$2:$F$200,0)),"")</f>
        <v>420</v>
      </c>
      <c r="AB33" s="35" t="str">
        <f>_xlfn.IFNA(INDEX('RD3 Eagle Park'!$I$2:$I$200,MATCH(Junior7[[#This Row],[Rider]],'RD3 Eagle Park'!$F$2:$F$200,0)),"")</f>
        <v/>
      </c>
      <c r="AC33" s="35" t="str">
        <f>_xlfn.IFNA(INDEX('RD4 Ohalloran'!$I$2:$I$200,MATCH(Junior7[[#This Row],[Rider]],'RD4 Ohalloran'!$F$2:$F$200,0)),"")</f>
        <v/>
      </c>
      <c r="AD33" s="23"/>
      <c r="AE33" s="24"/>
      <c r="AF33" s="24"/>
      <c r="AG33" s="24">
        <f>6-COUNTBLANK(Junior7[[#This Row],[RD1 XCC Eagle]:[RD6 XCM Fox Creek]])</f>
        <v>2</v>
      </c>
      <c r="AH33" s="23" cm="1">
        <f t="array" ref="AH33">IF(Junior7[[#This Row],[Number of Rounds]]&lt;=5,SUM(IF(ISNA(Z33:AF33),0,Z33:AF33)),SUM(LARGE(Z33:AF33,{1,2,3,4,5})))</f>
        <v>870</v>
      </c>
      <c r="AI33" s="99" cm="1">
        <f t="array" ref="AI33">34-SUM(IF(AH33&gt;$AH$18:$AH$65,1/COUNTIF($AH$18:$AH$65,$AH$18:$AH$65)))</f>
        <v>14</v>
      </c>
      <c r="AJ33" s="18"/>
    </row>
    <row r="34" spans="1:36" ht="16" x14ac:dyDescent="0.2">
      <c r="A34" s="95" t="s">
        <v>120</v>
      </c>
      <c r="B34" s="42" t="str">
        <f>_xlfn.IFNA(INDEX('RD1 Eagle'!$I$2:$I$200,MATCH(Men_5[[#This Row],[Rider]],'RD1 Eagle'!$F$2:$F$200,0)),"")</f>
        <v/>
      </c>
      <c r="C34" s="42">
        <f>_xlfn.IFNA(INDEX('RD2 Shepherds'!$I$2:$I$200,MATCH(Men_5[[#This Row],[Rider]],'RD2 Shepherds'!$F$2:$F$200,0)),"")</f>
        <v>280</v>
      </c>
      <c r="D34" s="42">
        <f>_xlfn.IFNA(INDEX('RD3 Eagle Park'!$I$2:$I$200,MATCH(Men_5[[#This Row],[Rider]],'RD3 Eagle Park'!$F$2:$F$200,0)),"")</f>
        <v>280</v>
      </c>
      <c r="E34" s="42">
        <f>_xlfn.IFNA(INDEX('RD4 Ohalloran'!$I$2:$I$200,MATCH(Men_5[[#This Row],[Rider]],'RD4 Ohalloran'!$F$2:$F$200,0)),"")</f>
        <v>315</v>
      </c>
      <c r="F34" s="42"/>
      <c r="G34" s="42"/>
      <c r="H34" s="42"/>
      <c r="I34" s="42">
        <f>7-COUNTBLANK(Men_5[[#This Row],[RD1 XCC Eagle]:[RD7 XCM TBD]])</f>
        <v>3</v>
      </c>
      <c r="J34" s="67" cm="1">
        <f t="array" ref="J34">IF(Men_5[[#This Row],[Number of Rounds]]&lt;=5,SUM(IF(ISNA(B34:H34),0,B34:H34)),SUM(LARGE(B34:H34,{1,2,3,4,5})))</f>
        <v>875</v>
      </c>
      <c r="K34" s="96" cm="1">
        <f t="array" ref="K34">113-SUM(IF(J34&gt;$J$18:$J$163,1/COUNTIF($J$18:$J$163,$J$18:$J$163)))</f>
        <v>15.999999999999986</v>
      </c>
      <c r="L34" s="18"/>
      <c r="M34" s="95" t="s">
        <v>91</v>
      </c>
      <c r="N34" s="86" t="str">
        <f>_xlfn.IFNA(INDEX('RD1 Eagle'!$I$2:$I$200,MATCH(Women6[[#This Row],[Rider]],'RD1 Eagle'!$F$2:$F$200,0)),"")</f>
        <v/>
      </c>
      <c r="O34" s="42">
        <f>_xlfn.IFNA(INDEX('RD2 Shepherds'!$I$2:$I$200,MATCH(Women6[[#This Row],[Rider]],'RD2 Shepherds'!$F$2:$F$200,0)),"")</f>
        <v>390</v>
      </c>
      <c r="P34" s="35" t="str">
        <f>_xlfn.IFNA(INDEX('RD3 Eagle Park'!$I$2:$I$200,MATCH(Women6[[#This Row],[Rider]],'RD3 Eagle Park'!$F$2:$F$200,0)),"")</f>
        <v/>
      </c>
      <c r="Q34" s="35" t="str">
        <f>_xlfn.IFNA(INDEX('RD4 Ohalloran'!$I$2:$I$200,MATCH(Women6[[#This Row],[Rider]],'RD4 Ohalloran'!$F$2:$F$200,0)),"")</f>
        <v/>
      </c>
      <c r="R34" s="35"/>
      <c r="S34" s="35"/>
      <c r="T34" s="35"/>
      <c r="U34" s="35">
        <f>7-COUNTBLANK(Women6[[#This Row],[RD1 XCC Eagle]:[RD7 XCM TBD]])</f>
        <v>1</v>
      </c>
      <c r="V34" s="64" cm="1">
        <f t="array" ref="V34">IF(Men_5[[#This Row],[Number of Rounds]]&lt;=5,SUM(IF(ISNA(N34:T34),0,N34:T34)),SUM(LARGE(N34:T34,{1,2,3,4,5})))</f>
        <v>390</v>
      </c>
      <c r="W34" s="40" cm="1">
        <f t="array" ref="W34">26-SUM(IF(V34&gt;$V$18:$V$47,1/COUNTIF($V$18:$V$47,$V$18:$V$47)))</f>
        <v>15</v>
      </c>
      <c r="X34" s="18"/>
      <c r="Y34" s="95" t="s">
        <v>185</v>
      </c>
      <c r="Z34" s="78">
        <f>_xlfn.IFNA(INDEX('RD1 Eagle'!$I$2:$I$200,MATCH(Junior7[[#This Row],[Rider]],'RD1 Eagle'!$F$2:$F$200,0)),"")</f>
        <v>450</v>
      </c>
      <c r="AA34" s="78">
        <f>_xlfn.IFNA(INDEX('RD2 Shepherds'!$I$2:$I$200,MATCH(Junior7[[#This Row],[Rider]],'RD2 Shepherds'!$F$2:$F$200,0)),"")</f>
        <v>400</v>
      </c>
      <c r="AB34" s="35" t="str">
        <f>_xlfn.IFNA(INDEX('RD3 Eagle Park'!$I$2:$I$200,MATCH(Junior7[[#This Row],[Rider]],'RD3 Eagle Park'!$F$2:$F$200,0)),"")</f>
        <v/>
      </c>
      <c r="AC34" s="35" t="str">
        <f>_xlfn.IFNA(INDEX('RD4 Ohalloran'!$I$2:$I$200,MATCH(Junior7[[#This Row],[Rider]],'RD4 Ohalloran'!$F$2:$F$200,0)),"")</f>
        <v/>
      </c>
      <c r="AD34" s="23"/>
      <c r="AE34" s="24"/>
      <c r="AF34" s="24"/>
      <c r="AG34" s="24">
        <f>6-COUNTBLANK(Junior7[[#This Row],[RD1 XCC Eagle]:[RD6 XCM Fox Creek]])</f>
        <v>2</v>
      </c>
      <c r="AH34" s="23" cm="1">
        <f t="array" ref="AH34">IF(Junior7[[#This Row],[Number of Rounds]]&lt;=5,SUM(IF(ISNA(Z34:AF34),0,Z34:AF34)),SUM(LARGE(Z34:AF34,{1,2,3,4,5})))</f>
        <v>850</v>
      </c>
      <c r="AI34" s="99" cm="1">
        <f t="array" ref="AI34">34-SUM(IF(AH34&gt;$AH$18:$AH$65,1/COUNTIF($AH$18:$AH$65,$AH$18:$AH$65)))</f>
        <v>15</v>
      </c>
      <c r="AJ34" s="18"/>
    </row>
    <row r="35" spans="1:36" ht="16" x14ac:dyDescent="0.2">
      <c r="A35" s="95" t="s">
        <v>132</v>
      </c>
      <c r="B35" s="42">
        <f>_xlfn.IFNA(INDEX('RD1 Eagle'!$I$2:$I$200,MATCH(Men_5[[#This Row],[Rider]],'RD1 Eagle'!$F$2:$F$200,0)),"")</f>
        <v>203</v>
      </c>
      <c r="C35" s="42">
        <f>_xlfn.IFNA(INDEX('RD2 Shepherds'!$I$2:$I$200,MATCH(Men_5[[#This Row],[Rider]],'RD2 Shepherds'!$F$2:$F$200,0)),"")</f>
        <v>196</v>
      </c>
      <c r="D35" s="42">
        <f>_xlfn.IFNA(INDEX('RD3 Eagle Park'!$I$2:$I$200,MATCH(Men_5[[#This Row],[Rider]],'RD3 Eagle Park'!$F$2:$F$200,0)),"")</f>
        <v>203</v>
      </c>
      <c r="E35" s="42">
        <f>_xlfn.IFNA(INDEX('RD4 Ohalloran'!$I$2:$I$200,MATCH(Men_5[[#This Row],[Rider]],'RD4 Ohalloran'!$F$2:$F$200,0)),"")</f>
        <v>270</v>
      </c>
      <c r="F35" s="42"/>
      <c r="G35" s="42"/>
      <c r="H35" s="42"/>
      <c r="I35" s="42">
        <f>7-COUNTBLANK(Men_5[[#This Row],[RD1 XCC Eagle]:[RD7 XCM TBD]])</f>
        <v>4</v>
      </c>
      <c r="J35" s="67" cm="1">
        <f t="array" ref="J35">IF(Men_5[[#This Row],[Number of Rounds]]&lt;=5,SUM(IF(ISNA(B35:H35),0,B35:H35)),SUM(LARGE(B35:H35,{1,2,3,4,5})))</f>
        <v>872</v>
      </c>
      <c r="K35" s="96" cm="1">
        <f t="array" ref="K35">113-SUM(IF(J35&gt;$J$18:$J$163,1/COUNTIF($J$18:$J$163,$J$18:$J$163)))</f>
        <v>16.999999999999986</v>
      </c>
      <c r="L35" s="18"/>
      <c r="M35" s="95" t="s">
        <v>517</v>
      </c>
      <c r="N35" s="86" t="str">
        <f>_xlfn.IFNA(INDEX('RD1 Eagle'!$I$2:$I$200,MATCH(Women6[[#This Row],[Rider]],'RD1 Eagle'!$F$2:$F$200,0)),"")</f>
        <v/>
      </c>
      <c r="O35" s="42" t="str">
        <f>_xlfn.IFNA(INDEX('RD2 Shepherds'!$I$2:$I$200,MATCH(Women6[[#This Row],[Rider]],'RD2 Shepherds'!$F$2:$F$200,0)),"")</f>
        <v/>
      </c>
      <c r="P35" s="42">
        <f>_xlfn.IFNA(INDEX('RD3 Eagle Park'!$I$2:$I$200,MATCH(Women6[[#This Row],[Rider]],'RD3 Eagle Park'!$F$2:$F$200,0)),"")</f>
        <v>380</v>
      </c>
      <c r="Q35" s="35" t="str">
        <f>_xlfn.IFNA(INDEX('RD4 Ohalloran'!$I$2:$I$200,MATCH(Women6[[#This Row],[Rider]],'RD4 Ohalloran'!$F$2:$F$200,0)),"")</f>
        <v/>
      </c>
      <c r="R35" s="35"/>
      <c r="S35" s="35"/>
      <c r="T35" s="35"/>
      <c r="U35" s="35">
        <f>7-COUNTBLANK(Women6[[#This Row],[RD1 XCC Eagle]:[RD7 XCM TBD]])</f>
        <v>1</v>
      </c>
      <c r="V35" s="64" cm="1">
        <f t="array" ref="V35">IF(Men_5[[#This Row],[Number of Rounds]]&lt;=5,SUM(IF(ISNA(N35:T35),0,N35:T35)),SUM(LARGE(N35:T35,{1,2,3,4,5})))</f>
        <v>380</v>
      </c>
      <c r="W35" s="40" cm="1">
        <f t="array" ref="W35">26-SUM(IF(V35&gt;$V$18:$V$47,1/COUNTIF($V$18:$V$47,$V$18:$V$47)))</f>
        <v>16</v>
      </c>
      <c r="X35" s="18"/>
      <c r="Y35" s="95" t="s">
        <v>334</v>
      </c>
      <c r="Z35" s="78">
        <f>_xlfn.IFNA(INDEX('RD1 Eagle'!$I$2:$I$200,MATCH(Junior7[[#This Row],[Rider]],'RD1 Eagle'!$F$2:$F$200,0)),"")</f>
        <v>400</v>
      </c>
      <c r="AA35" s="78" t="str">
        <f>_xlfn.IFNA(INDEX('RD2 Shepherds'!$I$2:$I$200,MATCH(Junior7[[#This Row],[Rider]],'RD2 Shepherds'!$F$2:$F$200,0)),"")</f>
        <v/>
      </c>
      <c r="AB35" s="35">
        <f>_xlfn.IFNA(INDEX('RD3 Eagle Park'!$I$2:$I$200,MATCH(Junior7[[#This Row],[Rider]],'RD3 Eagle Park'!$F$2:$F$200,0)),"")</f>
        <v>450</v>
      </c>
      <c r="AC35" s="35" t="str">
        <f>_xlfn.IFNA(INDEX('RD4 Ohalloran'!$I$2:$I$200,MATCH(Junior7[[#This Row],[Rider]],'RD4 Ohalloran'!$F$2:$F$200,0)),"")</f>
        <v/>
      </c>
      <c r="AD35" s="23"/>
      <c r="AE35" s="24"/>
      <c r="AF35" s="24"/>
      <c r="AG35" s="24">
        <f>6-COUNTBLANK(Junior7[[#This Row],[RD1 XCC Eagle]:[RD6 XCM Fox Creek]])</f>
        <v>2</v>
      </c>
      <c r="AH35" s="23" cm="1">
        <f t="array" ref="AH35">IF(Junior7[[#This Row],[Number of Rounds]]&lt;=5,SUM(IF(ISNA(Z35:AF35),0,Z35:AF35)),SUM(LARGE(Z35:AF35,{1,2,3,4,5})))</f>
        <v>850</v>
      </c>
      <c r="AI35" s="99" cm="1">
        <f t="array" ref="AI35">34-SUM(IF(AH35&gt;$AH$18:$AH$65,1/COUNTIF($AH$18:$AH$65,$AH$18:$AH$65)))</f>
        <v>15</v>
      </c>
      <c r="AJ35" s="18"/>
    </row>
    <row r="36" spans="1:36" ht="16" x14ac:dyDescent="0.2">
      <c r="A36" s="95" t="s">
        <v>119</v>
      </c>
      <c r="B36" s="118">
        <f>_xlfn.IFNA(INDEX('RD1 Eagle'!$I$2:$I$200,MATCH(Men_5[[#This Row],[Rider]],'RD1 Eagle'!$F$2:$F$200,0)),"")</f>
        <v>259</v>
      </c>
      <c r="C36" s="118">
        <f>_xlfn.IFNA(INDEX('RD2 Shepherds'!$I$2:$I$200,MATCH(Men_5[[#This Row],[Rider]],'RD2 Shepherds'!$F$2:$F$200,0)),"")</f>
        <v>294</v>
      </c>
      <c r="D36" s="118">
        <f>_xlfn.IFNA(INDEX('RD3 Eagle Park'!$I$2:$I$200,MATCH(Men_5[[#This Row],[Rider]],'RD3 Eagle Park'!$F$2:$F$200,0)),"")</f>
        <v>294</v>
      </c>
      <c r="E36" s="42" t="str">
        <f>_xlfn.IFNA(INDEX('RD4 Ohalloran'!$I$2:$I$200,MATCH(Men_5[[#This Row],[Rider]],'RD4 Ohalloran'!$F$2:$F$200,0)),"")</f>
        <v/>
      </c>
      <c r="F36" s="42"/>
      <c r="G36" s="42"/>
      <c r="H36" s="42"/>
      <c r="I36" s="118">
        <f>7-COUNTBLANK(Men_5[[#This Row],[RD1 XCC Eagle]:[RD7 XCM TBD]])</f>
        <v>3</v>
      </c>
      <c r="J36" s="67" cm="1">
        <f t="array" ref="J36">IF(Men_5[[#This Row],[Number of Rounds]]&lt;=5,SUM(IF(ISNA(B36:H36),0,B36:H36)),SUM(LARGE(B36:H36,{1,2,3,4,5})))</f>
        <v>847</v>
      </c>
      <c r="K36" s="96" cm="1">
        <f t="array" ref="K36">113-SUM(IF(J36&gt;$J$18:$J$163,1/COUNTIF($J$18:$J$163,$J$18:$J$163)))</f>
        <v>17.999999999999986</v>
      </c>
      <c r="L36" s="18"/>
      <c r="M36" s="95" t="s">
        <v>114</v>
      </c>
      <c r="N36" s="86" t="str">
        <f>_xlfn.IFNA(INDEX('RD1 Eagle'!$I$2:$I$200,MATCH(Women6[[#This Row],[Rider]],'RD1 Eagle'!$F$2:$F$200,0)),"")</f>
        <v/>
      </c>
      <c r="O36" s="42">
        <f>_xlfn.IFNA(INDEX('RD2 Shepherds'!$I$2:$I$200,MATCH(Women6[[#This Row],[Rider]],'RD2 Shepherds'!$F$2:$F$200,0)),"")</f>
        <v>336</v>
      </c>
      <c r="P36" s="35" t="str">
        <f>_xlfn.IFNA(INDEX('RD3 Eagle Park'!$I$2:$I$200,MATCH(Women6[[#This Row],[Rider]],'RD3 Eagle Park'!$F$2:$F$200,0)),"")</f>
        <v/>
      </c>
      <c r="Q36" s="35" t="str">
        <f>_xlfn.IFNA(INDEX('RD4 Ohalloran'!$I$2:$I$200,MATCH(Women6[[#This Row],[Rider]],'RD4 Ohalloran'!$F$2:$F$200,0)),"")</f>
        <v/>
      </c>
      <c r="R36" s="35"/>
      <c r="S36" s="35"/>
      <c r="T36" s="35"/>
      <c r="U36" s="35">
        <f>7-COUNTBLANK(Women6[[#This Row],[RD1 XCC Eagle]:[RD7 XCM TBD]])</f>
        <v>1</v>
      </c>
      <c r="V36" s="64" cm="1">
        <f t="array" ref="V36">IF(Men_5[[#This Row],[Number of Rounds]]&lt;=5,SUM(IF(ISNA(N36:T36),0,N36:T36)),SUM(LARGE(N36:T36,{1,2,3,4,5})))</f>
        <v>336</v>
      </c>
      <c r="W36" s="40" cm="1">
        <f t="array" ref="W36">26-SUM(IF(V36&gt;$V$18:$V$47,1/COUNTIF($V$18:$V$47,$V$18:$V$47)))</f>
        <v>17</v>
      </c>
      <c r="X36" s="18"/>
      <c r="Y36" s="95" t="s">
        <v>201</v>
      </c>
      <c r="Z36" s="78">
        <f>_xlfn.IFNA(INDEX('RD1 Eagle'!$I$2:$I$200,MATCH(Junior7[[#This Row],[Rider]],'RD1 Eagle'!$F$2:$F$200,0)),"")</f>
        <v>420</v>
      </c>
      <c r="AA36" s="78">
        <f>_xlfn.IFNA(INDEX('RD2 Shepherds'!$I$2:$I$200,MATCH(Junior7[[#This Row],[Rider]],'RD2 Shepherds'!$F$2:$F$200,0)),"")</f>
        <v>420</v>
      </c>
      <c r="AB36" s="35" t="str">
        <f>_xlfn.IFNA(INDEX('RD3 Eagle Park'!$I$2:$I$200,MATCH(Junior7[[#This Row],[Rider]],'RD3 Eagle Park'!$F$2:$F$200,0)),"")</f>
        <v/>
      </c>
      <c r="AC36" s="35" t="str">
        <f>_xlfn.IFNA(INDEX('RD4 Ohalloran'!$I$2:$I$200,MATCH(Junior7[[#This Row],[Rider]],'RD4 Ohalloran'!$F$2:$F$200,0)),"")</f>
        <v/>
      </c>
      <c r="AD36" s="23"/>
      <c r="AE36" s="24"/>
      <c r="AF36" s="24"/>
      <c r="AG36" s="24">
        <f>6-COUNTBLANK(Junior7[[#This Row],[RD1 XCC Eagle]:[RD6 XCM Fox Creek]])</f>
        <v>2</v>
      </c>
      <c r="AH36" s="23" cm="1">
        <f t="array" ref="AH36">IF(Junior7[[#This Row],[Number of Rounds]]&lt;=5,SUM(IF(ISNA(Z36:AF36),0,Z36:AF36)),SUM(LARGE(Z36:AF36,{1,2,3,4,5})))</f>
        <v>840</v>
      </c>
      <c r="AI36" s="99" cm="1">
        <f t="array" ref="AI36">34-SUM(IF(AH36&gt;$AH$18:$AH$65,1/COUNTIF($AH$18:$AH$65,$AH$18:$AH$65)))</f>
        <v>16</v>
      </c>
      <c r="AJ36" s="18"/>
    </row>
    <row r="37" spans="1:36" ht="16" x14ac:dyDescent="0.2">
      <c r="A37" s="95" t="s">
        <v>86</v>
      </c>
      <c r="B37" s="42">
        <f>_xlfn.IFNA(INDEX('RD1 Eagle'!$I$2:$I$200,MATCH(Men_5[[#This Row],[Rider]],'RD1 Eagle'!$F$2:$F$200,0)),"")</f>
        <v>420</v>
      </c>
      <c r="C37" s="42">
        <f>_xlfn.IFNA(INDEX('RD2 Shepherds'!$I$2:$I$200,MATCH(Men_5[[#This Row],[Rider]],'RD2 Shepherds'!$F$2:$F$200,0)),"")</f>
        <v>360</v>
      </c>
      <c r="D37" s="42" t="str">
        <f>_xlfn.IFNA(INDEX('RD3 Eagle Park'!$I$2:$I$200,MATCH(Men_5[[#This Row],[Rider]],'RD3 Eagle Park'!$F$2:$F$200,0)),"")</f>
        <v/>
      </c>
      <c r="E37" s="42" t="str">
        <f>_xlfn.IFNA(INDEX('RD4 Ohalloran'!$I$2:$I$200,MATCH(Men_5[[#This Row],[Rider]],'RD4 Ohalloran'!$F$2:$F$200,0)),"")</f>
        <v/>
      </c>
      <c r="F37" s="42"/>
      <c r="G37" s="42"/>
      <c r="H37" s="42"/>
      <c r="I37" s="42">
        <f>7-COUNTBLANK(Men_5[[#This Row],[RD1 XCC Eagle]:[RD7 XCM TBD]])</f>
        <v>2</v>
      </c>
      <c r="J37" s="67" cm="1">
        <f t="array" ref="J37">IF(Men_5[[#This Row],[Number of Rounds]]&lt;=5,SUM(IF(ISNA(B37:H37),0,B37:H37)),SUM(LARGE(B37:H37,{1,2,3,4,5})))</f>
        <v>780</v>
      </c>
      <c r="K37" s="96" cm="1">
        <f t="array" ref="K37">113-SUM(IF(J37&gt;$J$18:$J$163,1/COUNTIF($J$18:$J$163,$J$18:$J$163)))</f>
        <v>18.999999999999986</v>
      </c>
      <c r="L37" s="18"/>
      <c r="M37" s="95" t="s">
        <v>308</v>
      </c>
      <c r="N37" s="86">
        <f>_xlfn.IFNA(INDEX('RD1 Eagle'!$I$2:$I$200,MATCH(Women6[[#This Row],[Rider]],'RD1 Eagle'!$F$2:$F$200,0)),"")</f>
        <v>315</v>
      </c>
      <c r="O37" s="42" t="str">
        <f>_xlfn.IFNA(INDEX('RD2 Shepherds'!$I$2:$I$200,MATCH(Women6[[#This Row],[Rider]],'RD2 Shepherds'!$F$2:$F$200,0)),"")</f>
        <v/>
      </c>
      <c r="P37" s="35" t="str">
        <f>_xlfn.IFNA(INDEX('RD3 Eagle Park'!$I$2:$I$200,MATCH(Women6[[#This Row],[Rider]],'RD3 Eagle Park'!$F$2:$F$200,0)),"")</f>
        <v/>
      </c>
      <c r="Q37" s="35" t="str">
        <f>_xlfn.IFNA(INDEX('RD4 Ohalloran'!$I$2:$I$200,MATCH(Women6[[#This Row],[Rider]],'RD4 Ohalloran'!$F$2:$F$200,0)),"")</f>
        <v/>
      </c>
      <c r="R37" s="35"/>
      <c r="S37" s="35"/>
      <c r="T37" s="35"/>
      <c r="U37" s="35">
        <f>7-COUNTBLANK(Women6[[#This Row],[RD1 XCC Eagle]:[RD7 XCM TBD]])</f>
        <v>1</v>
      </c>
      <c r="V37" s="64" cm="1">
        <f t="array" ref="V37">IF(Men_5[[#This Row],[Number of Rounds]]&lt;=5,SUM(IF(ISNA(N37:T37),0,N37:T37)),SUM(LARGE(N37:T37,{1,2,3,4,5})))</f>
        <v>315</v>
      </c>
      <c r="W37" s="40" cm="1">
        <f t="array" ref="W37">26-SUM(IF(V37&gt;$V$18:$V$47,1/COUNTIF($V$18:$V$47,$V$18:$V$47)))</f>
        <v>18</v>
      </c>
      <c r="X37" s="18"/>
      <c r="Y37" s="95" t="s">
        <v>178</v>
      </c>
      <c r="Z37" s="78">
        <f>_xlfn.IFNA(INDEX('RD1 Eagle'!$I$2:$I$200,MATCH(Junior7[[#This Row],[Rider]],'RD1 Eagle'!$F$2:$F$200,0)),"")</f>
        <v>400</v>
      </c>
      <c r="AA37" s="78">
        <f>_xlfn.IFNA(INDEX('RD2 Shepherds'!$I$2:$I$200,MATCH(Junior7[[#This Row],[Rider]],'RD2 Shepherds'!$F$2:$F$200,0)),"")</f>
        <v>420</v>
      </c>
      <c r="AB37" s="35" t="str">
        <f>_xlfn.IFNA(INDEX('RD3 Eagle Park'!$I$2:$I$200,MATCH(Junior7[[#This Row],[Rider]],'RD3 Eagle Park'!$F$2:$F$200,0)),"")</f>
        <v/>
      </c>
      <c r="AC37" s="35" t="str">
        <f>_xlfn.IFNA(INDEX('RD4 Ohalloran'!$I$2:$I$200,MATCH(Junior7[[#This Row],[Rider]],'RD4 Ohalloran'!$F$2:$F$200,0)),"")</f>
        <v/>
      </c>
      <c r="AD37" s="23"/>
      <c r="AE37" s="24"/>
      <c r="AF37" s="24"/>
      <c r="AG37" s="24">
        <f>6-COUNTBLANK(Junior7[[#This Row],[RD1 XCC Eagle]:[RD6 XCM Fox Creek]])</f>
        <v>2</v>
      </c>
      <c r="AH37" s="23" cm="1">
        <f t="array" ref="AH37">IF(Junior7[[#This Row],[Number of Rounds]]&lt;=5,SUM(IF(ISNA(Z37:AF37),0,Z37:AF37)),SUM(LARGE(Z37:AF37,{1,2,3,4,5})))</f>
        <v>820</v>
      </c>
      <c r="AI37" s="99" cm="1">
        <f t="array" ref="AI37">34-SUM(IF(AH37&gt;$AH$18:$AH$65,1/COUNTIF($AH$18:$AH$65,$AH$18:$AH$65)))</f>
        <v>17</v>
      </c>
      <c r="AJ37" s="18"/>
    </row>
    <row r="38" spans="1:36" ht="16" x14ac:dyDescent="0.2">
      <c r="A38" s="95" t="s">
        <v>150</v>
      </c>
      <c r="B38" s="42">
        <f>_xlfn.IFNA(INDEX('RD1 Eagle'!$I$2:$I$200,MATCH(Men_5[[#This Row],[Rider]],'RD1 Eagle'!$F$2:$F$200,0)),"")</f>
        <v>252</v>
      </c>
      <c r="C38" s="42">
        <f>_xlfn.IFNA(INDEX('RD2 Shepherds'!$I$2:$I$200,MATCH(Men_5[[#This Row],[Rider]],'RD2 Shepherds'!$F$2:$F$200,0)),"")</f>
        <v>252</v>
      </c>
      <c r="D38" s="42">
        <f>_xlfn.IFNA(INDEX('RD3 Eagle Park'!$I$2:$I$200,MATCH(Men_5[[#This Row],[Rider]],'RD3 Eagle Park'!$F$2:$F$200,0)),"")</f>
        <v>270</v>
      </c>
      <c r="E38" s="42" t="str">
        <f>_xlfn.IFNA(INDEX('RD4 Ohalloran'!$I$2:$I$200,MATCH(Men_5[[#This Row],[Rider]],'RD4 Ohalloran'!$F$2:$F$200,0)),"")</f>
        <v/>
      </c>
      <c r="F38" s="42"/>
      <c r="G38" s="42"/>
      <c r="H38" s="42"/>
      <c r="I38" s="42">
        <f>7-COUNTBLANK(Men_5[[#This Row],[RD1 XCC Eagle]:[RD7 XCM TBD]])</f>
        <v>3</v>
      </c>
      <c r="J38" s="67" cm="1">
        <f t="array" ref="J38">IF(Men_5[[#This Row],[Number of Rounds]]&lt;=5,SUM(IF(ISNA(B38:H38),0,B38:H38)),SUM(LARGE(B38:H38,{1,2,3,4,5})))</f>
        <v>774</v>
      </c>
      <c r="K38" s="96" cm="1">
        <f t="array" ref="K38">113-SUM(IF(J38&gt;$J$18:$J$163,1/COUNTIF($J$18:$J$163,$J$18:$J$163)))</f>
        <v>19.999999999999986</v>
      </c>
      <c r="L38" s="18"/>
      <c r="M38" s="95" t="s">
        <v>551</v>
      </c>
      <c r="N38" s="86" t="str">
        <f>_xlfn.IFNA(INDEX('RD1 Eagle'!$I$2:$I$200,MATCH(Women6[[#This Row],[Rider]],'RD1 Eagle'!$F$2:$F$200,0)),"")</f>
        <v/>
      </c>
      <c r="O38" s="42" t="str">
        <f>_xlfn.IFNA(INDEX('RD2 Shepherds'!$I$2:$I$200,MATCH(Women6[[#This Row],[Rider]],'RD2 Shepherds'!$F$2:$F$200,0)),"")</f>
        <v/>
      </c>
      <c r="P38" s="35">
        <f>_xlfn.IFNA(INDEX('RD3 Eagle Park'!$I$2:$I$200,MATCH(Women6[[#This Row],[Rider]],'RD3 Eagle Park'!$F$2:$F$200,0)),"")</f>
        <v>315</v>
      </c>
      <c r="Q38" s="35" t="str">
        <f>_xlfn.IFNA(INDEX('RD4 Ohalloran'!$I$2:$I$200,MATCH(Women6[[#This Row],[Rider]],'RD4 Ohalloran'!$F$2:$F$200,0)),"")</f>
        <v/>
      </c>
      <c r="R38" s="35"/>
      <c r="S38" s="35"/>
      <c r="T38" s="35"/>
      <c r="U38" s="35">
        <f>7-COUNTBLANK(Women6[[#This Row],[RD1 XCC Eagle]:[RD7 XCM TBD]])</f>
        <v>1</v>
      </c>
      <c r="V38" s="64" cm="1">
        <f t="array" ref="V38">IF(Men_5[[#This Row],[Number of Rounds]]&lt;=5,SUM(IF(ISNA(N38:T38),0,N38:T38)),SUM(LARGE(N38:T38,{1,2,3,4,5})))</f>
        <v>315</v>
      </c>
      <c r="W38" s="40" cm="1">
        <f t="array" ref="W38">26-SUM(IF(V38&gt;$V$18:$V$47,1/COUNTIF($V$18:$V$47,$V$18:$V$47)))</f>
        <v>18</v>
      </c>
      <c r="X38" s="18"/>
      <c r="Y38" s="95" t="s">
        <v>172</v>
      </c>
      <c r="Z38" s="78">
        <f>_xlfn.IFNA(INDEX('RD1 Eagle'!$I$2:$I$200,MATCH(Junior7[[#This Row],[Rider]],'RD1 Eagle'!$F$2:$F$200,0)),"")</f>
        <v>420</v>
      </c>
      <c r="AA38" s="78">
        <f>_xlfn.IFNA(INDEX('RD2 Shepherds'!$I$2:$I$200,MATCH(Junior7[[#This Row],[Rider]],'RD2 Shepherds'!$F$2:$F$200,0)),"")</f>
        <v>390</v>
      </c>
      <c r="AB38" s="35" t="str">
        <f>_xlfn.IFNA(INDEX('RD3 Eagle Park'!$I$2:$I$200,MATCH(Junior7[[#This Row],[Rider]],'RD3 Eagle Park'!$F$2:$F$200,0)),"")</f>
        <v/>
      </c>
      <c r="AC38" s="35" t="str">
        <f>_xlfn.IFNA(INDEX('RD4 Ohalloran'!$I$2:$I$200,MATCH(Junior7[[#This Row],[Rider]],'RD4 Ohalloran'!$F$2:$F$200,0)),"")</f>
        <v/>
      </c>
      <c r="AD38" s="23"/>
      <c r="AE38" s="24"/>
      <c r="AF38" s="24"/>
      <c r="AG38" s="24">
        <f>6-COUNTBLANK(Junior7[[#This Row],[RD1 XCC Eagle]:[RD6 XCM Fox Creek]])</f>
        <v>2</v>
      </c>
      <c r="AH38" s="23" cm="1">
        <f t="array" ref="AH38">IF(Junior7[[#This Row],[Number of Rounds]]&lt;=5,SUM(IF(ISNA(Z38:AF38),0,Z38:AF38)),SUM(LARGE(Z38:AF38,{1,2,3,4,5})))</f>
        <v>810</v>
      </c>
      <c r="AI38" s="99" cm="1">
        <f t="array" ref="AI38">34-SUM(IF(AH38&gt;$AH$18:$AH$65,1/COUNTIF($AH$18:$AH$65,$AH$18:$AH$65)))</f>
        <v>18</v>
      </c>
      <c r="AJ38" s="18"/>
    </row>
    <row r="39" spans="1:36" ht="16" x14ac:dyDescent="0.2">
      <c r="A39" s="95" t="s">
        <v>518</v>
      </c>
      <c r="B39" s="42" t="str">
        <f>_xlfn.IFNA(INDEX('RD1 Eagle'!$I$2:$I$200,MATCH(Men_5[[#This Row],[Rider]],'RD1 Eagle'!$F$2:$F$200,0)),"")</f>
        <v/>
      </c>
      <c r="C39" s="42" t="str">
        <f>_xlfn.IFNA(INDEX('RD2 Shepherds'!$I$2:$I$200,MATCH(Men_5[[#This Row],[Rider]],'RD2 Shepherds'!$F$2:$F$200,0)),"")</f>
        <v/>
      </c>
      <c r="D39" s="42">
        <f>_xlfn.IFNA(INDEX('RD3 Eagle Park'!$I$2:$I$200,MATCH(Men_5[[#This Row],[Rider]],'RD3 Eagle Park'!$F$2:$F$200,0)),"")</f>
        <v>400</v>
      </c>
      <c r="E39" s="42">
        <f>_xlfn.IFNA(INDEX('RD4 Ohalloran'!$I$2:$I$200,MATCH(Men_5[[#This Row],[Rider]],'RD4 Ohalloran'!$F$2:$F$200,0)),"")</f>
        <v>370</v>
      </c>
      <c r="F39" s="42"/>
      <c r="G39" s="42"/>
      <c r="H39" s="42"/>
      <c r="I39" s="42">
        <f>7-COUNTBLANK(Men_5[[#This Row],[RD1 XCC Eagle]:[RD7 XCM TBD]])</f>
        <v>2</v>
      </c>
      <c r="J39" s="67" cm="1">
        <f t="array" ref="J39">IF(Men_5[[#This Row],[Number of Rounds]]&lt;=5,SUM(IF(ISNA(B39:H39),0,B39:H39)),SUM(LARGE(B39:H39,{1,2,3,4,5})))</f>
        <v>770</v>
      </c>
      <c r="K39" s="96" cm="1">
        <f t="array" ref="K39">113-SUM(IF(J39&gt;$J$18:$J$163,1/COUNTIF($J$18:$J$163,$J$18:$J$163)))</f>
        <v>20.999999999999986</v>
      </c>
      <c r="L39" s="18"/>
      <c r="M39" s="95" t="s">
        <v>140</v>
      </c>
      <c r="N39" s="86" t="str">
        <f>_xlfn.IFNA(INDEX('RD1 Eagle'!$I$2:$I$200,MATCH(Women6[[#This Row],[Rider]],'RD1 Eagle'!$F$2:$F$200,0)),"")</f>
        <v/>
      </c>
      <c r="O39" s="42">
        <f>_xlfn.IFNA(INDEX('RD2 Shepherds'!$I$2:$I$200,MATCH(Women6[[#This Row],[Rider]],'RD2 Shepherds'!$F$2:$F$200,0)),"")</f>
        <v>315</v>
      </c>
      <c r="P39" s="35" t="str">
        <f>_xlfn.IFNA(INDEX('RD3 Eagle Park'!$I$2:$I$200,MATCH(Women6[[#This Row],[Rider]],'RD3 Eagle Park'!$F$2:$F$200,0)),"")</f>
        <v/>
      </c>
      <c r="Q39" s="35" t="str">
        <f>_xlfn.IFNA(INDEX('RD4 Ohalloran'!$I$2:$I$200,MATCH(Women6[[#This Row],[Rider]],'RD4 Ohalloran'!$F$2:$F$200,0)),"")</f>
        <v/>
      </c>
      <c r="R39" s="35"/>
      <c r="S39" s="35"/>
      <c r="T39" s="35"/>
      <c r="U39" s="35">
        <f>7-COUNTBLANK(Women6[[#This Row],[RD1 XCC Eagle]:[RD7 XCM TBD]])</f>
        <v>1</v>
      </c>
      <c r="V39" s="64" cm="1">
        <f t="array" ref="V39">IF(Men_5[[#This Row],[Number of Rounds]]&lt;=5,SUM(IF(ISNA(N39:T39),0,N39:T39)),SUM(LARGE(N39:T39,{1,2,3,4,5})))</f>
        <v>315</v>
      </c>
      <c r="W39" s="40" cm="1">
        <f t="array" ref="W39">26-SUM(IF(V39&gt;$V$18:$V$47,1/COUNTIF($V$18:$V$47,$V$18:$V$47)))</f>
        <v>18</v>
      </c>
      <c r="X39" s="18"/>
      <c r="Y39" s="95" t="s">
        <v>204</v>
      </c>
      <c r="Z39" s="78" t="str">
        <f>_xlfn.IFNA(INDEX('RD1 Eagle'!$I$2:$I$200,MATCH(Junior7[[#This Row],[Rider]],'RD1 Eagle'!$F$2:$F$200,0)),"")</f>
        <v/>
      </c>
      <c r="AA39" s="78">
        <f>_xlfn.IFNA(INDEX('RD2 Shepherds'!$I$2:$I$200,MATCH(Junior7[[#This Row],[Rider]],'RD2 Shepherds'!$F$2:$F$200,0)),"")</f>
        <v>380</v>
      </c>
      <c r="AB39" s="35">
        <f>_xlfn.IFNA(INDEX('RD3 Eagle Park'!$I$2:$I$200,MATCH(Junior7[[#This Row],[Rider]],'RD3 Eagle Park'!$F$2:$F$200,0)),"")</f>
        <v>420</v>
      </c>
      <c r="AC39" s="35" t="str">
        <f>_xlfn.IFNA(INDEX('RD4 Ohalloran'!$I$2:$I$200,MATCH(Junior7[[#This Row],[Rider]],'RD4 Ohalloran'!$F$2:$F$200,0)),"")</f>
        <v/>
      </c>
      <c r="AD39" s="23"/>
      <c r="AE39" s="24"/>
      <c r="AF39" s="24"/>
      <c r="AG39" s="24">
        <f>6-COUNTBLANK(Junior7[[#This Row],[RD1 XCC Eagle]:[RD6 XCM Fox Creek]])</f>
        <v>2</v>
      </c>
      <c r="AH39" s="23" cm="1">
        <f t="array" ref="AH39">IF(Junior7[[#This Row],[Number of Rounds]]&lt;=5,SUM(IF(ISNA(Z39:AF39),0,Z39:AF39)),SUM(LARGE(Z39:AF39,{1,2,3,4,5})))</f>
        <v>800</v>
      </c>
      <c r="AI39" s="99" cm="1">
        <f t="array" ref="AI39">34-SUM(IF(AH39&gt;$AH$18:$AH$65,1/COUNTIF($AH$18:$AH$65,$AH$18:$AH$65)))</f>
        <v>19</v>
      </c>
      <c r="AJ39" s="18"/>
    </row>
    <row r="40" spans="1:36" ht="16" x14ac:dyDescent="0.2">
      <c r="A40" s="95" t="s">
        <v>81</v>
      </c>
      <c r="B40" s="42">
        <f>_xlfn.IFNA(INDEX('RD1 Eagle'!$I$2:$I$200,MATCH(Men_5[[#This Row],[Rider]],'RD1 Eagle'!$F$2:$F$200,0)),"")</f>
        <v>340</v>
      </c>
      <c r="C40" s="42">
        <f>_xlfn.IFNA(INDEX('RD2 Shepherds'!$I$2:$I$200,MATCH(Men_5[[#This Row],[Rider]],'RD2 Shepherds'!$F$2:$F$200,0)),"")</f>
        <v>420</v>
      </c>
      <c r="D40" s="42" t="str">
        <f>_xlfn.IFNA(INDEX('RD3 Eagle Park'!$I$2:$I$200,MATCH(Men_5[[#This Row],[Rider]],'RD3 Eagle Park'!$F$2:$F$200,0)),"")</f>
        <v/>
      </c>
      <c r="E40" s="42" t="str">
        <f>_xlfn.IFNA(INDEX('RD4 Ohalloran'!$I$2:$I$200,MATCH(Men_5[[#This Row],[Rider]],'RD4 Ohalloran'!$F$2:$F$200,0)),"")</f>
        <v/>
      </c>
      <c r="F40" s="42"/>
      <c r="G40" s="42"/>
      <c r="H40" s="42"/>
      <c r="I40" s="42">
        <f>7-COUNTBLANK(Men_5[[#This Row],[RD1 XCC Eagle]:[RD7 XCM TBD]])</f>
        <v>2</v>
      </c>
      <c r="J40" s="67" cm="1">
        <f t="array" ref="J40">IF(Men_5[[#This Row],[Number of Rounds]]&lt;=5,SUM(IF(ISNA(B40:H40),0,B40:H40)),SUM(LARGE(B40:H40,{1,2,3,4,5})))</f>
        <v>760</v>
      </c>
      <c r="K40" s="96" cm="1">
        <f t="array" ref="K40">113-SUM(IF(J40&gt;$J$18:$J$163,1/COUNTIF($J$18:$J$163,$J$18:$J$163)))</f>
        <v>21.999999999999986</v>
      </c>
      <c r="L40" s="18"/>
      <c r="M40" s="95" t="s">
        <v>305</v>
      </c>
      <c r="N40" s="86">
        <f>_xlfn.IFNA(INDEX('RD1 Eagle'!$I$2:$I$200,MATCH(Women6[[#This Row],[Rider]],'RD1 Eagle'!$F$2:$F$200,0)),"")</f>
        <v>304</v>
      </c>
      <c r="O40" s="42" t="str">
        <f>_xlfn.IFNA(INDEX('RD2 Shepherds'!$I$2:$I$200,MATCH(Women6[[#This Row],[Rider]],'RD2 Shepherds'!$F$2:$F$200,0)),"")</f>
        <v/>
      </c>
      <c r="P40" s="35" t="str">
        <f>_xlfn.IFNA(INDEX('RD3 Eagle Park'!$I$2:$I$200,MATCH(Women6[[#This Row],[Rider]],'RD3 Eagle Park'!$F$2:$F$200,0)),"")</f>
        <v/>
      </c>
      <c r="Q40" s="35" t="str">
        <f>_xlfn.IFNA(INDEX('RD4 Ohalloran'!$I$2:$I$200,MATCH(Women6[[#This Row],[Rider]],'RD4 Ohalloran'!$F$2:$F$200,0)),"")</f>
        <v/>
      </c>
      <c r="R40" s="35"/>
      <c r="S40" s="35"/>
      <c r="T40" s="35"/>
      <c r="U40" s="35">
        <f>7-COUNTBLANK(Women6[[#This Row],[RD1 XCC Eagle]:[RD7 XCM TBD]])</f>
        <v>1</v>
      </c>
      <c r="V40" s="64" cm="1">
        <f t="array" ref="V40">IF(Men_5[[#This Row],[Number of Rounds]]&lt;=5,SUM(IF(ISNA(N40:T40),0,N40:T40)),SUM(LARGE(N40:T40,{1,2,3,4,5})))</f>
        <v>304</v>
      </c>
      <c r="W40" s="40" cm="1">
        <f t="array" ref="W40">26-SUM(IF(V40&gt;$V$18:$V$47,1/COUNTIF($V$18:$V$47,$V$18:$V$47)))</f>
        <v>19</v>
      </c>
      <c r="X40" s="18"/>
      <c r="Y40" s="95" t="s">
        <v>186</v>
      </c>
      <c r="Z40" s="78" t="str">
        <f>_xlfn.IFNA(INDEX('RD1 Eagle'!$I$2:$I$200,MATCH(Junior7[[#This Row],[Rider]],'RD1 Eagle'!$F$2:$F$200,0)),"")</f>
        <v/>
      </c>
      <c r="AA40" s="78">
        <f>_xlfn.IFNA(INDEX('RD2 Shepherds'!$I$2:$I$200,MATCH(Junior7[[#This Row],[Rider]],'RD2 Shepherds'!$F$2:$F$200,0)),"")</f>
        <v>390</v>
      </c>
      <c r="AB40" s="35" t="str">
        <f>_xlfn.IFNA(INDEX('RD3 Eagle Park'!$I$2:$I$200,MATCH(Junior7[[#This Row],[Rider]],'RD3 Eagle Park'!$F$2:$F$200,0)),"")</f>
        <v/>
      </c>
      <c r="AC40" s="35">
        <f>_xlfn.IFNA(INDEX('RD4 Ohalloran'!$I$2:$I$200,MATCH(Junior7[[#This Row],[Rider]],'RD4 Ohalloran'!$F$2:$F$200,0)),"")</f>
        <v>400</v>
      </c>
      <c r="AD40" s="23"/>
      <c r="AE40" s="24"/>
      <c r="AF40" s="24"/>
      <c r="AG40" s="24">
        <f>6-COUNTBLANK(Junior7[[#This Row],[RD1 XCC Eagle]:[RD6 XCM Fox Creek]])</f>
        <v>2</v>
      </c>
      <c r="AH40" s="101" cm="1">
        <f t="array" ref="AH40">IF(Junior7[[#This Row],[Number of Rounds]]&lt;=5,SUM(IF(ISNA(Z40:AF40),0,Z40:AF40)),SUM(LARGE(Z40:AF40,{1,2,3,4,5})))</f>
        <v>790</v>
      </c>
      <c r="AI40" s="99" cm="1">
        <f t="array" ref="AI40">34-SUM(IF(AH40&gt;$AH$18:$AH$65,1/COUNTIF($AH$18:$AH$65,$AH$18:$AH$65)))</f>
        <v>20</v>
      </c>
      <c r="AJ40" s="18"/>
    </row>
    <row r="41" spans="1:36" ht="16" x14ac:dyDescent="0.2">
      <c r="A41" s="95" t="s">
        <v>109</v>
      </c>
      <c r="B41" s="42" t="str">
        <f>_xlfn.IFNA(INDEX('RD1 Eagle'!$I$2:$I$200,MATCH(Men_5[[#This Row],[Rider]],'RD1 Eagle'!$F$2:$F$200,0)),"")</f>
        <v/>
      </c>
      <c r="C41" s="42">
        <f>_xlfn.IFNA(INDEX('RD2 Shepherds'!$I$2:$I$200,MATCH(Men_5[[#This Row],[Rider]],'RD2 Shepherds'!$F$2:$F$200,0)),"")</f>
        <v>208</v>
      </c>
      <c r="D41" s="42">
        <f>_xlfn.IFNA(INDEX('RD3 Eagle Park'!$I$2:$I$200,MATCH(Men_5[[#This Row],[Rider]],'RD3 Eagle Park'!$F$2:$F$200,0)),"")</f>
        <v>280</v>
      </c>
      <c r="E41" s="42">
        <f>_xlfn.IFNA(INDEX('RD4 Ohalloran'!$I$2:$I$200,MATCH(Men_5[[#This Row],[Rider]],'RD4 Ohalloran'!$F$2:$F$200,0)),"")</f>
        <v>248</v>
      </c>
      <c r="F41" s="42"/>
      <c r="G41" s="42"/>
      <c r="H41" s="42"/>
      <c r="I41" s="42">
        <f>7-COUNTBLANK(Men_5[[#This Row],[RD1 XCC Eagle]:[RD7 XCM TBD]])</f>
        <v>3</v>
      </c>
      <c r="J41" s="67" cm="1">
        <f t="array" ref="J41">IF(Men_5[[#This Row],[Number of Rounds]]&lt;=5,SUM(IF(ISNA(B41:H41),0,B41:H41)),SUM(LARGE(B41:H41,{1,2,3,4,5})))</f>
        <v>736</v>
      </c>
      <c r="K41" s="96" cm="1">
        <f t="array" ref="K41">113-SUM(IF(J41&gt;$J$18:$J$163,1/COUNTIF($J$18:$J$163,$J$18:$J$163)))</f>
        <v>22.999999999999986</v>
      </c>
      <c r="L41" s="18"/>
      <c r="M41" s="95" t="s">
        <v>734</v>
      </c>
      <c r="N41" s="86" t="str">
        <f>_xlfn.IFNA(INDEX('RD1 Eagle'!$I$2:$I$200,MATCH(Women6[[#This Row],[Rider]],'RD1 Eagle'!$F$2:$F$200,0)),"")</f>
        <v/>
      </c>
      <c r="O41" s="42" t="str">
        <f>_xlfn.IFNA(INDEX('RD2 Shepherds'!$I$2:$I$200,MATCH(Women6[[#This Row],[Rider]],'RD2 Shepherds'!$F$2:$F$200,0)),"")</f>
        <v/>
      </c>
      <c r="P41" s="35" t="str">
        <f>_xlfn.IFNA(INDEX('RD3 Eagle Park'!$I$2:$I$200,MATCH(Women6[[#This Row],[Rider]],'RD3 Eagle Park'!$F$2:$F$200,0)),"")</f>
        <v/>
      </c>
      <c r="Q41" s="35">
        <f>_xlfn.IFNA(INDEX('RD4 Ohalloran'!$I$2:$I$200,MATCH(Women6[[#This Row],[Rider]],'RD4 Ohalloran'!$F$2:$F$200,0)),"")</f>
        <v>300</v>
      </c>
      <c r="R41" s="35"/>
      <c r="S41" s="35"/>
      <c r="T41" s="35"/>
      <c r="U41" s="35">
        <f>7-COUNTBLANK(Women6[[#This Row],[RD1 XCC Eagle]:[RD7 XCM TBD]])</f>
        <v>1</v>
      </c>
      <c r="V41" s="64" cm="1">
        <f t="array" ref="V41">IF(Men_5[[#This Row],[Number of Rounds]]&lt;=5,SUM(IF(ISNA(N41:T41),0,N41:T41)),SUM(LARGE(N41:T41,{1,2,3,4,5})))</f>
        <v>300</v>
      </c>
      <c r="W41" s="40" cm="1">
        <f t="array" ref="W41">26-SUM(IF(V41&gt;$V$18:$V$47,1/COUNTIF($V$18:$V$47,$V$18:$V$47)))</f>
        <v>20</v>
      </c>
      <c r="X41" s="18"/>
      <c r="Y41" s="95" t="s">
        <v>326</v>
      </c>
      <c r="Z41" s="78">
        <f>_xlfn.IFNA(INDEX('RD1 Eagle'!$I$2:$I$200,MATCH(Junior7[[#This Row],[Rider]],'RD1 Eagle'!$F$2:$F$200,0)),"")</f>
        <v>390</v>
      </c>
      <c r="AA41" s="78" t="str">
        <f>_xlfn.IFNA(INDEX('RD2 Shepherds'!$I$2:$I$200,MATCH(Junior7[[#This Row],[Rider]],'RD2 Shepherds'!$F$2:$F$200,0)),"")</f>
        <v/>
      </c>
      <c r="AB41" s="35">
        <f>_xlfn.IFNA(INDEX('RD3 Eagle Park'!$I$2:$I$200,MATCH(Junior7[[#This Row],[Rider]],'RD3 Eagle Park'!$F$2:$F$200,0)),"")</f>
        <v>400</v>
      </c>
      <c r="AC41" s="35" t="str">
        <f>_xlfn.IFNA(INDEX('RD4 Ohalloran'!$I$2:$I$200,MATCH(Junior7[[#This Row],[Rider]],'RD4 Ohalloran'!$F$2:$F$200,0)),"")</f>
        <v/>
      </c>
      <c r="AD41" s="23"/>
      <c r="AE41" s="24"/>
      <c r="AF41" s="24"/>
      <c r="AG41" s="24">
        <f>6-COUNTBLANK(Junior7[[#This Row],[RD1 XCC Eagle]:[RD6 XCM Fox Creek]])</f>
        <v>2</v>
      </c>
      <c r="AH41" s="101" cm="1">
        <f t="array" ref="AH41">IF(Junior7[[#This Row],[Number of Rounds]]&lt;=5,SUM(IF(ISNA(Z41:AF41),0,Z41:AF41)),SUM(LARGE(Z41:AF41,{1,2,3,4,5})))</f>
        <v>790</v>
      </c>
      <c r="AI41" s="99" cm="1">
        <f t="array" ref="AI41">34-SUM(IF(AH41&gt;$AH$18:$AH$65,1/COUNTIF($AH$18:$AH$65,$AH$18:$AH$65)))</f>
        <v>20</v>
      </c>
      <c r="AJ41" s="18"/>
    </row>
    <row r="42" spans="1:36" ht="16" x14ac:dyDescent="0.2">
      <c r="A42" s="95" t="s">
        <v>92</v>
      </c>
      <c r="B42" s="42">
        <f>_xlfn.IFNA(INDEX('RD1 Eagle'!$I$2:$I$200,MATCH(Men_5[[#This Row],[Rider]],'RD1 Eagle'!$F$2:$F$200,0)),"")</f>
        <v>336</v>
      </c>
      <c r="C42" s="42">
        <f>_xlfn.IFNA(INDEX('RD2 Shepherds'!$I$2:$I$200,MATCH(Men_5[[#This Row],[Rider]],'RD2 Shepherds'!$F$2:$F$200,0)),"")</f>
        <v>400</v>
      </c>
      <c r="D42" s="42" t="str">
        <f>_xlfn.IFNA(INDEX('RD3 Eagle Park'!$I$2:$I$200,MATCH(Men_5[[#This Row],[Rider]],'RD3 Eagle Park'!$F$2:$F$200,0)),"")</f>
        <v/>
      </c>
      <c r="E42" s="42" t="str">
        <f>_xlfn.IFNA(INDEX('RD4 Ohalloran'!$I$2:$I$200,MATCH(Men_5[[#This Row],[Rider]],'RD4 Ohalloran'!$F$2:$F$200,0)),"")</f>
        <v/>
      </c>
      <c r="F42" s="42"/>
      <c r="G42" s="42"/>
      <c r="H42" s="42"/>
      <c r="I42" s="42">
        <f>7-COUNTBLANK(Men_5[[#This Row],[RD1 XCC Eagle]:[RD7 XCM TBD]])</f>
        <v>2</v>
      </c>
      <c r="J42" s="67" cm="1">
        <f t="array" ref="J42">IF(Men_5[[#This Row],[Number of Rounds]]&lt;=5,SUM(IF(ISNA(B42:H42),0,B42:H42)),SUM(LARGE(B42:H42,{1,2,3,4,5})))</f>
        <v>736</v>
      </c>
      <c r="K42" s="96" cm="1">
        <f t="array" ref="K42">113-SUM(IF(J42&gt;$J$18:$J$163,1/COUNTIF($J$18:$J$163,$J$18:$J$163)))</f>
        <v>22.999999999999986</v>
      </c>
      <c r="L42" s="18"/>
      <c r="M42" s="95" t="s">
        <v>141</v>
      </c>
      <c r="N42" s="86" t="str">
        <f>_xlfn.IFNA(INDEX('RD1 Eagle'!$I$2:$I$200,MATCH(Women6[[#This Row],[Rider]],'RD1 Eagle'!$F$2:$F$200,0)),"")</f>
        <v/>
      </c>
      <c r="O42" s="42">
        <f>_xlfn.IFNA(INDEX('RD2 Shepherds'!$I$2:$I$200,MATCH(Women6[[#This Row],[Rider]],'RD2 Shepherds'!$F$2:$F$200,0)),"")</f>
        <v>294</v>
      </c>
      <c r="P42" s="35" t="str">
        <f>_xlfn.IFNA(INDEX('RD3 Eagle Park'!$I$2:$I$200,MATCH(Women6[[#This Row],[Rider]],'RD3 Eagle Park'!$F$2:$F$200,0)),"")</f>
        <v/>
      </c>
      <c r="Q42" s="35" t="str">
        <f>_xlfn.IFNA(INDEX('RD4 Ohalloran'!$I$2:$I$200,MATCH(Women6[[#This Row],[Rider]],'RD4 Ohalloran'!$F$2:$F$200,0)),"")</f>
        <v/>
      </c>
      <c r="R42" s="35"/>
      <c r="S42" s="35"/>
      <c r="T42" s="35"/>
      <c r="U42" s="35">
        <f>7-COUNTBLANK(Women6[[#This Row],[RD1 XCC Eagle]:[RD7 XCM TBD]])</f>
        <v>1</v>
      </c>
      <c r="V42" s="64" cm="1">
        <f t="array" ref="V42">IF(Men_5[[#This Row],[Number of Rounds]]&lt;=5,SUM(IF(ISNA(N42:T42),0,N42:T42)),SUM(LARGE(N42:T42,{1,2,3,4,5})))</f>
        <v>294</v>
      </c>
      <c r="W42" s="40" cm="1">
        <f t="array" ref="W42">26-SUM(IF(V42&gt;$V$18:$V$47,1/COUNTIF($V$18:$V$47,$V$18:$V$47)))</f>
        <v>21</v>
      </c>
      <c r="X42" s="18"/>
      <c r="Y42" s="95" t="s">
        <v>187</v>
      </c>
      <c r="Z42" s="79">
        <f>_xlfn.IFNA(INDEX('RD1 Eagle'!$I$2:$I$200,MATCH(Junior7[[#This Row],[Rider]],'RD1 Eagle'!$F$2:$F$200,0)),"")</f>
        <v>390</v>
      </c>
      <c r="AA42" s="35">
        <f>_xlfn.IFNA(INDEX('RD2 Shepherds'!$I$2:$I$200,MATCH(Junior7[[#This Row],[Rider]],'RD2 Shepherds'!$F$2:$F$200,0)),"")</f>
        <v>380</v>
      </c>
      <c r="AB42" s="35" t="str">
        <f>_xlfn.IFNA(INDEX('RD3 Eagle Park'!$I$2:$I$200,MATCH(Junior7[[#This Row],[Rider]],'RD3 Eagle Park'!$F$2:$F$200,0)),"")</f>
        <v/>
      </c>
      <c r="AC42" s="35" t="str">
        <f>_xlfn.IFNA(INDEX('RD4 Ohalloran'!$I$2:$I$200,MATCH(Junior7[[#This Row],[Rider]],'RD4 Ohalloran'!$F$2:$F$200,0)),"")</f>
        <v/>
      </c>
      <c r="AD42" s="23"/>
      <c r="AE42" s="24"/>
      <c r="AF42" s="24"/>
      <c r="AG42" s="24">
        <f>6-COUNTBLANK(Junior7[[#This Row],[RD1 XCC Eagle]:[RD6 XCM Fox Creek]])</f>
        <v>2</v>
      </c>
      <c r="AH42" s="101" cm="1">
        <f t="array" ref="AH42">IF(Junior7[[#This Row],[Number of Rounds]]&lt;=5,SUM(IF(ISNA(Z42:AF42),0,Z42:AF42)),SUM(LARGE(Z42:AF42,{1,2,3,4,5})))</f>
        <v>770</v>
      </c>
      <c r="AI42" s="99" cm="1">
        <f t="array" ref="AI42">34-SUM(IF(AH42&gt;$AH$18:$AH$65,1/COUNTIF($AH$18:$AH$65,$AH$18:$AH$65)))</f>
        <v>21</v>
      </c>
      <c r="AJ42" s="18"/>
    </row>
    <row r="43" spans="1:36" ht="16" x14ac:dyDescent="0.2">
      <c r="A43" s="95" t="s">
        <v>149</v>
      </c>
      <c r="B43" s="42">
        <f>_xlfn.IFNA(INDEX('RD1 Eagle'!$I$2:$I$200,MATCH(Men_5[[#This Row],[Rider]],'RD1 Eagle'!$F$2:$F$200,0)),"")</f>
        <v>240</v>
      </c>
      <c r="C43" s="42">
        <f>_xlfn.IFNA(INDEX('RD2 Shepherds'!$I$2:$I$200,MATCH(Men_5[[#This Row],[Rider]],'RD2 Shepherds'!$F$2:$F$200,0)),"")</f>
        <v>270</v>
      </c>
      <c r="D43" s="42" t="str">
        <f>_xlfn.IFNA(INDEX('RD3 Eagle Park'!$I$2:$I$200,MATCH(Men_5[[#This Row],[Rider]],'RD3 Eagle Park'!$F$2:$F$200,0)),"")</f>
        <v/>
      </c>
      <c r="E43" s="42">
        <f>_xlfn.IFNA(INDEX('RD4 Ohalloran'!$I$2:$I$200,MATCH(Men_5[[#This Row],[Rider]],'RD4 Ohalloran'!$F$2:$F$200,0)),"")</f>
        <v>210</v>
      </c>
      <c r="F43" s="42"/>
      <c r="G43" s="42"/>
      <c r="H43" s="42"/>
      <c r="I43" s="42">
        <f>7-COUNTBLANK(Men_5[[#This Row],[RD1 XCC Eagle]:[RD7 XCM TBD]])</f>
        <v>3</v>
      </c>
      <c r="J43" s="67" cm="1">
        <f t="array" ref="J43">IF(Men_5[[#This Row],[Number of Rounds]]&lt;=5,SUM(IF(ISNA(B43:H43),0,B43:H43)),SUM(LARGE(B43:H43,{1,2,3,4,5})))</f>
        <v>720</v>
      </c>
      <c r="K43" s="96" cm="1">
        <f t="array" ref="K43">113-SUM(IF(J43&gt;$J$18:$J$163,1/COUNTIF($J$18:$J$163,$J$18:$J$163)))</f>
        <v>23.999999999999986</v>
      </c>
      <c r="L43" s="18"/>
      <c r="M43" s="95" t="s">
        <v>143</v>
      </c>
      <c r="N43" s="86" t="str">
        <f>_xlfn.IFNA(INDEX('RD1 Eagle'!$I$2:$I$200,MATCH(Women6[[#This Row],[Rider]],'RD1 Eagle'!$F$2:$F$200,0)),"")</f>
        <v/>
      </c>
      <c r="O43" s="42">
        <f>_xlfn.IFNA(INDEX('RD2 Shepherds'!$I$2:$I$200,MATCH(Women6[[#This Row],[Rider]],'RD2 Shepherds'!$F$2:$F$200,0)),"")</f>
        <v>273</v>
      </c>
      <c r="P43" s="35" t="str">
        <f>_xlfn.IFNA(INDEX('RD3 Eagle Park'!$I$2:$I$200,MATCH(Women6[[#This Row],[Rider]],'RD3 Eagle Park'!$F$2:$F$200,0)),"")</f>
        <v/>
      </c>
      <c r="Q43" s="35" t="str">
        <f>_xlfn.IFNA(INDEX('RD4 Ohalloran'!$I$2:$I$200,MATCH(Women6[[#This Row],[Rider]],'RD4 Ohalloran'!$F$2:$F$200,0)),"")</f>
        <v/>
      </c>
      <c r="R43" s="35"/>
      <c r="S43" s="35"/>
      <c r="T43" s="35"/>
      <c r="U43" s="35">
        <f>7-COUNTBLANK(Women6[[#This Row],[RD1 XCC Eagle]:[RD7 XCM TBD]])</f>
        <v>1</v>
      </c>
      <c r="V43" s="64" cm="1">
        <f t="array" ref="V43">IF(Men_5[[#This Row],[Number of Rounds]]&lt;=5,SUM(IF(ISNA(N43:T43),0,N43:T43)),SUM(LARGE(N43:T43,{1,2,3,4,5})))</f>
        <v>273</v>
      </c>
      <c r="W43" s="40" cm="1">
        <f t="array" ref="W43">26-SUM(IF(V43&gt;$V$18:$V$47,1/COUNTIF($V$18:$V$47,$V$18:$V$47)))</f>
        <v>22</v>
      </c>
      <c r="X43" s="18"/>
      <c r="Y43" s="95" t="s">
        <v>173</v>
      </c>
      <c r="Z43" s="79">
        <f>_xlfn.IFNA(INDEX('RD1 Eagle'!$I$2:$I$200,MATCH(Junior7[[#This Row],[Rider]],'RD1 Eagle'!$F$2:$F$200,0)),"")</f>
        <v>380</v>
      </c>
      <c r="AA43" s="35">
        <f>_xlfn.IFNA(INDEX('RD2 Shepherds'!$I$2:$I$200,MATCH(Junior7[[#This Row],[Rider]],'RD2 Shepherds'!$F$2:$F$200,0)),"")</f>
        <v>380</v>
      </c>
      <c r="AB43" s="35" t="str">
        <f>_xlfn.IFNA(INDEX('RD3 Eagle Park'!$I$2:$I$200,MATCH(Junior7[[#This Row],[Rider]],'RD3 Eagle Park'!$F$2:$F$200,0)),"")</f>
        <v/>
      </c>
      <c r="AC43" s="35" t="str">
        <f>_xlfn.IFNA(INDEX('RD4 Ohalloran'!$I$2:$I$200,MATCH(Junior7[[#This Row],[Rider]],'RD4 Ohalloran'!$F$2:$F$200,0)),"")</f>
        <v/>
      </c>
      <c r="AD43" s="23"/>
      <c r="AE43" s="24"/>
      <c r="AF43" s="24"/>
      <c r="AG43" s="24">
        <f>6-COUNTBLANK(Junior7[[#This Row],[RD1 XCC Eagle]:[RD6 XCM Fox Creek]])</f>
        <v>2</v>
      </c>
      <c r="AH43" s="101" cm="1">
        <f t="array" ref="AH43">IF(Junior7[[#This Row],[Number of Rounds]]&lt;=5,SUM(IF(ISNA(Z43:AF43),0,Z43:AF43)),SUM(LARGE(Z43:AF43,{1,2,3,4,5})))</f>
        <v>760</v>
      </c>
      <c r="AI43" s="99" cm="1">
        <f t="array" ref="AI43">34-SUM(IF(AH43&gt;$AH$18:$AH$65,1/COUNTIF($AH$18:$AH$65,$AH$18:$AH$65)))</f>
        <v>22</v>
      </c>
      <c r="AJ43" s="18"/>
    </row>
    <row r="44" spans="1:36" ht="16" x14ac:dyDescent="0.2">
      <c r="A44" s="95" t="s">
        <v>283</v>
      </c>
      <c r="B44" s="42">
        <f>_xlfn.IFNA(INDEX('RD1 Eagle'!$I$2:$I$200,MATCH(Men_5[[#This Row],[Rider]],'RD1 Eagle'!$F$2:$F$200,0)),"")</f>
        <v>300</v>
      </c>
      <c r="C44" s="42" t="str">
        <f>_xlfn.IFNA(INDEX('RD2 Shepherds'!$I$2:$I$200,MATCH(Men_5[[#This Row],[Rider]],'RD2 Shepherds'!$F$2:$F$200,0)),"")</f>
        <v/>
      </c>
      <c r="D44" s="42">
        <f>_xlfn.IFNA(INDEX('RD3 Eagle Park'!$I$2:$I$200,MATCH(Men_5[[#This Row],[Rider]],'RD3 Eagle Park'!$F$2:$F$200,0)),"")</f>
        <v>217</v>
      </c>
      <c r="E44" s="42">
        <f>_xlfn.IFNA(INDEX('RD4 Ohalloran'!$I$2:$I$200,MATCH(Men_5[[#This Row],[Rider]],'RD4 Ohalloran'!$F$2:$F$200,0)),"")</f>
        <v>203</v>
      </c>
      <c r="F44" s="42"/>
      <c r="G44" s="42"/>
      <c r="H44" s="42"/>
      <c r="I44" s="42">
        <f>7-COUNTBLANK(Men_5[[#This Row],[RD1 XCC Eagle]:[RD7 XCM TBD]])</f>
        <v>3</v>
      </c>
      <c r="J44" s="67" cm="1">
        <f t="array" ref="J44">IF(Men_5[[#This Row],[Number of Rounds]]&lt;=5,SUM(IF(ISNA(B44:H44),0,B44:H44)),SUM(LARGE(B44:H44,{1,2,3,4,5})))</f>
        <v>720</v>
      </c>
      <c r="K44" s="96" cm="1">
        <f t="array" ref="K44">113-SUM(IF(J44&gt;$J$18:$J$163,1/COUNTIF($J$18:$J$163,$J$18:$J$163)))</f>
        <v>23.999999999999986</v>
      </c>
      <c r="L44" s="18"/>
      <c r="M44" s="95" t="s">
        <v>735</v>
      </c>
      <c r="N44" s="86" t="str">
        <f>_xlfn.IFNA(INDEX('RD1 Eagle'!$I$2:$I$200,MATCH(Women6[[#This Row],[Rider]],'RD1 Eagle'!$F$2:$F$200,0)),"")</f>
        <v/>
      </c>
      <c r="O44" s="42" t="str">
        <f>_xlfn.IFNA(INDEX('RD2 Shepherds'!$I$2:$I$200,MATCH(Women6[[#This Row],[Rider]],'RD2 Shepherds'!$F$2:$F$200,0)),"")</f>
        <v/>
      </c>
      <c r="P44" s="35" t="str">
        <f>_xlfn.IFNA(INDEX('RD3 Eagle Park'!$I$2:$I$200,MATCH(Women6[[#This Row],[Rider]],'RD3 Eagle Park'!$F$2:$F$200,0)),"")</f>
        <v/>
      </c>
      <c r="Q44" s="35">
        <f>_xlfn.IFNA(INDEX('RD4 Ohalloran'!$I$2:$I$200,MATCH(Women6[[#This Row],[Rider]],'RD4 Ohalloran'!$F$2:$F$200,0)),"")</f>
        <v>270</v>
      </c>
      <c r="R44" s="35"/>
      <c r="S44" s="35"/>
      <c r="T44" s="35"/>
      <c r="U44" s="35">
        <f>7-COUNTBLANK(Women6[[#This Row],[RD1 XCC Eagle]:[RD7 XCM TBD]])</f>
        <v>1</v>
      </c>
      <c r="V44" s="64" cm="1">
        <f t="array" ref="V44">IF(Men_5[[#This Row],[Number of Rounds]]&lt;=5,SUM(IF(ISNA(N44:T44),0,N44:T44)),SUM(LARGE(N44:T44,{1,2,3,4,5})))</f>
        <v>270</v>
      </c>
      <c r="W44" s="40" cm="1">
        <f t="array" ref="W44">26-SUM(IF(V44&gt;$V$18:$V$47,1/COUNTIF($V$18:$V$47,$V$18:$V$47)))</f>
        <v>23</v>
      </c>
      <c r="X44" s="18"/>
      <c r="Y44" s="95" t="s">
        <v>580</v>
      </c>
      <c r="Z44" s="79" t="str">
        <f>_xlfn.IFNA(INDEX('RD1 Eagle'!$I$2:$I$200,MATCH(Junior7[[#This Row],[Rider]],'RD1 Eagle'!$F$2:$F$200,0)),"")</f>
        <v/>
      </c>
      <c r="AA44" s="35" t="str">
        <f>_xlfn.IFNA(INDEX('RD2 Shepherds'!$I$2:$I$200,MATCH(Junior7[[#This Row],[Rider]],'RD2 Shepherds'!$F$2:$F$200,0)),"")</f>
        <v/>
      </c>
      <c r="AB44" s="35">
        <f>_xlfn.IFNA(INDEX('RD3 Eagle Park'!$I$2:$I$200,MATCH(Junior7[[#This Row],[Rider]],'RD3 Eagle Park'!$F$2:$F$200,0)),"")</f>
        <v>360</v>
      </c>
      <c r="AC44" s="35">
        <f>_xlfn.IFNA(INDEX('RD4 Ohalloran'!$I$2:$I$200,MATCH(Junior7[[#This Row],[Rider]],'RD4 Ohalloran'!$F$2:$F$200,0)),"")</f>
        <v>360</v>
      </c>
      <c r="AD44" s="23"/>
      <c r="AE44" s="24"/>
      <c r="AF44" s="24"/>
      <c r="AG44" s="24">
        <f>6-COUNTBLANK(Junior7[[#This Row],[RD1 XCC Eagle]:[RD6 XCM Fox Creek]])</f>
        <v>2</v>
      </c>
      <c r="AH44" s="54" cm="1">
        <f t="array" ref="AH44">IF(Junior7[[#This Row],[Number of Rounds]]&lt;=5,SUM(IF(ISNA(Z44:AF44),0,Z44:AF44)),SUM(LARGE(Z44:AF44,{1,2,3,4,5})))</f>
        <v>720</v>
      </c>
      <c r="AI44" s="99" cm="1">
        <f t="array" ref="AI44">34-SUM(IF(AH44&gt;$AH$18:$AH$65,1/COUNTIF($AH$18:$AH$65,$AH$18:$AH$65)))</f>
        <v>23</v>
      </c>
      <c r="AJ44" s="18"/>
    </row>
    <row r="45" spans="1:36" ht="16" x14ac:dyDescent="0.2">
      <c r="A45" s="95" t="s">
        <v>230</v>
      </c>
      <c r="B45" s="118">
        <f>_xlfn.IFNA(INDEX('RD1 Eagle'!$I$2:$I$200,MATCH(Men_5[[#This Row],[Rider]],'RD1 Eagle'!$F$2:$F$200,0)),"")</f>
        <v>320</v>
      </c>
      <c r="C45" s="118" t="str">
        <f>_xlfn.IFNA(INDEX('RD2 Shepherds'!$I$2:$I$200,MATCH(Men_5[[#This Row],[Rider]],'RD2 Shepherds'!$F$2:$F$200,0)),"")</f>
        <v/>
      </c>
      <c r="D45" s="118">
        <f>_xlfn.IFNA(INDEX('RD3 Eagle Park'!$I$2:$I$200,MATCH(Men_5[[#This Row],[Rider]],'RD3 Eagle Park'!$F$2:$F$200,0)),"")</f>
        <v>400</v>
      </c>
      <c r="E45" s="42" t="str">
        <f>_xlfn.IFNA(INDEX('RD4 Ohalloran'!$I$2:$I$200,MATCH(Men_5[[#This Row],[Rider]],'RD4 Ohalloran'!$F$2:$F$200,0)),"")</f>
        <v/>
      </c>
      <c r="F45" s="42"/>
      <c r="G45" s="42"/>
      <c r="H45" s="42"/>
      <c r="I45" s="118">
        <f>7-COUNTBLANK(Men_5[[#This Row],[RD1 XCC Eagle]:[RD7 XCM TBD]])</f>
        <v>2</v>
      </c>
      <c r="J45" s="67" cm="1">
        <f t="array" ref="J45">IF(Men_5[[#This Row],[Number of Rounds]]&lt;=5,SUM(IF(ISNA(B45:H45),0,B45:H45)),SUM(LARGE(B45:H45,{1,2,3,4,5})))</f>
        <v>720</v>
      </c>
      <c r="K45" s="96" cm="1">
        <f t="array" ref="K45">113-SUM(IF(J45&gt;$J$18:$J$163,1/COUNTIF($J$18:$J$163,$J$18:$J$163)))</f>
        <v>23.999999999999986</v>
      </c>
      <c r="L45" s="18"/>
      <c r="M45" s="95" t="s">
        <v>145</v>
      </c>
      <c r="N45" s="86" t="str">
        <f>_xlfn.IFNA(INDEX('RD1 Eagle'!$I$2:$I$200,MATCH(Women6[[#This Row],[Rider]],'RD1 Eagle'!$F$2:$F$200,0)),"")</f>
        <v/>
      </c>
      <c r="O45" s="42">
        <f>_xlfn.IFNA(INDEX('RD2 Shepherds'!$I$2:$I$200,MATCH(Women6[[#This Row],[Rider]],'RD2 Shepherds'!$F$2:$F$200,0)),"")</f>
        <v>259</v>
      </c>
      <c r="P45" s="35" t="str">
        <f>_xlfn.IFNA(INDEX('RD3 Eagle Park'!$I$2:$I$200,MATCH(Women6[[#This Row],[Rider]],'RD3 Eagle Park'!$F$2:$F$200,0)),"")</f>
        <v/>
      </c>
      <c r="Q45" s="35" t="str">
        <f>_xlfn.IFNA(INDEX('RD4 Ohalloran'!$I$2:$I$200,MATCH(Women6[[#This Row],[Rider]],'RD4 Ohalloran'!$F$2:$F$200,0)),"")</f>
        <v/>
      </c>
      <c r="R45" s="35"/>
      <c r="S45" s="35"/>
      <c r="T45" s="35"/>
      <c r="U45" s="35">
        <f>7-COUNTBLANK(Women6[[#This Row],[RD1 XCC Eagle]:[RD7 XCM TBD]])</f>
        <v>1</v>
      </c>
      <c r="V45" s="64" cm="1">
        <f t="array" ref="V45">IF(Men_5[[#This Row],[Number of Rounds]]&lt;=5,SUM(IF(ISNA(N45:T45),0,N45:T45)),SUM(LARGE(N45:T45,{1,2,3,4,5})))</f>
        <v>259</v>
      </c>
      <c r="W45" s="40" cm="1">
        <f t="array" ref="W45">26-SUM(IF(V45&gt;$V$18:$V$47,1/COUNTIF($V$18:$V$47,$V$18:$V$47)))</f>
        <v>24</v>
      </c>
      <c r="X45" s="18"/>
      <c r="Y45" s="95" t="s">
        <v>559</v>
      </c>
      <c r="Z45" s="79" t="str">
        <f>_xlfn.IFNA(INDEX('RD1 Eagle'!$I$2:$I$200,MATCH(Junior7[[#This Row],[Rider]],'RD1 Eagle'!$F$2:$F$200,0)),"")</f>
        <v/>
      </c>
      <c r="AA45" s="35" t="str">
        <f>_xlfn.IFNA(INDEX('RD2 Shepherds'!$I$2:$I$200,MATCH(Junior7[[#This Row],[Rider]],'RD2 Shepherds'!$F$2:$F$200,0)),"")</f>
        <v/>
      </c>
      <c r="AB45" s="35">
        <f>_xlfn.IFNA(INDEX('RD3 Eagle Park'!$I$2:$I$200,MATCH(Junior7[[#This Row],[Rider]],'RD3 Eagle Park'!$F$2:$F$200,0)),"")</f>
        <v>500</v>
      </c>
      <c r="AC45" s="35" t="str">
        <f>_xlfn.IFNA(INDEX('RD4 Ohalloran'!$I$2:$I$200,MATCH(Junior7[[#This Row],[Rider]],'RD4 Ohalloran'!$F$2:$F$200,0)),"")</f>
        <v/>
      </c>
      <c r="AD45" s="23"/>
      <c r="AE45" s="24"/>
      <c r="AF45" s="24"/>
      <c r="AG45" s="24">
        <f>6-COUNTBLANK(Junior7[[#This Row],[RD1 XCC Eagle]:[RD6 XCM Fox Creek]])</f>
        <v>1</v>
      </c>
      <c r="AH45" s="23" cm="1">
        <f t="array" ref="AH45">IF(Junior7[[#This Row],[Number of Rounds]]&lt;=5,SUM(IF(ISNA(Z45:AF45),0,Z45:AF45)),SUM(LARGE(Z45:AF45,{1,2,3,4,5})))</f>
        <v>500</v>
      </c>
      <c r="AI45" s="99" cm="1">
        <f t="array" ref="AI45">34-SUM(IF(AH45&gt;$AH$18:$AH$65,1/COUNTIF($AH$18:$AH$65,$AH$18:$AH$65)))</f>
        <v>24</v>
      </c>
      <c r="AJ45" s="18"/>
    </row>
    <row r="46" spans="1:36" ht="17" thickBot="1" x14ac:dyDescent="0.25">
      <c r="A46" s="95" t="s">
        <v>137</v>
      </c>
      <c r="B46" s="42">
        <f>_xlfn.IFNA(INDEX('RD1 Eagle'!$I$2:$I$200,MATCH(Men_5[[#This Row],[Rider]],'RD1 Eagle'!$F$2:$F$200,0)),"")</f>
        <v>168</v>
      </c>
      <c r="C46" s="42">
        <f>_xlfn.IFNA(INDEX('RD2 Shepherds'!$I$2:$I$200,MATCH(Men_5[[#This Row],[Rider]],'RD2 Shepherds'!$F$2:$F$200,0)),"")</f>
        <v>168</v>
      </c>
      <c r="D46" s="42">
        <f>_xlfn.IFNA(INDEX('RD3 Eagle Park'!$I$2:$I$200,MATCH(Men_5[[#This Row],[Rider]],'RD3 Eagle Park'!$F$2:$F$200,0)),"")</f>
        <v>171.5</v>
      </c>
      <c r="E46" s="42">
        <f>_xlfn.IFNA(INDEX('RD4 Ohalloran'!$I$2:$I$200,MATCH(Men_5[[#This Row],[Rider]],'RD4 Ohalloran'!$F$2:$F$200,0)),"")</f>
        <v>168</v>
      </c>
      <c r="F46" s="42"/>
      <c r="G46" s="42"/>
      <c r="H46" s="42"/>
      <c r="I46" s="42">
        <f>7-COUNTBLANK(Men_5[[#This Row],[RD1 XCC Eagle]:[RD7 XCM TBD]])</f>
        <v>4</v>
      </c>
      <c r="J46" s="67" cm="1">
        <f t="array" ref="J46">IF(Men_5[[#This Row],[Number of Rounds]]&lt;=5,SUM(IF(ISNA(B46:H46),0,B46:H46)),SUM(LARGE(B46:H46,{1,2,3,4,5})))</f>
        <v>675.5</v>
      </c>
      <c r="K46" s="96" cm="1">
        <f t="array" ref="K46">113-SUM(IF(J46&gt;$J$18:$J$163,1/COUNTIF($J$18:$J$163,$J$18:$J$163)))</f>
        <v>24.999999999999986</v>
      </c>
      <c r="L46" s="18"/>
      <c r="M46" s="95" t="s">
        <v>146</v>
      </c>
      <c r="N46" s="41" t="str">
        <f>_xlfn.IFNA(INDEX('RD1 Eagle'!$I$2:$I$200,MATCH(Women6[[#This Row],[Rider]],'RD1 Eagle'!$F$2:$F$200,0)),"")</f>
        <v/>
      </c>
      <c r="O46" s="41">
        <f>_xlfn.IFNA(INDEX('RD2 Shepherds'!$I$2:$I$200,MATCH(Women6[[#This Row],[Rider]],'RD2 Shepherds'!$F$2:$F$200,0)),"")</f>
        <v>251.99999999999997</v>
      </c>
      <c r="P46" s="41" t="str">
        <f>_xlfn.IFNA(INDEX('RD3 Eagle Park'!$I$2:$I$200,MATCH(Women6[[#This Row],[Rider]],'RD3 Eagle Park'!$F$2:$F$200,0)),"")</f>
        <v/>
      </c>
      <c r="Q46" s="41" t="str">
        <f>_xlfn.IFNA(INDEX('RD4 Ohalloran'!$I$2:$I$200,MATCH(Women6[[#This Row],[Rider]],'RD4 Ohalloran'!$F$2:$F$200,0)),"")</f>
        <v/>
      </c>
      <c r="R46" s="41"/>
      <c r="S46" s="41"/>
      <c r="T46" s="41"/>
      <c r="U46" s="41">
        <f>7-COUNTBLANK(Women6[[#This Row],[RD1 XCC Eagle]:[RD7 XCM TBD]])</f>
        <v>1</v>
      </c>
      <c r="V46" s="65" cm="1">
        <f t="array" ref="V46">IF(Men_5[[#This Row],[Number of Rounds]]&lt;=5,SUM(IF(ISNA(N46:T46),0,N46:T46)),SUM(LARGE(N46:T46,{1,2,3,4,5})))</f>
        <v>251.99999999999997</v>
      </c>
      <c r="W46" s="40" cm="1">
        <f t="array" ref="W46">26-SUM(IF(V46&gt;$V$18:$V$47,1/COUNTIF($V$18:$V$47,$V$18:$V$47)))</f>
        <v>25</v>
      </c>
      <c r="Y46" s="95" t="s">
        <v>581</v>
      </c>
      <c r="Z46" s="79" t="str">
        <f>_xlfn.IFNA(INDEX('RD1 Eagle'!$I$2:$I$200,MATCH(Junior7[[#This Row],[Rider]],'RD1 Eagle'!$F$2:$F$200,0)),"")</f>
        <v/>
      </c>
      <c r="AA46" s="85" t="str">
        <f>_xlfn.IFNA(INDEX('RD2 Shepherds'!$I$2:$I$200,MATCH(Junior7[[#This Row],[Rider]],'RD2 Shepherds'!$F$2:$F$200,0)),"")</f>
        <v/>
      </c>
      <c r="AB46" s="85">
        <f>_xlfn.IFNA(INDEX('RD3 Eagle Park'!$I$2:$I$200,MATCH(Junior7[[#This Row],[Rider]],'RD3 Eagle Park'!$F$2:$F$200,0)),"")</f>
        <v>500</v>
      </c>
      <c r="AC46" s="85" t="str">
        <f>_xlfn.IFNA(INDEX('RD4 Ohalloran'!$I$2:$I$200,MATCH(Junior7[[#This Row],[Rider]],'RD4 Ohalloran'!$F$2:$F$200,0)),"")</f>
        <v/>
      </c>
      <c r="AD46" s="53"/>
      <c r="AE46" s="54"/>
      <c r="AF46" s="54"/>
      <c r="AG46" s="98">
        <f>6-COUNTBLANK(Junior7[[#This Row],[RD1 XCC Eagle]:[RD6 XCM Fox Creek]])</f>
        <v>1</v>
      </c>
      <c r="AH46" s="54" cm="1">
        <f t="array" ref="AH46">IF(Junior7[[#This Row],[Number of Rounds]]&lt;=5,SUM(IF(ISNA(Z46:AF46),0,Z46:AF46)),SUM(LARGE(Z46:AF46,{1,2,3,4,5})))</f>
        <v>500</v>
      </c>
      <c r="AI46" s="99" cm="1">
        <f t="array" ref="AI46">34-SUM(IF(AH46&gt;$AH$18:$AH$65,1/COUNTIF($AH$18:$AH$65,$AH$18:$AH$65)))</f>
        <v>24</v>
      </c>
      <c r="AJ46" s="18"/>
    </row>
    <row r="47" spans="1:36" ht="17" thickBot="1" x14ac:dyDescent="0.25">
      <c r="A47" s="95" t="s">
        <v>161</v>
      </c>
      <c r="B47" s="42" t="str">
        <f>_xlfn.IFNA(INDEX('RD1 Eagle'!$I$2:$I$200,MATCH(Men_5[[#This Row],[Rider]],'RD1 Eagle'!$F$2:$F$200,0)),"")</f>
        <v/>
      </c>
      <c r="C47" s="42">
        <f>_xlfn.IFNA(INDEX('RD2 Shepherds'!$I$2:$I$200,MATCH(Men_5[[#This Row],[Rider]],'RD2 Shepherds'!$F$2:$F$200,0)),"")</f>
        <v>180</v>
      </c>
      <c r="D47" s="42">
        <f>_xlfn.IFNA(INDEX('RD3 Eagle Park'!$I$2:$I$200,MATCH(Men_5[[#This Row],[Rider]],'RD3 Eagle Park'!$F$2:$F$200,0)),"")</f>
        <v>252</v>
      </c>
      <c r="E47" s="42">
        <f>_xlfn.IFNA(INDEX('RD4 Ohalloran'!$I$2:$I$200,MATCH(Men_5[[#This Row],[Rider]],'RD4 Ohalloran'!$F$2:$F$200,0)),"")</f>
        <v>228</v>
      </c>
      <c r="F47" s="42"/>
      <c r="G47" s="42"/>
      <c r="H47" s="42"/>
      <c r="I47" s="42">
        <f>7-COUNTBLANK(Men_5[[#This Row],[RD1 XCC Eagle]:[RD7 XCM TBD]])</f>
        <v>3</v>
      </c>
      <c r="J47" s="67" cm="1">
        <f t="array" ref="J47">IF(Men_5[[#This Row],[Number of Rounds]]&lt;=5,SUM(IF(ISNA(B47:H47),0,B47:H47)),SUM(LARGE(B47:H47,{1,2,3,4,5})))</f>
        <v>660</v>
      </c>
      <c r="K47" s="96" cm="1">
        <f t="array" ref="K47">113-SUM(IF(J47&gt;$J$18:$J$163,1/COUNTIF($J$18:$J$163,$J$18:$J$163)))</f>
        <v>25.999999999999986</v>
      </c>
      <c r="L47" s="18"/>
      <c r="M47" s="95" t="s">
        <v>147</v>
      </c>
      <c r="N47" s="97" t="str">
        <f>_xlfn.IFNA(INDEX('RD1 Eagle'!$I$2:$I$200,MATCH(Women6[[#This Row],[Rider]],'RD1 Eagle'!$F$2:$F$200,0)),"")</f>
        <v/>
      </c>
      <c r="O47" s="97">
        <f>_xlfn.IFNA(INDEX('RD2 Shepherds'!$I$2:$I$200,MATCH(Women6[[#This Row],[Rider]],'RD2 Shepherds'!$F$2:$F$200,0)),"")</f>
        <v>244.99999999999997</v>
      </c>
      <c r="P47" s="97" t="str">
        <f>_xlfn.IFNA(INDEX('RD3 Eagle Park'!$I$2:$I$200,MATCH(Women6[[#This Row],[Rider]],'RD3 Eagle Park'!$F$2:$F$200,0)),"")</f>
        <v/>
      </c>
      <c r="Q47" s="97" t="str">
        <f>_xlfn.IFNA(INDEX('RD4 Ohalloran'!$I$2:$I$200,MATCH(Women6[[#This Row],[Rider]],'RD4 Ohalloran'!$F$2:$F$200,0)),"")</f>
        <v/>
      </c>
      <c r="R47" s="97"/>
      <c r="S47" s="97"/>
      <c r="T47" s="97"/>
      <c r="U47" s="97">
        <f>7-COUNTBLANK(Women6[[#This Row],[RD1 XCC Eagle]:[RD7 XCM TBD]])</f>
        <v>1</v>
      </c>
      <c r="V47" s="119" cm="1">
        <f t="array" ref="V47">IF(Men_5[[#This Row],[Number of Rounds]]&lt;=5,SUM(IF(ISNA(N47:T47),0,N47:T47)),SUM(LARGE(N47:T47,{1,2,3,4,5})))</f>
        <v>244.99999999999997</v>
      </c>
      <c r="W47" s="40" cm="1">
        <f t="array" ref="W47">26-SUM(IF(V47&gt;$V$18:$V$47,1/COUNTIF($V$18:$V$47,$V$18:$V$47)))</f>
        <v>26</v>
      </c>
      <c r="X47" s="18"/>
      <c r="Y47" s="95" t="s">
        <v>342</v>
      </c>
      <c r="Z47" s="79">
        <f>_xlfn.IFNA(INDEX('RD1 Eagle'!$I$2:$I$200,MATCH(Junior7[[#This Row],[Rider]],'RD1 Eagle'!$F$2:$F$200,0)),"")</f>
        <v>450</v>
      </c>
      <c r="AA47" s="35" t="str">
        <f>_xlfn.IFNA(INDEX('RD2 Shepherds'!$I$2:$I$200,MATCH(Junior7[[#This Row],[Rider]],'RD2 Shepherds'!$F$2:$F$200,0)),"")</f>
        <v/>
      </c>
      <c r="AB47" s="35" t="str">
        <f>_xlfn.IFNA(INDEX('RD3 Eagle Park'!$I$2:$I$200,MATCH(Junior7[[#This Row],[Rider]],'RD3 Eagle Park'!$F$2:$F$200,0)),"")</f>
        <v/>
      </c>
      <c r="AC47" s="35" t="str">
        <f>_xlfn.IFNA(INDEX('RD4 Ohalloran'!$I$2:$I$200,MATCH(Junior7[[#This Row],[Rider]],'RD4 Ohalloran'!$F$2:$F$200,0)),"")</f>
        <v/>
      </c>
      <c r="AD47" s="23"/>
      <c r="AE47" s="23"/>
      <c r="AF47" s="23"/>
      <c r="AG47" s="23">
        <f>6-COUNTBLANK(Junior7[[#This Row],[RD1 XCC Eagle]:[RD6 XCM Fox Creek]])</f>
        <v>1</v>
      </c>
      <c r="AH47" s="24" cm="1">
        <f t="array" ref="AH47">IF(Junior7[[#This Row],[Number of Rounds]]&lt;=5,SUM(IF(ISNA(Z47:AF47),0,Z47:AF47)),SUM(LARGE(Z47:AF47,{1,2,3,4,5})))</f>
        <v>450</v>
      </c>
      <c r="AI47" s="99" cm="1">
        <f t="array" ref="AI47">34-SUM(IF(AH47&gt;$AH$18:$AH$65,1/COUNTIF($AH$18:$AH$65,$AH$18:$AH$65)))</f>
        <v>25</v>
      </c>
      <c r="AJ47" s="18"/>
    </row>
    <row r="48" spans="1:36" ht="16" x14ac:dyDescent="0.2">
      <c r="A48" s="95" t="s">
        <v>97</v>
      </c>
      <c r="B48" s="118">
        <f>_xlfn.IFNA(INDEX('RD1 Eagle'!$I$2:$I$200,MATCH(Men_5[[#This Row],[Rider]],'RD1 Eagle'!$F$2:$F$200,0)),"")</f>
        <v>350</v>
      </c>
      <c r="C48" s="118">
        <f>_xlfn.IFNA(INDEX('RD2 Shepherds'!$I$2:$I$200,MATCH(Men_5[[#This Row],[Rider]],'RD2 Shepherds'!$F$2:$F$200,0)),"")</f>
        <v>304</v>
      </c>
      <c r="D48" s="118" t="str">
        <f>_xlfn.IFNA(INDEX('RD3 Eagle Park'!$I$2:$I$200,MATCH(Men_5[[#This Row],[Rider]],'RD3 Eagle Park'!$F$2:$F$200,0)),"")</f>
        <v/>
      </c>
      <c r="E48" s="42" t="str">
        <f>_xlfn.IFNA(INDEX('RD4 Ohalloran'!$I$2:$I$200,MATCH(Men_5[[#This Row],[Rider]],'RD4 Ohalloran'!$F$2:$F$200,0)),"")</f>
        <v/>
      </c>
      <c r="F48" s="42"/>
      <c r="G48" s="42"/>
      <c r="H48" s="42"/>
      <c r="I48" s="118">
        <f>7-COUNTBLANK(Men_5[[#This Row],[RD1 XCC Eagle]:[RD7 XCM TBD]])</f>
        <v>2</v>
      </c>
      <c r="J48" s="67" cm="1">
        <f t="array" ref="J48">IF(Men_5[[#This Row],[Number of Rounds]]&lt;=5,SUM(IF(ISNA(B48:H48),0,B48:H48)),SUM(LARGE(B48:H48,{1,2,3,4,5})))</f>
        <v>654</v>
      </c>
      <c r="K48" s="96" cm="1">
        <f t="array" ref="K48">113-SUM(IF(J48&gt;$J$18:$J$163,1/COUNTIF($J$18:$J$163,$J$18:$J$163)))</f>
        <v>26.999999999999986</v>
      </c>
      <c r="L48" s="18"/>
      <c r="M48" s="50"/>
      <c r="N48" s="51"/>
      <c r="O48" s="51"/>
      <c r="P48" s="51"/>
      <c r="Q48" s="51"/>
      <c r="R48" s="51"/>
      <c r="S48" s="51"/>
      <c r="T48" s="51"/>
      <c r="U48" s="51"/>
      <c r="V48" s="51"/>
      <c r="W48" s="52"/>
      <c r="X48" s="52"/>
      <c r="Y48" s="95" t="s">
        <v>200</v>
      </c>
      <c r="Z48" s="79" t="str">
        <f>_xlfn.IFNA(INDEX('RD1 Eagle'!$I$2:$I$200,MATCH(Junior7[[#This Row],[Rider]],'RD1 Eagle'!$F$2:$F$200,0)),"")</f>
        <v/>
      </c>
      <c r="AA48" s="35">
        <f>_xlfn.IFNA(INDEX('RD2 Shepherds'!$I$2:$I$200,MATCH(Junior7[[#This Row],[Rider]],'RD2 Shepherds'!$F$2:$F$200,0)),"")</f>
        <v>450</v>
      </c>
      <c r="AB48" s="35" t="str">
        <f>_xlfn.IFNA(INDEX('RD3 Eagle Park'!$I$2:$I$200,MATCH(Junior7[[#This Row],[Rider]],'RD3 Eagle Park'!$F$2:$F$200,0)),"")</f>
        <v/>
      </c>
      <c r="AC48" s="35" t="str">
        <f>_xlfn.IFNA(INDEX('RD4 Ohalloran'!$I$2:$I$200,MATCH(Junior7[[#This Row],[Rider]],'RD4 Ohalloran'!$F$2:$F$200,0)),"")</f>
        <v/>
      </c>
      <c r="AD48" s="23"/>
      <c r="AE48" s="23"/>
      <c r="AF48" s="23"/>
      <c r="AG48" s="23">
        <f>6-COUNTBLANK(Junior7[[#This Row],[RD1 XCC Eagle]:[RD6 XCM Fox Creek]])</f>
        <v>1</v>
      </c>
      <c r="AH48" s="24" cm="1">
        <f t="array" ref="AH48">IF(Junior7[[#This Row],[Number of Rounds]]&lt;=5,SUM(IF(ISNA(Z48:AF48),0,Z48:AF48)),SUM(LARGE(Z48:AF48,{1,2,3,4,5})))</f>
        <v>450</v>
      </c>
      <c r="AI48" s="99" cm="1">
        <f t="array" ref="AI48">34-SUM(IF(AH48&gt;$AH$18:$AH$65,1/COUNTIF($AH$18:$AH$65,$AH$18:$AH$65)))</f>
        <v>25</v>
      </c>
      <c r="AJ48" s="18"/>
    </row>
    <row r="49" spans="1:36" ht="16" x14ac:dyDescent="0.2">
      <c r="A49" s="95" t="s">
        <v>236</v>
      </c>
      <c r="B49" s="42">
        <f>_xlfn.IFNA(INDEX('RD1 Eagle'!$I$2:$I$200,MATCH(Men_5[[#This Row],[Rider]],'RD1 Eagle'!$F$2:$F$200,0)),"")</f>
        <v>312</v>
      </c>
      <c r="C49" s="42" t="str">
        <f>_xlfn.IFNA(INDEX('RD2 Shepherds'!$I$2:$I$200,MATCH(Men_5[[#This Row],[Rider]],'RD2 Shepherds'!$F$2:$F$200,0)),"")</f>
        <v/>
      </c>
      <c r="D49" s="42">
        <f>_xlfn.IFNA(INDEX('RD3 Eagle Park'!$I$2:$I$200,MATCH(Men_5[[#This Row],[Rider]],'RD3 Eagle Park'!$F$2:$F$200,0)),"")</f>
        <v>336</v>
      </c>
      <c r="E49" s="42" t="str">
        <f>_xlfn.IFNA(INDEX('RD4 Ohalloran'!$I$2:$I$200,MATCH(Men_5[[#This Row],[Rider]],'RD4 Ohalloran'!$F$2:$F$200,0)),"")</f>
        <v/>
      </c>
      <c r="F49" s="42"/>
      <c r="G49" s="42"/>
      <c r="H49" s="42"/>
      <c r="I49" s="42">
        <f>7-COUNTBLANK(Men_5[[#This Row],[RD1 XCC Eagle]:[RD7 XCM TBD]])</f>
        <v>2</v>
      </c>
      <c r="J49" s="67" cm="1">
        <f t="array" ref="J49">IF(Men_5[[#This Row],[Number of Rounds]]&lt;=5,SUM(IF(ISNA(B49:H49),0,B49:H49)),SUM(LARGE(B49:H49,{1,2,3,4,5})))</f>
        <v>648</v>
      </c>
      <c r="K49" s="96" cm="1">
        <f t="array" ref="K49">113-SUM(IF(J49&gt;$J$18:$J$163,1/COUNTIF($J$18:$J$163,$J$18:$J$163)))</f>
        <v>27.999999999999986</v>
      </c>
      <c r="L49" s="18"/>
      <c r="M49" s="50"/>
      <c r="N49" s="51"/>
      <c r="O49" s="51"/>
      <c r="P49" s="51"/>
      <c r="Q49" s="51"/>
      <c r="R49" s="51"/>
      <c r="S49" s="51"/>
      <c r="T49" s="51"/>
      <c r="U49" s="51"/>
      <c r="V49" s="51"/>
      <c r="W49" s="52"/>
      <c r="X49" s="52"/>
      <c r="Y49" s="95" t="s">
        <v>323</v>
      </c>
      <c r="Z49" s="79">
        <f>_xlfn.IFNA(INDEX('RD1 Eagle'!$I$2:$I$200,MATCH(Junior7[[#This Row],[Rider]],'RD1 Eagle'!$F$2:$F$200,0)),"")</f>
        <v>420</v>
      </c>
      <c r="AA49" s="35" t="str">
        <f>_xlfn.IFNA(INDEX('RD2 Shepherds'!$I$2:$I$200,MATCH(Junior7[[#This Row],[Rider]],'RD2 Shepherds'!$F$2:$F$200,0)),"")</f>
        <v/>
      </c>
      <c r="AB49" s="35" t="str">
        <f>_xlfn.IFNA(INDEX('RD3 Eagle Park'!$I$2:$I$200,MATCH(Junior7[[#This Row],[Rider]],'RD3 Eagle Park'!$F$2:$F$200,0)),"")</f>
        <v/>
      </c>
      <c r="AC49" s="35" t="str">
        <f>_xlfn.IFNA(INDEX('RD4 Ohalloran'!$I$2:$I$200,MATCH(Junior7[[#This Row],[Rider]],'RD4 Ohalloran'!$F$2:$F$200,0)),"")</f>
        <v/>
      </c>
      <c r="AD49" s="23"/>
      <c r="AE49" s="23"/>
      <c r="AF49" s="23"/>
      <c r="AG49" s="23">
        <f>6-COUNTBLANK(Junior7[[#This Row],[RD1 XCC Eagle]:[RD6 XCM Fox Creek]])</f>
        <v>1</v>
      </c>
      <c r="AH49" s="24" cm="1">
        <f t="array" ref="AH49">IF(Junior7[[#This Row],[Number of Rounds]]&lt;=5,SUM(IF(ISNA(Z49:AF49),0,Z49:AF49)),SUM(LARGE(Z49:AF49,{1,2,3,4,5})))</f>
        <v>420</v>
      </c>
      <c r="AI49" s="99" cm="1">
        <f t="array" ref="AI49">34-SUM(IF(AH49&gt;$AH$18:$AH$65,1/COUNTIF($AH$18:$AH$65,$AH$18:$AH$65)))</f>
        <v>26</v>
      </c>
      <c r="AJ49" s="18"/>
    </row>
    <row r="50" spans="1:36" ht="16" x14ac:dyDescent="0.2">
      <c r="A50" s="95" t="s">
        <v>95</v>
      </c>
      <c r="B50" s="42">
        <f>_xlfn.IFNA(INDEX('RD1 Eagle'!$I$2:$I$200,MATCH(Men_5[[#This Row],[Rider]],'RD1 Eagle'!$F$2:$F$200,0)),"")</f>
        <v>320</v>
      </c>
      <c r="C50" s="42">
        <f>_xlfn.IFNA(INDEX('RD2 Shepherds'!$I$2:$I$200,MATCH(Men_5[[#This Row],[Rider]],'RD2 Shepherds'!$F$2:$F$200,0)),"")</f>
        <v>320</v>
      </c>
      <c r="D50" s="42" t="str">
        <f>_xlfn.IFNA(INDEX('RD3 Eagle Park'!$I$2:$I$200,MATCH(Men_5[[#This Row],[Rider]],'RD3 Eagle Park'!$F$2:$F$200,0)),"")</f>
        <v/>
      </c>
      <c r="E50" s="42" t="str">
        <f>_xlfn.IFNA(INDEX('RD4 Ohalloran'!$I$2:$I$200,MATCH(Men_5[[#This Row],[Rider]],'RD4 Ohalloran'!$F$2:$F$200,0)),"")</f>
        <v/>
      </c>
      <c r="F50" s="42"/>
      <c r="G50" s="42"/>
      <c r="H50" s="42"/>
      <c r="I50" s="42">
        <f>7-COUNTBLANK(Men_5[[#This Row],[RD1 XCC Eagle]:[RD7 XCM TBD]])</f>
        <v>2</v>
      </c>
      <c r="J50" s="67" cm="1">
        <f t="array" ref="J50">IF(Men_5[[#This Row],[Number of Rounds]]&lt;=5,SUM(IF(ISNA(B50:H50),0,B50:H50)),SUM(LARGE(B50:H50,{1,2,3,4,5})))</f>
        <v>640</v>
      </c>
      <c r="K50" s="96" cm="1">
        <f t="array" ref="K50">113-SUM(IF(J50&gt;$J$18:$J$163,1/COUNTIF($J$18:$J$163,$J$18:$J$163)))</f>
        <v>28.999999999999986</v>
      </c>
      <c r="L50" s="18"/>
      <c r="M50" s="50"/>
      <c r="N50" s="51"/>
      <c r="O50" s="51"/>
      <c r="P50" s="51"/>
      <c r="Q50" s="51"/>
      <c r="R50" s="51"/>
      <c r="S50" s="51"/>
      <c r="T50" s="51"/>
      <c r="U50" s="51"/>
      <c r="V50" s="51"/>
      <c r="W50" s="52"/>
      <c r="X50" s="52"/>
      <c r="Y50" s="95" t="s">
        <v>314</v>
      </c>
      <c r="Z50" s="79">
        <f>_xlfn.IFNA(INDEX('RD1 Eagle'!$I$2:$I$200,MATCH(Junior7[[#This Row],[Rider]],'RD1 Eagle'!$F$2:$F$200,0)),"")</f>
        <v>400</v>
      </c>
      <c r="AA50" s="35" t="str">
        <f>_xlfn.IFNA(INDEX('RD2 Shepherds'!$I$2:$I$200,MATCH(Junior7[[#This Row],[Rider]],'RD2 Shepherds'!$F$2:$F$200,0)),"")</f>
        <v/>
      </c>
      <c r="AB50" s="35" t="str">
        <f>_xlfn.IFNA(INDEX('RD3 Eagle Park'!$I$2:$I$200,MATCH(Junior7[[#This Row],[Rider]],'RD3 Eagle Park'!$F$2:$F$200,0)),"")</f>
        <v/>
      </c>
      <c r="AC50" s="35" t="str">
        <f>_xlfn.IFNA(INDEX('RD4 Ohalloran'!$I$2:$I$200,MATCH(Junior7[[#This Row],[Rider]],'RD4 Ohalloran'!$F$2:$F$200,0)),"")</f>
        <v/>
      </c>
      <c r="AD50" s="23"/>
      <c r="AE50" s="23"/>
      <c r="AF50" s="23"/>
      <c r="AG50" s="23">
        <f>6-COUNTBLANK(Junior7[[#This Row],[RD1 XCC Eagle]:[RD6 XCM Fox Creek]])</f>
        <v>1</v>
      </c>
      <c r="AH50" s="24" cm="1">
        <f t="array" ref="AH50">IF(Junior7[[#This Row],[Number of Rounds]]&lt;=5,SUM(IF(ISNA(Z50:AF50),0,Z50:AF50)),SUM(LARGE(Z50:AF50,{1,2,3,4,5})))</f>
        <v>400</v>
      </c>
      <c r="AI50" s="99" cm="1">
        <f t="array" ref="AI50">34-SUM(IF(AH50&gt;$AH$18:$AH$65,1/COUNTIF($AH$18:$AH$65,$AH$18:$AH$65)))</f>
        <v>27</v>
      </c>
      <c r="AJ50" s="18"/>
    </row>
    <row r="51" spans="1:36" ht="16.25" customHeight="1" x14ac:dyDescent="0.2">
      <c r="A51" s="95" t="s">
        <v>131</v>
      </c>
      <c r="B51" s="42">
        <f>_xlfn.IFNA(INDEX('RD1 Eagle'!$I$2:$I$200,MATCH(Men_5[[#This Row],[Rider]],'RD1 Eagle'!$F$2:$F$200,0)),"")</f>
        <v>210</v>
      </c>
      <c r="C51" s="42">
        <f>_xlfn.IFNA(INDEX('RD2 Shepherds'!$I$2:$I$200,MATCH(Men_5[[#This Row],[Rider]],'RD2 Shepherds'!$F$2:$F$200,0)),"")</f>
        <v>203</v>
      </c>
      <c r="D51" s="42">
        <f>_xlfn.IFNA(INDEX('RD3 Eagle Park'!$I$2:$I$200,MATCH(Men_5[[#This Row],[Rider]],'RD3 Eagle Park'!$F$2:$F$200,0)),"")</f>
        <v>224</v>
      </c>
      <c r="E51" s="42" t="str">
        <f>_xlfn.IFNA(INDEX('RD4 Ohalloran'!$I$2:$I$200,MATCH(Men_5[[#This Row],[Rider]],'RD4 Ohalloran'!$F$2:$F$200,0)),"")</f>
        <v/>
      </c>
      <c r="F51" s="42"/>
      <c r="G51" s="42"/>
      <c r="H51" s="42"/>
      <c r="I51" s="42">
        <f>7-COUNTBLANK(Men_5[[#This Row],[RD1 XCC Eagle]:[RD7 XCM TBD]])</f>
        <v>3</v>
      </c>
      <c r="J51" s="67" cm="1">
        <f t="array" ref="J51">IF(Men_5[[#This Row],[Number of Rounds]]&lt;=5,SUM(IF(ISNA(B51:H51),0,B51:H51)),SUM(LARGE(B51:H51,{1,2,3,4,5})))</f>
        <v>637</v>
      </c>
      <c r="K51" s="96" cm="1">
        <f t="array" ref="K51">113-SUM(IF(J51&gt;$J$18:$J$163,1/COUNTIF($J$18:$J$163,$J$18:$J$163)))</f>
        <v>29.999999999999986</v>
      </c>
      <c r="L51" s="18"/>
      <c r="M51" s="50"/>
      <c r="N51" s="51"/>
      <c r="O51" s="51"/>
      <c r="P51" s="51"/>
      <c r="Q51" s="51"/>
      <c r="R51" s="51"/>
      <c r="S51" s="51"/>
      <c r="T51" s="51"/>
      <c r="U51" s="51"/>
      <c r="V51" s="51"/>
      <c r="W51" s="52"/>
      <c r="X51" s="52"/>
      <c r="Y51" s="95" t="s">
        <v>171</v>
      </c>
      <c r="Z51" s="79" t="str">
        <f>_xlfn.IFNA(INDEX('RD1 Eagle'!$I$2:$I$200,MATCH(Junior7[[#This Row],[Rider]],'RD1 Eagle'!$F$2:$F$200,0)),"")</f>
        <v/>
      </c>
      <c r="AA51" s="35">
        <f>_xlfn.IFNA(INDEX('RD2 Shepherds'!$I$2:$I$200,MATCH(Junior7[[#This Row],[Rider]],'RD2 Shepherds'!$F$2:$F$200,0)),"")</f>
        <v>400</v>
      </c>
      <c r="AB51" s="35" t="str">
        <f>_xlfn.IFNA(INDEX('RD3 Eagle Park'!$I$2:$I$200,MATCH(Junior7[[#This Row],[Rider]],'RD3 Eagle Park'!$F$2:$F$200,0)),"")</f>
        <v/>
      </c>
      <c r="AC51" s="35" t="str">
        <f>_xlfn.IFNA(INDEX('RD4 Ohalloran'!$I$2:$I$200,MATCH(Junior7[[#This Row],[Rider]],'RD4 Ohalloran'!$F$2:$F$200,0)),"")</f>
        <v/>
      </c>
      <c r="AD51" s="23"/>
      <c r="AE51" s="23"/>
      <c r="AF51" s="23"/>
      <c r="AG51" s="23">
        <f>6-COUNTBLANK(Junior7[[#This Row],[RD1 XCC Eagle]:[RD6 XCM Fox Creek]])</f>
        <v>1</v>
      </c>
      <c r="AH51" s="24" cm="1">
        <f t="array" ref="AH51">IF(Junior7[[#This Row],[Number of Rounds]]&lt;=5,SUM(IF(ISNA(Z51:AF51),0,Z51:AF51)),SUM(LARGE(Z51:AF51,{1,2,3,4,5})))</f>
        <v>400</v>
      </c>
      <c r="AI51" s="99" cm="1">
        <f t="array" ref="AI51">34-SUM(IF(AH51&gt;$AH$18:$AH$65,1/COUNTIF($AH$18:$AH$65,$AH$18:$AH$65)))</f>
        <v>27</v>
      </c>
      <c r="AJ51" s="18"/>
    </row>
    <row r="52" spans="1:36" ht="16.25" customHeight="1" x14ac:dyDescent="0.2">
      <c r="A52" s="95" t="s">
        <v>94</v>
      </c>
      <c r="B52" s="118">
        <f>_xlfn.IFNA(INDEX('RD1 Eagle'!$I$2:$I$200,MATCH(Men_5[[#This Row],[Rider]],'RD1 Eagle'!$F$2:$F$200,0)),"")</f>
        <v>296</v>
      </c>
      <c r="C52" s="118">
        <f>_xlfn.IFNA(INDEX('RD2 Shepherds'!$I$2:$I$200,MATCH(Men_5[[#This Row],[Rider]],'RD2 Shepherds'!$F$2:$F$200,0)),"")</f>
        <v>336</v>
      </c>
      <c r="D52" s="118" t="str">
        <f>_xlfn.IFNA(INDEX('RD3 Eagle Park'!$I$2:$I$200,MATCH(Men_5[[#This Row],[Rider]],'RD3 Eagle Park'!$F$2:$F$200,0)),"")</f>
        <v/>
      </c>
      <c r="E52" s="42" t="str">
        <f>_xlfn.IFNA(INDEX('RD4 Ohalloran'!$I$2:$I$200,MATCH(Men_5[[#This Row],[Rider]],'RD4 Ohalloran'!$F$2:$F$200,0)),"")</f>
        <v/>
      </c>
      <c r="F52" s="42"/>
      <c r="G52" s="42"/>
      <c r="H52" s="42"/>
      <c r="I52" s="118">
        <f>7-COUNTBLANK(Men_5[[#This Row],[RD1 XCC Eagle]:[RD7 XCM TBD]])</f>
        <v>2</v>
      </c>
      <c r="J52" s="67" cm="1">
        <f t="array" ref="J52">IF(Men_5[[#This Row],[Number of Rounds]]&lt;=5,SUM(IF(ISNA(B52:H52),0,B52:H52)),SUM(LARGE(B52:H52,{1,2,3,4,5})))</f>
        <v>632</v>
      </c>
      <c r="K52" s="96" cm="1">
        <f t="array" ref="K52">113-SUM(IF(J52&gt;$J$18:$J$163,1/COUNTIF($J$18:$J$163,$J$18:$J$163)))</f>
        <v>30.999999999999986</v>
      </c>
      <c r="L52" s="18"/>
      <c r="M52" s="50"/>
      <c r="N52" s="51"/>
      <c r="O52" s="51"/>
      <c r="P52" s="51"/>
      <c r="Q52" s="51"/>
      <c r="R52" s="51"/>
      <c r="S52" s="51"/>
      <c r="T52" s="51"/>
      <c r="U52" s="51"/>
      <c r="V52" s="51"/>
      <c r="W52" s="52"/>
      <c r="X52" s="52"/>
      <c r="Y52" s="95" t="s">
        <v>179</v>
      </c>
      <c r="Z52" s="79" t="str">
        <f>_xlfn.IFNA(INDEX('RD1 Eagle'!$I$2:$I$200,MATCH(Junior7[[#This Row],[Rider]],'RD1 Eagle'!$F$2:$F$200,0)),"")</f>
        <v/>
      </c>
      <c r="AA52" s="35">
        <f>_xlfn.IFNA(INDEX('RD2 Shepherds'!$I$2:$I$200,MATCH(Junior7[[#This Row],[Rider]],'RD2 Shepherds'!$F$2:$F$200,0)),"")</f>
        <v>400</v>
      </c>
      <c r="AB52" s="35" t="str">
        <f>_xlfn.IFNA(INDEX('RD3 Eagle Park'!$I$2:$I$200,MATCH(Junior7[[#This Row],[Rider]],'RD3 Eagle Park'!$F$2:$F$200,0)),"")</f>
        <v/>
      </c>
      <c r="AC52" s="35" t="str">
        <f>_xlfn.IFNA(INDEX('RD4 Ohalloran'!$I$2:$I$200,MATCH(Junior7[[#This Row],[Rider]],'RD4 Ohalloran'!$F$2:$F$200,0)),"")</f>
        <v/>
      </c>
      <c r="AD52" s="23"/>
      <c r="AE52" s="23"/>
      <c r="AF52" s="23"/>
      <c r="AG52" s="23">
        <f>6-COUNTBLANK(Junior7[[#This Row],[RD1 XCC Eagle]:[RD6 XCM Fox Creek]])</f>
        <v>1</v>
      </c>
      <c r="AH52" s="24" cm="1">
        <f t="array" ref="AH52">IF(Junior7[[#This Row],[Number of Rounds]]&lt;=5,SUM(IF(ISNA(Z52:AF52),0,Z52:AF52)),SUM(LARGE(Z52:AF52,{1,2,3,4,5})))</f>
        <v>400</v>
      </c>
      <c r="AI52" s="99" cm="1">
        <f t="array" ref="AI52">34-SUM(IF(AH52&gt;$AH$18:$AH$65,1/COUNTIF($AH$18:$AH$65,$AH$18:$AH$65)))</f>
        <v>27</v>
      </c>
      <c r="AJ52" s="18"/>
    </row>
    <row r="53" spans="1:36" ht="16" x14ac:dyDescent="0.2">
      <c r="A53" s="95" t="s">
        <v>122</v>
      </c>
      <c r="B53" s="118" t="str">
        <f>_xlfn.IFNA(INDEX('RD1 Eagle'!$I$2:$I$200,MATCH(Men_5[[#This Row],[Rider]],'RD1 Eagle'!$F$2:$F$200,0)),"")</f>
        <v/>
      </c>
      <c r="C53" s="118">
        <f>_xlfn.IFNA(INDEX('RD2 Shepherds'!$I$2:$I$200,MATCH(Men_5[[#This Row],[Rider]],'RD2 Shepherds'!$F$2:$F$200,0)),"")</f>
        <v>266</v>
      </c>
      <c r="D53" s="118">
        <f>_xlfn.IFNA(INDEX('RD3 Eagle Park'!$I$2:$I$200,MATCH(Men_5[[#This Row],[Rider]],'RD3 Eagle Park'!$F$2:$F$200,0)),"")</f>
        <v>230.99999999999997</v>
      </c>
      <c r="E53" s="42">
        <f>_xlfn.IFNA(INDEX('RD4 Ohalloran'!$I$2:$I$200,MATCH(Men_5[[#This Row],[Rider]],'RD4 Ohalloran'!$F$2:$F$200,0)),"")</f>
        <v>133</v>
      </c>
      <c r="F53" s="42"/>
      <c r="G53" s="42"/>
      <c r="H53" s="42"/>
      <c r="I53" s="118">
        <f>7-COUNTBLANK(Men_5[[#This Row],[RD1 XCC Eagle]:[RD7 XCM TBD]])</f>
        <v>3</v>
      </c>
      <c r="J53" s="67" cm="1">
        <f t="array" ref="J53">IF(Men_5[[#This Row],[Number of Rounds]]&lt;=5,SUM(IF(ISNA(B53:H53),0,B53:H53)),SUM(LARGE(B53:H53,{1,2,3,4,5})))</f>
        <v>630</v>
      </c>
      <c r="K53" s="96" cm="1">
        <f t="array" ref="K53">113-SUM(IF(J53&gt;$J$18:$J$163,1/COUNTIF($J$18:$J$163,$J$18:$J$163)))</f>
        <v>32</v>
      </c>
      <c r="L53" s="18"/>
      <c r="M53" s="50"/>
      <c r="N53" s="51"/>
      <c r="O53" s="51"/>
      <c r="P53" s="51"/>
      <c r="Q53" s="51"/>
      <c r="R53" s="51"/>
      <c r="S53" s="51"/>
      <c r="T53" s="51"/>
      <c r="U53" s="51"/>
      <c r="V53" s="51"/>
      <c r="W53" s="52"/>
      <c r="X53" s="52"/>
      <c r="Y53" s="95" t="s">
        <v>202</v>
      </c>
      <c r="Z53" s="78" t="str">
        <f>_xlfn.IFNA(INDEX('RD1 Eagle'!$I$2:$I$200,MATCH(Junior7[[#This Row],[Rider]],'RD1 Eagle'!$F$2:$F$200,0)),"")</f>
        <v/>
      </c>
      <c r="AA53" s="35">
        <f>_xlfn.IFNA(INDEX('RD2 Shepherds'!$I$2:$I$200,MATCH(Junior7[[#This Row],[Rider]],'RD2 Shepherds'!$F$2:$F$200,0)),"")</f>
        <v>400</v>
      </c>
      <c r="AB53" s="35" t="str">
        <f>_xlfn.IFNA(INDEX('RD3 Eagle Park'!$I$2:$I$200,MATCH(Junior7[[#This Row],[Rider]],'RD3 Eagle Park'!$F$2:$F$200,0)),"")</f>
        <v/>
      </c>
      <c r="AC53" s="35" t="str">
        <f>_xlfn.IFNA(INDEX('RD4 Ohalloran'!$I$2:$I$200,MATCH(Junior7[[#This Row],[Rider]],'RD4 Ohalloran'!$F$2:$F$200,0)),"")</f>
        <v/>
      </c>
      <c r="AD53" s="23"/>
      <c r="AE53" s="23"/>
      <c r="AF53" s="23"/>
      <c r="AG53" s="23">
        <f>6-COUNTBLANK(Junior7[[#This Row],[RD1 XCC Eagle]:[RD6 XCM Fox Creek]])</f>
        <v>1</v>
      </c>
      <c r="AH53" s="24" cm="1">
        <f t="array" ref="AH53">IF(Junior7[[#This Row],[Number of Rounds]]&lt;=5,SUM(IF(ISNA(Z53:AF53),0,Z53:AF53)),SUM(LARGE(Z53:AF53,{1,2,3,4,5})))</f>
        <v>400</v>
      </c>
      <c r="AI53" s="99" cm="1">
        <f t="array" ref="AI53">34-SUM(IF(AH53&gt;$AH$18:$AH$65,1/COUNTIF($AH$18:$AH$65,$AH$18:$AH$65)))</f>
        <v>27</v>
      </c>
      <c r="AJ53" s="18"/>
    </row>
    <row r="54" spans="1:36" ht="16" x14ac:dyDescent="0.2">
      <c r="A54" s="95" t="s">
        <v>164</v>
      </c>
      <c r="B54" s="42" t="str">
        <f>_xlfn.IFNA(INDEX('RD1 Eagle'!$I$2:$I$200,MATCH(Men_5[[#This Row],[Rider]],'RD1 Eagle'!$F$2:$F$200,0)),"")</f>
        <v/>
      </c>
      <c r="C54" s="42">
        <f>_xlfn.IFNA(INDEX('RD2 Shepherds'!$I$2:$I$200,MATCH(Men_5[[#This Row],[Rider]],'RD2 Shepherds'!$F$2:$F$200,0)),"")</f>
        <v>162</v>
      </c>
      <c r="D54" s="42">
        <f>_xlfn.IFNA(INDEX('RD3 Eagle Park'!$I$2:$I$200,MATCH(Men_5[[#This Row],[Rider]],'RD3 Eagle Park'!$F$2:$F$200,0)),"")</f>
        <v>240</v>
      </c>
      <c r="E54" s="42">
        <f>_xlfn.IFNA(INDEX('RD4 Ohalloran'!$I$2:$I$200,MATCH(Men_5[[#This Row],[Rider]],'RD4 Ohalloran'!$F$2:$F$200,0)),"")</f>
        <v>222</v>
      </c>
      <c r="F54" s="42"/>
      <c r="G54" s="42"/>
      <c r="H54" s="42"/>
      <c r="I54" s="42">
        <f>7-COUNTBLANK(Men_5[[#This Row],[RD1 XCC Eagle]:[RD7 XCM TBD]])</f>
        <v>3</v>
      </c>
      <c r="J54" s="67" cm="1">
        <f t="array" ref="J54">IF(Men_5[[#This Row],[Number of Rounds]]&lt;=5,SUM(IF(ISNA(B54:H54),0,B54:H54)),SUM(LARGE(B54:H54,{1,2,3,4,5})))</f>
        <v>624</v>
      </c>
      <c r="K54" s="96" cm="1">
        <f t="array" ref="K54">113-SUM(IF(J54&gt;$J$18:$J$163,1/COUNTIF($J$18:$J$163,$J$18:$J$163)))</f>
        <v>33</v>
      </c>
      <c r="L54" s="18"/>
      <c r="M54" s="50"/>
      <c r="N54" s="51"/>
      <c r="O54" s="51"/>
      <c r="P54" s="51"/>
      <c r="Q54" s="51"/>
      <c r="R54" s="51"/>
      <c r="S54" s="51"/>
      <c r="T54" s="51"/>
      <c r="U54" s="51"/>
      <c r="V54" s="51"/>
      <c r="W54" s="52"/>
      <c r="X54" s="52"/>
      <c r="Y54" s="95" t="s">
        <v>203</v>
      </c>
      <c r="Z54" s="78" t="str">
        <f>_xlfn.IFNA(INDEX('RD1 Eagle'!$I$2:$I$200,MATCH(Junior7[[#This Row],[Rider]],'RD1 Eagle'!$F$2:$F$200,0)),"")</f>
        <v/>
      </c>
      <c r="AA54" s="35">
        <f>_xlfn.IFNA(INDEX('RD2 Shepherds'!$I$2:$I$200,MATCH(Junior7[[#This Row],[Rider]],'RD2 Shepherds'!$F$2:$F$200,0)),"")</f>
        <v>390</v>
      </c>
      <c r="AB54" s="35" t="str">
        <f>_xlfn.IFNA(INDEX('RD3 Eagle Park'!$I$2:$I$200,MATCH(Junior7[[#This Row],[Rider]],'RD3 Eagle Park'!$F$2:$F$200,0)),"")</f>
        <v/>
      </c>
      <c r="AC54" s="35" t="str">
        <f>_xlfn.IFNA(INDEX('RD4 Ohalloran'!$I$2:$I$200,MATCH(Junior7[[#This Row],[Rider]],'RD4 Ohalloran'!$F$2:$F$200,0)),"")</f>
        <v/>
      </c>
      <c r="AD54" s="23"/>
      <c r="AE54" s="23"/>
      <c r="AF54" s="23"/>
      <c r="AG54" s="23">
        <f>6-COUNTBLANK(Junior7[[#This Row],[RD1 XCC Eagle]:[RD6 XCM Fox Creek]])</f>
        <v>1</v>
      </c>
      <c r="AH54" s="24" cm="1">
        <f t="array" ref="AH54">IF(Junior7[[#This Row],[Number of Rounds]]&lt;=5,SUM(IF(ISNA(Z54:AF54),0,Z54:AF54)),SUM(LARGE(Z54:AF54,{1,2,3,4,5})))</f>
        <v>390</v>
      </c>
      <c r="AI54" s="99" cm="1">
        <f t="array" ref="AI54">34-SUM(IF(AH54&gt;$AH$18:$AH$65,1/COUNTIF($AH$18:$AH$65,$AH$18:$AH$65)))</f>
        <v>28</v>
      </c>
      <c r="AJ54" s="18"/>
    </row>
    <row r="55" spans="1:36" ht="16" x14ac:dyDescent="0.2">
      <c r="A55" s="95" t="s">
        <v>100</v>
      </c>
      <c r="B55" s="42" t="str">
        <f>_xlfn.IFNA(INDEX('RD1 Eagle'!$I$2:$I$200,MATCH(Men_5[[#This Row],[Rider]],'RD1 Eagle'!$F$2:$F$200,0)),"")</f>
        <v/>
      </c>
      <c r="C55" s="42">
        <f>_xlfn.IFNA(INDEX('RD2 Shepherds'!$I$2:$I$200,MATCH(Men_5[[#This Row],[Rider]],'RD2 Shepherds'!$F$2:$F$200,0)),"")</f>
        <v>280</v>
      </c>
      <c r="D55" s="48" t="str">
        <f>_xlfn.IFNA(INDEX('RD3 Eagle Park'!$I$2:$I$200,MATCH(Men_5[[#This Row],[Rider]],'RD3 Eagle Park'!$F$2:$F$200,0)),"")</f>
        <v/>
      </c>
      <c r="E55" s="48">
        <f>_xlfn.IFNA(INDEX('RD4 Ohalloran'!$I$2:$I$200,MATCH(Men_5[[#This Row],[Rider]],'RD4 Ohalloran'!$F$2:$F$200,0)),"")</f>
        <v>330</v>
      </c>
      <c r="F55" s="48"/>
      <c r="G55" s="48"/>
      <c r="H55" s="48"/>
      <c r="I55" s="42">
        <f>7-COUNTBLANK(Men_5[[#This Row],[RD1 XCC Eagle]:[RD7 XCM TBD]])</f>
        <v>2</v>
      </c>
      <c r="J55" s="67" cm="1">
        <f t="array" ref="J55">IF(Men_5[[#This Row],[Number of Rounds]]&lt;=5,SUM(IF(ISNA(B55:H55),0,B55:H55)),SUM(LARGE(B55:H55,{1,2,3,4,5})))</f>
        <v>610</v>
      </c>
      <c r="K55" s="96" cm="1">
        <f t="array" ref="K55">113-SUM(IF(J55&gt;$J$18:$J$163,1/COUNTIF($J$18:$J$163,$J$18:$J$163)))</f>
        <v>34</v>
      </c>
      <c r="L55" s="18"/>
      <c r="M55" s="50"/>
      <c r="N55" s="51"/>
      <c r="O55" s="51"/>
      <c r="P55" s="51"/>
      <c r="Q55" s="51"/>
      <c r="R55" s="51"/>
      <c r="S55" s="51"/>
      <c r="T55" s="51"/>
      <c r="U55" s="51"/>
      <c r="V55" s="51"/>
      <c r="W55" s="52"/>
      <c r="X55" s="52"/>
      <c r="Y55" s="95" t="s">
        <v>180</v>
      </c>
      <c r="Z55" s="35" t="str">
        <f>_xlfn.IFNA(INDEX('RD1 Eagle'!$I$2:$I$200,MATCH(Junior7[[#This Row],[Rider]],'RD1 Eagle'!$F$2:$F$200,0)),"")</f>
        <v/>
      </c>
      <c r="AA55" s="35">
        <f>_xlfn.IFNA(INDEX('RD2 Shepherds'!$I$2:$I$200,MATCH(Junior7[[#This Row],[Rider]],'RD2 Shepherds'!$F$2:$F$200,0)),"")</f>
        <v>390</v>
      </c>
      <c r="AB55" s="35" t="str">
        <f>_xlfn.IFNA(INDEX('RD3 Eagle Park'!$I$2:$I$200,MATCH(Junior7[[#This Row],[Rider]],'RD3 Eagle Park'!$F$2:$F$200,0)),"")</f>
        <v/>
      </c>
      <c r="AC55" s="35" t="str">
        <f>_xlfn.IFNA(INDEX('RD4 Ohalloran'!$I$2:$I$200,MATCH(Junior7[[#This Row],[Rider]],'RD4 Ohalloran'!$F$2:$F$200,0)),"")</f>
        <v/>
      </c>
      <c r="AD55" s="23"/>
      <c r="AE55" s="23"/>
      <c r="AF55" s="23"/>
      <c r="AG55" s="23">
        <f>6-COUNTBLANK(Junior7[[#This Row],[RD1 XCC Eagle]:[RD6 XCM Fox Creek]])</f>
        <v>1</v>
      </c>
      <c r="AH55" s="24" cm="1">
        <f t="array" ref="AH55">IF(Junior7[[#This Row],[Number of Rounds]]&lt;=5,SUM(IF(ISNA(Z55:AF55),0,Z55:AF55)),SUM(LARGE(Z55:AF55,{1,2,3,4,5})))</f>
        <v>390</v>
      </c>
      <c r="AI55" s="99" cm="1">
        <f t="array" ref="AI55">34-SUM(IF(AH55&gt;$AH$18:$AH$65,1/COUNTIF($AH$18:$AH$65,$AH$18:$AH$65)))</f>
        <v>28</v>
      </c>
      <c r="AJ55" s="18"/>
    </row>
    <row r="56" spans="1:36" ht="16" x14ac:dyDescent="0.2">
      <c r="A56" s="95" t="s">
        <v>130</v>
      </c>
      <c r="B56" s="42">
        <f>_xlfn.IFNA(INDEX('RD1 Eagle'!$I$2:$I$200,MATCH(Men_5[[#This Row],[Rider]],'RD1 Eagle'!$F$2:$F$200,0)),"")</f>
        <v>189</v>
      </c>
      <c r="C56" s="42">
        <f>_xlfn.IFNA(INDEX('RD2 Shepherds'!$I$2:$I$200,MATCH(Men_5[[#This Row],[Rider]],'RD2 Shepherds'!$F$2:$F$200,0)),"")</f>
        <v>210</v>
      </c>
      <c r="D56" s="42">
        <f>_xlfn.IFNA(INDEX('RD3 Eagle Park'!$I$2:$I$200,MATCH(Men_5[[#This Row],[Rider]],'RD3 Eagle Park'!$F$2:$F$200,0)),"")</f>
        <v>210</v>
      </c>
      <c r="E56" s="42" t="str">
        <f>_xlfn.IFNA(INDEX('RD4 Ohalloran'!$I$2:$I$200,MATCH(Men_5[[#This Row],[Rider]],'RD4 Ohalloran'!$F$2:$F$200,0)),"")</f>
        <v/>
      </c>
      <c r="F56" s="42"/>
      <c r="G56" s="42"/>
      <c r="H56" s="42"/>
      <c r="I56" s="42">
        <f>7-COUNTBLANK(Men_5[[#This Row],[RD1 XCC Eagle]:[RD7 XCM TBD]])</f>
        <v>3</v>
      </c>
      <c r="J56" s="67" cm="1">
        <f t="array" ref="J56">IF(Men_5[[#This Row],[Number of Rounds]]&lt;=5,SUM(IF(ISNA(B56:H56),0,B56:H56)),SUM(LARGE(B56:H56,{1,2,3,4,5})))</f>
        <v>609</v>
      </c>
      <c r="K56" s="96" cm="1">
        <f t="array" ref="K56">113-SUM(IF(J56&gt;$J$18:$J$163,1/COUNTIF($J$18:$J$163,$J$18:$J$163)))</f>
        <v>35.000000000000014</v>
      </c>
      <c r="X56" s="52"/>
      <c r="Y56" s="95" t="s">
        <v>316</v>
      </c>
      <c r="Z56" s="35">
        <f>_xlfn.IFNA(INDEX('RD1 Eagle'!$I$2:$I$200,MATCH(Junior7[[#This Row],[Rider]],'RD1 Eagle'!$F$2:$F$200,0)),"")</f>
        <v>390</v>
      </c>
      <c r="AA56" s="35" t="str">
        <f>_xlfn.IFNA(INDEX('RD2 Shepherds'!$I$2:$I$200,MATCH(Junior7[[#This Row],[Rider]],'RD2 Shepherds'!$F$2:$F$200,0)),"")</f>
        <v/>
      </c>
      <c r="AB56" s="35" t="str">
        <f>_xlfn.IFNA(INDEX('RD3 Eagle Park'!$I$2:$I$200,MATCH(Junior7[[#This Row],[Rider]],'RD3 Eagle Park'!$F$2:$F$200,0)),"")</f>
        <v/>
      </c>
      <c r="AC56" s="35" t="str">
        <f>_xlfn.IFNA(INDEX('RD4 Ohalloran'!$I$2:$I$200,MATCH(Junior7[[#This Row],[Rider]],'RD4 Ohalloran'!$F$2:$F$200,0)),"")</f>
        <v/>
      </c>
      <c r="AD56" s="23"/>
      <c r="AE56" s="23"/>
      <c r="AF56" s="23"/>
      <c r="AG56" s="23">
        <f>6-COUNTBLANK(Junior7[[#This Row],[RD1 XCC Eagle]:[RD6 XCM Fox Creek]])</f>
        <v>1</v>
      </c>
      <c r="AH56" s="24" cm="1">
        <f t="array" ref="AH56">IF(Junior7[[#This Row],[Number of Rounds]]&lt;=5,SUM(IF(ISNA(Z56:AF56),0,Z56:AF56)),SUM(LARGE(Z56:AF56,{1,2,3,4,5})))</f>
        <v>390</v>
      </c>
      <c r="AI56" s="99" cm="1">
        <f t="array" ref="AI56">34-SUM(IF(AH56&gt;$AH$18:$AH$65,1/COUNTIF($AH$18:$AH$65,$AH$18:$AH$65)))</f>
        <v>28</v>
      </c>
    </row>
    <row r="57" spans="1:36" ht="16" x14ac:dyDescent="0.2">
      <c r="A57" s="95" t="s">
        <v>118</v>
      </c>
      <c r="B57" s="42">
        <f>_xlfn.IFNA(INDEX('RD1 Eagle'!$I$2:$I$200,MATCH(Men_5[[#This Row],[Rider]],'RD1 Eagle'!$F$2:$F$200,0)),"")</f>
        <v>294</v>
      </c>
      <c r="C57" s="42">
        <f>_xlfn.IFNA(INDEX('RD2 Shepherds'!$I$2:$I$200,MATCH(Men_5[[#This Row],[Rider]],'RD2 Shepherds'!$F$2:$F$200,0)),"")</f>
        <v>315</v>
      </c>
      <c r="D57" s="42" t="str">
        <f>_xlfn.IFNA(INDEX('RD3 Eagle Park'!$I$2:$I$200,MATCH(Men_5[[#This Row],[Rider]],'RD3 Eagle Park'!$F$2:$F$200,0)),"")</f>
        <v/>
      </c>
      <c r="E57" s="42" t="str">
        <f>_xlfn.IFNA(INDEX('RD4 Ohalloran'!$I$2:$I$200,MATCH(Men_5[[#This Row],[Rider]],'RD4 Ohalloran'!$F$2:$F$200,0)),"")</f>
        <v/>
      </c>
      <c r="F57" s="42"/>
      <c r="G57" s="42"/>
      <c r="H57" s="42"/>
      <c r="I57" s="42">
        <f>7-COUNTBLANK(Men_5[[#This Row],[RD1 XCC Eagle]:[RD7 XCM TBD]])</f>
        <v>2</v>
      </c>
      <c r="J57" s="67" cm="1">
        <f t="array" ref="J57">IF(Men_5[[#This Row],[Number of Rounds]]&lt;=5,SUM(IF(ISNA(B57:H57),0,B57:H57)),SUM(LARGE(B57:H57,{1,2,3,4,5})))</f>
        <v>609</v>
      </c>
      <c r="K57" s="96" cm="1">
        <f t="array" ref="K57">113-SUM(IF(J57&gt;$J$18:$J$163,1/COUNTIF($J$18:$J$163,$J$18:$J$163)))</f>
        <v>35.000000000000014</v>
      </c>
      <c r="X57" s="52"/>
      <c r="Y57" s="95" t="s">
        <v>568</v>
      </c>
      <c r="Z57" s="35" t="str">
        <f>_xlfn.IFNA(INDEX('RD1 Eagle'!$I$2:$I$200,MATCH(Junior7[[#This Row],[Rider]],'RD1 Eagle'!$F$2:$F$200,0)),"")</f>
        <v/>
      </c>
      <c r="AA57" s="35" t="str">
        <f>_xlfn.IFNA(INDEX('RD2 Shepherds'!$I$2:$I$200,MATCH(Junior7[[#This Row],[Rider]],'RD2 Shepherds'!$F$2:$F$200,0)),"")</f>
        <v/>
      </c>
      <c r="AB57" s="35">
        <f>_xlfn.IFNA(INDEX('RD3 Eagle Park'!$I$2:$I$200,MATCH(Junior7[[#This Row],[Rider]],'RD3 Eagle Park'!$F$2:$F$200,0)),"")</f>
        <v>390</v>
      </c>
      <c r="AC57" s="35" t="str">
        <f>_xlfn.IFNA(INDEX('RD4 Ohalloran'!$I$2:$I$200,MATCH(Junior7[[#This Row],[Rider]],'RD4 Ohalloran'!$F$2:$F$200,0)),"")</f>
        <v/>
      </c>
      <c r="AD57" s="23"/>
      <c r="AE57" s="23"/>
      <c r="AF57" s="23"/>
      <c r="AG57" s="23">
        <f>6-COUNTBLANK(Junior7[[#This Row],[RD1 XCC Eagle]:[RD6 XCM Fox Creek]])</f>
        <v>1</v>
      </c>
      <c r="AH57" s="24" cm="1">
        <f t="array" ref="AH57">IF(Junior7[[#This Row],[Number of Rounds]]&lt;=5,SUM(IF(ISNA(Z57:AF57),0,Z57:AF57)),SUM(LARGE(Z57:AF57,{1,2,3,4,5})))</f>
        <v>390</v>
      </c>
      <c r="AI57" s="99" cm="1">
        <f t="array" ref="AI57">34-SUM(IF(AH57&gt;$AH$18:$AH$65,1/COUNTIF($AH$18:$AH$65,$AH$18:$AH$65)))</f>
        <v>28</v>
      </c>
    </row>
    <row r="58" spans="1:36" ht="16" x14ac:dyDescent="0.2">
      <c r="A58" s="95" t="s">
        <v>242</v>
      </c>
      <c r="B58" s="42">
        <f>_xlfn.IFNA(INDEX('RD1 Eagle'!$I$2:$I$200,MATCH(Men_5[[#This Row],[Rider]],'RD1 Eagle'!$F$2:$F$200,0)),"")</f>
        <v>280</v>
      </c>
      <c r="C58" s="42" t="str">
        <f>_xlfn.IFNA(INDEX('RD2 Shepherds'!$I$2:$I$200,MATCH(Men_5[[#This Row],[Rider]],'RD2 Shepherds'!$F$2:$F$200,0)),"")</f>
        <v/>
      </c>
      <c r="D58" s="42" t="str">
        <f>_xlfn.IFNA(INDEX('RD3 Eagle Park'!$I$2:$I$200,MATCH(Men_5[[#This Row],[Rider]],'RD3 Eagle Park'!$F$2:$F$200,0)),"")</f>
        <v/>
      </c>
      <c r="E58" s="42">
        <f>_xlfn.IFNA(INDEX('RD4 Ohalloran'!$I$2:$I$200,MATCH(Men_5[[#This Row],[Rider]],'RD4 Ohalloran'!$F$2:$F$200,0)),"")</f>
        <v>312</v>
      </c>
      <c r="F58" s="42"/>
      <c r="G58" s="42"/>
      <c r="H58" s="42"/>
      <c r="I58" s="42">
        <f>7-COUNTBLANK(Men_5[[#This Row],[RD1 XCC Eagle]:[RD7 XCM TBD]])</f>
        <v>2</v>
      </c>
      <c r="J58" s="67" cm="1">
        <f t="array" ref="J58">IF(Men_5[[#This Row],[Number of Rounds]]&lt;=5,SUM(IF(ISNA(B58:H58),0,B58:H58)),SUM(LARGE(B58:H58,{1,2,3,4,5})))</f>
        <v>592</v>
      </c>
      <c r="K58" s="96" cm="1">
        <f t="array" ref="K58">113-SUM(IF(J58&gt;$J$18:$J$163,1/COUNTIF($J$18:$J$163,$J$18:$J$163)))</f>
        <v>36.000000000000014</v>
      </c>
      <c r="X58" s="52"/>
      <c r="Y58" s="95" t="s">
        <v>328</v>
      </c>
      <c r="Z58" s="35">
        <f>_xlfn.IFNA(INDEX('RD1 Eagle'!$I$2:$I$200,MATCH(Junior7[[#This Row],[Rider]],'RD1 Eagle'!$F$2:$F$200,0)),"")</f>
        <v>380</v>
      </c>
      <c r="AA58" s="35" t="str">
        <f>_xlfn.IFNA(INDEX('RD2 Shepherds'!$I$2:$I$200,MATCH(Junior7[[#This Row],[Rider]],'RD2 Shepherds'!$F$2:$F$200,0)),"")</f>
        <v/>
      </c>
      <c r="AB58" s="35" t="str">
        <f>_xlfn.IFNA(INDEX('RD3 Eagle Park'!$I$2:$I$200,MATCH(Junior7[[#This Row],[Rider]],'RD3 Eagle Park'!$F$2:$F$200,0)),"")</f>
        <v/>
      </c>
      <c r="AC58" s="35" t="str">
        <f>_xlfn.IFNA(INDEX('RD4 Ohalloran'!$I$2:$I$200,MATCH(Junior7[[#This Row],[Rider]],'RD4 Ohalloran'!$F$2:$F$200,0)),"")</f>
        <v/>
      </c>
      <c r="AD58" s="23"/>
      <c r="AE58" s="23"/>
      <c r="AF58" s="23"/>
      <c r="AG58" s="23">
        <f>6-COUNTBLANK(Junior7[[#This Row],[RD1 XCC Eagle]:[RD6 XCM Fox Creek]])</f>
        <v>1</v>
      </c>
      <c r="AH58" s="24" cm="1">
        <f t="array" ref="AH58">IF(Junior7[[#This Row],[Number of Rounds]]&lt;=5,SUM(IF(ISNA(Z58:AF58),0,Z58:AF58)),SUM(LARGE(Z58:AF58,{1,2,3,4,5})))</f>
        <v>380</v>
      </c>
      <c r="AI58" s="99" cm="1">
        <f t="array" ref="AI58">34-SUM(IF(AH58&gt;$AH$18:$AH$65,1/COUNTIF($AH$18:$AH$65,$AH$18:$AH$65)))</f>
        <v>29</v>
      </c>
    </row>
    <row r="59" spans="1:36" ht="16" x14ac:dyDescent="0.2">
      <c r="A59" s="95" t="s">
        <v>99</v>
      </c>
      <c r="B59" s="42">
        <f>_xlfn.IFNA(INDEX('RD1 Eagle'!$I$2:$I$200,MATCH(Men_5[[#This Row],[Rider]],'RD1 Eagle'!$F$2:$F$200,0)),"")</f>
        <v>304</v>
      </c>
      <c r="C59" s="42">
        <f>_xlfn.IFNA(INDEX('RD2 Shepherds'!$I$2:$I$200,MATCH(Men_5[[#This Row],[Rider]],'RD2 Shepherds'!$F$2:$F$200,0)),"")</f>
        <v>288</v>
      </c>
      <c r="D59" s="42" t="str">
        <f>_xlfn.IFNA(INDEX('RD3 Eagle Park'!$I$2:$I$200,MATCH(Men_5[[#This Row],[Rider]],'RD3 Eagle Park'!$F$2:$F$200,0)),"")</f>
        <v/>
      </c>
      <c r="E59" s="42" t="str">
        <f>_xlfn.IFNA(INDEX('RD4 Ohalloran'!$I$2:$I$200,MATCH(Men_5[[#This Row],[Rider]],'RD4 Ohalloran'!$F$2:$F$200,0)),"")</f>
        <v/>
      </c>
      <c r="F59" s="42"/>
      <c r="G59" s="42"/>
      <c r="H59" s="42"/>
      <c r="I59" s="42">
        <f>7-COUNTBLANK(Men_5[[#This Row],[RD1 XCC Eagle]:[RD7 XCM TBD]])</f>
        <v>2</v>
      </c>
      <c r="J59" s="67" cm="1">
        <f t="array" ref="J59">IF(Men_5[[#This Row],[Number of Rounds]]&lt;=5,SUM(IF(ISNA(B59:H59),0,B59:H59)),SUM(LARGE(B59:H59,{1,2,3,4,5})))</f>
        <v>592</v>
      </c>
      <c r="K59" s="96" cm="1">
        <f t="array" ref="K59">113-SUM(IF(J59&gt;$J$18:$J$163,1/COUNTIF($J$18:$J$163,$J$18:$J$163)))</f>
        <v>36.000000000000014</v>
      </c>
      <c r="X59" s="52"/>
      <c r="Y59" s="95" t="s">
        <v>569</v>
      </c>
      <c r="Z59" s="35" t="str">
        <f>_xlfn.IFNA(INDEX('RD1 Eagle'!$I$2:$I$200,MATCH(Junior7[[#This Row],[Rider]],'RD1 Eagle'!$F$2:$F$200,0)),"")</f>
        <v/>
      </c>
      <c r="AA59" s="35" t="str">
        <f>_xlfn.IFNA(INDEX('RD2 Shepherds'!$I$2:$I$200,MATCH(Junior7[[#This Row],[Rider]],'RD2 Shepherds'!$F$2:$F$200,0)),"")</f>
        <v/>
      </c>
      <c r="AB59" s="35">
        <f>_xlfn.IFNA(INDEX('RD3 Eagle Park'!$I$2:$I$200,MATCH(Junior7[[#This Row],[Rider]],'RD3 Eagle Park'!$F$2:$F$200,0)),"")</f>
        <v>380</v>
      </c>
      <c r="AC59" s="35" t="str">
        <f>_xlfn.IFNA(INDEX('RD4 Ohalloran'!$I$2:$I$200,MATCH(Junior7[[#This Row],[Rider]],'RD4 Ohalloran'!$F$2:$F$200,0)),"")</f>
        <v/>
      </c>
      <c r="AD59" s="23"/>
      <c r="AE59" s="23"/>
      <c r="AF59" s="23"/>
      <c r="AG59" s="23">
        <f>6-COUNTBLANK(Junior7[[#This Row],[RD1 XCC Eagle]:[RD6 XCM Fox Creek]])</f>
        <v>1</v>
      </c>
      <c r="AH59" s="24" cm="1">
        <f t="array" ref="AH59">IF(Junior7[[#This Row],[Number of Rounds]]&lt;=5,SUM(IF(ISNA(Z59:AF59),0,Z59:AF59)),SUM(LARGE(Z59:AF59,{1,2,3,4,5})))</f>
        <v>380</v>
      </c>
      <c r="AI59" s="99" cm="1">
        <f t="array" ref="AI59">34-SUM(IF(AH59&gt;$AH$18:$AH$65,1/COUNTIF($AH$18:$AH$65,$AH$18:$AH$65)))</f>
        <v>29</v>
      </c>
    </row>
    <row r="60" spans="1:36" ht="16" x14ac:dyDescent="0.2">
      <c r="A60" s="95" t="s">
        <v>525</v>
      </c>
      <c r="B60" s="42" t="str">
        <f>_xlfn.IFNA(INDEX('RD1 Eagle'!$I$2:$I$200,MATCH(Men_5[[#This Row],[Rider]],'RD1 Eagle'!$F$2:$F$200,0)),"")</f>
        <v/>
      </c>
      <c r="C60" s="42" t="str">
        <f>_xlfn.IFNA(INDEX('RD2 Shepherds'!$I$2:$I$200,MATCH(Men_5[[#This Row],[Rider]],'RD2 Shepherds'!$F$2:$F$200,0)),"")</f>
        <v/>
      </c>
      <c r="D60" s="42">
        <f>_xlfn.IFNA(INDEX('RD3 Eagle Park'!$I$2:$I$200,MATCH(Men_5[[#This Row],[Rider]],'RD3 Eagle Park'!$F$2:$F$200,0)),"")</f>
        <v>288</v>
      </c>
      <c r="E60" s="42">
        <f>_xlfn.IFNA(INDEX('RD4 Ohalloran'!$I$2:$I$200,MATCH(Men_5[[#This Row],[Rider]],'RD4 Ohalloran'!$F$2:$F$200,0)),"")</f>
        <v>296</v>
      </c>
      <c r="F60" s="42"/>
      <c r="G60" s="42"/>
      <c r="H60" s="42"/>
      <c r="I60" s="42">
        <f>7-COUNTBLANK(Men_5[[#This Row],[RD1 XCC Eagle]:[RD7 XCM TBD]])</f>
        <v>2</v>
      </c>
      <c r="J60" s="67" cm="1">
        <f t="array" ref="J60">IF(Men_5[[#This Row],[Number of Rounds]]&lt;=5,SUM(IF(ISNA(B60:H60),0,B60:H60)),SUM(LARGE(B60:H60,{1,2,3,4,5})))</f>
        <v>584</v>
      </c>
      <c r="K60" s="96" cm="1">
        <f t="array" ref="K60">113-SUM(IF(J60&gt;$J$18:$J$163,1/COUNTIF($J$18:$J$163,$J$18:$J$163)))</f>
        <v>37.000000000000014</v>
      </c>
      <c r="X60" s="52"/>
      <c r="Y60" s="95" t="s">
        <v>174</v>
      </c>
      <c r="Z60" s="35" t="str">
        <f>_xlfn.IFNA(INDEX('RD1 Eagle'!$I$2:$I$200,MATCH(Junior7[[#This Row],[Rider]],'RD1 Eagle'!$F$2:$F$200,0)),"")</f>
        <v/>
      </c>
      <c r="AA60" s="35">
        <f>_xlfn.IFNA(INDEX('RD2 Shepherds'!$I$2:$I$200,MATCH(Junior7[[#This Row],[Rider]],'RD2 Shepherds'!$F$2:$F$200,0)),"")</f>
        <v>370</v>
      </c>
      <c r="AB60" s="35" t="str">
        <f>_xlfn.IFNA(INDEX('RD3 Eagle Park'!$I$2:$I$200,MATCH(Junior7[[#This Row],[Rider]],'RD3 Eagle Park'!$F$2:$F$200,0)),"")</f>
        <v/>
      </c>
      <c r="AC60" s="35" t="str">
        <f>_xlfn.IFNA(INDEX('RD4 Ohalloran'!$I$2:$I$200,MATCH(Junior7[[#This Row],[Rider]],'RD4 Ohalloran'!$F$2:$F$200,0)),"")</f>
        <v/>
      </c>
      <c r="AD60" s="23"/>
      <c r="AE60" s="24"/>
      <c r="AF60" s="24"/>
      <c r="AG60" s="24">
        <f>6-COUNTBLANK(Junior7[[#This Row],[RD1 XCC Eagle]:[RD6 XCM Fox Creek]])</f>
        <v>1</v>
      </c>
      <c r="AH60" s="24" cm="1">
        <f t="array" ref="AH60">IF(Junior7[[#This Row],[Number of Rounds]]&lt;=5,SUM(IF(ISNA(Z60:AF60),0,Z60:AF60)),SUM(LARGE(Z60:AF60,{1,2,3,4,5})))</f>
        <v>370</v>
      </c>
      <c r="AI60" s="99" cm="1">
        <f t="array" ref="AI60">34-SUM(IF(AH60&gt;$AH$18:$AH$65,1/COUNTIF($AH$18:$AH$65,$AH$18:$AH$65)))</f>
        <v>30</v>
      </c>
    </row>
    <row r="61" spans="1:36" ht="16" x14ac:dyDescent="0.2">
      <c r="A61" s="95" t="s">
        <v>138</v>
      </c>
      <c r="B61" s="42">
        <f>_xlfn.IFNA(INDEX('RD1 Eagle'!$I$2:$I$200,MATCH(Men_5[[#This Row],[Rider]],'RD1 Eagle'!$F$2:$F$200,0)),"")</f>
        <v>175</v>
      </c>
      <c r="C61" s="42">
        <f>_xlfn.IFNA(INDEX('RD2 Shepherds'!$I$2:$I$200,MATCH(Men_5[[#This Row],[Rider]],'RD2 Shepherds'!$F$2:$F$200,0)),"")</f>
        <v>164.5</v>
      </c>
      <c r="D61" s="42">
        <f>_xlfn.IFNA(INDEX('RD3 Eagle Park'!$I$2:$I$200,MATCH(Men_5[[#This Row],[Rider]],'RD3 Eagle Park'!$F$2:$F$200,0)),"")</f>
        <v>234</v>
      </c>
      <c r="E61" s="42" t="str">
        <f>_xlfn.IFNA(INDEX('RD4 Ohalloran'!$I$2:$I$200,MATCH(Men_5[[#This Row],[Rider]],'RD4 Ohalloran'!$F$2:$F$200,0)),"")</f>
        <v/>
      </c>
      <c r="F61" s="42"/>
      <c r="G61" s="42"/>
      <c r="H61" s="42"/>
      <c r="I61" s="42">
        <f>7-COUNTBLANK(Men_5[[#This Row],[RD1 XCC Eagle]:[RD7 XCM TBD]])</f>
        <v>3</v>
      </c>
      <c r="J61" s="67" cm="1">
        <f t="array" ref="J61">IF(Men_5[[#This Row],[Number of Rounds]]&lt;=5,SUM(IF(ISNA(B61:H61),0,B61:H61)),SUM(LARGE(B61:H61,{1,2,3,4,5})))</f>
        <v>573.5</v>
      </c>
      <c r="K61" s="96" cm="1">
        <f t="array" ref="K61">113-SUM(IF(J61&gt;$J$18:$J$163,1/COUNTIF($J$18:$J$163,$J$18:$J$163)))</f>
        <v>38</v>
      </c>
      <c r="X61" s="52"/>
      <c r="Y61" s="95" t="s">
        <v>579</v>
      </c>
      <c r="Z61" s="35" t="str">
        <f>_xlfn.IFNA(INDEX('RD1 Eagle'!$I$2:$I$200,MATCH(Junior7[[#This Row],[Rider]],'RD1 Eagle'!$F$2:$F$200,0)),"")</f>
        <v/>
      </c>
      <c r="AA61" s="35" t="str">
        <f>_xlfn.IFNA(INDEX('RD2 Shepherds'!$I$2:$I$200,MATCH(Junior7[[#This Row],[Rider]],'RD2 Shepherds'!$F$2:$F$200,0)),"")</f>
        <v/>
      </c>
      <c r="AB61" s="35">
        <f>_xlfn.IFNA(INDEX('RD3 Eagle Park'!$I$2:$I$200,MATCH(Junior7[[#This Row],[Rider]],'RD3 Eagle Park'!$F$2:$F$200,0)),"")</f>
        <v>370</v>
      </c>
      <c r="AC61" s="35" t="str">
        <f>_xlfn.IFNA(INDEX('RD4 Ohalloran'!$I$2:$I$200,MATCH(Junior7[[#This Row],[Rider]],'RD4 Ohalloran'!$F$2:$F$200,0)),"")</f>
        <v/>
      </c>
      <c r="AD61" s="23"/>
      <c r="AE61" s="24"/>
      <c r="AF61" s="24"/>
      <c r="AG61" s="24">
        <f>6-COUNTBLANK(Junior7[[#This Row],[RD1 XCC Eagle]:[RD6 XCM Fox Creek]])</f>
        <v>1</v>
      </c>
      <c r="AH61" s="24" cm="1">
        <f t="array" ref="AH61">IF(Junior7[[#This Row],[Number of Rounds]]&lt;=5,SUM(IF(ISNA(Z61:AF61),0,Z61:AF61)),SUM(LARGE(Z61:AF61,{1,2,3,4,5})))</f>
        <v>370</v>
      </c>
      <c r="AI61" s="99" cm="1">
        <f t="array" ref="AI61">34-SUM(IF(AH61&gt;$AH$18:$AH$65,1/COUNTIF($AH$18:$AH$65,$AH$18:$AH$65)))</f>
        <v>30</v>
      </c>
    </row>
    <row r="62" spans="1:36" ht="16" x14ac:dyDescent="0.2">
      <c r="A62" s="95" t="s">
        <v>103</v>
      </c>
      <c r="B62" s="42" t="str">
        <f>_xlfn.IFNA(INDEX('RD1 Eagle'!$I$2:$I$200,MATCH(Men_5[[#This Row],[Rider]],'RD1 Eagle'!$F$2:$F$200,0)),"")</f>
        <v/>
      </c>
      <c r="C62" s="42">
        <f>_xlfn.IFNA(INDEX('RD2 Shepherds'!$I$2:$I$200,MATCH(Men_5[[#This Row],[Rider]],'RD2 Shepherds'!$F$2:$F$200,0)),"")</f>
        <v>256</v>
      </c>
      <c r="D62" s="42" t="str">
        <f>_xlfn.IFNA(INDEX('RD3 Eagle Park'!$I$2:$I$200,MATCH(Men_5[[#This Row],[Rider]],'RD3 Eagle Park'!$F$2:$F$200,0)),"")</f>
        <v/>
      </c>
      <c r="E62" s="42">
        <f>_xlfn.IFNA(INDEX('RD4 Ohalloran'!$I$2:$I$200,MATCH(Men_5[[#This Row],[Rider]],'RD4 Ohalloran'!$F$2:$F$200,0)),"")</f>
        <v>304</v>
      </c>
      <c r="F62" s="42"/>
      <c r="G62" s="42"/>
      <c r="H62" s="42"/>
      <c r="I62" s="42">
        <f>7-COUNTBLANK(Men_5[[#This Row],[RD1 XCC Eagle]:[RD7 XCM TBD]])</f>
        <v>2</v>
      </c>
      <c r="J62" s="67" cm="1">
        <f t="array" ref="J62">IF(Men_5[[#This Row],[Number of Rounds]]&lt;=5,SUM(IF(ISNA(B62:H62),0,B62:H62)),SUM(LARGE(B62:H62,{1,2,3,4,5})))</f>
        <v>560</v>
      </c>
      <c r="K62" s="96" cm="1">
        <f t="array" ref="K62">113-SUM(IF(J62&gt;$J$18:$J$163,1/COUNTIF($J$18:$J$163,$J$18:$J$163)))</f>
        <v>39</v>
      </c>
      <c r="Y62" s="95" t="s">
        <v>191</v>
      </c>
      <c r="Z62" s="35" t="str">
        <f>_xlfn.IFNA(INDEX('RD1 Eagle'!$I$2:$I$200,MATCH(Junior7[[#This Row],[Rider]],'RD1 Eagle'!$F$2:$F$200,0)),"")</f>
        <v/>
      </c>
      <c r="AA62" s="35">
        <f>_xlfn.IFNA(INDEX('RD2 Shepherds'!$I$2:$I$200,MATCH(Junior7[[#This Row],[Rider]],'RD2 Shepherds'!$F$2:$F$200,0)),"")</f>
        <v>340</v>
      </c>
      <c r="AB62" s="35" t="str">
        <f>_xlfn.IFNA(INDEX('RD3 Eagle Park'!$I$2:$I$200,MATCH(Junior7[[#This Row],[Rider]],'RD3 Eagle Park'!$F$2:$F$200,0)),"")</f>
        <v/>
      </c>
      <c r="AC62" s="35" t="str">
        <f>_xlfn.IFNA(INDEX('RD4 Ohalloran'!$I$2:$I$200,MATCH(Junior7[[#This Row],[Rider]],'RD4 Ohalloran'!$F$2:$F$200,0)),"")</f>
        <v/>
      </c>
      <c r="AD62" s="23"/>
      <c r="AE62" s="24"/>
      <c r="AF62" s="24"/>
      <c r="AG62" s="24">
        <f>6-COUNTBLANK(Junior7[[#This Row],[RD1 XCC Eagle]:[RD6 XCM Fox Creek]])</f>
        <v>1</v>
      </c>
      <c r="AH62" s="24" cm="1">
        <f t="array" ref="AH62">IF(Junior7[[#This Row],[Number of Rounds]]&lt;=5,SUM(IF(ISNA(Z62:AF62),0,Z62:AF62)),SUM(LARGE(Z62:AF62,{1,2,3,4,5})))</f>
        <v>340</v>
      </c>
      <c r="AI62" s="99" cm="1">
        <f t="array" ref="AI62">34-SUM(IF(AH62&gt;$AH$18:$AH$65,1/COUNTIF($AH$18:$AH$65,$AH$18:$AH$65)))</f>
        <v>31</v>
      </c>
    </row>
    <row r="63" spans="1:36" ht="16" x14ac:dyDescent="0.2">
      <c r="A63" s="95" t="s">
        <v>253</v>
      </c>
      <c r="B63" s="42">
        <f>_xlfn.IFNA(INDEX('RD1 Eagle'!$I$2:$I$200,MATCH(Men_5[[#This Row],[Rider]],'RD1 Eagle'!$F$2:$F$200,0)),"")</f>
        <v>273</v>
      </c>
      <c r="C63" s="42" t="str">
        <f>_xlfn.IFNA(INDEX('RD2 Shepherds'!$I$2:$I$200,MATCH(Men_5[[#This Row],[Rider]],'RD2 Shepherds'!$F$2:$F$200,0)),"")</f>
        <v/>
      </c>
      <c r="D63" s="42" t="str">
        <f>_xlfn.IFNA(INDEX('RD3 Eagle Park'!$I$2:$I$200,MATCH(Men_5[[#This Row],[Rider]],'RD3 Eagle Park'!$F$2:$F$200,0)),"")</f>
        <v/>
      </c>
      <c r="E63" s="42">
        <f>_xlfn.IFNA(INDEX('RD4 Ohalloran'!$I$2:$I$200,MATCH(Men_5[[#This Row],[Rider]],'RD4 Ohalloran'!$F$2:$F$200,0)),"")</f>
        <v>273</v>
      </c>
      <c r="F63" s="42"/>
      <c r="G63" s="42"/>
      <c r="H63" s="42"/>
      <c r="I63" s="42">
        <f>7-COUNTBLANK(Men_5[[#This Row],[RD1 XCC Eagle]:[RD7 XCM TBD]])</f>
        <v>2</v>
      </c>
      <c r="J63" s="67" cm="1">
        <f t="array" ref="J63">IF(Men_5[[#This Row],[Number of Rounds]]&lt;=5,SUM(IF(ISNA(B63:H63),0,B63:H63)),SUM(LARGE(B63:H63,{1,2,3,4,5})))</f>
        <v>546</v>
      </c>
      <c r="K63" s="96" cm="1">
        <f t="array" ref="K63">113-SUM(IF(J63&gt;$J$18:$J$163,1/COUNTIF($J$18:$J$163,$J$18:$J$163)))</f>
        <v>40</v>
      </c>
      <c r="Y63" s="95" t="s">
        <v>193</v>
      </c>
      <c r="Z63" s="35" t="str">
        <f>_xlfn.IFNA(INDEX('RD1 Eagle'!$I$2:$I$200,MATCH(Junior7[[#This Row],[Rider]],'RD1 Eagle'!$F$2:$F$200,0)),"")</f>
        <v/>
      </c>
      <c r="AA63" s="35">
        <f>_xlfn.IFNA(INDEX('RD2 Shepherds'!$I$2:$I$200,MATCH(Junior7[[#This Row],[Rider]],'RD2 Shepherds'!$F$2:$F$200,0)),"")</f>
        <v>320</v>
      </c>
      <c r="AB63" s="35" t="str">
        <f>_xlfn.IFNA(INDEX('RD3 Eagle Park'!$I$2:$I$200,MATCH(Junior7[[#This Row],[Rider]],'RD3 Eagle Park'!$F$2:$F$200,0)),"")</f>
        <v/>
      </c>
      <c r="AC63" s="35" t="str">
        <f>_xlfn.IFNA(INDEX('RD4 Ohalloran'!$I$2:$I$200,MATCH(Junior7[[#This Row],[Rider]],'RD4 Ohalloran'!$F$2:$F$200,0)),"")</f>
        <v/>
      </c>
      <c r="AD63" s="23"/>
      <c r="AE63" s="24"/>
      <c r="AF63" s="24"/>
      <c r="AG63" s="24">
        <f>6-COUNTBLANK(Junior7[[#This Row],[RD1 XCC Eagle]:[RD6 XCM Fox Creek]])</f>
        <v>1</v>
      </c>
      <c r="AH63" s="24" cm="1">
        <f t="array" ref="AH63">IF(Junior7[[#This Row],[Number of Rounds]]&lt;=5,SUM(IF(ISNA(Z63:AF63),0,Z63:AF63)),SUM(LARGE(Z63:AF63,{1,2,3,4,5})))</f>
        <v>320</v>
      </c>
      <c r="AI63" s="99" cm="1">
        <f t="array" ref="AI63">34-SUM(IF(AH63&gt;$AH$18:$AH$65,1/COUNTIF($AH$18:$AH$65,$AH$18:$AH$65)))</f>
        <v>32</v>
      </c>
    </row>
    <row r="64" spans="1:36" ht="16" x14ac:dyDescent="0.2">
      <c r="A64" s="95" t="s">
        <v>285</v>
      </c>
      <c r="B64" s="42">
        <f>_xlfn.IFNA(INDEX('RD1 Eagle'!$I$2:$I$200,MATCH(Men_5[[#This Row],[Rider]],'RD1 Eagle'!$F$2:$F$200,0)),"")</f>
        <v>270</v>
      </c>
      <c r="C64" s="42" t="str">
        <f>_xlfn.IFNA(INDEX('RD2 Shepherds'!$I$2:$I$200,MATCH(Men_5[[#This Row],[Rider]],'RD2 Shepherds'!$F$2:$F$200,0)),"")</f>
        <v/>
      </c>
      <c r="D64" s="42">
        <f>_xlfn.IFNA(INDEX('RD3 Eagle Park'!$I$2:$I$200,MATCH(Men_5[[#This Row],[Rider]],'RD3 Eagle Park'!$F$2:$F$200,0)),"")</f>
        <v>251.99999999999997</v>
      </c>
      <c r="E64" s="42" t="str">
        <f>_xlfn.IFNA(INDEX('RD4 Ohalloran'!$I$2:$I$200,MATCH(Men_5[[#This Row],[Rider]],'RD4 Ohalloran'!$F$2:$F$200,0)),"")</f>
        <v/>
      </c>
      <c r="F64" s="42"/>
      <c r="G64" s="42"/>
      <c r="H64" s="42"/>
      <c r="I64" s="42">
        <f>7-COUNTBLANK(Men_5[[#This Row],[RD1 XCC Eagle]:[RD7 XCM TBD]])</f>
        <v>2</v>
      </c>
      <c r="J64" s="67" cm="1">
        <f t="array" ref="J64">IF(Men_5[[#This Row],[Number of Rounds]]&lt;=5,SUM(IF(ISNA(B64:H64),0,B64:H64)),SUM(LARGE(B64:H64,{1,2,3,4,5})))</f>
        <v>522</v>
      </c>
      <c r="K64" s="96" cm="1">
        <f t="array" ref="K64">113-SUM(IF(J64&gt;$J$18:$J$163,1/COUNTIF($J$18:$J$163,$J$18:$J$163)))</f>
        <v>41</v>
      </c>
      <c r="Y64" s="95" t="s">
        <v>194</v>
      </c>
      <c r="Z64" s="35" t="str">
        <f>_xlfn.IFNA(INDEX('RD1 Eagle'!$I$2:$I$200,MATCH(Junior7[[#This Row],[Rider]],'RD1 Eagle'!$F$2:$F$200,0)),"")</f>
        <v/>
      </c>
      <c r="AA64" s="35">
        <f>_xlfn.IFNA(INDEX('RD2 Shepherds'!$I$2:$I$200,MATCH(Junior7[[#This Row],[Rider]],'RD2 Shepherds'!$F$2:$F$200,0)),"")</f>
        <v>310</v>
      </c>
      <c r="AB64" s="35" t="str">
        <f>_xlfn.IFNA(INDEX('RD3 Eagle Park'!$I$2:$I$200,MATCH(Junior7[[#This Row],[Rider]],'RD3 Eagle Park'!$F$2:$F$200,0)),"")</f>
        <v/>
      </c>
      <c r="AC64" s="35" t="str">
        <f>_xlfn.IFNA(INDEX('RD4 Ohalloran'!$I$2:$I$200,MATCH(Junior7[[#This Row],[Rider]],'RD4 Ohalloran'!$F$2:$F$200,0)),"")</f>
        <v/>
      </c>
      <c r="AD64" s="23"/>
      <c r="AE64" s="24"/>
      <c r="AF64" s="24"/>
      <c r="AG64" s="24">
        <f>6-COUNTBLANK(Junior7[[#This Row],[RD1 XCC Eagle]:[RD6 XCM Fox Creek]])</f>
        <v>1</v>
      </c>
      <c r="AH64" s="24" cm="1">
        <f t="array" ref="AH64">IF(Junior7[[#This Row],[Number of Rounds]]&lt;=5,SUM(IF(ISNA(Z64:AF64),0,Z64:AF64)),SUM(LARGE(Z64:AF64,{1,2,3,4,5})))</f>
        <v>310</v>
      </c>
      <c r="AI64" s="99" cm="1">
        <f t="array" ref="AI64">34-SUM(IF(AH64&gt;$AH$18:$AH$65,1/COUNTIF($AH$18:$AH$65,$AH$18:$AH$65)))</f>
        <v>33</v>
      </c>
    </row>
    <row r="65" spans="1:35" ht="16" x14ac:dyDescent="0.2">
      <c r="A65" s="95" t="s">
        <v>102</v>
      </c>
      <c r="B65" s="42" t="str">
        <f>_xlfn.IFNA(INDEX('RD1 Eagle'!$I$2:$I$200,MATCH(Men_5[[#This Row],[Rider]],'RD1 Eagle'!$F$2:$F$200,0)),"")</f>
        <v/>
      </c>
      <c r="C65" s="42">
        <f>_xlfn.IFNA(INDEX('RD2 Shepherds'!$I$2:$I$200,MATCH(Men_5[[#This Row],[Rider]],'RD2 Shepherds'!$F$2:$F$200,0)),"")</f>
        <v>264</v>
      </c>
      <c r="D65" s="42" t="str">
        <f>_xlfn.IFNA(INDEX('RD3 Eagle Park'!$I$2:$I$200,MATCH(Men_5[[#This Row],[Rider]],'RD3 Eagle Park'!$F$2:$F$200,0)),"")</f>
        <v/>
      </c>
      <c r="E65" s="42">
        <f>_xlfn.IFNA(INDEX('RD4 Ohalloran'!$I$2:$I$200,MATCH(Men_5[[#This Row],[Rider]],'RD4 Ohalloran'!$F$2:$F$200,0)),"")</f>
        <v>256</v>
      </c>
      <c r="F65" s="42"/>
      <c r="G65" s="42"/>
      <c r="H65" s="42"/>
      <c r="I65" s="42">
        <f>7-COUNTBLANK(Men_5[[#This Row],[RD1 XCC Eagle]:[RD7 XCM TBD]])</f>
        <v>2</v>
      </c>
      <c r="J65" s="67" cm="1">
        <f t="array" ref="J65">IF(Men_5[[#This Row],[Number of Rounds]]&lt;=5,SUM(IF(ISNA(B65:H65),0,B65:H65)),SUM(LARGE(B65:H65,{1,2,3,4,5})))</f>
        <v>520</v>
      </c>
      <c r="K65" s="96" cm="1">
        <f t="array" ref="K65">113-SUM(IF(J65&gt;$J$18:$J$163,1/COUNTIF($J$18:$J$163,$J$18:$J$163)))</f>
        <v>42</v>
      </c>
      <c r="Y65" s="95" t="s">
        <v>195</v>
      </c>
      <c r="Z65" s="35" t="str">
        <f>_xlfn.IFNA(INDEX('RD1 Eagle'!$I$2:$I$200,MATCH(Junior7[[#This Row],[Rider]],'RD1 Eagle'!$F$2:$F$200,0)),"")</f>
        <v/>
      </c>
      <c r="AA65" s="35">
        <f>_xlfn.IFNA(INDEX('RD2 Shepherds'!$I$2:$I$200,MATCH(Junior7[[#This Row],[Rider]],'RD2 Shepherds'!$F$2:$F$200,0)),"")</f>
        <v>300</v>
      </c>
      <c r="AB65" s="35" t="str">
        <f>_xlfn.IFNA(INDEX('RD3 Eagle Park'!$I$2:$I$200,MATCH(Junior7[[#This Row],[Rider]],'RD3 Eagle Park'!$F$2:$F$200,0)),"")</f>
        <v/>
      </c>
      <c r="AC65" s="35" t="str">
        <f>_xlfn.IFNA(INDEX('RD4 Ohalloran'!$I$2:$I$200,MATCH(Junior7[[#This Row],[Rider]],'RD4 Ohalloran'!$F$2:$F$200,0)),"")</f>
        <v/>
      </c>
      <c r="AD65" s="23"/>
      <c r="AE65" s="24"/>
      <c r="AF65" s="24"/>
      <c r="AG65" s="24">
        <f>6-COUNTBLANK(Junior7[[#This Row],[RD1 XCC Eagle]:[RD6 XCM Fox Creek]])</f>
        <v>1</v>
      </c>
      <c r="AH65" s="24" cm="1">
        <f t="array" ref="AH65">IF(Junior7[[#This Row],[Number of Rounds]]&lt;=5,SUM(IF(ISNA(Z65:AF65),0,Z65:AF65)),SUM(LARGE(Z65:AF65,{1,2,3,4,5})))</f>
        <v>300</v>
      </c>
      <c r="AI65" s="99" cm="1">
        <f t="array" ref="AI65">34-SUM(IF(AH65&gt;$AH$18:$AH$65,1/COUNTIF($AH$18:$AH$65,$AH$18:$AH$65)))</f>
        <v>34</v>
      </c>
    </row>
    <row r="66" spans="1:35" ht="16" x14ac:dyDescent="0.2">
      <c r="A66" s="95" t="s">
        <v>258</v>
      </c>
      <c r="B66" s="42">
        <f>_xlfn.IFNA(INDEX('RD1 Eagle'!$I$2:$I$200,MATCH(Men_5[[#This Row],[Rider]],'RD1 Eagle'!$F$2:$F$200,0)),"")</f>
        <v>251.99999999999997</v>
      </c>
      <c r="C66" s="42" t="str">
        <f>_xlfn.IFNA(INDEX('RD2 Shepherds'!$I$2:$I$200,MATCH(Men_5[[#This Row],[Rider]],'RD2 Shepherds'!$F$2:$F$200,0)),"")</f>
        <v/>
      </c>
      <c r="D66" s="42">
        <f>_xlfn.IFNA(INDEX('RD3 Eagle Park'!$I$2:$I$200,MATCH(Men_5[[#This Row],[Rider]],'RD3 Eagle Park'!$F$2:$F$200,0)),"")</f>
        <v>266</v>
      </c>
      <c r="E66" s="42" t="str">
        <f>_xlfn.IFNA(INDEX('RD4 Ohalloran'!$I$2:$I$200,MATCH(Men_5[[#This Row],[Rider]],'RD4 Ohalloran'!$F$2:$F$200,0)),"")</f>
        <v/>
      </c>
      <c r="F66" s="42"/>
      <c r="G66" s="42"/>
      <c r="H66" s="42"/>
      <c r="I66" s="42">
        <f>7-COUNTBLANK(Men_5[[#This Row],[RD1 XCC Eagle]:[RD7 XCM TBD]])</f>
        <v>2</v>
      </c>
      <c r="J66" s="67" cm="1">
        <f t="array" ref="J66">IF(Men_5[[#This Row],[Number of Rounds]]&lt;=5,SUM(IF(ISNA(B66:H66),0,B66:H66)),SUM(LARGE(B66:H66,{1,2,3,4,5})))</f>
        <v>518</v>
      </c>
      <c r="K66" s="96" cm="1">
        <f t="array" ref="K66">113-SUM(IF(J66&gt;$J$18:$J$163,1/COUNTIF($J$18:$J$163,$J$18:$J$163)))</f>
        <v>43</v>
      </c>
    </row>
    <row r="67" spans="1:35" ht="16" x14ac:dyDescent="0.2">
      <c r="A67" s="95" t="s">
        <v>155</v>
      </c>
      <c r="B67" s="42" t="str">
        <f>_xlfn.IFNA(INDEX('RD1 Eagle'!$I$2:$I$200,MATCH(Men_5[[#This Row],[Rider]],'RD1 Eagle'!$F$2:$F$200,0)),"")</f>
        <v/>
      </c>
      <c r="C67" s="42">
        <f>_xlfn.IFNA(INDEX('RD2 Shepherds'!$I$2:$I$200,MATCH(Men_5[[#This Row],[Rider]],'RD2 Shepherds'!$F$2:$F$200,0)),"")</f>
        <v>216</v>
      </c>
      <c r="D67" s="42">
        <f>_xlfn.IFNA(INDEX('RD3 Eagle Park'!$I$2:$I$200,MATCH(Men_5[[#This Row],[Rider]],'RD3 Eagle Park'!$F$2:$F$200,0)),"")</f>
        <v>300</v>
      </c>
      <c r="E67" s="42" t="str">
        <f>_xlfn.IFNA(INDEX('RD4 Ohalloran'!$I$2:$I$200,MATCH(Men_5[[#This Row],[Rider]],'RD4 Ohalloran'!$F$2:$F$200,0)),"")</f>
        <v/>
      </c>
      <c r="F67" s="42"/>
      <c r="G67" s="42"/>
      <c r="H67" s="42"/>
      <c r="I67" s="42">
        <f>7-COUNTBLANK(Men_5[[#This Row],[RD1 XCC Eagle]:[RD7 XCM TBD]])</f>
        <v>2</v>
      </c>
      <c r="J67" s="67" cm="1">
        <f t="array" ref="J67">IF(Men_5[[#This Row],[Number of Rounds]]&lt;=5,SUM(IF(ISNA(B67:H67),0,B67:H67)),SUM(LARGE(B67:H67,{1,2,3,4,5})))</f>
        <v>516</v>
      </c>
      <c r="K67" s="96" cm="1">
        <f t="array" ref="K67">113-SUM(IF(J67&gt;$J$18:$J$163,1/COUNTIF($J$18:$J$163,$J$18:$J$163)))</f>
        <v>44</v>
      </c>
    </row>
    <row r="68" spans="1:35" ht="16" x14ac:dyDescent="0.2">
      <c r="A68" s="95" t="s">
        <v>135</v>
      </c>
      <c r="B68" s="42" t="str">
        <f>_xlfn.IFNA(INDEX('RD1 Eagle'!$I$2:$I$200,MATCH(Men_5[[#This Row],[Rider]],'RD1 Eagle'!$F$2:$F$200,0)),"")</f>
        <v/>
      </c>
      <c r="C68" s="42">
        <f>_xlfn.IFNA(INDEX('RD2 Shepherds'!$I$2:$I$200,MATCH(Men_5[[#This Row],[Rider]],'RD2 Shepherds'!$F$2:$F$200,0)),"")</f>
        <v>175</v>
      </c>
      <c r="D68" s="42">
        <f>_xlfn.IFNA(INDEX('RD3 Eagle Park'!$I$2:$I$200,MATCH(Men_5[[#This Row],[Rider]],'RD3 Eagle Park'!$F$2:$F$200,0)),"")</f>
        <v>175</v>
      </c>
      <c r="E68" s="42">
        <f>_xlfn.IFNA(INDEX('RD4 Ohalloran'!$I$2:$I$200,MATCH(Men_5[[#This Row],[Rider]],'RD4 Ohalloran'!$F$2:$F$200,0)),"")</f>
        <v>164.5</v>
      </c>
      <c r="F68" s="42"/>
      <c r="G68" s="42"/>
      <c r="H68" s="42"/>
      <c r="I68" s="42">
        <f>7-COUNTBLANK(Men_5[[#This Row],[RD1 XCC Eagle]:[RD7 XCM TBD]])</f>
        <v>3</v>
      </c>
      <c r="J68" s="67" cm="1">
        <f t="array" ref="J68">IF(Men_5[[#This Row],[Number of Rounds]]&lt;=5,SUM(IF(ISNA(B68:H68),0,B68:H68)),SUM(LARGE(B68:H68,{1,2,3,4,5})))</f>
        <v>514.5</v>
      </c>
      <c r="K68" s="96" cm="1">
        <f t="array" ref="K68">113-SUM(IF(J68&gt;$J$18:$J$163,1/COUNTIF($J$18:$J$163,$J$18:$J$163)))</f>
        <v>45</v>
      </c>
    </row>
    <row r="69" spans="1:35" ht="16" x14ac:dyDescent="0.2">
      <c r="A69" s="95" t="s">
        <v>261</v>
      </c>
      <c r="B69" s="42">
        <f>_xlfn.IFNA(INDEX('RD1 Eagle'!$I$2:$I$200,MATCH(Men_5[[#This Row],[Rider]],'RD1 Eagle'!$F$2:$F$200,0)),"")</f>
        <v>237.99999999999997</v>
      </c>
      <c r="C69" s="42" t="str">
        <f>_xlfn.IFNA(INDEX('RD2 Shepherds'!$I$2:$I$200,MATCH(Men_5[[#This Row],[Rider]],'RD2 Shepherds'!$F$2:$F$200,0)),"")</f>
        <v/>
      </c>
      <c r="D69" s="42" t="str">
        <f>_xlfn.IFNA(INDEX('RD3 Eagle Park'!$I$2:$I$200,MATCH(Men_5[[#This Row],[Rider]],'RD3 Eagle Park'!$F$2:$F$200,0)),"")</f>
        <v/>
      </c>
      <c r="E69" s="42">
        <f>_xlfn.IFNA(INDEX('RD4 Ohalloran'!$I$2:$I$200,MATCH(Men_5[[#This Row],[Rider]],'RD4 Ohalloran'!$F$2:$F$200,0)),"")</f>
        <v>251.99999999999997</v>
      </c>
      <c r="F69" s="42"/>
      <c r="G69" s="42"/>
      <c r="H69" s="42"/>
      <c r="I69" s="42">
        <f>7-COUNTBLANK(Men_5[[#This Row],[RD1 XCC Eagle]:[RD7 XCM TBD]])</f>
        <v>2</v>
      </c>
      <c r="J69" s="67" cm="1">
        <f t="array" ref="J69">IF(Men_5[[#This Row],[Number of Rounds]]&lt;=5,SUM(IF(ISNA(B69:H69),0,B69:H69)),SUM(LARGE(B69:H69,{1,2,3,4,5})))</f>
        <v>489.99999999999994</v>
      </c>
      <c r="K69" s="96" cm="1">
        <f t="array" ref="K69">113-SUM(IF(J69&gt;$J$18:$J$163,1/COUNTIF($J$18:$J$163,$J$18:$J$163)))</f>
        <v>46</v>
      </c>
    </row>
    <row r="70" spans="1:35" ht="16" x14ac:dyDescent="0.2">
      <c r="A70" s="95" t="s">
        <v>124</v>
      </c>
      <c r="B70" s="118">
        <f>_xlfn.IFNA(INDEX('RD1 Eagle'!$I$2:$I$200,MATCH(Men_5[[#This Row],[Rider]],'RD1 Eagle'!$F$2:$F$200,0)),"")</f>
        <v>224</v>
      </c>
      <c r="C70" s="118">
        <f>_xlfn.IFNA(INDEX('RD2 Shepherds'!$I$2:$I$200,MATCH(Men_5[[#This Row],[Rider]],'RD2 Shepherds'!$F$2:$F$200,0)),"")</f>
        <v>251.99999999999997</v>
      </c>
      <c r="D70" s="118" t="str">
        <f>_xlfn.IFNA(INDEX('RD3 Eagle Park'!$I$2:$I$200,MATCH(Men_5[[#This Row],[Rider]],'RD3 Eagle Park'!$F$2:$F$200,0)),"")</f>
        <v/>
      </c>
      <c r="E70" s="42" t="str">
        <f>_xlfn.IFNA(INDEX('RD4 Ohalloran'!$I$2:$I$200,MATCH(Men_5[[#This Row],[Rider]],'RD4 Ohalloran'!$F$2:$F$200,0)),"")</f>
        <v/>
      </c>
      <c r="F70" s="42"/>
      <c r="G70" s="42"/>
      <c r="H70" s="42"/>
      <c r="I70" s="118">
        <f>7-COUNTBLANK(Men_5[[#This Row],[RD1 XCC Eagle]:[RD7 XCM TBD]])</f>
        <v>2</v>
      </c>
      <c r="J70" s="67" cm="1">
        <f t="array" ref="J70">IF(Men_5[[#This Row],[Number of Rounds]]&lt;=5,SUM(IF(ISNA(B70:H70),0,B70:H70)),SUM(LARGE(B70:H70,{1,2,3,4,5})))</f>
        <v>476</v>
      </c>
      <c r="K70" s="96" cm="1">
        <f t="array" ref="K70">113-SUM(IF(J70&gt;$J$18:$J$163,1/COUNTIF($J$18:$J$163,$J$18:$J$163)))</f>
        <v>47</v>
      </c>
    </row>
    <row r="71" spans="1:35" ht="16" x14ac:dyDescent="0.2">
      <c r="A71" s="95" t="s">
        <v>105</v>
      </c>
      <c r="B71" s="42">
        <f>_xlfn.IFNA(INDEX('RD1 Eagle'!$I$2:$I$200,MATCH(Men_5[[#This Row],[Rider]],'RD1 Eagle'!$F$2:$F$200,0)),"")</f>
        <v>234</v>
      </c>
      <c r="C71" s="42">
        <f>_xlfn.IFNA(INDEX('RD2 Shepherds'!$I$2:$I$200,MATCH(Men_5[[#This Row],[Rider]],'RD2 Shepherds'!$F$2:$F$200,0)),"")</f>
        <v>240</v>
      </c>
      <c r="D71" s="42" t="str">
        <f>_xlfn.IFNA(INDEX('RD3 Eagle Park'!$I$2:$I$200,MATCH(Men_5[[#This Row],[Rider]],'RD3 Eagle Park'!$F$2:$F$200,0)),"")</f>
        <v/>
      </c>
      <c r="E71" s="42" t="str">
        <f>_xlfn.IFNA(INDEX('RD4 Ohalloran'!$I$2:$I$200,MATCH(Men_5[[#This Row],[Rider]],'RD4 Ohalloran'!$F$2:$F$200,0)),"")</f>
        <v/>
      </c>
      <c r="F71" s="42"/>
      <c r="G71" s="42"/>
      <c r="H71" s="42"/>
      <c r="I71" s="42">
        <f>7-COUNTBLANK(Men_5[[#This Row],[RD1 XCC Eagle]:[RD7 XCM TBD]])</f>
        <v>2</v>
      </c>
      <c r="J71" s="67" cm="1">
        <f t="array" ref="J71">IF(Men_5[[#This Row],[Number of Rounds]]&lt;=5,SUM(IF(ISNA(B71:H71),0,B71:H71)),SUM(LARGE(B71:H71,{1,2,3,4,5})))</f>
        <v>474</v>
      </c>
      <c r="K71" s="96" cm="1">
        <f t="array" ref="K71">113-SUM(IF(J71&gt;$J$18:$J$163,1/COUNTIF($J$18:$J$163,$J$18:$J$163)))</f>
        <v>48</v>
      </c>
    </row>
    <row r="72" spans="1:35" ht="16" x14ac:dyDescent="0.2">
      <c r="A72" s="95" t="s">
        <v>121</v>
      </c>
      <c r="B72" s="42">
        <f>_xlfn.IFNA(INDEX('RD1 Eagle'!$I$2:$I$200,MATCH(Men_5[[#This Row],[Rider]],'RD1 Eagle'!$F$2:$F$200,0)),"")</f>
        <v>196</v>
      </c>
      <c r="C72" s="42">
        <f>_xlfn.IFNA(INDEX('RD2 Shepherds'!$I$2:$I$200,MATCH(Men_5[[#This Row],[Rider]],'RD2 Shepherds'!$F$2:$F$200,0)),"")</f>
        <v>273</v>
      </c>
      <c r="D72" s="42" t="str">
        <f>_xlfn.IFNA(INDEX('RD3 Eagle Park'!$I$2:$I$200,MATCH(Men_5[[#This Row],[Rider]],'RD3 Eagle Park'!$F$2:$F$200,0)),"")</f>
        <v/>
      </c>
      <c r="E72" s="42" t="str">
        <f>_xlfn.IFNA(INDEX('RD4 Ohalloran'!$I$2:$I$200,MATCH(Men_5[[#This Row],[Rider]],'RD4 Ohalloran'!$F$2:$F$200,0)),"")</f>
        <v/>
      </c>
      <c r="F72" s="42"/>
      <c r="G72" s="42"/>
      <c r="H72" s="42"/>
      <c r="I72" s="42">
        <f>7-COUNTBLANK(Men_5[[#This Row],[RD1 XCC Eagle]:[RD7 XCM TBD]])</f>
        <v>2</v>
      </c>
      <c r="J72" s="67" cm="1">
        <f t="array" ref="J72">IF(Men_5[[#This Row],[Number of Rounds]]&lt;=5,SUM(IF(ISNA(B72:H72),0,B72:H72)),SUM(LARGE(B72:H72,{1,2,3,4,5})))</f>
        <v>469</v>
      </c>
      <c r="K72" s="96" cm="1">
        <f t="array" ref="K72">113-SUM(IF(J72&gt;$J$18:$J$163,1/COUNTIF($J$18:$J$163,$J$18:$J$163)))</f>
        <v>49.000000000000007</v>
      </c>
    </row>
    <row r="73" spans="1:35" ht="16" x14ac:dyDescent="0.2">
      <c r="A73" s="95" t="s">
        <v>126</v>
      </c>
      <c r="B73" s="118" t="str">
        <f>_xlfn.IFNA(INDEX('RD1 Eagle'!$I$2:$I$200,MATCH(Men_5[[#This Row],[Rider]],'RD1 Eagle'!$F$2:$F$200,0)),"")</f>
        <v/>
      </c>
      <c r="C73" s="118">
        <f>_xlfn.IFNA(INDEX('RD2 Shepherds'!$I$2:$I$200,MATCH(Men_5[[#This Row],[Rider]],'RD2 Shepherds'!$F$2:$F$200,0)),"")</f>
        <v>237.99999999999997</v>
      </c>
      <c r="D73" s="118" t="str">
        <f>_xlfn.IFNA(INDEX('RD3 Eagle Park'!$I$2:$I$200,MATCH(Men_5[[#This Row],[Rider]],'RD3 Eagle Park'!$F$2:$F$200,0)),"")</f>
        <v/>
      </c>
      <c r="E73" s="42">
        <f>_xlfn.IFNA(INDEX('RD4 Ohalloran'!$I$2:$I$200,MATCH(Men_5[[#This Row],[Rider]],'RD4 Ohalloran'!$F$2:$F$200,0)),"")</f>
        <v>217</v>
      </c>
      <c r="F73" s="42"/>
      <c r="G73" s="42"/>
      <c r="H73" s="42"/>
      <c r="I73" s="118">
        <f>7-COUNTBLANK(Men_5[[#This Row],[RD1 XCC Eagle]:[RD7 XCM TBD]])</f>
        <v>2</v>
      </c>
      <c r="J73" s="67" cm="1">
        <f t="array" ref="J73">IF(Men_5[[#This Row],[Number of Rounds]]&lt;=5,SUM(IF(ISNA(B73:H73),0,B73:H73)),SUM(LARGE(B73:H73,{1,2,3,4,5})))</f>
        <v>455</v>
      </c>
      <c r="K73" s="96" cm="1">
        <f t="array" ref="K73">113-SUM(IF(J73&gt;$J$18:$J$163,1/COUNTIF($J$18:$J$163,$J$18:$J$163)))</f>
        <v>50.000000000000007</v>
      </c>
    </row>
    <row r="74" spans="1:35" ht="16" x14ac:dyDescent="0.2">
      <c r="A74" s="95" t="s">
        <v>154</v>
      </c>
      <c r="B74" s="42">
        <f>_xlfn.IFNA(INDEX('RD1 Eagle'!$I$2:$I$200,MATCH(Men_5[[#This Row],[Rider]],'RD1 Eagle'!$F$2:$F$200,0)),"")</f>
        <v>228</v>
      </c>
      <c r="C74" s="42">
        <f>_xlfn.IFNA(INDEX('RD2 Shepherds'!$I$2:$I$200,MATCH(Men_5[[#This Row],[Rider]],'RD2 Shepherds'!$F$2:$F$200,0)),"")</f>
        <v>222</v>
      </c>
      <c r="D74" s="42" t="str">
        <f>_xlfn.IFNA(INDEX('RD3 Eagle Park'!$I$2:$I$200,MATCH(Men_5[[#This Row],[Rider]],'RD3 Eagle Park'!$F$2:$F$200,0)),"")</f>
        <v/>
      </c>
      <c r="E74" s="42" t="str">
        <f>_xlfn.IFNA(INDEX('RD4 Ohalloran'!$I$2:$I$200,MATCH(Men_5[[#This Row],[Rider]],'RD4 Ohalloran'!$F$2:$F$200,0)),"")</f>
        <v/>
      </c>
      <c r="F74" s="42"/>
      <c r="G74" s="42"/>
      <c r="H74" s="42"/>
      <c r="I74" s="42">
        <f>7-COUNTBLANK(Men_5[[#This Row],[RD1 XCC Eagle]:[RD7 XCM TBD]])</f>
        <v>2</v>
      </c>
      <c r="J74" s="67" cm="1">
        <f t="array" ref="J74">IF(Men_5[[#This Row],[Number of Rounds]]&lt;=5,SUM(IF(ISNA(B74:H74),0,B74:H74)),SUM(LARGE(B74:H74,{1,2,3,4,5})))</f>
        <v>450</v>
      </c>
      <c r="K74" s="96" cm="1">
        <f t="array" ref="K74">113-SUM(IF(J74&gt;$J$18:$J$163,1/COUNTIF($J$18:$J$163,$J$18:$J$163)))</f>
        <v>51.000000000000007</v>
      </c>
    </row>
    <row r="75" spans="1:35" ht="16" x14ac:dyDescent="0.2">
      <c r="A75" s="95" t="s">
        <v>538</v>
      </c>
      <c r="B75" s="42" t="str">
        <f>_xlfn.IFNA(INDEX('RD1 Eagle'!$I$2:$I$200,MATCH(Men_5[[#This Row],[Rider]],'RD1 Eagle'!$F$2:$F$200,0)),"")</f>
        <v/>
      </c>
      <c r="C75" s="42" t="str">
        <f>_xlfn.IFNA(INDEX('RD2 Shepherds'!$I$2:$I$200,MATCH(Men_5[[#This Row],[Rider]],'RD2 Shepherds'!$F$2:$F$200,0)),"")</f>
        <v/>
      </c>
      <c r="D75" s="42">
        <f>_xlfn.IFNA(INDEX('RD3 Eagle Park'!$I$2:$I$200,MATCH(Men_5[[#This Row],[Rider]],'RD3 Eagle Park'!$F$2:$F$200,0)),"")</f>
        <v>237.99999999999997</v>
      </c>
      <c r="E75" s="42">
        <f>_xlfn.IFNA(INDEX('RD4 Ohalloran'!$I$2:$I$200,MATCH(Men_5[[#This Row],[Rider]],'RD4 Ohalloran'!$F$2:$F$200,0)),"")</f>
        <v>210</v>
      </c>
      <c r="F75" s="42"/>
      <c r="G75" s="42"/>
      <c r="H75" s="42"/>
      <c r="I75" s="42">
        <f>7-COUNTBLANK(Men_5[[#This Row],[RD1 XCC Eagle]:[RD7 XCM TBD]])</f>
        <v>2</v>
      </c>
      <c r="J75" s="67" cm="1">
        <f t="array" ref="J75">IF(Men_5[[#This Row],[Number of Rounds]]&lt;=5,SUM(IF(ISNA(B75:H75),0,B75:H75)),SUM(LARGE(B75:H75,{1,2,3,4,5})))</f>
        <v>448</v>
      </c>
      <c r="K75" s="96" cm="1">
        <f t="array" ref="K75">113-SUM(IF(J75&gt;$J$18:$J$163,1/COUNTIF($J$18:$J$163,$J$18:$J$163)))</f>
        <v>51.999999999999993</v>
      </c>
    </row>
    <row r="76" spans="1:35" ht="16" x14ac:dyDescent="0.2">
      <c r="A76" s="95" t="s">
        <v>127</v>
      </c>
      <c r="B76" s="42">
        <f>_xlfn.IFNA(INDEX('RD1 Eagle'!$I$2:$I$200,MATCH(Men_5[[#This Row],[Rider]],'RD1 Eagle'!$F$2:$F$200,0)),"")</f>
        <v>217</v>
      </c>
      <c r="C76" s="42">
        <f>_xlfn.IFNA(INDEX('RD2 Shepherds'!$I$2:$I$200,MATCH(Men_5[[#This Row],[Rider]],'RD2 Shepherds'!$F$2:$F$200,0)),"")</f>
        <v>230.99999999999997</v>
      </c>
      <c r="D76" s="42" t="str">
        <f>_xlfn.IFNA(INDEX('RD3 Eagle Park'!$I$2:$I$200,MATCH(Men_5[[#This Row],[Rider]],'RD3 Eagle Park'!$F$2:$F$200,0)),"")</f>
        <v/>
      </c>
      <c r="E76" s="42" t="str">
        <f>_xlfn.IFNA(INDEX('RD4 Ohalloran'!$I$2:$I$200,MATCH(Men_5[[#This Row],[Rider]],'RD4 Ohalloran'!$F$2:$F$200,0)),"")</f>
        <v/>
      </c>
      <c r="F76" s="42"/>
      <c r="G76" s="42"/>
      <c r="H76" s="42"/>
      <c r="I76" s="42">
        <f>7-COUNTBLANK(Men_5[[#This Row],[RD1 XCC Eagle]:[RD7 XCM TBD]])</f>
        <v>2</v>
      </c>
      <c r="J76" s="67" cm="1">
        <f t="array" ref="J76">IF(Men_5[[#This Row],[Number of Rounds]]&lt;=5,SUM(IF(ISNA(B76:H76),0,B76:H76)),SUM(LARGE(B76:H76,{1,2,3,4,5})))</f>
        <v>448</v>
      </c>
      <c r="K76" s="96" cm="1">
        <f t="array" ref="K76">113-SUM(IF(J76&gt;$J$18:$J$163,1/COUNTIF($J$18:$J$163,$J$18:$J$163)))</f>
        <v>51.999999999999993</v>
      </c>
    </row>
    <row r="77" spans="1:35" ht="16" x14ac:dyDescent="0.2">
      <c r="A77" s="95" t="s">
        <v>152</v>
      </c>
      <c r="B77" s="42" t="str">
        <f>_xlfn.IFNA(INDEX('RD1 Eagle'!$I$2:$I$200,MATCH(Men_5[[#This Row],[Rider]],'RD1 Eagle'!$F$2:$F$200,0)),"")</f>
        <v/>
      </c>
      <c r="C77" s="42">
        <f>_xlfn.IFNA(INDEX('RD2 Shepherds'!$I$2:$I$200,MATCH(Men_5[[#This Row],[Rider]],'RD2 Shepherds'!$F$2:$F$200,0)),"")</f>
        <v>234</v>
      </c>
      <c r="D77" s="42" t="str">
        <f>_xlfn.IFNA(INDEX('RD3 Eagle Park'!$I$2:$I$200,MATCH(Men_5[[#This Row],[Rider]],'RD3 Eagle Park'!$F$2:$F$200,0)),"")</f>
        <v/>
      </c>
      <c r="E77" s="42">
        <f>_xlfn.IFNA(INDEX('RD4 Ohalloran'!$I$2:$I$200,MATCH(Men_5[[#This Row],[Rider]],'RD4 Ohalloran'!$F$2:$F$200,0)),"")</f>
        <v>198</v>
      </c>
      <c r="F77" s="42"/>
      <c r="G77" s="42"/>
      <c r="H77" s="42"/>
      <c r="I77" s="42">
        <f>7-COUNTBLANK(Men_5[[#This Row],[RD1 XCC Eagle]:[RD7 XCM TBD]])</f>
        <v>2</v>
      </c>
      <c r="J77" s="67" cm="1">
        <f t="array" ref="J77">IF(Men_5[[#This Row],[Number of Rounds]]&lt;=5,SUM(IF(ISNA(B77:H77),0,B77:H77)),SUM(LARGE(B77:H77,{1,2,3,4,5})))</f>
        <v>432</v>
      </c>
      <c r="K77" s="96" cm="1">
        <f t="array" ref="K77">113-SUM(IF(J77&gt;$J$18:$J$163,1/COUNTIF($J$18:$J$163,$J$18:$J$163)))</f>
        <v>52.999999999999993</v>
      </c>
    </row>
    <row r="78" spans="1:35" ht="16" x14ac:dyDescent="0.2">
      <c r="A78" s="95" t="s">
        <v>156</v>
      </c>
      <c r="B78" s="118" t="str">
        <f>_xlfn.IFNA(INDEX('RD1 Eagle'!$I$2:$I$200,MATCH(Men_5[[#This Row],[Rider]],'RD1 Eagle'!$F$2:$F$200,0)),"")</f>
        <v/>
      </c>
      <c r="C78" s="118">
        <f>_xlfn.IFNA(INDEX('RD2 Shepherds'!$I$2:$I$200,MATCH(Men_5[[#This Row],[Rider]],'RD2 Shepherds'!$F$2:$F$200,0)),"")</f>
        <v>210</v>
      </c>
      <c r="D78" s="118" t="str">
        <f>_xlfn.IFNA(INDEX('RD3 Eagle Park'!$I$2:$I$200,MATCH(Men_5[[#This Row],[Rider]],'RD3 Eagle Park'!$F$2:$F$200,0)),"")</f>
        <v/>
      </c>
      <c r="E78" s="42">
        <f>_xlfn.IFNA(INDEX('RD4 Ohalloran'!$I$2:$I$200,MATCH(Men_5[[#This Row],[Rider]],'RD4 Ohalloran'!$F$2:$F$200,0)),"")</f>
        <v>216</v>
      </c>
      <c r="F78" s="42"/>
      <c r="G78" s="42"/>
      <c r="H78" s="42"/>
      <c r="I78" s="118">
        <f>7-COUNTBLANK(Men_5[[#This Row],[RD1 XCC Eagle]:[RD7 XCM TBD]])</f>
        <v>2</v>
      </c>
      <c r="J78" s="67" cm="1">
        <f t="array" ref="J78">IF(Men_5[[#This Row],[Number of Rounds]]&lt;=5,SUM(IF(ISNA(B78:H78),0,B78:H78)),SUM(LARGE(B78:H78,{1,2,3,4,5})))</f>
        <v>426</v>
      </c>
      <c r="K78" s="96" cm="1">
        <f t="array" ref="K78">113-SUM(IF(J78&gt;$J$18:$J$163,1/COUNTIF($J$18:$J$163,$J$18:$J$163)))</f>
        <v>53.999999999999993</v>
      </c>
    </row>
    <row r="79" spans="1:35" ht="16" x14ac:dyDescent="0.2">
      <c r="A79" s="95" t="s">
        <v>125</v>
      </c>
      <c r="B79" s="42" t="str">
        <f>_xlfn.IFNA(INDEX('RD1 Eagle'!$I$2:$I$200,MATCH(Men_5[[#This Row],[Rider]],'RD1 Eagle'!$F$2:$F$200,0)),"")</f>
        <v/>
      </c>
      <c r="C79" s="42">
        <f>_xlfn.IFNA(INDEX('RD2 Shepherds'!$I$2:$I$200,MATCH(Men_5[[#This Row],[Rider]],'RD2 Shepherds'!$F$2:$F$200,0)),"")</f>
        <v>244.99999999999997</v>
      </c>
      <c r="D79" s="42">
        <f>_xlfn.IFNA(INDEX('RD3 Eagle Park'!$I$2:$I$200,MATCH(Men_5[[#This Row],[Rider]],'RD3 Eagle Park'!$F$2:$F$200,0)),"")</f>
        <v>168</v>
      </c>
      <c r="E79" s="42" t="str">
        <f>_xlfn.IFNA(INDEX('RD4 Ohalloran'!$I$2:$I$200,MATCH(Men_5[[#This Row],[Rider]],'RD4 Ohalloran'!$F$2:$F$200,0)),"")</f>
        <v/>
      </c>
      <c r="F79" s="42"/>
      <c r="G79" s="42"/>
      <c r="H79" s="42"/>
      <c r="I79" s="42">
        <f>7-COUNTBLANK(Men_5[[#This Row],[RD1 XCC Eagle]:[RD7 XCM TBD]])</f>
        <v>2</v>
      </c>
      <c r="J79" s="67" cm="1">
        <f t="array" ref="J79">IF(Men_5[[#This Row],[Number of Rounds]]&lt;=5,SUM(IF(ISNA(B79:H79),0,B79:H79)),SUM(LARGE(B79:H79,{1,2,3,4,5})))</f>
        <v>413</v>
      </c>
      <c r="K79" s="96" cm="1">
        <f t="array" ref="K79">113-SUM(IF(J79&gt;$J$18:$J$163,1/COUNTIF($J$18:$J$163,$J$18:$J$163)))</f>
        <v>54.999999999999993</v>
      </c>
    </row>
    <row r="80" spans="1:35" ht="16" x14ac:dyDescent="0.2">
      <c r="A80" s="95" t="s">
        <v>158</v>
      </c>
      <c r="B80" s="42" t="str">
        <f>_xlfn.IFNA(INDEX('RD1 Eagle'!$I$2:$I$200,MATCH(Men_5[[#This Row],[Rider]],'RD1 Eagle'!$F$2:$F$200,0)),"")</f>
        <v/>
      </c>
      <c r="C80" s="42">
        <f>_xlfn.IFNA(INDEX('RD2 Shepherds'!$I$2:$I$200,MATCH(Men_5[[#This Row],[Rider]],'RD2 Shepherds'!$F$2:$F$200,0)),"")</f>
        <v>198</v>
      </c>
      <c r="D80" s="42" t="str">
        <f>_xlfn.IFNA(INDEX('RD3 Eagle Park'!$I$2:$I$200,MATCH(Men_5[[#This Row],[Rider]],'RD3 Eagle Park'!$F$2:$F$200,0)),"")</f>
        <v/>
      </c>
      <c r="E80" s="42">
        <f>_xlfn.IFNA(INDEX('RD4 Ohalloran'!$I$2:$I$200,MATCH(Men_5[[#This Row],[Rider]],'RD4 Ohalloran'!$F$2:$F$200,0)),"")</f>
        <v>204</v>
      </c>
      <c r="F80" s="42"/>
      <c r="G80" s="42"/>
      <c r="H80" s="42"/>
      <c r="I80" s="42">
        <f>7-COUNTBLANK(Men_5[[#This Row],[RD1 XCC Eagle]:[RD7 XCM TBD]])</f>
        <v>2</v>
      </c>
      <c r="J80" s="67" cm="1">
        <f t="array" ref="J80">IF(Men_5[[#This Row],[Number of Rounds]]&lt;=5,SUM(IF(ISNA(B80:H80),0,B80:H80)),SUM(LARGE(B80:H80,{1,2,3,4,5})))</f>
        <v>402</v>
      </c>
      <c r="K80" s="96" cm="1">
        <f t="array" ref="K80">113-SUM(IF(J80&gt;$J$18:$J$163,1/COUNTIF($J$18:$J$163,$J$18:$J$163)))</f>
        <v>55.999999999999993</v>
      </c>
    </row>
    <row r="81" spans="1:11" ht="16" x14ac:dyDescent="0.2">
      <c r="A81" s="95" t="s">
        <v>700</v>
      </c>
      <c r="B81" s="42" t="str">
        <f>_xlfn.IFNA(INDEX('RD1 Eagle'!$I$2:$I$200,MATCH(Men_5[[#This Row],[Rider]],'RD1 Eagle'!$F$2:$F$200,0)),"")</f>
        <v/>
      </c>
      <c r="C81" s="42" t="str">
        <f>_xlfn.IFNA(INDEX('RD2 Shepherds'!$I$2:$I$200,MATCH(Men_5[[#This Row],[Rider]],'RD2 Shepherds'!$F$2:$F$200,0)),"")</f>
        <v/>
      </c>
      <c r="D81" s="42" t="str">
        <f>_xlfn.IFNA(INDEX('RD3 Eagle Park'!$I$2:$I$200,MATCH(Men_5[[#This Row],[Rider]],'RD3 Eagle Park'!$F$2:$F$200,0)),"")</f>
        <v/>
      </c>
      <c r="E81" s="42">
        <f>_xlfn.IFNA(INDEX('RD4 Ohalloran'!$I$2:$I$200,MATCH(Men_5[[#This Row],[Rider]],'RD4 Ohalloran'!$F$2:$F$200,0)),"")</f>
        <v>400</v>
      </c>
      <c r="F81" s="42"/>
      <c r="G81" s="42"/>
      <c r="H81" s="42"/>
      <c r="I81" s="42">
        <f>7-COUNTBLANK(Men_5[[#This Row],[RD1 XCC Eagle]:[RD7 XCM TBD]])</f>
        <v>1</v>
      </c>
      <c r="J81" s="67" cm="1">
        <f t="array" ref="J81">IF(Men_5[[#This Row],[Number of Rounds]]&lt;=5,SUM(IF(ISNA(B81:H81),0,B81:H81)),SUM(LARGE(B81:H81,{1,2,3,4,5})))</f>
        <v>400</v>
      </c>
      <c r="K81" s="96" cm="1">
        <f t="array" ref="K81">113-SUM(IF(J81&gt;$J$18:$J$163,1/COUNTIF($J$18:$J$163,$J$18:$J$163)))</f>
        <v>56.999999999999993</v>
      </c>
    </row>
    <row r="82" spans="1:11" ht="16" x14ac:dyDescent="0.2">
      <c r="A82" s="95" t="s">
        <v>231</v>
      </c>
      <c r="B82" s="42">
        <f>_xlfn.IFNA(INDEX('RD1 Eagle'!$I$2:$I$200,MATCH(Men_5[[#This Row],[Rider]],'RD1 Eagle'!$F$2:$F$200,0)),"")</f>
        <v>400</v>
      </c>
      <c r="C82" s="42" t="str">
        <f>_xlfn.IFNA(INDEX('RD2 Shepherds'!$I$2:$I$200,MATCH(Men_5[[#This Row],[Rider]],'RD2 Shepherds'!$F$2:$F$200,0)),"")</f>
        <v/>
      </c>
      <c r="D82" s="42" t="str">
        <f>_xlfn.IFNA(INDEX('RD3 Eagle Park'!$I$2:$I$200,MATCH(Men_5[[#This Row],[Rider]],'RD3 Eagle Park'!$F$2:$F$200,0)),"")</f>
        <v/>
      </c>
      <c r="E82" s="42" t="str">
        <f>_xlfn.IFNA(INDEX('RD4 Ohalloran'!$I$2:$I$200,MATCH(Men_5[[#This Row],[Rider]],'RD4 Ohalloran'!$F$2:$F$200,0)),"")</f>
        <v/>
      </c>
      <c r="F82" s="42"/>
      <c r="G82" s="42"/>
      <c r="H82" s="42"/>
      <c r="I82" s="42">
        <f>7-COUNTBLANK(Men_5[[#This Row],[RD1 XCC Eagle]:[RD7 XCM TBD]])</f>
        <v>1</v>
      </c>
      <c r="J82" s="67" cm="1">
        <f t="array" ref="J82">IF(Men_5[[#This Row],[Number of Rounds]]&lt;=5,SUM(IF(ISNA(B82:H82),0,B82:H82)),SUM(LARGE(B82:H82,{1,2,3,4,5})))</f>
        <v>400</v>
      </c>
      <c r="K82" s="96" cm="1">
        <f t="array" ref="K82">113-SUM(IF(J82&gt;$J$18:$J$163,1/COUNTIF($J$18:$J$163,$J$18:$J$163)))</f>
        <v>56.999999999999993</v>
      </c>
    </row>
    <row r="83" spans="1:11" ht="16" x14ac:dyDescent="0.2">
      <c r="A83" s="95" t="s">
        <v>163</v>
      </c>
      <c r="B83" s="42">
        <f>_xlfn.IFNA(INDEX('RD1 Eagle'!$I$2:$I$200,MATCH(Men_5[[#This Row],[Rider]],'RD1 Eagle'!$F$2:$F$200,0)),"")</f>
        <v>222</v>
      </c>
      <c r="C83" s="42">
        <f>_xlfn.IFNA(INDEX('RD2 Shepherds'!$I$2:$I$200,MATCH(Men_5[[#This Row],[Rider]],'RD2 Shepherds'!$F$2:$F$200,0)),"")</f>
        <v>168</v>
      </c>
      <c r="D83" s="42" t="str">
        <f>_xlfn.IFNA(INDEX('RD3 Eagle Park'!$I$2:$I$200,MATCH(Men_5[[#This Row],[Rider]],'RD3 Eagle Park'!$F$2:$F$200,0)),"")</f>
        <v/>
      </c>
      <c r="E83" s="42" t="str">
        <f>_xlfn.IFNA(INDEX('RD4 Ohalloran'!$I$2:$I$200,MATCH(Men_5[[#This Row],[Rider]],'RD4 Ohalloran'!$F$2:$F$200,0)),"")</f>
        <v/>
      </c>
      <c r="F83" s="42"/>
      <c r="G83" s="42"/>
      <c r="H83" s="42"/>
      <c r="I83" s="42">
        <f>7-COUNTBLANK(Men_5[[#This Row],[RD1 XCC Eagle]:[RD7 XCM TBD]])</f>
        <v>2</v>
      </c>
      <c r="J83" s="67" cm="1">
        <f t="array" ref="J83">IF(Men_5[[#This Row],[Number of Rounds]]&lt;=5,SUM(IF(ISNA(B83:H83),0,B83:H83)),SUM(LARGE(B83:H83,{1,2,3,4,5})))</f>
        <v>390</v>
      </c>
      <c r="K83" s="96" cm="1">
        <f t="array" ref="K83">113-SUM(IF(J83&gt;$J$18:$J$163,1/COUNTIF($J$18:$J$163,$J$18:$J$163)))</f>
        <v>57.999999999999993</v>
      </c>
    </row>
    <row r="84" spans="1:11" ht="16" x14ac:dyDescent="0.2">
      <c r="A84" s="95" t="s">
        <v>151</v>
      </c>
      <c r="B84" s="42" t="str">
        <f>_xlfn.IFNA(INDEX('RD1 Eagle'!$I$2:$I$200,MATCH(Men_5[[#This Row],[Rider]],'RD1 Eagle'!$F$2:$F$200,0)),"")</f>
        <v/>
      </c>
      <c r="C84" s="42">
        <f>_xlfn.IFNA(INDEX('RD2 Shepherds'!$I$2:$I$200,MATCH(Men_5[[#This Row],[Rider]],'RD2 Shepherds'!$F$2:$F$200,0)),"")</f>
        <v>240</v>
      </c>
      <c r="D84" s="42" t="str">
        <f>_xlfn.IFNA(INDEX('RD3 Eagle Park'!$I$2:$I$200,MATCH(Men_5[[#This Row],[Rider]],'RD3 Eagle Park'!$F$2:$F$200,0)),"")</f>
        <v/>
      </c>
      <c r="E84" s="42">
        <f>_xlfn.IFNA(INDEX('RD4 Ohalloran'!$I$2:$I$200,MATCH(Men_5[[#This Row],[Rider]],'RD4 Ohalloran'!$F$2:$F$200,0)),"")</f>
        <v>147</v>
      </c>
      <c r="F84" s="42"/>
      <c r="G84" s="42"/>
      <c r="H84" s="42"/>
      <c r="I84" s="42">
        <f>7-COUNTBLANK(Men_5[[#This Row],[RD1 XCC Eagle]:[RD7 XCM TBD]])</f>
        <v>2</v>
      </c>
      <c r="J84" s="67" cm="1">
        <f t="array" ref="J84">IF(Men_5[[#This Row],[Number of Rounds]]&lt;=5,SUM(IF(ISNA(B84:H84),0,B84:H84)),SUM(LARGE(B84:H84,{1,2,3,4,5})))</f>
        <v>387</v>
      </c>
      <c r="K84" s="96" cm="1">
        <f t="array" ref="K84">113-SUM(IF(J84&gt;$J$18:$J$163,1/COUNTIF($J$18:$J$163,$J$18:$J$163)))</f>
        <v>58.999999999999993</v>
      </c>
    </row>
    <row r="85" spans="1:11" ht="16" x14ac:dyDescent="0.2">
      <c r="A85" s="95" t="s">
        <v>162</v>
      </c>
      <c r="B85" s="42">
        <f>_xlfn.IFNA(INDEX('RD1 Eagle'!$I$2:$I$200,MATCH(Men_5[[#This Row],[Rider]],'RD1 Eagle'!$F$2:$F$200,0)),"")</f>
        <v>204</v>
      </c>
      <c r="C85" s="42">
        <f>_xlfn.IFNA(INDEX('RD2 Shepherds'!$I$2:$I$200,MATCH(Men_5[[#This Row],[Rider]],'RD2 Shepherds'!$F$2:$F$200,0)),"")</f>
        <v>174</v>
      </c>
      <c r="D85" s="42" t="str">
        <f>_xlfn.IFNA(INDEX('RD3 Eagle Park'!$I$2:$I$200,MATCH(Men_5[[#This Row],[Rider]],'RD3 Eagle Park'!$F$2:$F$200,0)),"")</f>
        <v/>
      </c>
      <c r="E85" s="42" t="str">
        <f>_xlfn.IFNA(INDEX('RD4 Ohalloran'!$I$2:$I$200,MATCH(Men_5[[#This Row],[Rider]],'RD4 Ohalloran'!$F$2:$F$200,0)),"")</f>
        <v/>
      </c>
      <c r="F85" s="42"/>
      <c r="G85" s="42"/>
      <c r="H85" s="42"/>
      <c r="I85" s="42">
        <f>7-COUNTBLANK(Men_5[[#This Row],[RD1 XCC Eagle]:[RD7 XCM TBD]])</f>
        <v>2</v>
      </c>
      <c r="J85" s="67" cm="1">
        <f t="array" ref="J85">IF(Men_5[[#This Row],[Number of Rounds]]&lt;=5,SUM(IF(ISNA(B85:H85),0,B85:H85)),SUM(LARGE(B85:H85,{1,2,3,4,5})))</f>
        <v>378</v>
      </c>
      <c r="K85" s="96" cm="1">
        <f t="array" ref="K85">113-SUM(IF(J85&gt;$J$18:$J$163,1/COUNTIF($J$18:$J$163,$J$18:$J$163)))</f>
        <v>59.999999999999993</v>
      </c>
    </row>
    <row r="86" spans="1:11" ht="16" x14ac:dyDescent="0.2">
      <c r="A86" s="95" t="s">
        <v>134</v>
      </c>
      <c r="B86" s="42" t="str">
        <f>_xlfn.IFNA(INDEX('RD1 Eagle'!$I$2:$I$200,MATCH(Men_5[[#This Row],[Rider]],'RD1 Eagle'!$F$2:$F$200,0)),"")</f>
        <v/>
      </c>
      <c r="C86" s="42">
        <f>_xlfn.IFNA(INDEX('RD2 Shepherds'!$I$2:$I$200,MATCH(Men_5[[#This Row],[Rider]],'RD2 Shepherds'!$F$2:$F$200,0)),"")</f>
        <v>182</v>
      </c>
      <c r="D86" s="42">
        <f>_xlfn.IFNA(INDEX('RD3 Eagle Park'!$I$2:$I$200,MATCH(Men_5[[#This Row],[Rider]],'RD3 Eagle Park'!$F$2:$F$200,0)),"")</f>
        <v>196</v>
      </c>
      <c r="E86" s="42" t="str">
        <f>_xlfn.IFNA(INDEX('RD4 Ohalloran'!$I$2:$I$200,MATCH(Men_5[[#This Row],[Rider]],'RD4 Ohalloran'!$F$2:$F$200,0)),"")</f>
        <v/>
      </c>
      <c r="F86" s="42"/>
      <c r="G86" s="42"/>
      <c r="H86" s="42"/>
      <c r="I86" s="42">
        <f>7-COUNTBLANK(Men_5[[#This Row],[RD1 XCC Eagle]:[RD7 XCM TBD]])</f>
        <v>2</v>
      </c>
      <c r="J86" s="67" cm="1">
        <f t="array" ref="J86">IF(Men_5[[#This Row],[Number of Rounds]]&lt;=5,SUM(IF(ISNA(B86:H86),0,B86:H86)),SUM(LARGE(B86:H86,{1,2,3,4,5})))</f>
        <v>378</v>
      </c>
      <c r="K86" s="96" cm="1">
        <f t="array" ref="K86">113-SUM(IF(J86&gt;$J$18:$J$163,1/COUNTIF($J$18:$J$163,$J$18:$J$163)))</f>
        <v>59.999999999999993</v>
      </c>
    </row>
    <row r="87" spans="1:11" ht="16" x14ac:dyDescent="0.2">
      <c r="A87" s="95" t="s">
        <v>545</v>
      </c>
      <c r="B87" s="42" t="str">
        <f>_xlfn.IFNA(INDEX('RD1 Eagle'!$I$2:$I$200,MATCH(Men_5[[#This Row],[Rider]],'RD1 Eagle'!$F$2:$F$200,0)),"")</f>
        <v/>
      </c>
      <c r="C87" s="42" t="str">
        <f>_xlfn.IFNA(INDEX('RD2 Shepherds'!$I$2:$I$200,MATCH(Men_5[[#This Row],[Rider]],'RD2 Shepherds'!$F$2:$F$200,0)),"")</f>
        <v/>
      </c>
      <c r="D87" s="42">
        <f>_xlfn.IFNA(INDEX('RD3 Eagle Park'!$I$2:$I$200,MATCH(Men_5[[#This Row],[Rider]],'RD3 Eagle Park'!$F$2:$F$200,0)),"")</f>
        <v>189</v>
      </c>
      <c r="E87" s="42">
        <f>_xlfn.IFNA(INDEX('RD4 Ohalloran'!$I$2:$I$200,MATCH(Men_5[[#This Row],[Rider]],'RD4 Ohalloran'!$F$2:$F$200,0)),"")</f>
        <v>182</v>
      </c>
      <c r="F87" s="42"/>
      <c r="G87" s="42"/>
      <c r="H87" s="42"/>
      <c r="I87" s="42">
        <f>7-COUNTBLANK(Men_5[[#This Row],[RD1 XCC Eagle]:[RD7 XCM TBD]])</f>
        <v>2</v>
      </c>
      <c r="J87" s="67" cm="1">
        <f t="array" ref="J87">IF(Men_5[[#This Row],[Number of Rounds]]&lt;=5,SUM(IF(ISNA(B87:H87),0,B87:H87)),SUM(LARGE(B87:H87,{1,2,3,4,5})))</f>
        <v>371</v>
      </c>
      <c r="K87" s="96" cm="1">
        <f t="array" ref="K87">113-SUM(IF(J87&gt;$J$18:$J$163,1/COUNTIF($J$18:$J$163,$J$18:$J$163)))</f>
        <v>60.999999999999993</v>
      </c>
    </row>
    <row r="88" spans="1:11" ht="16" x14ac:dyDescent="0.2">
      <c r="A88" s="95" t="s">
        <v>505</v>
      </c>
      <c r="B88" s="42" t="str">
        <f>_xlfn.IFNA(INDEX('RD1 Eagle'!$I$2:$I$200,MATCH(Men_5[[#This Row],[Rider]],'RD1 Eagle'!$F$2:$F$200,0)),"")</f>
        <v/>
      </c>
      <c r="C88" s="42" t="str">
        <f>_xlfn.IFNA(INDEX('RD2 Shepherds'!$I$2:$I$200,MATCH(Men_5[[#This Row],[Rider]],'RD2 Shepherds'!$F$2:$F$200,0)),"")</f>
        <v/>
      </c>
      <c r="D88" s="42">
        <f>_xlfn.IFNA(INDEX('RD3 Eagle Park'!$I$2:$I$200,MATCH(Men_5[[#This Row],[Rider]],'RD3 Eagle Park'!$F$2:$F$200,0)),"")</f>
        <v>370</v>
      </c>
      <c r="E88" s="42" t="str">
        <f>_xlfn.IFNA(INDEX('RD4 Ohalloran'!$I$2:$I$200,MATCH(Men_5[[#This Row],[Rider]],'RD4 Ohalloran'!$F$2:$F$200,0)),"")</f>
        <v/>
      </c>
      <c r="F88" s="42"/>
      <c r="G88" s="42"/>
      <c r="H88" s="42"/>
      <c r="I88" s="42">
        <f>7-COUNTBLANK(Men_5[[#This Row],[RD1 XCC Eagle]:[RD7 XCM TBD]])</f>
        <v>1</v>
      </c>
      <c r="J88" s="67" cm="1">
        <f t="array" ref="J88">IF(Men_5[[#This Row],[Number of Rounds]]&lt;=5,SUM(IF(ISNA(B88:H88),0,B88:H88)),SUM(LARGE(B88:H88,{1,2,3,4,5})))</f>
        <v>370</v>
      </c>
      <c r="K88" s="96" cm="1">
        <f t="array" ref="K88">113-SUM(IF(J88&gt;$J$18:$J$163,1/COUNTIF($J$18:$J$163,$J$18:$J$163)))</f>
        <v>61.999999999999993</v>
      </c>
    </row>
    <row r="89" spans="1:11" ht="16" x14ac:dyDescent="0.2">
      <c r="A89" s="95" t="s">
        <v>701</v>
      </c>
      <c r="B89" s="118" t="str">
        <f>_xlfn.IFNA(INDEX('RD1 Eagle'!$I$2:$I$200,MATCH(Men_5[[#This Row],[Rider]],'RD1 Eagle'!$F$2:$F$200,0)),"")</f>
        <v/>
      </c>
      <c r="C89" s="118" t="str">
        <f>_xlfn.IFNA(INDEX('RD2 Shepherds'!$I$2:$I$200,MATCH(Men_5[[#This Row],[Rider]],'RD2 Shepherds'!$F$2:$F$200,0)),"")</f>
        <v/>
      </c>
      <c r="D89" s="118" t="str">
        <f>_xlfn.IFNA(INDEX('RD3 Eagle Park'!$I$2:$I$200,MATCH(Men_5[[#This Row],[Rider]],'RD3 Eagle Park'!$F$2:$F$200,0)),"")</f>
        <v/>
      </c>
      <c r="E89" s="42">
        <f>_xlfn.IFNA(INDEX('RD4 Ohalloran'!$I$2:$I$200,MATCH(Men_5[[#This Row],[Rider]],'RD4 Ohalloran'!$F$2:$F$200,0)),"")</f>
        <v>360</v>
      </c>
      <c r="F89" s="42"/>
      <c r="G89" s="42"/>
      <c r="H89" s="42"/>
      <c r="I89" s="118">
        <f>7-COUNTBLANK(Men_5[[#This Row],[RD1 XCC Eagle]:[RD7 XCM TBD]])</f>
        <v>1</v>
      </c>
      <c r="J89" s="67" cm="1">
        <f t="array" ref="J89">IF(Men_5[[#This Row],[Number of Rounds]]&lt;=5,SUM(IF(ISNA(B89:H89),0,B89:H89)),SUM(LARGE(B89:H89,{1,2,3,4,5})))</f>
        <v>360</v>
      </c>
      <c r="K89" s="96" cm="1">
        <f t="array" ref="K89">113-SUM(IF(J89&gt;$J$18:$J$163,1/COUNTIF($J$18:$J$163,$J$18:$J$163)))</f>
        <v>62.999999999999993</v>
      </c>
    </row>
    <row r="90" spans="1:11" ht="16" x14ac:dyDescent="0.2">
      <c r="A90" s="95" t="s">
        <v>698</v>
      </c>
      <c r="B90" s="42" t="str">
        <f>_xlfn.IFNA(INDEX('RD1 Eagle'!$I$2:$I$200,MATCH(Men_5[[#This Row],[Rider]],'RD1 Eagle'!$F$2:$F$200,0)),"")</f>
        <v/>
      </c>
      <c r="C90" s="42" t="str">
        <f>_xlfn.IFNA(INDEX('RD2 Shepherds'!$I$2:$I$200,MATCH(Men_5[[#This Row],[Rider]],'RD2 Shepherds'!$F$2:$F$200,0)),"")</f>
        <v/>
      </c>
      <c r="D90" s="42" t="str">
        <f>_xlfn.IFNA(INDEX('RD3 Eagle Park'!$I$2:$I$200,MATCH(Men_5[[#This Row],[Rider]],'RD3 Eagle Park'!$F$2:$F$200,0)),"")</f>
        <v/>
      </c>
      <c r="E90" s="42">
        <f>_xlfn.IFNA(INDEX('RD4 Ohalloran'!$I$2:$I$200,MATCH(Men_5[[#This Row],[Rider]],'RD4 Ohalloran'!$F$2:$F$200,0)),"")</f>
        <v>350</v>
      </c>
      <c r="F90" s="42"/>
      <c r="G90" s="42"/>
      <c r="H90" s="42"/>
      <c r="I90" s="42">
        <f>7-COUNTBLANK(Men_5[[#This Row],[RD1 XCC Eagle]:[RD7 XCM TBD]])</f>
        <v>1</v>
      </c>
      <c r="J90" s="67" cm="1">
        <f t="array" ref="J90">IF(Men_5[[#This Row],[Number of Rounds]]&lt;=5,SUM(IF(ISNA(B90:H90),0,B90:H90)),SUM(LARGE(B90:H90,{1,2,3,4,5})))</f>
        <v>350</v>
      </c>
      <c r="K90" s="96" cm="1">
        <f t="array" ref="K90">113-SUM(IF(J90&gt;$J$18:$J$163,1/COUNTIF($J$18:$J$163,$J$18:$J$163)))</f>
        <v>63.999999999999993</v>
      </c>
    </row>
    <row r="91" spans="1:11" ht="16" x14ac:dyDescent="0.2">
      <c r="A91" s="95" t="s">
        <v>225</v>
      </c>
      <c r="B91" s="42">
        <f>_xlfn.IFNA(INDEX('RD1 Eagle'!$I$2:$I$200,MATCH(Men_5[[#This Row],[Rider]],'RD1 Eagle'!$F$2:$F$200,0)),"")</f>
        <v>350</v>
      </c>
      <c r="C91" s="42" t="str">
        <f>_xlfn.IFNA(INDEX('RD2 Shepherds'!$I$2:$I$200,MATCH(Men_5[[#This Row],[Rider]],'RD2 Shepherds'!$F$2:$F$200,0)),"")</f>
        <v/>
      </c>
      <c r="D91" s="42" t="str">
        <f>_xlfn.IFNA(INDEX('RD3 Eagle Park'!$I$2:$I$200,MATCH(Men_5[[#This Row],[Rider]],'RD3 Eagle Park'!$F$2:$F$200,0)),"")</f>
        <v/>
      </c>
      <c r="E91" s="42" t="str">
        <f>_xlfn.IFNA(INDEX('RD4 Ohalloran'!$I$2:$I$200,MATCH(Men_5[[#This Row],[Rider]],'RD4 Ohalloran'!$F$2:$F$200,0)),"")</f>
        <v/>
      </c>
      <c r="F91" s="42"/>
      <c r="G91" s="42"/>
      <c r="H91" s="42"/>
      <c r="I91" s="42">
        <f>7-COUNTBLANK(Men_5[[#This Row],[RD1 XCC Eagle]:[RD7 XCM TBD]])</f>
        <v>1</v>
      </c>
      <c r="J91" s="67" cm="1">
        <f t="array" ref="J91">IF(Men_5[[#This Row],[Number of Rounds]]&lt;=5,SUM(IF(ISNA(B91:H91),0,B91:H91)),SUM(LARGE(B91:H91,{1,2,3,4,5})))</f>
        <v>350</v>
      </c>
      <c r="K91" s="96" cm="1">
        <f t="array" ref="K91">113-SUM(IF(J91&gt;$J$18:$J$163,1/COUNTIF($J$18:$J$163,$J$18:$J$163)))</f>
        <v>63.999999999999993</v>
      </c>
    </row>
    <row r="92" spans="1:11" ht="16" x14ac:dyDescent="0.2">
      <c r="A92" s="95" t="s">
        <v>529</v>
      </c>
      <c r="B92" s="42" t="str">
        <f>_xlfn.IFNA(INDEX('RD1 Eagle'!$I$2:$I$200,MATCH(Men_5[[#This Row],[Rider]],'RD1 Eagle'!$F$2:$F$200,0)),"")</f>
        <v/>
      </c>
      <c r="C92" s="42" t="str">
        <f>_xlfn.IFNA(INDEX('RD2 Shepherds'!$I$2:$I$200,MATCH(Men_5[[#This Row],[Rider]],'RD2 Shepherds'!$F$2:$F$200,0)),"")</f>
        <v/>
      </c>
      <c r="D92" s="42">
        <f>_xlfn.IFNA(INDEX('RD3 Eagle Park'!$I$2:$I$200,MATCH(Men_5[[#This Row],[Rider]],'RD3 Eagle Park'!$F$2:$F$200,0)),"")</f>
        <v>350</v>
      </c>
      <c r="E92" s="42" t="str">
        <f>_xlfn.IFNA(INDEX('RD4 Ohalloran'!$I$2:$I$200,MATCH(Men_5[[#This Row],[Rider]],'RD4 Ohalloran'!$F$2:$F$200,0)),"")</f>
        <v/>
      </c>
      <c r="F92" s="42"/>
      <c r="G92" s="42"/>
      <c r="H92" s="42"/>
      <c r="I92" s="42">
        <f>7-COUNTBLANK(Men_5[[#This Row],[RD1 XCC Eagle]:[RD7 XCM TBD]])</f>
        <v>1</v>
      </c>
      <c r="J92" s="67" cm="1">
        <f t="array" ref="J92">IF(Men_5[[#This Row],[Number of Rounds]]&lt;=5,SUM(IF(ISNA(B92:H92),0,B92:H92)),SUM(LARGE(B92:H92,{1,2,3,4,5})))</f>
        <v>350</v>
      </c>
      <c r="K92" s="96" cm="1">
        <f t="array" ref="K92">113-SUM(IF(J92&gt;$J$18:$J$163,1/COUNTIF($J$18:$J$163,$J$18:$J$163)))</f>
        <v>63.999999999999993</v>
      </c>
    </row>
    <row r="93" spans="1:11" ht="16" x14ac:dyDescent="0.2">
      <c r="A93" s="95" t="s">
        <v>705</v>
      </c>
      <c r="B93" s="118" t="str">
        <f>_xlfn.IFNA(INDEX('RD1 Eagle'!$I$2:$I$200,MATCH(Men_5[[#This Row],[Rider]],'RD1 Eagle'!$F$2:$F$200,0)),"")</f>
        <v/>
      </c>
      <c r="C93" s="118" t="str">
        <f>_xlfn.IFNA(INDEX('RD2 Shepherds'!$I$2:$I$200,MATCH(Men_5[[#This Row],[Rider]],'RD2 Shepherds'!$F$2:$F$200,0)),"")</f>
        <v/>
      </c>
      <c r="D93" s="118" t="str">
        <f>_xlfn.IFNA(INDEX('RD3 Eagle Park'!$I$2:$I$200,MATCH(Men_5[[#This Row],[Rider]],'RD3 Eagle Park'!$F$2:$F$200,0)),"")</f>
        <v/>
      </c>
      <c r="E93" s="42">
        <f>_xlfn.IFNA(INDEX('RD4 Ohalloran'!$I$2:$I$200,MATCH(Men_5[[#This Row],[Rider]],'RD4 Ohalloran'!$F$2:$F$200,0)),"")</f>
        <v>350</v>
      </c>
      <c r="F93" s="42"/>
      <c r="G93" s="42"/>
      <c r="H93" s="42"/>
      <c r="I93" s="118">
        <f>7-COUNTBLANK(Men_5[[#This Row],[RD1 XCC Eagle]:[RD7 XCM TBD]])</f>
        <v>1</v>
      </c>
      <c r="J93" s="67" cm="1">
        <f t="array" ref="J93">IF(Men_5[[#This Row],[Number of Rounds]]&lt;=5,SUM(IF(ISNA(B93:H93),0,B93:H93)),SUM(LARGE(B93:H93,{1,2,3,4,5})))</f>
        <v>350</v>
      </c>
      <c r="K93" s="96" cm="1">
        <f t="array" ref="K93">113-SUM(IF(J93&gt;$J$18:$J$163,1/COUNTIF($J$18:$J$163,$J$18:$J$163)))</f>
        <v>63.999999999999993</v>
      </c>
    </row>
    <row r="94" spans="1:11" ht="16" x14ac:dyDescent="0.2">
      <c r="A94" s="95" t="s">
        <v>117</v>
      </c>
      <c r="B94" s="118" t="str">
        <f>_xlfn.IFNA(INDEX('RD1 Eagle'!$I$2:$I$200,MATCH(Men_5[[#This Row],[Rider]],'RD1 Eagle'!$F$2:$F$200,0)),"")</f>
        <v/>
      </c>
      <c r="C94" s="118">
        <f>_xlfn.IFNA(INDEX('RD2 Shepherds'!$I$2:$I$200,MATCH(Men_5[[#This Row],[Rider]],'RD2 Shepherds'!$F$2:$F$200,0)),"")</f>
        <v>350</v>
      </c>
      <c r="D94" s="118" t="str">
        <f>_xlfn.IFNA(INDEX('RD3 Eagle Park'!$I$2:$I$200,MATCH(Men_5[[#This Row],[Rider]],'RD3 Eagle Park'!$F$2:$F$200,0)),"")</f>
        <v/>
      </c>
      <c r="E94" s="42" t="str">
        <f>_xlfn.IFNA(INDEX('RD4 Ohalloran'!$I$2:$I$200,MATCH(Men_5[[#This Row],[Rider]],'RD4 Ohalloran'!$F$2:$F$200,0)),"")</f>
        <v/>
      </c>
      <c r="F94" s="42"/>
      <c r="G94" s="42"/>
      <c r="H94" s="42"/>
      <c r="I94" s="118">
        <f>7-COUNTBLANK(Men_5[[#This Row],[RD1 XCC Eagle]:[RD7 XCM TBD]])</f>
        <v>1</v>
      </c>
      <c r="J94" s="67" cm="1">
        <f t="array" ref="J94">IF(Men_5[[#This Row],[Number of Rounds]]&lt;=5,SUM(IF(ISNA(B94:H94),0,B94:H94)),SUM(LARGE(B94:H94,{1,2,3,4,5})))</f>
        <v>350</v>
      </c>
      <c r="K94" s="96" cm="1">
        <f t="array" ref="K94">113-SUM(IF(J94&gt;$J$18:$J$163,1/COUNTIF($J$18:$J$163,$J$18:$J$163)))</f>
        <v>63.999999999999993</v>
      </c>
    </row>
    <row r="95" spans="1:11" ht="16" x14ac:dyDescent="0.2">
      <c r="A95" s="95" t="s">
        <v>269</v>
      </c>
      <c r="B95" s="42">
        <f>_xlfn.IFNA(INDEX('RD1 Eagle'!$I$2:$I$200,MATCH(Men_5[[#This Row],[Rider]],'RD1 Eagle'!$F$2:$F$200,0)),"")</f>
        <v>182</v>
      </c>
      <c r="C95" s="42" t="str">
        <f>_xlfn.IFNA(INDEX('RD2 Shepherds'!$I$2:$I$200,MATCH(Men_5[[#This Row],[Rider]],'RD2 Shepherds'!$F$2:$F$200,0)),"")</f>
        <v/>
      </c>
      <c r="D95" s="48" t="str">
        <f>_xlfn.IFNA(INDEX('RD3 Eagle Park'!$I$2:$I$200,MATCH(Men_5[[#This Row],[Rider]],'RD3 Eagle Park'!$F$2:$F$200,0)),"")</f>
        <v/>
      </c>
      <c r="E95" s="48">
        <f>_xlfn.IFNA(INDEX('RD4 Ohalloran'!$I$2:$I$200,MATCH(Men_5[[#This Row],[Rider]],'RD4 Ohalloran'!$F$2:$F$200,0)),"")</f>
        <v>161</v>
      </c>
      <c r="F95" s="48"/>
      <c r="G95" s="48"/>
      <c r="H95" s="48"/>
      <c r="I95" s="42">
        <f>7-COUNTBLANK(Men_5[[#This Row],[RD1 XCC Eagle]:[RD7 XCM TBD]])</f>
        <v>2</v>
      </c>
      <c r="J95" s="68" cm="1">
        <f t="array" ref="J95">IF(Men_5[[#This Row],[Number of Rounds]]&lt;=5,SUM(IF(ISNA(B95:H95),0,B95:H95)),SUM(LARGE(B95:H95,{1,2,3,4,5})))</f>
        <v>343</v>
      </c>
      <c r="K95" s="96" cm="1">
        <f t="array" ref="K95">113-SUM(IF(J95&gt;$J$18:$J$163,1/COUNTIF($J$18:$J$163,$J$18:$J$163)))</f>
        <v>65</v>
      </c>
    </row>
    <row r="96" spans="1:11" ht="16" x14ac:dyDescent="0.2">
      <c r="A96" s="95" t="s">
        <v>228</v>
      </c>
      <c r="B96" s="42">
        <f>_xlfn.IFNA(INDEX('RD1 Eagle'!$I$2:$I$200,MATCH(Men_5[[#This Row],[Rider]],'RD1 Eagle'!$F$2:$F$200,0)),"")</f>
        <v>330</v>
      </c>
      <c r="C96" s="42" t="str">
        <f>_xlfn.IFNA(INDEX('RD2 Shepherds'!$I$2:$I$200,MATCH(Men_5[[#This Row],[Rider]],'RD2 Shepherds'!$F$2:$F$200,0)),"")</f>
        <v/>
      </c>
      <c r="D96" s="42" t="str">
        <f>_xlfn.IFNA(INDEX('RD3 Eagle Park'!$I$2:$I$200,MATCH(Men_5[[#This Row],[Rider]],'RD3 Eagle Park'!$F$2:$F$200,0)),"")</f>
        <v/>
      </c>
      <c r="E96" s="42" t="str">
        <f>_xlfn.IFNA(INDEX('RD4 Ohalloran'!$I$2:$I$200,MATCH(Men_5[[#This Row],[Rider]],'RD4 Ohalloran'!$F$2:$F$200,0)),"")</f>
        <v/>
      </c>
      <c r="F96" s="42"/>
      <c r="G96" s="42"/>
      <c r="H96" s="42"/>
      <c r="I96" s="42">
        <f>7-COUNTBLANK(Men_5[[#This Row],[RD1 XCC Eagle]:[RD7 XCM TBD]])</f>
        <v>1</v>
      </c>
      <c r="J96" s="67" cm="1">
        <f t="array" ref="J96">IF(Men_5[[#This Row],[Number of Rounds]]&lt;=5,SUM(IF(ISNA(B96:H96),0,B96:H96)),SUM(LARGE(B96:H96,{1,2,3,4,5})))</f>
        <v>330</v>
      </c>
      <c r="K96" s="96" cm="1">
        <f t="array" ref="K96">113-SUM(IF(J96&gt;$J$18:$J$163,1/COUNTIF($J$18:$J$163,$J$18:$J$163)))</f>
        <v>66</v>
      </c>
    </row>
    <row r="97" spans="1:11" ht="16" x14ac:dyDescent="0.2">
      <c r="A97" s="95" t="s">
        <v>133</v>
      </c>
      <c r="B97" s="42" t="str">
        <f>_xlfn.IFNA(INDEX('RD1 Eagle'!$I$2:$I$200,MATCH(Men_5[[#This Row],[Rider]],'RD1 Eagle'!$F$2:$F$200,0)),"")</f>
        <v/>
      </c>
      <c r="C97" s="42">
        <f>_xlfn.IFNA(INDEX('RD2 Shepherds'!$I$2:$I$200,MATCH(Men_5[[#This Row],[Rider]],'RD2 Shepherds'!$F$2:$F$200,0)),"")</f>
        <v>189</v>
      </c>
      <c r="D97" s="42" t="str">
        <f>_xlfn.IFNA(INDEX('RD3 Eagle Park'!$I$2:$I$200,MATCH(Men_5[[#This Row],[Rider]],'RD3 Eagle Park'!$F$2:$F$200,0)),"")</f>
        <v/>
      </c>
      <c r="E97" s="42">
        <f>_xlfn.IFNA(INDEX('RD4 Ohalloran'!$I$2:$I$200,MATCH(Men_5[[#This Row],[Rider]],'RD4 Ohalloran'!$F$2:$F$200,0)),"")</f>
        <v>136.5</v>
      </c>
      <c r="F97" s="42"/>
      <c r="G97" s="42"/>
      <c r="H97" s="42"/>
      <c r="I97" s="42">
        <f>7-COUNTBLANK(Men_5[[#This Row],[RD1 XCC Eagle]:[RD7 XCM TBD]])</f>
        <v>2</v>
      </c>
      <c r="J97" s="67" cm="1">
        <f t="array" ref="J97">IF(Men_5[[#This Row],[Number of Rounds]]&lt;=5,SUM(IF(ISNA(B97:H97),0,B97:H97)),SUM(LARGE(B97:H97,{1,2,3,4,5})))</f>
        <v>325.5</v>
      </c>
      <c r="K97" s="96" cm="1">
        <f t="array" ref="K97">113-SUM(IF(J97&gt;$J$18:$J$163,1/COUNTIF($J$18:$J$163,$J$18:$J$163)))</f>
        <v>67</v>
      </c>
    </row>
    <row r="98" spans="1:11" ht="16" x14ac:dyDescent="0.2">
      <c r="A98" s="95" t="s">
        <v>510</v>
      </c>
      <c r="B98" s="42" t="str">
        <f>_xlfn.IFNA(INDEX('RD1 Eagle'!$I$2:$I$200,MATCH(Men_5[[#This Row],[Rider]],'RD1 Eagle'!$F$2:$F$200,0)),"")</f>
        <v/>
      </c>
      <c r="C98" s="42" t="str">
        <f>_xlfn.IFNA(INDEX('RD2 Shepherds'!$I$2:$I$200,MATCH(Men_5[[#This Row],[Rider]],'RD2 Shepherds'!$F$2:$F$200,0)),"")</f>
        <v/>
      </c>
      <c r="D98" s="42">
        <f>_xlfn.IFNA(INDEX('RD3 Eagle Park'!$I$2:$I$200,MATCH(Men_5[[#This Row],[Rider]],'RD3 Eagle Park'!$F$2:$F$200,0)),"")</f>
        <v>320</v>
      </c>
      <c r="E98" s="42" t="str">
        <f>_xlfn.IFNA(INDEX('RD4 Ohalloran'!$I$2:$I$200,MATCH(Men_5[[#This Row],[Rider]],'RD4 Ohalloran'!$F$2:$F$200,0)),"")</f>
        <v/>
      </c>
      <c r="F98" s="42"/>
      <c r="G98" s="42"/>
      <c r="H98" s="42"/>
      <c r="I98" s="42">
        <f>7-COUNTBLANK(Men_5[[#This Row],[RD1 XCC Eagle]:[RD7 XCM TBD]])</f>
        <v>1</v>
      </c>
      <c r="J98" s="67" cm="1">
        <f t="array" ref="J98">IF(Men_5[[#This Row],[Number of Rounds]]&lt;=5,SUM(IF(ISNA(B98:H98),0,B98:H98)),SUM(LARGE(B98:H98,{1,2,3,4,5})))</f>
        <v>320</v>
      </c>
      <c r="K98" s="96" cm="1">
        <f t="array" ref="K98">113-SUM(IF(J98&gt;$J$18:$J$163,1/COUNTIF($J$18:$J$163,$J$18:$J$163)))</f>
        <v>68</v>
      </c>
    </row>
    <row r="99" spans="1:11" ht="16" x14ac:dyDescent="0.2">
      <c r="A99" s="95" t="s">
        <v>521</v>
      </c>
      <c r="B99" s="42" t="str">
        <f>_xlfn.IFNA(INDEX('RD1 Eagle'!$I$2:$I$200,MATCH(Men_5[[#This Row],[Rider]],'RD1 Eagle'!$F$2:$F$200,0)),"")</f>
        <v/>
      </c>
      <c r="C99" s="42" t="str">
        <f>_xlfn.IFNA(INDEX('RD2 Shepherds'!$I$2:$I$200,MATCH(Men_5[[#This Row],[Rider]],'RD2 Shepherds'!$F$2:$F$200,0)),"")</f>
        <v/>
      </c>
      <c r="D99" s="42">
        <f>_xlfn.IFNA(INDEX('RD3 Eagle Park'!$I$2:$I$200,MATCH(Men_5[[#This Row],[Rider]],'RD3 Eagle Park'!$F$2:$F$200,0)),"")</f>
        <v>320</v>
      </c>
      <c r="E99" s="42" t="str">
        <f>_xlfn.IFNA(INDEX('RD4 Ohalloran'!$I$2:$I$200,MATCH(Men_5[[#This Row],[Rider]],'RD4 Ohalloran'!$F$2:$F$200,0)),"")</f>
        <v/>
      </c>
      <c r="F99" s="42"/>
      <c r="G99" s="42"/>
      <c r="H99" s="42"/>
      <c r="I99" s="42">
        <f>7-COUNTBLANK(Men_5[[#This Row],[RD1 XCC Eagle]:[RD7 XCM TBD]])</f>
        <v>1</v>
      </c>
      <c r="J99" s="67" cm="1">
        <f t="array" ref="J99">IF(Men_5[[#This Row],[Number of Rounds]]&lt;=5,SUM(IF(ISNA(B99:H99),0,B99:H99)),SUM(LARGE(B99:H99,{1,2,3,4,5})))</f>
        <v>320</v>
      </c>
      <c r="K99" s="96" cm="1">
        <f t="array" ref="K99">113-SUM(IF(J99&gt;$J$18:$J$163,1/COUNTIF($J$18:$J$163,$J$18:$J$163)))</f>
        <v>68</v>
      </c>
    </row>
    <row r="100" spans="1:11" ht="16" x14ac:dyDescent="0.2">
      <c r="A100" s="95" t="s">
        <v>699</v>
      </c>
      <c r="B100" s="118" t="str">
        <f>_xlfn.IFNA(INDEX('RD1 Eagle'!$I$2:$I$200,MATCH(Men_5[[#This Row],[Rider]],'RD1 Eagle'!$F$2:$F$200,0)),"")</f>
        <v/>
      </c>
      <c r="C100" s="118" t="str">
        <f>_xlfn.IFNA(INDEX('RD2 Shepherds'!$I$2:$I$200,MATCH(Men_5[[#This Row],[Rider]],'RD2 Shepherds'!$F$2:$F$200,0)),"")</f>
        <v/>
      </c>
      <c r="D100" s="118" t="str">
        <f>_xlfn.IFNA(INDEX('RD3 Eagle Park'!$I$2:$I$200,MATCH(Men_5[[#This Row],[Rider]],'RD3 Eagle Park'!$F$2:$F$200,0)),"")</f>
        <v/>
      </c>
      <c r="E100" s="42">
        <f>_xlfn.IFNA(INDEX('RD4 Ohalloran'!$I$2:$I$200,MATCH(Men_5[[#This Row],[Rider]],'RD4 Ohalloran'!$F$2:$F$200,0)),"")</f>
        <v>320</v>
      </c>
      <c r="F100" s="42"/>
      <c r="G100" s="42"/>
      <c r="H100" s="42"/>
      <c r="I100" s="118">
        <f>7-COUNTBLANK(Men_5[[#This Row],[RD1 XCC Eagle]:[RD7 XCM TBD]])</f>
        <v>1</v>
      </c>
      <c r="J100" s="67" cm="1">
        <f t="array" ref="J100">IF(Men_5[[#This Row],[Number of Rounds]]&lt;=5,SUM(IF(ISNA(B100:H100),0,B100:H100)),SUM(LARGE(B100:H100,{1,2,3,4,5})))</f>
        <v>320</v>
      </c>
      <c r="K100" s="96" cm="1">
        <f t="array" ref="K100">113-SUM(IF(J100&gt;$J$18:$J$163,1/COUNTIF($J$18:$J$163,$J$18:$J$163)))</f>
        <v>68</v>
      </c>
    </row>
    <row r="101" spans="1:11" ht="16" x14ac:dyDescent="0.2">
      <c r="A101" s="95" t="s">
        <v>249</v>
      </c>
      <c r="B101" s="42">
        <f>_xlfn.IFNA(INDEX('RD1 Eagle'!$I$2:$I$200,MATCH(Men_5[[#This Row],[Rider]],'RD1 Eagle'!$F$2:$F$200,0)),"")</f>
        <v>315</v>
      </c>
      <c r="C101" s="42" t="str">
        <f>_xlfn.IFNA(INDEX('RD2 Shepherds'!$I$2:$I$200,MATCH(Men_5[[#This Row],[Rider]],'RD2 Shepherds'!$F$2:$F$200,0)),"")</f>
        <v/>
      </c>
      <c r="D101" s="42" t="str">
        <f>_xlfn.IFNA(INDEX('RD3 Eagle Park'!$I$2:$I$200,MATCH(Men_5[[#This Row],[Rider]],'RD3 Eagle Park'!$F$2:$F$200,0)),"")</f>
        <v/>
      </c>
      <c r="E101" s="42" t="str">
        <f>_xlfn.IFNA(INDEX('RD4 Ohalloran'!$I$2:$I$200,MATCH(Men_5[[#This Row],[Rider]],'RD4 Ohalloran'!$F$2:$F$200,0)),"")</f>
        <v/>
      </c>
      <c r="F101" s="42"/>
      <c r="G101" s="42"/>
      <c r="H101" s="42"/>
      <c r="I101" s="42">
        <f>7-COUNTBLANK(Men_5[[#This Row],[RD1 XCC Eagle]:[RD7 XCM TBD]])</f>
        <v>1</v>
      </c>
      <c r="J101" s="67" cm="1">
        <f t="array" ref="J101">IF(Men_5[[#This Row],[Number of Rounds]]&lt;=5,SUM(IF(ISNA(B101:H101),0,B101:H101)),SUM(LARGE(B101:H101,{1,2,3,4,5})))</f>
        <v>315</v>
      </c>
      <c r="K101" s="96" cm="1">
        <f t="array" ref="K101">113-SUM(IF(J101&gt;$J$18:$J$163,1/COUNTIF($J$18:$J$163,$J$18:$J$163)))</f>
        <v>69</v>
      </c>
    </row>
    <row r="102" spans="1:11" ht="16" x14ac:dyDescent="0.2">
      <c r="A102" s="95" t="s">
        <v>522</v>
      </c>
      <c r="B102" s="42" t="str">
        <f>_xlfn.IFNA(INDEX('RD1 Eagle'!$I$2:$I$200,MATCH(Men_5[[#This Row],[Rider]],'RD1 Eagle'!$F$2:$F$200,0)),"")</f>
        <v/>
      </c>
      <c r="C102" s="42" t="str">
        <f>_xlfn.IFNA(INDEX('RD2 Shepherds'!$I$2:$I$200,MATCH(Men_5[[#This Row],[Rider]],'RD2 Shepherds'!$F$2:$F$200,0)),"")</f>
        <v/>
      </c>
      <c r="D102" s="42">
        <f>_xlfn.IFNA(INDEX('RD3 Eagle Park'!$I$2:$I$200,MATCH(Men_5[[#This Row],[Rider]],'RD3 Eagle Park'!$F$2:$F$200,0)),"")</f>
        <v>312</v>
      </c>
      <c r="E102" s="42" t="str">
        <f>_xlfn.IFNA(INDEX('RD4 Ohalloran'!$I$2:$I$200,MATCH(Men_5[[#This Row],[Rider]],'RD4 Ohalloran'!$F$2:$F$200,0)),"")</f>
        <v/>
      </c>
      <c r="F102" s="42"/>
      <c r="G102" s="42"/>
      <c r="H102" s="42"/>
      <c r="I102" s="42">
        <f>7-COUNTBLANK(Men_5[[#This Row],[RD1 XCC Eagle]:[RD7 XCM TBD]])</f>
        <v>1</v>
      </c>
      <c r="J102" s="67" cm="1">
        <f t="array" ref="J102">IF(Men_5[[#This Row],[Number of Rounds]]&lt;=5,SUM(IF(ISNA(B102:H102),0,B102:H102)),SUM(LARGE(B102:H102,{1,2,3,4,5})))</f>
        <v>312</v>
      </c>
      <c r="K102" s="96" cm="1">
        <f t="array" ref="K102">113-SUM(IF(J102&gt;$J$18:$J$163,1/COUNTIF($J$18:$J$163,$J$18:$J$163)))</f>
        <v>70</v>
      </c>
    </row>
    <row r="103" spans="1:11" ht="16" x14ac:dyDescent="0.2">
      <c r="A103" s="95" t="s">
        <v>148</v>
      </c>
      <c r="B103" s="42" t="str">
        <f>_xlfn.IFNA(INDEX('RD1 Eagle'!$I$2:$I$200,MATCH(Men_5[[#This Row],[Rider]],'RD1 Eagle'!$F$2:$F$200,0)),"")</f>
        <v/>
      </c>
      <c r="C103" s="42">
        <f>_xlfn.IFNA(INDEX('RD2 Shepherds'!$I$2:$I$200,MATCH(Men_5[[#This Row],[Rider]],'RD2 Shepherds'!$F$2:$F$200,0)),"")</f>
        <v>300</v>
      </c>
      <c r="D103" s="42" t="str">
        <f>_xlfn.IFNA(INDEX('RD3 Eagle Park'!$I$2:$I$200,MATCH(Men_5[[#This Row],[Rider]],'RD3 Eagle Park'!$F$2:$F$200,0)),"")</f>
        <v/>
      </c>
      <c r="E103" s="42" t="str">
        <f>_xlfn.IFNA(INDEX('RD4 Ohalloran'!$I$2:$I$200,MATCH(Men_5[[#This Row],[Rider]],'RD4 Ohalloran'!$F$2:$F$200,0)),"")</f>
        <v/>
      </c>
      <c r="F103" s="42"/>
      <c r="G103" s="42"/>
      <c r="H103" s="42"/>
      <c r="I103" s="42">
        <f>7-COUNTBLANK(Men_5[[#This Row],[RD1 XCC Eagle]:[RD7 XCM TBD]])</f>
        <v>1</v>
      </c>
      <c r="J103" s="67" cm="1">
        <f t="array" ref="J103">IF(Men_5[[#This Row],[Number of Rounds]]&lt;=5,SUM(IF(ISNA(B103:H103),0,B103:H103)),SUM(LARGE(B103:H103,{1,2,3,4,5})))</f>
        <v>300</v>
      </c>
      <c r="K103" s="96" cm="1">
        <f t="array" ref="K103">113-SUM(IF(J103&gt;$J$18:$J$163,1/COUNTIF($J$18:$J$163,$J$18:$J$163)))</f>
        <v>71</v>
      </c>
    </row>
    <row r="104" spans="1:11" ht="16" x14ac:dyDescent="0.2">
      <c r="A104" s="95" t="s">
        <v>722</v>
      </c>
      <c r="B104" s="42" t="str">
        <f>_xlfn.IFNA(INDEX('RD1 Eagle'!$I$2:$I$200,MATCH(Men_5[[#This Row],[Rider]],'RD1 Eagle'!$F$2:$F$200,0)),"")</f>
        <v/>
      </c>
      <c r="C104" s="42" t="str">
        <f>_xlfn.IFNA(INDEX('RD2 Shepherds'!$I$2:$I$200,MATCH(Men_5[[#This Row],[Rider]],'RD2 Shepherds'!$F$2:$F$200,0)),"")</f>
        <v/>
      </c>
      <c r="D104" s="42" t="str">
        <f>_xlfn.IFNA(INDEX('RD3 Eagle Park'!$I$2:$I$200,MATCH(Men_5[[#This Row],[Rider]],'RD3 Eagle Park'!$F$2:$F$200,0)),"")</f>
        <v/>
      </c>
      <c r="E104" s="42">
        <f>_xlfn.IFNA(INDEX('RD4 Ohalloran'!$I$2:$I$200,MATCH(Men_5[[#This Row],[Rider]],'RD4 Ohalloran'!$F$2:$F$200,0)),"")</f>
        <v>300</v>
      </c>
      <c r="F104" s="42"/>
      <c r="G104" s="42"/>
      <c r="H104" s="42"/>
      <c r="I104" s="42">
        <f>7-COUNTBLANK(Men_5[[#This Row],[RD1 XCC Eagle]:[RD7 XCM TBD]])</f>
        <v>1</v>
      </c>
      <c r="J104" s="67" cm="1">
        <f t="array" ref="J104">IF(Men_5[[#This Row],[Number of Rounds]]&lt;=5,SUM(IF(ISNA(B104:H104),0,B104:H104)),SUM(LARGE(B104:H104,{1,2,3,4,5})))</f>
        <v>300</v>
      </c>
      <c r="K104" s="96" cm="1">
        <f t="array" ref="K104">113-SUM(IF(J104&gt;$J$18:$J$163,1/COUNTIF($J$18:$J$163,$J$18:$J$163)))</f>
        <v>71</v>
      </c>
    </row>
    <row r="105" spans="1:11" ht="16" x14ac:dyDescent="0.2">
      <c r="A105" s="95" t="s">
        <v>706</v>
      </c>
      <c r="B105" s="42" t="str">
        <f>_xlfn.IFNA(INDEX('RD1 Eagle'!$I$2:$I$200,MATCH(Men_5[[#This Row],[Rider]],'RD1 Eagle'!$F$2:$F$200,0)),"")</f>
        <v/>
      </c>
      <c r="C105" s="42" t="str">
        <f>_xlfn.IFNA(INDEX('RD2 Shepherds'!$I$2:$I$200,MATCH(Men_5[[#This Row],[Rider]],'RD2 Shepherds'!$F$2:$F$200,0)),"")</f>
        <v/>
      </c>
      <c r="D105" s="42" t="str">
        <f>_xlfn.IFNA(INDEX('RD3 Eagle Park'!$I$2:$I$200,MATCH(Men_5[[#This Row],[Rider]],'RD3 Eagle Park'!$F$2:$F$200,0)),"")</f>
        <v/>
      </c>
      <c r="E105" s="42">
        <f>_xlfn.IFNA(INDEX('RD4 Ohalloran'!$I$2:$I$200,MATCH(Men_5[[#This Row],[Rider]],'RD4 Ohalloran'!$F$2:$F$200,0)),"")</f>
        <v>294</v>
      </c>
      <c r="F105" s="42"/>
      <c r="G105" s="42"/>
      <c r="H105" s="42"/>
      <c r="I105" s="42">
        <f>7-COUNTBLANK(Men_5[[#This Row],[RD1 XCC Eagle]:[RD7 XCM TBD]])</f>
        <v>1</v>
      </c>
      <c r="J105" s="67" cm="1">
        <f t="array" ref="J105">IF(Men_5[[#This Row],[Number of Rounds]]&lt;=5,SUM(IF(ISNA(B105:H105),0,B105:H105)),SUM(LARGE(B105:H105,{1,2,3,4,5})))</f>
        <v>294</v>
      </c>
      <c r="K105" s="96" cm="1">
        <f t="array" ref="K105">113-SUM(IF(J105&gt;$J$18:$J$163,1/COUNTIF($J$18:$J$163,$J$18:$J$163)))</f>
        <v>72</v>
      </c>
    </row>
    <row r="106" spans="1:11" ht="16" x14ac:dyDescent="0.2">
      <c r="A106" s="95" t="s">
        <v>240</v>
      </c>
      <c r="B106" s="42">
        <f>_xlfn.IFNA(INDEX('RD1 Eagle'!$I$2:$I$200,MATCH(Men_5[[#This Row],[Rider]],'RD1 Eagle'!$F$2:$F$200,0)),"")</f>
        <v>288</v>
      </c>
      <c r="C106" s="42" t="str">
        <f>_xlfn.IFNA(INDEX('RD2 Shepherds'!$I$2:$I$200,MATCH(Men_5[[#This Row],[Rider]],'RD2 Shepherds'!$F$2:$F$200,0)),"")</f>
        <v/>
      </c>
      <c r="D106" s="42" t="str">
        <f>_xlfn.IFNA(INDEX('RD3 Eagle Park'!$I$2:$I$200,MATCH(Men_5[[#This Row],[Rider]],'RD3 Eagle Park'!$F$2:$F$200,0)),"")</f>
        <v/>
      </c>
      <c r="E106" s="42" t="str">
        <f>_xlfn.IFNA(INDEX('RD4 Ohalloran'!$I$2:$I$200,MATCH(Men_5[[#This Row],[Rider]],'RD4 Ohalloran'!$F$2:$F$200,0)),"")</f>
        <v/>
      </c>
      <c r="F106" s="42"/>
      <c r="G106" s="42"/>
      <c r="H106" s="42"/>
      <c r="I106" s="42">
        <f>7-COUNTBLANK(Men_5[[#This Row],[RD1 XCC Eagle]:[RD7 XCM TBD]])</f>
        <v>1</v>
      </c>
      <c r="J106" s="67" cm="1">
        <f t="array" ref="J106">IF(Men_5[[#This Row],[Number of Rounds]]&lt;=5,SUM(IF(ISNA(B106:H106),0,B106:H106)),SUM(LARGE(B106:H106,{1,2,3,4,5})))</f>
        <v>288</v>
      </c>
      <c r="K106" s="96" cm="1">
        <f t="array" ref="K106">113-SUM(IF(J106&gt;$J$18:$J$163,1/COUNTIF($J$18:$J$163,$J$18:$J$163)))</f>
        <v>73</v>
      </c>
    </row>
    <row r="107" spans="1:11" ht="16" x14ac:dyDescent="0.2">
      <c r="A107" s="95" t="s">
        <v>707</v>
      </c>
      <c r="B107" s="42" t="str">
        <f>_xlfn.IFNA(INDEX('RD1 Eagle'!$I$2:$I$200,MATCH(Men_5[[#This Row],[Rider]],'RD1 Eagle'!$F$2:$F$200,0)),"")</f>
        <v/>
      </c>
      <c r="C107" s="42" t="str">
        <f>_xlfn.IFNA(INDEX('RD2 Shepherds'!$I$2:$I$200,MATCH(Men_5[[#This Row],[Rider]],'RD2 Shepherds'!$F$2:$F$200,0)),"")</f>
        <v/>
      </c>
      <c r="D107" s="42" t="str">
        <f>_xlfn.IFNA(INDEX('RD3 Eagle Park'!$I$2:$I$200,MATCH(Men_5[[#This Row],[Rider]],'RD3 Eagle Park'!$F$2:$F$200,0)),"")</f>
        <v/>
      </c>
      <c r="E107" s="42">
        <f>_xlfn.IFNA(INDEX('RD4 Ohalloran'!$I$2:$I$200,MATCH(Men_5[[#This Row],[Rider]],'RD4 Ohalloran'!$F$2:$F$200,0)),"")</f>
        <v>280</v>
      </c>
      <c r="F107" s="42"/>
      <c r="G107" s="42"/>
      <c r="H107" s="42"/>
      <c r="I107" s="42">
        <f>7-COUNTBLANK(Men_5[[#This Row],[RD1 XCC Eagle]:[RD7 XCM TBD]])</f>
        <v>1</v>
      </c>
      <c r="J107" s="67" cm="1">
        <f t="array" ref="J107">IF(Men_5[[#This Row],[Number of Rounds]]&lt;=5,SUM(IF(ISNA(B107:H107),0,B107:H107)),SUM(LARGE(B107:H107,{1,2,3,4,5})))</f>
        <v>280</v>
      </c>
      <c r="K107" s="96" cm="1">
        <f t="array" ref="K107">113-SUM(IF(J107&gt;$J$18:$J$163,1/COUNTIF($J$18:$J$163,$J$18:$J$163)))</f>
        <v>74</v>
      </c>
    </row>
    <row r="108" spans="1:11" ht="16" x14ac:dyDescent="0.2">
      <c r="A108" s="95" t="s">
        <v>702</v>
      </c>
      <c r="B108" s="42" t="str">
        <f>_xlfn.IFNA(INDEX('RD1 Eagle'!$I$2:$I$200,MATCH(Men_5[[#This Row],[Rider]],'RD1 Eagle'!$F$2:$F$200,0)),"")</f>
        <v/>
      </c>
      <c r="C108" s="42" t="str">
        <f>_xlfn.IFNA(INDEX('RD2 Shepherds'!$I$2:$I$200,MATCH(Men_5[[#This Row],[Rider]],'RD2 Shepherds'!$F$2:$F$200,0)),"")</f>
        <v/>
      </c>
      <c r="D108" s="42" t="str">
        <f>_xlfn.IFNA(INDEX('RD3 Eagle Park'!$I$2:$I$200,MATCH(Men_5[[#This Row],[Rider]],'RD3 Eagle Park'!$F$2:$F$200,0)),"")</f>
        <v/>
      </c>
      <c r="E108" s="42">
        <f>_xlfn.IFNA(INDEX('RD4 Ohalloran'!$I$2:$I$200,MATCH(Men_5[[#This Row],[Rider]],'RD4 Ohalloran'!$F$2:$F$200,0)),"")</f>
        <v>280</v>
      </c>
      <c r="F108" s="42"/>
      <c r="G108" s="42"/>
      <c r="H108" s="42"/>
      <c r="I108" s="42">
        <f>7-COUNTBLANK(Men_5[[#This Row],[RD1 XCC Eagle]:[RD7 XCM TBD]])</f>
        <v>1</v>
      </c>
      <c r="J108" s="67" cm="1">
        <f t="array" ref="J108">IF(Men_5[[#This Row],[Number of Rounds]]&lt;=5,SUM(IF(ISNA(B108:H108),0,B108:H108)),SUM(LARGE(B108:H108,{1,2,3,4,5})))</f>
        <v>280</v>
      </c>
      <c r="K108" s="96" cm="1">
        <f t="array" ref="K108">113-SUM(IF(J108&gt;$J$18:$J$163,1/COUNTIF($J$18:$J$163,$J$18:$J$163)))</f>
        <v>74</v>
      </c>
    </row>
    <row r="109" spans="1:11" ht="16" x14ac:dyDescent="0.2">
      <c r="A109" s="95" t="s">
        <v>533</v>
      </c>
      <c r="B109" s="118" t="str">
        <f>_xlfn.IFNA(INDEX('RD1 Eagle'!$I$2:$I$200,MATCH(Men_5[[#This Row],[Rider]],'RD1 Eagle'!$F$2:$F$200,0)),"")</f>
        <v/>
      </c>
      <c r="C109" s="118" t="str">
        <f>_xlfn.IFNA(INDEX('RD2 Shepherds'!$I$2:$I$200,MATCH(Men_5[[#This Row],[Rider]],'RD2 Shepherds'!$F$2:$F$200,0)),"")</f>
        <v/>
      </c>
      <c r="D109" s="118">
        <f>_xlfn.IFNA(INDEX('RD3 Eagle Park'!$I$2:$I$200,MATCH(Men_5[[#This Row],[Rider]],'RD3 Eagle Park'!$F$2:$F$200,0)),"")</f>
        <v>273</v>
      </c>
      <c r="E109" s="42" t="str">
        <f>_xlfn.IFNA(INDEX('RD4 Ohalloran'!$I$2:$I$200,MATCH(Men_5[[#This Row],[Rider]],'RD4 Ohalloran'!$F$2:$F$200,0)),"")</f>
        <v/>
      </c>
      <c r="F109" s="42"/>
      <c r="G109" s="42"/>
      <c r="H109" s="42"/>
      <c r="I109" s="118">
        <f>7-COUNTBLANK(Men_5[[#This Row],[RD1 XCC Eagle]:[RD7 XCM TBD]])</f>
        <v>1</v>
      </c>
      <c r="J109" s="67" cm="1">
        <f t="array" ref="J109">IF(Men_5[[#This Row],[Number of Rounds]]&lt;=5,SUM(IF(ISNA(B109:H109),0,B109:H109)),SUM(LARGE(B109:H109,{1,2,3,4,5})))</f>
        <v>273</v>
      </c>
      <c r="K109" s="96" cm="1">
        <f t="array" ref="K109">113-SUM(IF(J109&gt;$J$18:$J$163,1/COUNTIF($J$18:$J$163,$J$18:$J$163)))</f>
        <v>75</v>
      </c>
    </row>
    <row r="110" spans="1:11" ht="16" x14ac:dyDescent="0.2">
      <c r="A110" s="95" t="s">
        <v>244</v>
      </c>
      <c r="B110" s="42">
        <f>_xlfn.IFNA(INDEX('RD1 Eagle'!$I$2:$I$200,MATCH(Men_5[[#This Row],[Rider]],'RD1 Eagle'!$F$2:$F$200,0)),"")</f>
        <v>272</v>
      </c>
      <c r="C110" s="42" t="str">
        <f>_xlfn.IFNA(INDEX('RD2 Shepherds'!$I$2:$I$200,MATCH(Men_5[[#This Row],[Rider]],'RD2 Shepherds'!$F$2:$F$200,0)),"")</f>
        <v/>
      </c>
      <c r="D110" s="42" t="str">
        <f>_xlfn.IFNA(INDEX('RD3 Eagle Park'!$I$2:$I$200,MATCH(Men_5[[#This Row],[Rider]],'RD3 Eagle Park'!$F$2:$F$200,0)),"")</f>
        <v/>
      </c>
      <c r="E110" s="42" t="str">
        <f>_xlfn.IFNA(INDEX('RD4 Ohalloran'!$I$2:$I$200,MATCH(Men_5[[#This Row],[Rider]],'RD4 Ohalloran'!$F$2:$F$200,0)),"")</f>
        <v/>
      </c>
      <c r="F110" s="42"/>
      <c r="G110" s="42"/>
      <c r="H110" s="42"/>
      <c r="I110" s="42">
        <f>7-COUNTBLANK(Men_5[[#This Row],[RD1 XCC Eagle]:[RD7 XCM TBD]])</f>
        <v>1</v>
      </c>
      <c r="J110" s="67" cm="1">
        <f t="array" ref="J110">IF(Men_5[[#This Row],[Number of Rounds]]&lt;=5,SUM(IF(ISNA(B110:H110),0,B110:H110)),SUM(LARGE(B110:H110,{1,2,3,4,5})))</f>
        <v>272</v>
      </c>
      <c r="K110" s="96" cm="1">
        <f t="array" ref="K110">113-SUM(IF(J110&gt;$J$18:$J$163,1/COUNTIF($J$18:$J$163,$J$18:$J$163)))</f>
        <v>76</v>
      </c>
    </row>
    <row r="111" spans="1:11" ht="16" x14ac:dyDescent="0.2">
      <c r="A111" s="95" t="s">
        <v>703</v>
      </c>
      <c r="B111" s="42" t="str">
        <f>_xlfn.IFNA(INDEX('RD1 Eagle'!$I$2:$I$200,MATCH(Men_5[[#This Row],[Rider]],'RD1 Eagle'!$F$2:$F$200,0)),"")</f>
        <v/>
      </c>
      <c r="C111" s="42" t="str">
        <f>_xlfn.IFNA(INDEX('RD2 Shepherds'!$I$2:$I$200,MATCH(Men_5[[#This Row],[Rider]],'RD2 Shepherds'!$F$2:$F$200,0)),"")</f>
        <v/>
      </c>
      <c r="D111" s="42" t="str">
        <f>_xlfn.IFNA(INDEX('RD3 Eagle Park'!$I$2:$I$200,MATCH(Men_5[[#This Row],[Rider]],'RD3 Eagle Park'!$F$2:$F$200,0)),"")</f>
        <v/>
      </c>
      <c r="E111" s="42">
        <f>_xlfn.IFNA(INDEX('RD4 Ohalloran'!$I$2:$I$200,MATCH(Men_5[[#This Row],[Rider]],'RD4 Ohalloran'!$F$2:$F$200,0)),"")</f>
        <v>272</v>
      </c>
      <c r="F111" s="42"/>
      <c r="G111" s="42"/>
      <c r="H111" s="42"/>
      <c r="I111" s="42">
        <f>7-COUNTBLANK(Men_5[[#This Row],[RD1 XCC Eagle]:[RD7 XCM TBD]])</f>
        <v>1</v>
      </c>
      <c r="J111" s="67" cm="1">
        <f t="array" ref="J111">IF(Men_5[[#This Row],[Number of Rounds]]&lt;=5,SUM(IF(ISNA(B111:H111),0,B111:H111)),SUM(LARGE(B111:H111,{1,2,3,4,5})))</f>
        <v>272</v>
      </c>
      <c r="K111" s="96" cm="1">
        <f t="array" ref="K111">113-SUM(IF(J111&gt;$J$18:$J$163,1/COUNTIF($J$18:$J$163,$J$18:$J$163)))</f>
        <v>76</v>
      </c>
    </row>
    <row r="112" spans="1:11" ht="16" x14ac:dyDescent="0.2">
      <c r="A112" s="95" t="s">
        <v>101</v>
      </c>
      <c r="B112" s="42" t="str">
        <f>_xlfn.IFNA(INDEX('RD1 Eagle'!$I$2:$I$200,MATCH(Men_5[[#This Row],[Rider]],'RD1 Eagle'!$F$2:$F$200,0)),"")</f>
        <v/>
      </c>
      <c r="C112" s="42">
        <f>_xlfn.IFNA(INDEX('RD2 Shepherds'!$I$2:$I$200,MATCH(Men_5[[#This Row],[Rider]],'RD2 Shepherds'!$F$2:$F$200,0)),"")</f>
        <v>272</v>
      </c>
      <c r="D112" s="42" t="str">
        <f>_xlfn.IFNA(INDEX('RD3 Eagle Park'!$I$2:$I$200,MATCH(Men_5[[#This Row],[Rider]],'RD3 Eagle Park'!$F$2:$F$200,0)),"")</f>
        <v/>
      </c>
      <c r="E112" s="42" t="str">
        <f>_xlfn.IFNA(INDEX('RD4 Ohalloran'!$I$2:$I$200,MATCH(Men_5[[#This Row],[Rider]],'RD4 Ohalloran'!$F$2:$F$200,0)),"")</f>
        <v/>
      </c>
      <c r="F112" s="42"/>
      <c r="G112" s="42"/>
      <c r="H112" s="42"/>
      <c r="I112" s="42">
        <f>7-COUNTBLANK(Men_5[[#This Row],[RD1 XCC Eagle]:[RD7 XCM TBD]])</f>
        <v>1</v>
      </c>
      <c r="J112" s="67" cm="1">
        <f t="array" ref="J112">IF(Men_5[[#This Row],[Number of Rounds]]&lt;=5,SUM(IF(ISNA(B112:H112),0,B112:H112)),SUM(LARGE(B112:H112,{1,2,3,4,5})))</f>
        <v>272</v>
      </c>
      <c r="K112" s="96" cm="1">
        <f t="array" ref="K112">113-SUM(IF(J112&gt;$J$18:$J$163,1/COUNTIF($J$18:$J$163,$J$18:$J$163)))</f>
        <v>76</v>
      </c>
    </row>
    <row r="113" spans="1:11" ht="16" x14ac:dyDescent="0.2">
      <c r="A113" s="95" t="s">
        <v>708</v>
      </c>
      <c r="B113" s="42" t="str">
        <f>_xlfn.IFNA(INDEX('RD1 Eagle'!$I$2:$I$200,MATCH(Men_5[[#This Row],[Rider]],'RD1 Eagle'!$F$2:$F$200,0)),"")</f>
        <v/>
      </c>
      <c r="C113" s="42" t="str">
        <f>_xlfn.IFNA(INDEX('RD2 Shepherds'!$I$2:$I$200,MATCH(Men_5[[#This Row],[Rider]],'RD2 Shepherds'!$F$2:$F$200,0)),"")</f>
        <v/>
      </c>
      <c r="D113" s="42" t="str">
        <f>_xlfn.IFNA(INDEX('RD3 Eagle Park'!$I$2:$I$200,MATCH(Men_5[[#This Row],[Rider]],'RD3 Eagle Park'!$F$2:$F$200,0)),"")</f>
        <v/>
      </c>
      <c r="E113" s="42">
        <f>_xlfn.IFNA(INDEX('RD4 Ohalloran'!$I$2:$I$200,MATCH(Men_5[[#This Row],[Rider]],'RD4 Ohalloran'!$F$2:$F$200,0)),"")</f>
        <v>266</v>
      </c>
      <c r="F113" s="42"/>
      <c r="G113" s="42"/>
      <c r="H113" s="42"/>
      <c r="I113" s="42">
        <f>7-COUNTBLANK(Men_5[[#This Row],[RD1 XCC Eagle]:[RD7 XCM TBD]])</f>
        <v>1</v>
      </c>
      <c r="J113" s="67" cm="1">
        <f t="array" ref="J113">IF(Men_5[[#This Row],[Number of Rounds]]&lt;=5,SUM(IF(ISNA(B113:H113),0,B113:H113)),SUM(LARGE(B113:H113,{1,2,3,4,5})))</f>
        <v>266</v>
      </c>
      <c r="K113" s="96" cm="1">
        <f t="array" ref="K113">113-SUM(IF(J113&gt;$J$18:$J$163,1/COUNTIF($J$18:$J$163,$J$18:$J$163)))</f>
        <v>77</v>
      </c>
    </row>
    <row r="114" spans="1:11" ht="16" x14ac:dyDescent="0.2">
      <c r="A114" s="95" t="s">
        <v>255</v>
      </c>
      <c r="B114" s="42">
        <f>_xlfn.IFNA(INDEX('RD1 Eagle'!$I$2:$I$200,MATCH(Men_5[[#This Row],[Rider]],'RD1 Eagle'!$F$2:$F$200,0)),"")</f>
        <v>266</v>
      </c>
      <c r="C114" s="42" t="str">
        <f>_xlfn.IFNA(INDEX('RD2 Shepherds'!$I$2:$I$200,MATCH(Men_5[[#This Row],[Rider]],'RD2 Shepherds'!$F$2:$F$200,0)),"")</f>
        <v/>
      </c>
      <c r="D114" s="42" t="str">
        <f>_xlfn.IFNA(INDEX('RD3 Eagle Park'!$I$2:$I$200,MATCH(Men_5[[#This Row],[Rider]],'RD3 Eagle Park'!$F$2:$F$200,0)),"")</f>
        <v/>
      </c>
      <c r="E114" s="42" t="str">
        <f>_xlfn.IFNA(INDEX('RD4 Ohalloran'!$I$2:$I$200,MATCH(Men_5[[#This Row],[Rider]],'RD4 Ohalloran'!$F$2:$F$200,0)),"")</f>
        <v/>
      </c>
      <c r="F114" s="42"/>
      <c r="G114" s="42"/>
      <c r="H114" s="42"/>
      <c r="I114" s="42">
        <f>7-COUNTBLANK(Men_5[[#This Row],[RD1 XCC Eagle]:[RD7 XCM TBD]])</f>
        <v>1</v>
      </c>
      <c r="J114" s="67" cm="1">
        <f t="array" ref="J114">IF(Men_5[[#This Row],[Number of Rounds]]&lt;=5,SUM(IF(ISNA(B114:H114),0,B114:H114)),SUM(LARGE(B114:H114,{1,2,3,4,5})))</f>
        <v>266</v>
      </c>
      <c r="K114" s="96" cm="1">
        <f t="array" ref="K114">113-SUM(IF(J114&gt;$J$18:$J$163,1/COUNTIF($J$18:$J$163,$J$18:$J$163)))</f>
        <v>77</v>
      </c>
    </row>
    <row r="115" spans="1:11" ht="16" x14ac:dyDescent="0.2">
      <c r="A115" s="95" t="s">
        <v>704</v>
      </c>
      <c r="B115" s="42" t="str">
        <f>_xlfn.IFNA(INDEX('RD1 Eagle'!$I$2:$I$200,MATCH(Men_5[[#This Row],[Rider]],'RD1 Eagle'!$F$2:$F$200,0)),"")</f>
        <v/>
      </c>
      <c r="C115" s="42" t="str">
        <f>_xlfn.IFNA(INDEX('RD2 Shepherds'!$I$2:$I$200,MATCH(Men_5[[#This Row],[Rider]],'RD2 Shepherds'!$F$2:$F$200,0)),"")</f>
        <v/>
      </c>
      <c r="D115" s="42" t="str">
        <f>_xlfn.IFNA(INDEX('RD3 Eagle Park'!$I$2:$I$200,MATCH(Men_5[[#This Row],[Rider]],'RD3 Eagle Park'!$F$2:$F$200,0)),"")</f>
        <v/>
      </c>
      <c r="E115" s="42">
        <f>_xlfn.IFNA(INDEX('RD4 Ohalloran'!$I$2:$I$200,MATCH(Men_5[[#This Row],[Rider]],'RD4 Ohalloran'!$F$2:$F$200,0)),"")</f>
        <v>264</v>
      </c>
      <c r="F115" s="42"/>
      <c r="G115" s="42"/>
      <c r="H115" s="42"/>
      <c r="I115" s="42">
        <f>7-COUNTBLANK(Men_5[[#This Row],[RD1 XCC Eagle]:[RD7 XCM TBD]])</f>
        <v>1</v>
      </c>
      <c r="J115" s="67" cm="1">
        <f t="array" ref="J115">IF(Men_5[[#This Row],[Number of Rounds]]&lt;=5,SUM(IF(ISNA(B115:H115),0,B115:H115)),SUM(LARGE(B115:H115,{1,2,3,4,5})))</f>
        <v>264</v>
      </c>
      <c r="K115" s="96" cm="1">
        <f t="array" ref="K115">113-SUM(IF(J115&gt;$J$18:$J$163,1/COUNTIF($J$18:$J$163,$J$18:$J$163)))</f>
        <v>78</v>
      </c>
    </row>
    <row r="116" spans="1:11" ht="16" x14ac:dyDescent="0.2">
      <c r="A116" s="95" t="s">
        <v>246</v>
      </c>
      <c r="B116" s="42">
        <f>_xlfn.IFNA(INDEX('RD1 Eagle'!$I$2:$I$200,MATCH(Men_5[[#This Row],[Rider]],'RD1 Eagle'!$F$2:$F$200,0)),"")</f>
        <v>264</v>
      </c>
      <c r="C116" s="42" t="str">
        <f>_xlfn.IFNA(INDEX('RD2 Shepherds'!$I$2:$I$200,MATCH(Men_5[[#This Row],[Rider]],'RD2 Shepherds'!$F$2:$F$200,0)),"")</f>
        <v/>
      </c>
      <c r="D116" s="42" t="str">
        <f>_xlfn.IFNA(INDEX('RD3 Eagle Park'!$I$2:$I$200,MATCH(Men_5[[#This Row],[Rider]],'RD3 Eagle Park'!$F$2:$F$200,0)),"")</f>
        <v/>
      </c>
      <c r="E116" s="42" t="str">
        <f>_xlfn.IFNA(INDEX('RD4 Ohalloran'!$I$2:$I$200,MATCH(Men_5[[#This Row],[Rider]],'RD4 Ohalloran'!$F$2:$F$200,0)),"")</f>
        <v/>
      </c>
      <c r="F116" s="42"/>
      <c r="G116" s="42"/>
      <c r="H116" s="42"/>
      <c r="I116" s="42">
        <f>7-COUNTBLANK(Men_5[[#This Row],[RD1 XCC Eagle]:[RD7 XCM TBD]])</f>
        <v>1</v>
      </c>
      <c r="J116" s="67" cm="1">
        <f t="array" ref="J116">IF(Men_5[[#This Row],[Number of Rounds]]&lt;=5,SUM(IF(ISNA(B116:H116),0,B116:H116)),SUM(LARGE(B116:H116,{1,2,3,4,5})))</f>
        <v>264</v>
      </c>
      <c r="K116" s="96" cm="1">
        <f t="array" ref="K116">113-SUM(IF(J116&gt;$J$18:$J$163,1/COUNTIF($J$18:$J$163,$J$18:$J$163)))</f>
        <v>78</v>
      </c>
    </row>
    <row r="117" spans="1:11" ht="16" x14ac:dyDescent="0.2">
      <c r="A117" s="95" t="s">
        <v>535</v>
      </c>
      <c r="B117" s="42" t="str">
        <f>_xlfn.IFNA(INDEX('RD1 Eagle'!$I$2:$I$200,MATCH(Men_5[[#This Row],[Rider]],'RD1 Eagle'!$F$2:$F$200,0)),"")</f>
        <v/>
      </c>
      <c r="C117" s="42" t="str">
        <f>_xlfn.IFNA(INDEX('RD2 Shepherds'!$I$2:$I$200,MATCH(Men_5[[#This Row],[Rider]],'RD2 Shepherds'!$F$2:$F$200,0)),"")</f>
        <v/>
      </c>
      <c r="D117" s="42">
        <f>_xlfn.IFNA(INDEX('RD3 Eagle Park'!$I$2:$I$200,MATCH(Men_5[[#This Row],[Rider]],'RD3 Eagle Park'!$F$2:$F$200,0)),"")</f>
        <v>259</v>
      </c>
      <c r="E117" s="42" t="str">
        <f>_xlfn.IFNA(INDEX('RD4 Ohalloran'!$I$2:$I$200,MATCH(Men_5[[#This Row],[Rider]],'RD4 Ohalloran'!$F$2:$F$200,0)),"")</f>
        <v/>
      </c>
      <c r="F117" s="42"/>
      <c r="G117" s="42"/>
      <c r="H117" s="42"/>
      <c r="I117" s="42">
        <f>7-COUNTBLANK(Men_5[[#This Row],[RD1 XCC Eagle]:[RD7 XCM TBD]])</f>
        <v>1</v>
      </c>
      <c r="J117" s="67" cm="1">
        <f t="array" ref="J117">IF(Men_5[[#This Row],[Number of Rounds]]&lt;=5,SUM(IF(ISNA(B117:H117),0,B117:H117)),SUM(LARGE(B117:H117,{1,2,3,4,5})))</f>
        <v>259</v>
      </c>
      <c r="K117" s="96" cm="1">
        <f t="array" ref="K117">113-SUM(IF(J117&gt;$J$18:$J$163,1/COUNTIF($J$18:$J$163,$J$18:$J$163)))</f>
        <v>79</v>
      </c>
    </row>
    <row r="118" spans="1:11" ht="16" x14ac:dyDescent="0.2">
      <c r="A118" s="95" t="s">
        <v>709</v>
      </c>
      <c r="B118" s="42" t="str">
        <f>_xlfn.IFNA(INDEX('RD1 Eagle'!$I$2:$I$200,MATCH(Men_5[[#This Row],[Rider]],'RD1 Eagle'!$F$2:$F$200,0)),"")</f>
        <v/>
      </c>
      <c r="C118" s="42" t="str">
        <f>_xlfn.IFNA(INDEX('RD2 Shepherds'!$I$2:$I$200,MATCH(Men_5[[#This Row],[Rider]],'RD2 Shepherds'!$F$2:$F$200,0)),"")</f>
        <v/>
      </c>
      <c r="D118" s="42" t="str">
        <f>_xlfn.IFNA(INDEX('RD3 Eagle Park'!$I$2:$I$200,MATCH(Men_5[[#This Row],[Rider]],'RD3 Eagle Park'!$F$2:$F$200,0)),"")</f>
        <v/>
      </c>
      <c r="E118" s="42">
        <f>_xlfn.IFNA(INDEX('RD4 Ohalloran'!$I$2:$I$200,MATCH(Men_5[[#This Row],[Rider]],'RD4 Ohalloran'!$F$2:$F$200,0)),"")</f>
        <v>259</v>
      </c>
      <c r="F118" s="42"/>
      <c r="G118" s="42"/>
      <c r="H118" s="42"/>
      <c r="I118" s="42">
        <f>7-COUNTBLANK(Men_5[[#This Row],[RD1 XCC Eagle]:[RD7 XCM TBD]])</f>
        <v>1</v>
      </c>
      <c r="J118" s="67" cm="1">
        <f t="array" ref="J118">IF(Men_5[[#This Row],[Number of Rounds]]&lt;=5,SUM(IF(ISNA(B118:H118),0,B118:H118)),SUM(LARGE(B118:H118,{1,2,3,4,5})))</f>
        <v>259</v>
      </c>
      <c r="K118" s="96" cm="1">
        <f t="array" ref="K118">113-SUM(IF(J118&gt;$J$18:$J$163,1/COUNTIF($J$18:$J$163,$J$18:$J$163)))</f>
        <v>79</v>
      </c>
    </row>
    <row r="119" spans="1:11" ht="16" x14ac:dyDescent="0.2">
      <c r="A119" s="95" t="s">
        <v>723</v>
      </c>
      <c r="B119" s="42" t="str">
        <f>_xlfn.IFNA(INDEX('RD1 Eagle'!$I$2:$I$200,MATCH(Men_5[[#This Row],[Rider]],'RD1 Eagle'!$F$2:$F$200,0)),"")</f>
        <v/>
      </c>
      <c r="C119" s="42" t="str">
        <f>_xlfn.IFNA(INDEX('RD2 Shepherds'!$I$2:$I$200,MATCH(Men_5[[#This Row],[Rider]],'RD2 Shepherds'!$F$2:$F$200,0)),"")</f>
        <v/>
      </c>
      <c r="D119" s="42" t="str">
        <f>_xlfn.IFNA(INDEX('RD3 Eagle Park'!$I$2:$I$200,MATCH(Men_5[[#This Row],[Rider]],'RD3 Eagle Park'!$F$2:$F$200,0)),"")</f>
        <v/>
      </c>
      <c r="E119" s="42">
        <f>_xlfn.IFNA(INDEX('RD4 Ohalloran'!$I$2:$I$200,MATCH(Men_5[[#This Row],[Rider]],'RD4 Ohalloran'!$F$2:$F$200,0)),"")</f>
        <v>252</v>
      </c>
      <c r="F119" s="42"/>
      <c r="G119" s="42"/>
      <c r="H119" s="42"/>
      <c r="I119" s="42">
        <f>7-COUNTBLANK(Men_5[[#This Row],[RD1 XCC Eagle]:[RD7 XCM TBD]])</f>
        <v>1</v>
      </c>
      <c r="J119" s="67" cm="1">
        <f t="array" ref="J119">IF(Men_5[[#This Row],[Number of Rounds]]&lt;=5,SUM(IF(ISNA(B119:H119),0,B119:H119)),SUM(LARGE(B119:H119,{1,2,3,4,5})))</f>
        <v>252</v>
      </c>
      <c r="K119" s="96" cm="1">
        <f t="array" ref="K119">113-SUM(IF(J119&gt;$J$18:$J$163,1/COUNTIF($J$18:$J$163,$J$18:$J$163)))</f>
        <v>80</v>
      </c>
    </row>
    <row r="120" spans="1:11" ht="16" x14ac:dyDescent="0.2">
      <c r="A120" s="95" t="s">
        <v>104</v>
      </c>
      <c r="B120" s="118" t="str">
        <f>_xlfn.IFNA(INDEX('RD1 Eagle'!$I$2:$I$200,MATCH(Men_5[[#This Row],[Rider]],'RD1 Eagle'!$F$2:$F$200,0)),"")</f>
        <v/>
      </c>
      <c r="C120" s="118">
        <f>_xlfn.IFNA(INDEX('RD2 Shepherds'!$I$2:$I$200,MATCH(Men_5[[#This Row],[Rider]],'RD2 Shepherds'!$F$2:$F$200,0)),"")</f>
        <v>248</v>
      </c>
      <c r="D120" s="118" t="str">
        <f>_xlfn.IFNA(INDEX('RD3 Eagle Park'!$I$2:$I$200,MATCH(Men_5[[#This Row],[Rider]],'RD3 Eagle Park'!$F$2:$F$200,0)),"")</f>
        <v/>
      </c>
      <c r="E120" s="42" t="str">
        <f>_xlfn.IFNA(INDEX('RD4 Ohalloran'!$I$2:$I$200,MATCH(Men_5[[#This Row],[Rider]],'RD4 Ohalloran'!$F$2:$F$200,0)),"")</f>
        <v/>
      </c>
      <c r="F120" s="42"/>
      <c r="G120" s="42"/>
      <c r="H120" s="42"/>
      <c r="I120" s="118">
        <f>7-COUNTBLANK(Men_5[[#This Row],[RD1 XCC Eagle]:[RD7 XCM TBD]])</f>
        <v>1</v>
      </c>
      <c r="J120" s="67" cm="1">
        <f t="array" ref="J120">IF(Men_5[[#This Row],[Number of Rounds]]&lt;=5,SUM(IF(ISNA(B120:H120),0,B120:H120)),SUM(LARGE(B120:H120,{1,2,3,4,5})))</f>
        <v>248</v>
      </c>
      <c r="K120" s="96" cm="1">
        <f t="array" ref="K120">113-SUM(IF(J120&gt;$J$18:$J$163,1/COUNTIF($J$18:$J$163,$J$18:$J$163)))</f>
        <v>81</v>
      </c>
    </row>
    <row r="121" spans="1:11" ht="16" x14ac:dyDescent="0.2">
      <c r="A121" s="95" t="s">
        <v>259</v>
      </c>
      <c r="B121" s="42">
        <f>_xlfn.IFNA(INDEX('RD1 Eagle'!$I$2:$I$200,MATCH(Men_5[[#This Row],[Rider]],'RD1 Eagle'!$F$2:$F$200,0)),"")</f>
        <v>244.99999999999997</v>
      </c>
      <c r="C121" s="42" t="str">
        <f>_xlfn.IFNA(INDEX('RD2 Shepherds'!$I$2:$I$200,MATCH(Men_5[[#This Row],[Rider]],'RD2 Shepherds'!$F$2:$F$200,0)),"")</f>
        <v/>
      </c>
      <c r="D121" s="42" t="str">
        <f>_xlfn.IFNA(INDEX('RD3 Eagle Park'!$I$2:$I$200,MATCH(Men_5[[#This Row],[Rider]],'RD3 Eagle Park'!$F$2:$F$200,0)),"")</f>
        <v/>
      </c>
      <c r="E121" s="42" t="str">
        <f>_xlfn.IFNA(INDEX('RD4 Ohalloran'!$I$2:$I$200,MATCH(Men_5[[#This Row],[Rider]],'RD4 Ohalloran'!$F$2:$F$200,0)),"")</f>
        <v/>
      </c>
      <c r="F121" s="42"/>
      <c r="G121" s="42"/>
      <c r="H121" s="42"/>
      <c r="I121" s="42">
        <f>7-COUNTBLANK(Men_5[[#This Row],[RD1 XCC Eagle]:[RD7 XCM TBD]])</f>
        <v>1</v>
      </c>
      <c r="J121" s="67" cm="1">
        <f t="array" ref="J121">IF(Men_5[[#This Row],[Number of Rounds]]&lt;=5,SUM(IF(ISNA(B121:H121),0,B121:H121)),SUM(LARGE(B121:H121,{1,2,3,4,5})))</f>
        <v>244.99999999999997</v>
      </c>
      <c r="K121" s="96" cm="1">
        <f t="array" ref="K121">113-SUM(IF(J121&gt;$J$18:$J$163,1/COUNTIF($J$18:$J$163,$J$18:$J$163)))</f>
        <v>82</v>
      </c>
    </row>
    <row r="122" spans="1:11" ht="16" x14ac:dyDescent="0.2">
      <c r="A122" s="95" t="s">
        <v>710</v>
      </c>
      <c r="B122" s="42" t="str">
        <f>_xlfn.IFNA(INDEX('RD1 Eagle'!$I$2:$I$200,MATCH(Men_5[[#This Row],[Rider]],'RD1 Eagle'!$F$2:$F$200,0)),"")</f>
        <v/>
      </c>
      <c r="C122" s="42" t="str">
        <f>_xlfn.IFNA(INDEX('RD2 Shepherds'!$I$2:$I$200,MATCH(Men_5[[#This Row],[Rider]],'RD2 Shepherds'!$F$2:$F$200,0)),"")</f>
        <v/>
      </c>
      <c r="D122" s="42" t="str">
        <f>_xlfn.IFNA(INDEX('RD3 Eagle Park'!$I$2:$I$200,MATCH(Men_5[[#This Row],[Rider]],'RD3 Eagle Park'!$F$2:$F$200,0)),"")</f>
        <v/>
      </c>
      <c r="E122" s="42">
        <f>_xlfn.IFNA(INDEX('RD4 Ohalloran'!$I$2:$I$200,MATCH(Men_5[[#This Row],[Rider]],'RD4 Ohalloran'!$F$2:$F$200,0)),"")</f>
        <v>244.99999999999997</v>
      </c>
      <c r="F122" s="42"/>
      <c r="G122" s="42"/>
      <c r="H122" s="42"/>
      <c r="I122" s="42">
        <f>7-COUNTBLANK(Men_5[[#This Row],[RD1 XCC Eagle]:[RD7 XCM TBD]])</f>
        <v>1</v>
      </c>
      <c r="J122" s="67" cm="1">
        <f t="array" ref="J122">IF(Men_5[[#This Row],[Number of Rounds]]&lt;=5,SUM(IF(ISNA(B122:H122),0,B122:H122)),SUM(LARGE(B122:H122,{1,2,3,4,5})))</f>
        <v>244.99999999999997</v>
      </c>
      <c r="K122" s="96" cm="1">
        <f t="array" ref="K122">113-SUM(IF(J122&gt;$J$18:$J$163,1/COUNTIF($J$18:$J$163,$J$18:$J$163)))</f>
        <v>82</v>
      </c>
    </row>
    <row r="123" spans="1:11" ht="16" x14ac:dyDescent="0.2">
      <c r="A123" s="95" t="s">
        <v>724</v>
      </c>
      <c r="B123" s="118" t="str">
        <f>_xlfn.IFNA(INDEX('RD1 Eagle'!$I$2:$I$200,MATCH(Men_5[[#This Row],[Rider]],'RD1 Eagle'!$F$2:$F$200,0)),"")</f>
        <v/>
      </c>
      <c r="C123" s="118" t="str">
        <f>_xlfn.IFNA(INDEX('RD2 Shepherds'!$I$2:$I$200,MATCH(Men_5[[#This Row],[Rider]],'RD2 Shepherds'!$F$2:$F$200,0)),"")</f>
        <v/>
      </c>
      <c r="D123" s="118" t="str">
        <f>_xlfn.IFNA(INDEX('RD3 Eagle Park'!$I$2:$I$200,MATCH(Men_5[[#This Row],[Rider]],'RD3 Eagle Park'!$F$2:$F$200,0)),"")</f>
        <v/>
      </c>
      <c r="E123" s="42">
        <f>_xlfn.IFNA(INDEX('RD4 Ohalloran'!$I$2:$I$200,MATCH(Men_5[[#This Row],[Rider]],'RD4 Ohalloran'!$F$2:$F$200,0)),"")</f>
        <v>240</v>
      </c>
      <c r="F123" s="42"/>
      <c r="G123" s="42"/>
      <c r="H123" s="42"/>
      <c r="I123" s="118">
        <f>7-COUNTBLANK(Men_5[[#This Row],[RD1 XCC Eagle]:[RD7 XCM TBD]])</f>
        <v>1</v>
      </c>
      <c r="J123" s="67" cm="1">
        <f t="array" ref="J123">IF(Men_5[[#This Row],[Number of Rounds]]&lt;=5,SUM(IF(ISNA(B123:H123),0,B123:H123)),SUM(LARGE(B123:H123,{1,2,3,4,5})))</f>
        <v>240</v>
      </c>
      <c r="K123" s="96" cm="1">
        <f t="array" ref="K123">113-SUM(IF(J123&gt;$J$18:$J$163,1/COUNTIF($J$18:$J$163,$J$18:$J$163)))</f>
        <v>83</v>
      </c>
    </row>
    <row r="124" spans="1:11" ht="16" x14ac:dyDescent="0.2">
      <c r="A124" s="95" t="s">
        <v>711</v>
      </c>
      <c r="B124" s="42" t="str">
        <f>_xlfn.IFNA(INDEX('RD1 Eagle'!$I$2:$I$200,MATCH(Men_5[[#This Row],[Rider]],'RD1 Eagle'!$F$2:$F$200,0)),"")</f>
        <v/>
      </c>
      <c r="C124" s="42" t="str">
        <f>_xlfn.IFNA(INDEX('RD2 Shepherds'!$I$2:$I$200,MATCH(Men_5[[#This Row],[Rider]],'RD2 Shepherds'!$F$2:$F$200,0)),"")</f>
        <v/>
      </c>
      <c r="D124" s="42" t="str">
        <f>_xlfn.IFNA(INDEX('RD3 Eagle Park'!$I$2:$I$200,MATCH(Men_5[[#This Row],[Rider]],'RD3 Eagle Park'!$F$2:$F$200,0)),"")</f>
        <v/>
      </c>
      <c r="E124" s="42">
        <f>_xlfn.IFNA(INDEX('RD4 Ohalloran'!$I$2:$I$200,MATCH(Men_5[[#This Row],[Rider]],'RD4 Ohalloran'!$F$2:$F$200,0)),"")</f>
        <v>237.99999999999997</v>
      </c>
      <c r="F124" s="42"/>
      <c r="G124" s="42"/>
      <c r="H124" s="42"/>
      <c r="I124" s="42">
        <f>7-COUNTBLANK(Men_5[[#This Row],[RD1 XCC Eagle]:[RD7 XCM TBD]])</f>
        <v>1</v>
      </c>
      <c r="J124" s="67" cm="1">
        <f t="array" ref="J124">IF(Men_5[[#This Row],[Number of Rounds]]&lt;=5,SUM(IF(ISNA(B124:H124),0,B124:H124)),SUM(LARGE(B124:H124,{1,2,3,4,5})))</f>
        <v>237.99999999999997</v>
      </c>
      <c r="K124" s="96" cm="1">
        <f t="array" ref="K124">113-SUM(IF(J124&gt;$J$18:$J$163,1/COUNTIF($J$18:$J$163,$J$18:$J$163)))</f>
        <v>84</v>
      </c>
    </row>
    <row r="125" spans="1:11" ht="16" x14ac:dyDescent="0.2">
      <c r="A125" s="95" t="s">
        <v>725</v>
      </c>
      <c r="B125" s="42" t="str">
        <f>_xlfn.IFNA(INDEX('RD1 Eagle'!$I$2:$I$200,MATCH(Men_5[[#This Row],[Rider]],'RD1 Eagle'!$F$2:$F$200,0)),"")</f>
        <v/>
      </c>
      <c r="C125" s="42" t="str">
        <f>_xlfn.IFNA(INDEX('RD2 Shepherds'!$I$2:$I$200,MATCH(Men_5[[#This Row],[Rider]],'RD2 Shepherds'!$F$2:$F$200,0)),"")</f>
        <v/>
      </c>
      <c r="D125" s="42" t="str">
        <f>_xlfn.IFNA(INDEX('RD3 Eagle Park'!$I$2:$I$200,MATCH(Men_5[[#This Row],[Rider]],'RD3 Eagle Park'!$F$2:$F$200,0)),"")</f>
        <v/>
      </c>
      <c r="E125" s="42">
        <f>_xlfn.IFNA(INDEX('RD4 Ohalloran'!$I$2:$I$200,MATCH(Men_5[[#This Row],[Rider]],'RD4 Ohalloran'!$F$2:$F$200,0)),"")</f>
        <v>234</v>
      </c>
      <c r="F125" s="42"/>
      <c r="G125" s="42"/>
      <c r="H125" s="42"/>
      <c r="I125" s="42">
        <f>7-COUNTBLANK(Men_5[[#This Row],[RD1 XCC Eagle]:[RD7 XCM TBD]])</f>
        <v>1</v>
      </c>
      <c r="J125" s="67" cm="1">
        <f t="array" ref="J125">IF(Men_5[[#This Row],[Number of Rounds]]&lt;=5,SUM(IF(ISNA(B125:H125),0,B125:H125)),SUM(LARGE(B125:H125,{1,2,3,4,5})))</f>
        <v>234</v>
      </c>
      <c r="K125" s="96" cm="1">
        <f t="array" ref="K125">113-SUM(IF(J125&gt;$J$18:$J$163,1/COUNTIF($J$18:$J$163,$J$18:$J$163)))</f>
        <v>85</v>
      </c>
    </row>
    <row r="126" spans="1:11" ht="16" x14ac:dyDescent="0.2">
      <c r="A126" s="95" t="s">
        <v>106</v>
      </c>
      <c r="B126" s="42" t="str">
        <f>_xlfn.IFNA(INDEX('RD1 Eagle'!$I$2:$I$200,MATCH(Men_5[[#This Row],[Rider]],'RD1 Eagle'!$F$2:$F$200,0)),"")</f>
        <v/>
      </c>
      <c r="C126" s="42">
        <f>_xlfn.IFNA(INDEX('RD2 Shepherds'!$I$2:$I$200,MATCH(Men_5[[#This Row],[Rider]],'RD2 Shepherds'!$F$2:$F$200,0)),"")</f>
        <v>232</v>
      </c>
      <c r="D126" s="42" t="str">
        <f>_xlfn.IFNA(INDEX('RD3 Eagle Park'!$I$2:$I$200,MATCH(Men_5[[#This Row],[Rider]],'RD3 Eagle Park'!$F$2:$F$200,0)),"")</f>
        <v/>
      </c>
      <c r="E126" s="42" t="str">
        <f>_xlfn.IFNA(INDEX('RD4 Ohalloran'!$I$2:$I$200,MATCH(Men_5[[#This Row],[Rider]],'RD4 Ohalloran'!$F$2:$F$200,0)),"")</f>
        <v/>
      </c>
      <c r="F126" s="42"/>
      <c r="G126" s="42"/>
      <c r="H126" s="42"/>
      <c r="I126" s="42">
        <f>7-COUNTBLANK(Men_5[[#This Row],[RD1 XCC Eagle]:[RD7 XCM TBD]])</f>
        <v>1</v>
      </c>
      <c r="J126" s="67" cm="1">
        <f t="array" ref="J126">IF(Men_5[[#This Row],[Number of Rounds]]&lt;=5,SUM(IF(ISNA(B126:H126),0,B126:H126)),SUM(LARGE(B126:H126,{1,2,3,4,5})))</f>
        <v>232</v>
      </c>
      <c r="K126" s="96" cm="1">
        <f t="array" ref="K126">113-SUM(IF(J126&gt;$J$18:$J$163,1/COUNTIF($J$18:$J$163,$J$18:$J$163)))</f>
        <v>86</v>
      </c>
    </row>
    <row r="127" spans="1:11" ht="16" x14ac:dyDescent="0.2">
      <c r="A127" s="95" t="s">
        <v>153</v>
      </c>
      <c r="B127" s="42" t="str">
        <f>_xlfn.IFNA(INDEX('RD1 Eagle'!$I$2:$I$200,MATCH(Men_5[[#This Row],[Rider]],'RD1 Eagle'!$F$2:$F$200,0)),"")</f>
        <v/>
      </c>
      <c r="C127" s="42">
        <f>_xlfn.IFNA(INDEX('RD2 Shepherds'!$I$2:$I$200,MATCH(Men_5[[#This Row],[Rider]],'RD2 Shepherds'!$F$2:$F$200,0)),"")</f>
        <v>228</v>
      </c>
      <c r="D127" s="42" t="str">
        <f>_xlfn.IFNA(INDEX('RD3 Eagle Park'!$I$2:$I$200,MATCH(Men_5[[#This Row],[Rider]],'RD3 Eagle Park'!$F$2:$F$200,0)),"")</f>
        <v/>
      </c>
      <c r="E127" s="42" t="str">
        <f>_xlfn.IFNA(INDEX('RD4 Ohalloran'!$I$2:$I$200,MATCH(Men_5[[#This Row],[Rider]],'RD4 Ohalloran'!$F$2:$F$200,0)),"")</f>
        <v/>
      </c>
      <c r="F127" s="42"/>
      <c r="G127" s="42"/>
      <c r="H127" s="42"/>
      <c r="I127" s="42">
        <f>7-COUNTBLANK(Men_5[[#This Row],[RD1 XCC Eagle]:[RD7 XCM TBD]])</f>
        <v>1</v>
      </c>
      <c r="J127" s="67" cm="1">
        <f t="array" ref="J127">IF(Men_5[[#This Row],[Number of Rounds]]&lt;=5,SUM(IF(ISNA(B127:H127),0,B127:H127)),SUM(LARGE(B127:H127,{1,2,3,4,5})))</f>
        <v>228</v>
      </c>
      <c r="K127" s="96" cm="1">
        <f t="array" ref="K127">113-SUM(IF(J127&gt;$J$18:$J$163,1/COUNTIF($J$18:$J$163,$J$18:$J$163)))</f>
        <v>87</v>
      </c>
    </row>
    <row r="128" spans="1:11" ht="16" x14ac:dyDescent="0.2">
      <c r="A128" s="95" t="s">
        <v>557</v>
      </c>
      <c r="B128" s="42" t="str">
        <f>_xlfn.IFNA(INDEX('RD1 Eagle'!$I$2:$I$200,MATCH(Men_5[[#This Row],[Rider]],'RD1 Eagle'!$F$2:$F$200,0)),"")</f>
        <v/>
      </c>
      <c r="C128" s="42" t="str">
        <f>_xlfn.IFNA(INDEX('RD2 Shepherds'!$I$2:$I$200,MATCH(Men_5[[#This Row],[Rider]],'RD2 Shepherds'!$F$2:$F$200,0)),"")</f>
        <v/>
      </c>
      <c r="D128" s="42">
        <f>_xlfn.IFNA(INDEX('RD3 Eagle Park'!$I$2:$I$200,MATCH(Men_5[[#This Row],[Rider]],'RD3 Eagle Park'!$F$2:$F$200,0)),"")</f>
        <v>228</v>
      </c>
      <c r="E128" s="42" t="str">
        <f>_xlfn.IFNA(INDEX('RD4 Ohalloran'!$I$2:$I$200,MATCH(Men_5[[#This Row],[Rider]],'RD4 Ohalloran'!$F$2:$F$200,0)),"")</f>
        <v/>
      </c>
      <c r="F128" s="42"/>
      <c r="G128" s="42"/>
      <c r="H128" s="42"/>
      <c r="I128" s="42">
        <f>7-COUNTBLANK(Men_5[[#This Row],[RD1 XCC Eagle]:[RD7 XCM TBD]])</f>
        <v>1</v>
      </c>
      <c r="J128" s="67" cm="1">
        <f t="array" ref="J128">IF(Men_5[[#This Row],[Number of Rounds]]&lt;=5,SUM(IF(ISNA(B128:H128),0,B128:H128)),SUM(LARGE(B128:H128,{1,2,3,4,5})))</f>
        <v>228</v>
      </c>
      <c r="K128" s="96" cm="1">
        <f t="array" ref="K128">113-SUM(IF(J128&gt;$J$18:$J$163,1/COUNTIF($J$18:$J$163,$J$18:$J$163)))</f>
        <v>87</v>
      </c>
    </row>
    <row r="129" spans="1:11" ht="16" x14ac:dyDescent="0.2">
      <c r="A129" s="95" t="s">
        <v>107</v>
      </c>
      <c r="B129" s="42" t="str">
        <f>_xlfn.IFNA(INDEX('RD1 Eagle'!$I$2:$I$200,MATCH(Men_5[[#This Row],[Rider]],'RD1 Eagle'!$F$2:$F$200,0)),"")</f>
        <v/>
      </c>
      <c r="C129" s="42">
        <f>_xlfn.IFNA(INDEX('RD2 Shepherds'!$I$2:$I$200,MATCH(Men_5[[#This Row],[Rider]],'RD2 Shepherds'!$F$2:$F$200,0)),"")</f>
        <v>224</v>
      </c>
      <c r="D129" s="42" t="str">
        <f>_xlfn.IFNA(INDEX('RD3 Eagle Park'!$I$2:$I$200,MATCH(Men_5[[#This Row],[Rider]],'RD3 Eagle Park'!$F$2:$F$200,0)),"")</f>
        <v/>
      </c>
      <c r="E129" s="42" t="str">
        <f>_xlfn.IFNA(INDEX('RD4 Ohalloran'!$I$2:$I$200,MATCH(Men_5[[#This Row],[Rider]],'RD4 Ohalloran'!$F$2:$F$200,0)),"")</f>
        <v/>
      </c>
      <c r="F129" s="42"/>
      <c r="G129" s="42"/>
      <c r="H129" s="42"/>
      <c r="I129" s="42">
        <f>7-COUNTBLANK(Men_5[[#This Row],[RD1 XCC Eagle]:[RD7 XCM TBD]])</f>
        <v>1</v>
      </c>
      <c r="J129" s="67" cm="1">
        <f t="array" ref="J129">IF(Men_5[[#This Row],[Number of Rounds]]&lt;=5,SUM(IF(ISNA(B129:H129),0,B129:H129)),SUM(LARGE(B129:H129,{1,2,3,4,5})))</f>
        <v>224</v>
      </c>
      <c r="K129" s="96" cm="1">
        <f t="array" ref="K129">113-SUM(IF(J129&gt;$J$18:$J$163,1/COUNTIF($J$18:$J$163,$J$18:$J$163)))</f>
        <v>88</v>
      </c>
    </row>
    <row r="130" spans="1:11" ht="16" x14ac:dyDescent="0.2">
      <c r="A130" s="95" t="s">
        <v>128</v>
      </c>
      <c r="B130" s="118" t="str">
        <f>_xlfn.IFNA(INDEX('RD1 Eagle'!$I$2:$I$200,MATCH(Men_5[[#This Row],[Rider]],'RD1 Eagle'!$F$2:$F$200,0)),"")</f>
        <v/>
      </c>
      <c r="C130" s="118">
        <f>_xlfn.IFNA(INDEX('RD2 Shepherds'!$I$2:$I$200,MATCH(Men_5[[#This Row],[Rider]],'RD2 Shepherds'!$F$2:$F$200,0)),"")</f>
        <v>224</v>
      </c>
      <c r="D130" s="118" t="str">
        <f>_xlfn.IFNA(INDEX('RD3 Eagle Park'!$I$2:$I$200,MATCH(Men_5[[#This Row],[Rider]],'RD3 Eagle Park'!$F$2:$F$200,0)),"")</f>
        <v/>
      </c>
      <c r="E130" s="42" t="str">
        <f>_xlfn.IFNA(INDEX('RD4 Ohalloran'!$I$2:$I$200,MATCH(Men_5[[#This Row],[Rider]],'RD4 Ohalloran'!$F$2:$F$200,0)),"")</f>
        <v/>
      </c>
      <c r="F130" s="42"/>
      <c r="G130" s="42"/>
      <c r="H130" s="42"/>
      <c r="I130" s="118">
        <f>7-COUNTBLANK(Men_5[[#This Row],[RD1 XCC Eagle]:[RD7 XCM TBD]])</f>
        <v>1</v>
      </c>
      <c r="J130" s="67" cm="1">
        <f t="array" ref="J130">IF(Men_5[[#This Row],[Number of Rounds]]&lt;=5,SUM(IF(ISNA(B130:H130),0,B130:H130)),SUM(LARGE(B130:H130,{1,2,3,4,5})))</f>
        <v>224</v>
      </c>
      <c r="K130" s="96" cm="1">
        <f t="array" ref="K130">113-SUM(IF(J130&gt;$J$18:$J$163,1/COUNTIF($J$18:$J$163,$J$18:$J$163)))</f>
        <v>88</v>
      </c>
    </row>
    <row r="131" spans="1:11" ht="16" x14ac:dyDescent="0.2">
      <c r="A131" s="95" t="s">
        <v>558</v>
      </c>
      <c r="B131" s="42" t="str">
        <f>_xlfn.IFNA(INDEX('RD1 Eagle'!$I$2:$I$200,MATCH(Men_5[[#This Row],[Rider]],'RD1 Eagle'!$F$2:$F$200,0)),"")</f>
        <v/>
      </c>
      <c r="C131" s="42" t="str">
        <f>_xlfn.IFNA(INDEX('RD2 Shepherds'!$I$2:$I$200,MATCH(Men_5[[#This Row],[Rider]],'RD2 Shepherds'!$F$2:$F$200,0)),"")</f>
        <v/>
      </c>
      <c r="D131" s="42">
        <f>_xlfn.IFNA(INDEX('RD3 Eagle Park'!$I$2:$I$200,MATCH(Men_5[[#This Row],[Rider]],'RD3 Eagle Park'!$F$2:$F$200,0)),"")</f>
        <v>222</v>
      </c>
      <c r="E131" s="42" t="str">
        <f>_xlfn.IFNA(INDEX('RD4 Ohalloran'!$I$2:$I$200,MATCH(Men_5[[#This Row],[Rider]],'RD4 Ohalloran'!$F$2:$F$200,0)),"")</f>
        <v/>
      </c>
      <c r="F131" s="42"/>
      <c r="G131" s="42"/>
      <c r="H131" s="42"/>
      <c r="I131" s="42">
        <f>7-COUNTBLANK(Men_5[[#This Row],[RD1 XCC Eagle]:[RD7 XCM TBD]])</f>
        <v>1</v>
      </c>
      <c r="J131" s="67" cm="1">
        <f t="array" ref="J131">IF(Men_5[[#This Row],[Number of Rounds]]&lt;=5,SUM(IF(ISNA(B131:H131),0,B131:H131)),SUM(LARGE(B131:H131,{1,2,3,4,5})))</f>
        <v>222</v>
      </c>
      <c r="K131" s="96" cm="1">
        <f t="array" ref="K131">113-SUM(IF(J131&gt;$J$18:$J$163,1/COUNTIF($J$18:$J$163,$J$18:$J$163)))</f>
        <v>89</v>
      </c>
    </row>
    <row r="132" spans="1:11" ht="16" x14ac:dyDescent="0.2">
      <c r="A132" s="95" t="s">
        <v>290</v>
      </c>
      <c r="B132" s="42">
        <f>_xlfn.IFNA(INDEX('RD1 Eagle'!$I$2:$I$200,MATCH(Men_5[[#This Row],[Rider]],'RD1 Eagle'!$F$2:$F$200,0)),"")</f>
        <v>216</v>
      </c>
      <c r="C132" s="42" t="str">
        <f>_xlfn.IFNA(INDEX('RD2 Shepherds'!$I$2:$I$200,MATCH(Men_5[[#This Row],[Rider]],'RD2 Shepherds'!$F$2:$F$200,0)),"")</f>
        <v/>
      </c>
      <c r="D132" s="42" t="str">
        <f>_xlfn.IFNA(INDEX('RD3 Eagle Park'!$I$2:$I$200,MATCH(Men_5[[#This Row],[Rider]],'RD3 Eagle Park'!$F$2:$F$200,0)),"")</f>
        <v/>
      </c>
      <c r="E132" s="42" t="str">
        <f>_xlfn.IFNA(INDEX('RD4 Ohalloran'!$I$2:$I$200,MATCH(Men_5[[#This Row],[Rider]],'RD4 Ohalloran'!$F$2:$F$200,0)),"")</f>
        <v/>
      </c>
      <c r="F132" s="42"/>
      <c r="G132" s="42"/>
      <c r="H132" s="42"/>
      <c r="I132" s="42">
        <f>7-COUNTBLANK(Men_5[[#This Row],[RD1 XCC Eagle]:[RD7 XCM TBD]])</f>
        <v>1</v>
      </c>
      <c r="J132" s="67" cm="1">
        <f t="array" ref="J132">IF(Men_5[[#This Row],[Number of Rounds]]&lt;=5,SUM(IF(ISNA(B132:H132),0,B132:H132)),SUM(LARGE(B132:H132,{1,2,3,4,5})))</f>
        <v>216</v>
      </c>
      <c r="K132" s="96" cm="1">
        <f t="array" ref="K132">113-SUM(IF(J132&gt;$J$18:$J$163,1/COUNTIF($J$18:$J$163,$J$18:$J$163)))</f>
        <v>90</v>
      </c>
    </row>
    <row r="133" spans="1:11" ht="16" x14ac:dyDescent="0.2">
      <c r="A133" s="95" t="s">
        <v>292</v>
      </c>
      <c r="B133" s="42">
        <f>_xlfn.IFNA(INDEX('RD1 Eagle'!$I$2:$I$200,MATCH(Men_5[[#This Row],[Rider]],'RD1 Eagle'!$F$2:$F$200,0)),"")</f>
        <v>210</v>
      </c>
      <c r="C133" s="42" t="str">
        <f>_xlfn.IFNA(INDEX('RD2 Shepherds'!$I$2:$I$200,MATCH(Men_5[[#This Row],[Rider]],'RD2 Shepherds'!$F$2:$F$200,0)),"")</f>
        <v/>
      </c>
      <c r="D133" s="42" t="str">
        <f>_xlfn.IFNA(INDEX('RD3 Eagle Park'!$I$2:$I$200,MATCH(Men_5[[#This Row],[Rider]],'RD3 Eagle Park'!$F$2:$F$200,0)),"")</f>
        <v/>
      </c>
      <c r="E133" s="42" t="str">
        <f>_xlfn.IFNA(INDEX('RD4 Ohalloran'!$I$2:$I$200,MATCH(Men_5[[#This Row],[Rider]],'RD4 Ohalloran'!$F$2:$F$200,0)),"")</f>
        <v/>
      </c>
      <c r="F133" s="42"/>
      <c r="G133" s="42"/>
      <c r="H133" s="42"/>
      <c r="I133" s="42">
        <f>7-COUNTBLANK(Men_5[[#This Row],[RD1 XCC Eagle]:[RD7 XCM TBD]])</f>
        <v>1</v>
      </c>
      <c r="J133" s="67" cm="1">
        <f t="array" ref="J133">IF(Men_5[[#This Row],[Number of Rounds]]&lt;=5,SUM(IF(ISNA(B133:H133),0,B133:H133)),SUM(LARGE(B133:H133,{1,2,3,4,5})))</f>
        <v>210</v>
      </c>
      <c r="K133" s="96" cm="1">
        <f t="array" ref="K133">113-SUM(IF(J133&gt;$J$18:$J$163,1/COUNTIF($J$18:$J$163,$J$18:$J$163)))</f>
        <v>91</v>
      </c>
    </row>
    <row r="134" spans="1:11" ht="16" x14ac:dyDescent="0.2">
      <c r="A134" s="95" t="s">
        <v>157</v>
      </c>
      <c r="B134" s="118" t="str">
        <f>_xlfn.IFNA(INDEX('RD1 Eagle'!$I$2:$I$200,MATCH(Men_5[[#This Row],[Rider]],'RD1 Eagle'!$F$2:$F$200,0)),"")</f>
        <v/>
      </c>
      <c r="C134" s="118">
        <f>_xlfn.IFNA(INDEX('RD2 Shepherds'!$I$2:$I$200,MATCH(Men_5[[#This Row],[Rider]],'RD2 Shepherds'!$F$2:$F$200,0)),"")</f>
        <v>204</v>
      </c>
      <c r="D134" s="118" t="str">
        <f>_xlfn.IFNA(INDEX('RD3 Eagle Park'!$I$2:$I$200,MATCH(Men_5[[#This Row],[Rider]],'RD3 Eagle Park'!$F$2:$F$200,0)),"")</f>
        <v/>
      </c>
      <c r="E134" s="42" t="str">
        <f>_xlfn.IFNA(INDEX('RD4 Ohalloran'!$I$2:$I$200,MATCH(Men_5[[#This Row],[Rider]],'RD4 Ohalloran'!$F$2:$F$200,0)),"")</f>
        <v/>
      </c>
      <c r="F134" s="42"/>
      <c r="G134" s="42"/>
      <c r="H134" s="42"/>
      <c r="I134" s="118">
        <f>7-COUNTBLANK(Men_5[[#This Row],[RD1 XCC Eagle]:[RD7 XCM TBD]])</f>
        <v>1</v>
      </c>
      <c r="J134" s="67" cm="1">
        <f t="array" ref="J134">IF(Men_5[[#This Row],[Number of Rounds]]&lt;=5,SUM(IF(ISNA(B134:H134),0,B134:H134)),SUM(LARGE(B134:H134,{1,2,3,4,5})))</f>
        <v>204</v>
      </c>
      <c r="K134" s="96" cm="1">
        <f t="array" ref="K134">113-SUM(IF(J134&gt;$J$18:$J$163,1/COUNTIF($J$18:$J$163,$J$18:$J$163)))</f>
        <v>92</v>
      </c>
    </row>
    <row r="135" spans="1:11" ht="16" x14ac:dyDescent="0.2">
      <c r="A135" s="95" t="s">
        <v>110</v>
      </c>
      <c r="B135" s="42" t="str">
        <f>_xlfn.IFNA(INDEX('RD1 Eagle'!$I$2:$I$200,MATCH(Men_5[[#This Row],[Rider]],'RD1 Eagle'!$F$2:$F$200,0)),"")</f>
        <v/>
      </c>
      <c r="C135" s="42">
        <f>_xlfn.IFNA(INDEX('RD2 Shepherds'!$I$2:$I$200,MATCH(Men_5[[#This Row],[Rider]],'RD2 Shepherds'!$F$2:$F$200,0)),"")</f>
        <v>200</v>
      </c>
      <c r="D135" s="48" t="str">
        <f>_xlfn.IFNA(INDEX('RD3 Eagle Park'!$I$2:$I$200,MATCH(Men_5[[#This Row],[Rider]],'RD3 Eagle Park'!$F$2:$F$200,0)),"")</f>
        <v/>
      </c>
      <c r="E135" s="48" t="str">
        <f>_xlfn.IFNA(INDEX('RD4 Ohalloran'!$I$2:$I$200,MATCH(Men_5[[#This Row],[Rider]],'RD4 Ohalloran'!$F$2:$F$200,0)),"")</f>
        <v/>
      </c>
      <c r="F135" s="48"/>
      <c r="G135" s="48"/>
      <c r="H135" s="48"/>
      <c r="I135" s="42">
        <f>7-COUNTBLANK(Men_5[[#This Row],[RD1 XCC Eagle]:[RD7 XCM TBD]])</f>
        <v>1</v>
      </c>
      <c r="J135" s="68" cm="1">
        <f t="array" ref="J135">IF(Men_5[[#This Row],[Number of Rounds]]&lt;=5,SUM(IF(ISNA(B135:H135),0,B135:H135)),SUM(LARGE(B135:H135,{1,2,3,4,5})))</f>
        <v>200</v>
      </c>
      <c r="K135" s="96" cm="1">
        <f t="array" ref="K135">113-SUM(IF(J135&gt;$J$18:$J$163,1/COUNTIF($J$18:$J$163,$J$18:$J$163)))</f>
        <v>93</v>
      </c>
    </row>
    <row r="136" spans="1:11" ht="16" x14ac:dyDescent="0.2">
      <c r="A136" s="95" t="s">
        <v>712</v>
      </c>
      <c r="B136" s="42" t="str">
        <f>_xlfn.IFNA(INDEX('RD1 Eagle'!$I$2:$I$200,MATCH(Men_5[[#This Row],[Rider]],'RD1 Eagle'!$F$2:$F$200,0)),"")</f>
        <v/>
      </c>
      <c r="C136" s="42" t="str">
        <f>_xlfn.IFNA(INDEX('RD2 Shepherds'!$I$2:$I$200,MATCH(Men_5[[#This Row],[Rider]],'RD2 Shepherds'!$F$2:$F$200,0)),"")</f>
        <v/>
      </c>
      <c r="D136" s="42" t="str">
        <f>_xlfn.IFNA(INDEX('RD3 Eagle Park'!$I$2:$I$200,MATCH(Men_5[[#This Row],[Rider]],'RD3 Eagle Park'!$F$2:$F$200,0)),"")</f>
        <v/>
      </c>
      <c r="E136" s="48">
        <f>_xlfn.IFNA(INDEX('RD4 Ohalloran'!$I$2:$I$200,MATCH(Men_5[[#This Row],[Rider]],'RD4 Ohalloran'!$F$2:$F$200,0)),"")</f>
        <v>196</v>
      </c>
      <c r="F136" s="48"/>
      <c r="G136" s="48"/>
      <c r="H136" s="48"/>
      <c r="I136" s="42">
        <f>7-COUNTBLANK(Men_5[[#This Row],[RD1 XCC Eagle]:[RD7 XCM TBD]])</f>
        <v>1</v>
      </c>
      <c r="J136" s="68" cm="1">
        <f t="array" ref="J136">IF(Men_5[[#This Row],[Number of Rounds]]&lt;=5,SUM(IF(ISNA(B136:H136),0,B136:H136)),SUM(LARGE(B136:H136,{1,2,3,4,5})))</f>
        <v>196</v>
      </c>
      <c r="K136" s="96" cm="1">
        <f t="array" ref="K136">113-SUM(IF(J136&gt;$J$18:$J$163,1/COUNTIF($J$18:$J$163,$J$18:$J$163)))</f>
        <v>94</v>
      </c>
    </row>
    <row r="137" spans="1:11" ht="16" x14ac:dyDescent="0.2">
      <c r="A137" s="95" t="s">
        <v>111</v>
      </c>
      <c r="B137" s="42" t="str">
        <f>_xlfn.IFNA(INDEX('RD1 Eagle'!$I$2:$I$200,MATCH(Men_5[[#This Row],[Rider]],'RD1 Eagle'!$F$2:$F$200,0)),"")</f>
        <v/>
      </c>
      <c r="C137" s="42">
        <f>_xlfn.IFNA(INDEX('RD2 Shepherds'!$I$2:$I$200,MATCH(Men_5[[#This Row],[Rider]],'RD2 Shepherds'!$F$2:$F$200,0)),"")</f>
        <v>196</v>
      </c>
      <c r="D137" s="42" t="str">
        <f>_xlfn.IFNA(INDEX('RD3 Eagle Park'!$I$2:$I$200,MATCH(Men_5[[#This Row],[Rider]],'RD3 Eagle Park'!$F$2:$F$200,0)),"")</f>
        <v/>
      </c>
      <c r="E137" s="48" t="str">
        <f>_xlfn.IFNA(INDEX('RD4 Ohalloran'!$I$2:$I$200,MATCH(Men_5[[#This Row],[Rider]],'RD4 Ohalloran'!$F$2:$F$200,0)),"")</f>
        <v/>
      </c>
      <c r="F137" s="48"/>
      <c r="G137" s="48"/>
      <c r="H137" s="48"/>
      <c r="I137" s="42">
        <f>7-COUNTBLANK(Men_5[[#This Row],[RD1 XCC Eagle]:[RD7 XCM TBD]])</f>
        <v>1</v>
      </c>
      <c r="J137" s="68" cm="1">
        <f t="array" ref="J137">IF(Men_5[[#This Row],[Number of Rounds]]&lt;=5,SUM(IF(ISNA(B137:H137),0,B137:H137)),SUM(LARGE(B137:H137,{1,2,3,4,5})))</f>
        <v>196</v>
      </c>
      <c r="K137" s="96" cm="1">
        <f t="array" ref="K137">113-SUM(IF(J137&gt;$J$18:$J$163,1/COUNTIF($J$18:$J$163,$J$18:$J$163)))</f>
        <v>94</v>
      </c>
    </row>
    <row r="138" spans="1:11" ht="16" x14ac:dyDescent="0.2">
      <c r="A138" s="95" t="s">
        <v>726</v>
      </c>
      <c r="B138" s="42" t="str">
        <f>_xlfn.IFNA(INDEX('RD1 Eagle'!$I$2:$I$200,MATCH(Men_5[[#This Row],[Rider]],'RD1 Eagle'!$F$2:$F$200,0)),"")</f>
        <v/>
      </c>
      <c r="C138" s="42" t="str">
        <f>_xlfn.IFNA(INDEX('RD2 Shepherds'!$I$2:$I$200,MATCH(Men_5[[#This Row],[Rider]],'RD2 Shepherds'!$F$2:$F$200,0)),"")</f>
        <v/>
      </c>
      <c r="D138" s="42" t="str">
        <f>_xlfn.IFNA(INDEX('RD3 Eagle Park'!$I$2:$I$200,MATCH(Men_5[[#This Row],[Rider]],'RD3 Eagle Park'!$F$2:$F$200,0)),"")</f>
        <v/>
      </c>
      <c r="E138" s="48">
        <f>_xlfn.IFNA(INDEX('RD4 Ohalloran'!$I$2:$I$200,MATCH(Men_5[[#This Row],[Rider]],'RD4 Ohalloran'!$F$2:$F$200,0)),"")</f>
        <v>192</v>
      </c>
      <c r="F138" s="48"/>
      <c r="G138" s="48"/>
      <c r="H138" s="48"/>
      <c r="I138" s="42">
        <f>7-COUNTBLANK(Men_5[[#This Row],[RD1 XCC Eagle]:[RD7 XCM TBD]])</f>
        <v>1</v>
      </c>
      <c r="J138" s="68" cm="1">
        <f t="array" ref="J138">IF(Men_5[[#This Row],[Number of Rounds]]&lt;=5,SUM(IF(ISNA(B138:H138),0,B138:H138)),SUM(LARGE(B138:H138,{1,2,3,4,5})))</f>
        <v>192</v>
      </c>
      <c r="K138" s="96" cm="1">
        <f t="array" ref="K138">113-SUM(IF(J138&gt;$J$18:$J$163,1/COUNTIF($J$18:$J$163,$J$18:$J$163)))</f>
        <v>95</v>
      </c>
    </row>
    <row r="139" spans="1:11" ht="16" x14ac:dyDescent="0.2">
      <c r="A139" s="95" t="s">
        <v>159</v>
      </c>
      <c r="B139" s="42" t="str">
        <f>_xlfn.IFNA(INDEX('RD1 Eagle'!$I$2:$I$200,MATCH(Men_5[[#This Row],[Rider]],'RD1 Eagle'!$F$2:$F$200,0)),"")</f>
        <v/>
      </c>
      <c r="C139" s="42">
        <f>_xlfn.IFNA(INDEX('RD2 Shepherds'!$I$2:$I$200,MATCH(Men_5[[#This Row],[Rider]],'RD2 Shepherds'!$F$2:$F$200,0)),"")</f>
        <v>192</v>
      </c>
      <c r="D139" s="42" t="str">
        <f>_xlfn.IFNA(INDEX('RD3 Eagle Park'!$I$2:$I$200,MATCH(Men_5[[#This Row],[Rider]],'RD3 Eagle Park'!$F$2:$F$200,0)),"")</f>
        <v/>
      </c>
      <c r="E139" s="48" t="str">
        <f>_xlfn.IFNA(INDEX('RD4 Ohalloran'!$I$2:$I$200,MATCH(Men_5[[#This Row],[Rider]],'RD4 Ohalloran'!$F$2:$F$200,0)),"")</f>
        <v/>
      </c>
      <c r="F139" s="48"/>
      <c r="G139" s="48"/>
      <c r="H139" s="48"/>
      <c r="I139" s="42">
        <f>7-COUNTBLANK(Men_5[[#This Row],[RD1 XCC Eagle]:[RD7 XCM TBD]])</f>
        <v>1</v>
      </c>
      <c r="J139" s="68" cm="1">
        <f t="array" ref="J139">IF(Men_5[[#This Row],[Number of Rounds]]&lt;=5,SUM(IF(ISNA(B139:H139),0,B139:H139)),SUM(LARGE(B139:H139,{1,2,3,4,5})))</f>
        <v>192</v>
      </c>
      <c r="K139" s="96" cm="1">
        <f t="array" ref="K139">113-SUM(IF(J139&gt;$J$18:$J$163,1/COUNTIF($J$18:$J$163,$J$18:$J$163)))</f>
        <v>95</v>
      </c>
    </row>
    <row r="140" spans="1:11" ht="16" x14ac:dyDescent="0.2">
      <c r="A140" s="95" t="s">
        <v>713</v>
      </c>
      <c r="B140" s="42" t="str">
        <f>_xlfn.IFNA(INDEX('RD1 Eagle'!$I$2:$I$200,MATCH(Men_5[[#This Row],[Rider]],'RD1 Eagle'!$F$2:$F$200,0)),"")</f>
        <v/>
      </c>
      <c r="C140" s="42" t="str">
        <f>_xlfn.IFNA(INDEX('RD2 Shepherds'!$I$2:$I$200,MATCH(Men_5[[#This Row],[Rider]],'RD2 Shepherds'!$F$2:$F$200,0)),"")</f>
        <v/>
      </c>
      <c r="D140" s="42" t="str">
        <f>_xlfn.IFNA(INDEX('RD3 Eagle Park'!$I$2:$I$200,MATCH(Men_5[[#This Row],[Rider]],'RD3 Eagle Park'!$F$2:$F$200,0)),"")</f>
        <v/>
      </c>
      <c r="E140" s="48">
        <f>_xlfn.IFNA(INDEX('RD4 Ohalloran'!$I$2:$I$200,MATCH(Men_5[[#This Row],[Rider]],'RD4 Ohalloran'!$F$2:$F$200,0)),"")</f>
        <v>189</v>
      </c>
      <c r="F140" s="48"/>
      <c r="G140" s="48"/>
      <c r="H140" s="48"/>
      <c r="I140" s="42">
        <f>7-COUNTBLANK(Men_5[[#This Row],[RD1 XCC Eagle]:[RD7 XCM TBD]])</f>
        <v>1</v>
      </c>
      <c r="J140" s="68" cm="1">
        <f t="array" ref="J140">IF(Men_5[[#This Row],[Number of Rounds]]&lt;=5,SUM(IF(ISNA(B140:H140),0,B140:H140)),SUM(LARGE(B140:H140,{1,2,3,4,5})))</f>
        <v>189</v>
      </c>
      <c r="K140" s="96" cm="1">
        <f t="array" ref="K140">113-SUM(IF(J140&gt;$J$18:$J$163,1/COUNTIF($J$18:$J$163,$J$18:$J$163)))</f>
        <v>96</v>
      </c>
    </row>
    <row r="141" spans="1:11" ht="16" x14ac:dyDescent="0.2">
      <c r="A141" s="95" t="s">
        <v>160</v>
      </c>
      <c r="B141" s="42" t="str">
        <f>_xlfn.IFNA(INDEX('RD1 Eagle'!$I$2:$I$200,MATCH(Men_5[[#This Row],[Rider]],'RD1 Eagle'!$F$2:$F$200,0)),"")</f>
        <v/>
      </c>
      <c r="C141" s="42">
        <f>_xlfn.IFNA(INDEX('RD2 Shepherds'!$I$2:$I$200,MATCH(Men_5[[#This Row],[Rider]],'RD2 Shepherds'!$F$2:$F$200,0)),"")</f>
        <v>186</v>
      </c>
      <c r="D141" s="42" t="str">
        <f>_xlfn.IFNA(INDEX('RD3 Eagle Park'!$I$2:$I$200,MATCH(Men_5[[#This Row],[Rider]],'RD3 Eagle Park'!$F$2:$F$200,0)),"")</f>
        <v/>
      </c>
      <c r="E141" s="48" t="str">
        <f>_xlfn.IFNA(INDEX('RD4 Ohalloran'!$I$2:$I$200,MATCH(Men_5[[#This Row],[Rider]],'RD4 Ohalloran'!$F$2:$F$200,0)),"")</f>
        <v/>
      </c>
      <c r="F141" s="48"/>
      <c r="G141" s="48"/>
      <c r="H141" s="48"/>
      <c r="I141" s="42">
        <f>7-COUNTBLANK(Men_5[[#This Row],[RD1 XCC Eagle]:[RD7 XCM TBD]])</f>
        <v>1</v>
      </c>
      <c r="J141" s="68" cm="1">
        <f t="array" ref="J141">IF(Men_5[[#This Row],[Number of Rounds]]&lt;=5,SUM(IF(ISNA(B141:H141),0,B141:H141)),SUM(LARGE(B141:H141,{1,2,3,4,5})))</f>
        <v>186</v>
      </c>
      <c r="K141" s="96" cm="1">
        <f t="array" ref="K141">113-SUM(IF(J141&gt;$J$18:$J$163,1/COUNTIF($J$18:$J$163,$J$18:$J$163)))</f>
        <v>97</v>
      </c>
    </row>
    <row r="142" spans="1:11" ht="16" x14ac:dyDescent="0.2">
      <c r="A142" s="95" t="s">
        <v>727</v>
      </c>
      <c r="B142" s="42" t="str">
        <f>_xlfn.IFNA(INDEX('RD1 Eagle'!$I$2:$I$200,MATCH(Men_5[[#This Row],[Rider]],'RD1 Eagle'!$F$2:$F$200,0)),"")</f>
        <v/>
      </c>
      <c r="C142" s="42" t="str">
        <f>_xlfn.IFNA(INDEX('RD2 Shepherds'!$I$2:$I$200,MATCH(Men_5[[#This Row],[Rider]],'RD2 Shepherds'!$F$2:$F$200,0)),"")</f>
        <v/>
      </c>
      <c r="D142" s="42" t="str">
        <f>_xlfn.IFNA(INDEX('RD3 Eagle Park'!$I$2:$I$200,MATCH(Men_5[[#This Row],[Rider]],'RD3 Eagle Park'!$F$2:$F$200,0)),"")</f>
        <v/>
      </c>
      <c r="E142" s="48">
        <f>_xlfn.IFNA(INDEX('RD4 Ohalloran'!$I$2:$I$200,MATCH(Men_5[[#This Row],[Rider]],'RD4 Ohalloran'!$F$2:$F$200,0)),"")</f>
        <v>186</v>
      </c>
      <c r="F142" s="48"/>
      <c r="G142" s="48"/>
      <c r="H142" s="48"/>
      <c r="I142" s="42">
        <f>7-COUNTBLANK(Men_5[[#This Row],[RD1 XCC Eagle]:[RD7 XCM TBD]])</f>
        <v>1</v>
      </c>
      <c r="J142" s="68" cm="1">
        <f t="array" ref="J142">IF(Men_5[[#This Row],[Number of Rounds]]&lt;=5,SUM(IF(ISNA(B142:H142),0,B142:H142)),SUM(LARGE(B142:H142,{1,2,3,4,5})))</f>
        <v>186</v>
      </c>
      <c r="K142" s="96" cm="1">
        <f t="array" ref="K142">113-SUM(IF(J142&gt;$J$18:$J$163,1/COUNTIF($J$18:$J$163,$J$18:$J$163)))</f>
        <v>97</v>
      </c>
    </row>
    <row r="143" spans="1:11" ht="16" x14ac:dyDescent="0.2">
      <c r="A143" s="95" t="s">
        <v>546</v>
      </c>
      <c r="B143" s="118" t="str">
        <f>_xlfn.IFNA(INDEX('RD1 Eagle'!$I$2:$I$200,MATCH(Men_5[[#This Row],[Rider]],'RD1 Eagle'!$F$2:$F$200,0)),"")</f>
        <v/>
      </c>
      <c r="C143" s="118" t="str">
        <f>_xlfn.IFNA(INDEX('RD2 Shepherds'!$I$2:$I$200,MATCH(Men_5[[#This Row],[Rider]],'RD2 Shepherds'!$F$2:$F$200,0)),"")</f>
        <v/>
      </c>
      <c r="D143" s="118">
        <f>_xlfn.IFNA(INDEX('RD3 Eagle Park'!$I$2:$I$200,MATCH(Men_5[[#This Row],[Rider]],'RD3 Eagle Park'!$F$2:$F$200,0)),"")</f>
        <v>182</v>
      </c>
      <c r="E143" s="48" t="str">
        <f>_xlfn.IFNA(INDEX('RD4 Ohalloran'!$I$2:$I$200,MATCH(Men_5[[#This Row],[Rider]],'RD4 Ohalloran'!$F$2:$F$200,0)),"")</f>
        <v/>
      </c>
      <c r="F143" s="48"/>
      <c r="G143" s="48"/>
      <c r="H143" s="48"/>
      <c r="I143" s="118">
        <f>7-COUNTBLANK(Men_5[[#This Row],[RD1 XCC Eagle]:[RD7 XCM TBD]])</f>
        <v>1</v>
      </c>
      <c r="J143" s="68" cm="1">
        <f t="array" ref="J143">IF(Men_5[[#This Row],[Number of Rounds]]&lt;=5,SUM(IF(ISNA(B143:H143),0,B143:H143)),SUM(LARGE(B143:H143,{1,2,3,4,5})))</f>
        <v>182</v>
      </c>
      <c r="K143" s="96" cm="1">
        <f t="array" ref="K143">113-SUM(IF(J143&gt;$J$18:$J$163,1/COUNTIF($J$18:$J$163,$J$18:$J$163)))</f>
        <v>98</v>
      </c>
    </row>
    <row r="144" spans="1:11" ht="16" x14ac:dyDescent="0.2">
      <c r="A144" s="95" t="s">
        <v>728</v>
      </c>
      <c r="B144" s="118" t="str">
        <f>_xlfn.IFNA(INDEX('RD1 Eagle'!$I$2:$I$200,MATCH(Men_5[[#This Row],[Rider]],'RD1 Eagle'!$F$2:$F$200,0)),"")</f>
        <v/>
      </c>
      <c r="C144" s="118" t="str">
        <f>_xlfn.IFNA(INDEX('RD2 Shepherds'!$I$2:$I$200,MATCH(Men_5[[#This Row],[Rider]],'RD2 Shepherds'!$F$2:$F$200,0)),"")</f>
        <v/>
      </c>
      <c r="D144" s="118" t="str">
        <f>_xlfn.IFNA(INDEX('RD3 Eagle Park'!$I$2:$I$200,MATCH(Men_5[[#This Row],[Rider]],'RD3 Eagle Park'!$F$2:$F$200,0)),"")</f>
        <v/>
      </c>
      <c r="E144" s="48">
        <f>_xlfn.IFNA(INDEX('RD4 Ohalloran'!$I$2:$I$200,MATCH(Men_5[[#This Row],[Rider]],'RD4 Ohalloran'!$F$2:$F$200,0)),"")</f>
        <v>180</v>
      </c>
      <c r="F144" s="48"/>
      <c r="G144" s="48"/>
      <c r="H144" s="48"/>
      <c r="I144" s="118">
        <f>7-COUNTBLANK(Men_5[[#This Row],[RD1 XCC Eagle]:[RD7 XCM TBD]])</f>
        <v>1</v>
      </c>
      <c r="J144" s="68" cm="1">
        <f t="array" ref="J144">IF(Men_5[[#This Row],[Number of Rounds]]&lt;=5,SUM(IF(ISNA(B144:H144),0,B144:H144)),SUM(LARGE(B144:H144,{1,2,3,4,5})))</f>
        <v>180</v>
      </c>
      <c r="K144" s="96" cm="1">
        <f t="array" ref="K144">113-SUM(IF(J144&gt;$J$18:$J$163,1/COUNTIF($J$18:$J$163,$J$18:$J$163)))</f>
        <v>99</v>
      </c>
    </row>
    <row r="145" spans="1:11" ht="16" x14ac:dyDescent="0.2">
      <c r="A145" s="95" t="s">
        <v>714</v>
      </c>
      <c r="B145" s="42" t="str">
        <f>_xlfn.IFNA(INDEX('RD1 Eagle'!$I$2:$I$200,MATCH(Men_5[[#This Row],[Rider]],'RD1 Eagle'!$F$2:$F$200,0)),"")</f>
        <v/>
      </c>
      <c r="C145" s="42" t="str">
        <f>_xlfn.IFNA(INDEX('RD2 Shepherds'!$I$2:$I$200,MATCH(Men_5[[#This Row],[Rider]],'RD2 Shepherds'!$F$2:$F$200,0)),"")</f>
        <v/>
      </c>
      <c r="D145" s="42" t="str">
        <f>_xlfn.IFNA(INDEX('RD3 Eagle Park'!$I$2:$I$200,MATCH(Men_5[[#This Row],[Rider]],'RD3 Eagle Park'!$F$2:$F$200,0)),"")</f>
        <v/>
      </c>
      <c r="E145" s="48">
        <f>_xlfn.IFNA(INDEX('RD4 Ohalloran'!$I$2:$I$200,MATCH(Men_5[[#This Row],[Rider]],'RD4 Ohalloran'!$F$2:$F$200,0)),"")</f>
        <v>175</v>
      </c>
      <c r="F145" s="48"/>
      <c r="G145" s="48"/>
      <c r="H145" s="48"/>
      <c r="I145" s="42">
        <f>7-COUNTBLANK(Men_5[[#This Row],[RD1 XCC Eagle]:[RD7 XCM TBD]])</f>
        <v>1</v>
      </c>
      <c r="J145" s="68" cm="1">
        <f t="array" ref="J145">IF(Men_5[[#This Row],[Number of Rounds]]&lt;=5,SUM(IF(ISNA(B145:H145),0,B145:H145)),SUM(LARGE(B145:H145,{1,2,3,4,5})))</f>
        <v>175</v>
      </c>
      <c r="K145" s="96" cm="1">
        <f t="array" ref="K145">113-SUM(IF(J145&gt;$J$18:$J$163,1/COUNTIF($J$18:$J$163,$J$18:$J$163)))</f>
        <v>100</v>
      </c>
    </row>
    <row r="146" spans="1:11" ht="16" x14ac:dyDescent="0.2">
      <c r="A146" s="95" t="s">
        <v>729</v>
      </c>
      <c r="B146" s="118" t="str">
        <f>_xlfn.IFNA(INDEX('RD1 Eagle'!$I$2:$I$200,MATCH(Men_5[[#This Row],[Rider]],'RD1 Eagle'!$F$2:$F$200,0)),"")</f>
        <v/>
      </c>
      <c r="C146" s="118" t="str">
        <f>_xlfn.IFNA(INDEX('RD2 Shepherds'!$I$2:$I$200,MATCH(Men_5[[#This Row],[Rider]],'RD2 Shepherds'!$F$2:$F$200,0)),"")</f>
        <v/>
      </c>
      <c r="D146" s="118" t="str">
        <f>_xlfn.IFNA(INDEX('RD3 Eagle Park'!$I$2:$I$200,MATCH(Men_5[[#This Row],[Rider]],'RD3 Eagle Park'!$F$2:$F$200,0)),"")</f>
        <v/>
      </c>
      <c r="E146" s="48">
        <f>_xlfn.IFNA(INDEX('RD4 Ohalloran'!$I$2:$I$200,MATCH(Men_5[[#This Row],[Rider]],'RD4 Ohalloran'!$F$2:$F$200,0)),"")</f>
        <v>174</v>
      </c>
      <c r="F146" s="48"/>
      <c r="G146" s="48"/>
      <c r="H146" s="48"/>
      <c r="I146" s="118">
        <f>7-COUNTBLANK(Men_5[[#This Row],[RD1 XCC Eagle]:[RD7 XCM TBD]])</f>
        <v>1</v>
      </c>
      <c r="J146" s="68" cm="1">
        <f t="array" ref="J146">IF(Men_5[[#This Row],[Number of Rounds]]&lt;=5,SUM(IF(ISNA(B146:H146),0,B146:H146)),SUM(LARGE(B146:H146,{1,2,3,4,5})))</f>
        <v>174</v>
      </c>
      <c r="K146" s="96" cm="1">
        <f t="array" ref="K146">113-SUM(IF(J146&gt;$J$18:$J$163,1/COUNTIF($J$18:$J$163,$J$18:$J$163)))</f>
        <v>101</v>
      </c>
    </row>
    <row r="147" spans="1:11" ht="16" x14ac:dyDescent="0.2">
      <c r="A147" s="95" t="s">
        <v>715</v>
      </c>
      <c r="B147" s="42" t="str">
        <f>_xlfn.IFNA(INDEX('RD1 Eagle'!$I$2:$I$200,MATCH(Men_5[[#This Row],[Rider]],'RD1 Eagle'!$F$2:$F$200,0)),"")</f>
        <v/>
      </c>
      <c r="C147" s="42" t="str">
        <f>_xlfn.IFNA(INDEX('RD2 Shepherds'!$I$2:$I$200,MATCH(Men_5[[#This Row],[Rider]],'RD2 Shepherds'!$F$2:$F$200,0)),"")</f>
        <v/>
      </c>
      <c r="D147" s="42" t="str">
        <f>_xlfn.IFNA(INDEX('RD3 Eagle Park'!$I$2:$I$200,MATCH(Men_5[[#This Row],[Rider]],'RD3 Eagle Park'!$F$2:$F$200,0)),"")</f>
        <v/>
      </c>
      <c r="E147" s="48">
        <f>_xlfn.IFNA(INDEX('RD4 Ohalloran'!$I$2:$I$200,MATCH(Men_5[[#This Row],[Rider]],'RD4 Ohalloran'!$F$2:$F$200,0)),"")</f>
        <v>171.5</v>
      </c>
      <c r="F147" s="48"/>
      <c r="G147" s="48"/>
      <c r="H147" s="48"/>
      <c r="I147" s="42">
        <f>7-COUNTBLANK(Men_5[[#This Row],[RD1 XCC Eagle]:[RD7 XCM TBD]])</f>
        <v>1</v>
      </c>
      <c r="J147" s="68" cm="1">
        <f t="array" ref="J147">IF(Men_5[[#This Row],[Number of Rounds]]&lt;=5,SUM(IF(ISNA(B147:H147),0,B147:H147)),SUM(LARGE(B147:H147,{1,2,3,4,5})))</f>
        <v>171.5</v>
      </c>
      <c r="K147" s="96" cm="1">
        <f t="array" ref="K147">113-SUM(IF(J147&gt;$J$18:$J$163,1/COUNTIF($J$18:$J$163,$J$18:$J$163)))</f>
        <v>102</v>
      </c>
    </row>
    <row r="148" spans="1:11" ht="16" x14ac:dyDescent="0.2">
      <c r="A148" s="95" t="s">
        <v>136</v>
      </c>
      <c r="B148" s="42" t="str">
        <f>_xlfn.IFNA(INDEX('RD1 Eagle'!$I$2:$I$200,MATCH(Men_5[[#This Row],[Rider]],'RD1 Eagle'!$F$2:$F$200,0)),"")</f>
        <v/>
      </c>
      <c r="C148" s="42">
        <f>_xlfn.IFNA(INDEX('RD2 Shepherds'!$I$2:$I$200,MATCH(Men_5[[#This Row],[Rider]],'RD2 Shepherds'!$F$2:$F$200,0)),"")</f>
        <v>171.5</v>
      </c>
      <c r="D148" s="42" t="str">
        <f>_xlfn.IFNA(INDEX('RD3 Eagle Park'!$I$2:$I$200,MATCH(Men_5[[#This Row],[Rider]],'RD3 Eagle Park'!$F$2:$F$200,0)),"")</f>
        <v/>
      </c>
      <c r="E148" s="48" t="str">
        <f>_xlfn.IFNA(INDEX('RD4 Ohalloran'!$I$2:$I$200,MATCH(Men_5[[#This Row],[Rider]],'RD4 Ohalloran'!$F$2:$F$200,0)),"")</f>
        <v/>
      </c>
      <c r="F148" s="48"/>
      <c r="G148" s="48"/>
      <c r="H148" s="48"/>
      <c r="I148" s="42">
        <f>7-COUNTBLANK(Men_5[[#This Row],[RD1 XCC Eagle]:[RD7 XCM TBD]])</f>
        <v>1</v>
      </c>
      <c r="J148" s="68" cm="1">
        <f t="array" ref="J148">IF(Men_5[[#This Row],[Number of Rounds]]&lt;=5,SUM(IF(ISNA(B148:H148),0,B148:H148)),SUM(LARGE(B148:H148,{1,2,3,4,5})))</f>
        <v>171.5</v>
      </c>
      <c r="K148" s="96" cm="1">
        <f t="array" ref="K148">113-SUM(IF(J148&gt;$J$18:$J$163,1/COUNTIF($J$18:$J$163,$J$18:$J$163)))</f>
        <v>102</v>
      </c>
    </row>
    <row r="149" spans="1:11" ht="16" x14ac:dyDescent="0.2">
      <c r="A149" s="95" t="s">
        <v>272</v>
      </c>
      <c r="B149" s="42">
        <f>_xlfn.IFNA(INDEX('RD1 Eagle'!$I$2:$I$200,MATCH(Men_5[[#This Row],[Rider]],'RD1 Eagle'!$F$2:$F$200,0)),"")</f>
        <v>171.5</v>
      </c>
      <c r="C149" s="42" t="str">
        <f>_xlfn.IFNA(INDEX('RD2 Shepherds'!$I$2:$I$200,MATCH(Men_5[[#This Row],[Rider]],'RD2 Shepherds'!$F$2:$F$200,0)),"")</f>
        <v/>
      </c>
      <c r="D149" s="42" t="str">
        <f>_xlfn.IFNA(INDEX('RD3 Eagle Park'!$I$2:$I$200,MATCH(Men_5[[#This Row],[Rider]],'RD3 Eagle Park'!$F$2:$F$200,0)),"")</f>
        <v/>
      </c>
      <c r="E149" s="48" t="str">
        <f>_xlfn.IFNA(INDEX('RD4 Ohalloran'!$I$2:$I$200,MATCH(Men_5[[#This Row],[Rider]],'RD4 Ohalloran'!$F$2:$F$200,0)),"")</f>
        <v/>
      </c>
      <c r="F149" s="48"/>
      <c r="G149" s="48"/>
      <c r="H149" s="48"/>
      <c r="I149" s="42">
        <f>7-COUNTBLANK(Men_5[[#This Row],[RD1 XCC Eagle]:[RD7 XCM TBD]])</f>
        <v>1</v>
      </c>
      <c r="J149" s="68" cm="1">
        <f t="array" ref="J149">IF(Men_5[[#This Row],[Number of Rounds]]&lt;=5,SUM(IF(ISNA(B149:H149),0,B149:H149)),SUM(LARGE(B149:H149,{1,2,3,4,5})))</f>
        <v>171.5</v>
      </c>
      <c r="K149" s="96" cm="1">
        <f t="array" ref="K149">113-SUM(IF(J149&gt;$J$18:$J$163,1/COUNTIF($J$18:$J$163,$J$18:$J$163)))</f>
        <v>102</v>
      </c>
    </row>
    <row r="150" spans="1:11" ht="16" x14ac:dyDescent="0.2">
      <c r="A150" s="95" t="s">
        <v>730</v>
      </c>
      <c r="B150" s="42" t="str">
        <f>_xlfn.IFNA(INDEX('RD1 Eagle'!$I$2:$I$200,MATCH(Men_5[[#This Row],[Rider]],'RD1 Eagle'!$F$2:$F$200,0)),"")</f>
        <v/>
      </c>
      <c r="C150" s="42" t="str">
        <f>_xlfn.IFNA(INDEX('RD2 Shepherds'!$I$2:$I$200,MATCH(Men_5[[#This Row],[Rider]],'RD2 Shepherds'!$F$2:$F$200,0)),"")</f>
        <v/>
      </c>
      <c r="D150" s="42" t="str">
        <f>_xlfn.IFNA(INDEX('RD3 Eagle Park'!$I$2:$I$200,MATCH(Men_5[[#This Row],[Rider]],'RD3 Eagle Park'!$F$2:$F$200,0)),"")</f>
        <v/>
      </c>
      <c r="E150" s="48">
        <f>_xlfn.IFNA(INDEX('RD4 Ohalloran'!$I$2:$I$200,MATCH(Men_5[[#This Row],[Rider]],'RD4 Ohalloran'!$F$2:$F$200,0)),"")</f>
        <v>168</v>
      </c>
      <c r="F150" s="48"/>
      <c r="G150" s="48"/>
      <c r="H150" s="48"/>
      <c r="I150" s="42">
        <f>7-COUNTBLANK(Men_5[[#This Row],[RD1 XCC Eagle]:[RD7 XCM TBD]])</f>
        <v>1</v>
      </c>
      <c r="J150" s="68" cm="1">
        <f t="array" ref="J150">IF(Men_5[[#This Row],[Number of Rounds]]&lt;=5,SUM(IF(ISNA(B150:H150),0,B150:H150)),SUM(LARGE(B150:H150,{1,2,3,4,5})))</f>
        <v>168</v>
      </c>
      <c r="K150" s="96" cm="1">
        <f t="array" ref="K150">113-SUM(IF(J150&gt;$J$18:$J$163,1/COUNTIF($J$18:$J$163,$J$18:$J$163)))</f>
        <v>103</v>
      </c>
    </row>
    <row r="151" spans="1:11" ht="16" x14ac:dyDescent="0.2">
      <c r="A151" s="95" t="s">
        <v>275</v>
      </c>
      <c r="B151" s="42">
        <f>_xlfn.IFNA(INDEX('RD1 Eagle'!$I$2:$I$200,MATCH(Men_5[[#This Row],[Rider]],'RD1 Eagle'!$F$2:$F$200,0)),"")</f>
        <v>164.5</v>
      </c>
      <c r="C151" s="42" t="str">
        <f>_xlfn.IFNA(INDEX('RD2 Shepherds'!$I$2:$I$200,MATCH(Men_5[[#This Row],[Rider]],'RD2 Shepherds'!$F$2:$F$200,0)),"")</f>
        <v/>
      </c>
      <c r="D151" s="42" t="str">
        <f>_xlfn.IFNA(INDEX('RD3 Eagle Park'!$I$2:$I$200,MATCH(Men_5[[#This Row],[Rider]],'RD3 Eagle Park'!$F$2:$F$200,0)),"")</f>
        <v/>
      </c>
      <c r="E151" s="48" t="str">
        <f>_xlfn.IFNA(INDEX('RD4 Ohalloran'!$I$2:$I$200,MATCH(Men_5[[#This Row],[Rider]],'RD4 Ohalloran'!$F$2:$F$200,0)),"")</f>
        <v/>
      </c>
      <c r="F151" s="48"/>
      <c r="G151" s="48"/>
      <c r="H151" s="48"/>
      <c r="I151" s="42">
        <f>7-COUNTBLANK(Men_5[[#This Row],[RD1 XCC Eagle]:[RD7 XCM TBD]])</f>
        <v>1</v>
      </c>
      <c r="J151" s="68" cm="1">
        <f t="array" ref="J151">IF(Men_5[[#This Row],[Number of Rounds]]&lt;=5,SUM(IF(ISNA(B151:H151),0,B151:H151)),SUM(LARGE(B151:H151,{1,2,3,4,5})))</f>
        <v>164.5</v>
      </c>
      <c r="K151" s="96" cm="1">
        <f t="array" ref="K151">113-SUM(IF(J151&gt;$J$18:$J$163,1/COUNTIF($J$18:$J$163,$J$18:$J$163)))</f>
        <v>104</v>
      </c>
    </row>
    <row r="152" spans="1:11" ht="16" x14ac:dyDescent="0.2">
      <c r="A152" s="95" t="s">
        <v>731</v>
      </c>
      <c r="B152" s="42" t="str">
        <f>_xlfn.IFNA(INDEX('RD1 Eagle'!$I$2:$I$200,MATCH(Men_5[[#This Row],[Rider]],'RD1 Eagle'!$F$2:$F$200,0)),"")</f>
        <v/>
      </c>
      <c r="C152" s="42" t="str">
        <f>_xlfn.IFNA(INDEX('RD2 Shepherds'!$I$2:$I$200,MATCH(Men_5[[#This Row],[Rider]],'RD2 Shepherds'!$F$2:$F$200,0)),"")</f>
        <v/>
      </c>
      <c r="D152" s="42" t="str">
        <f>_xlfn.IFNA(INDEX('RD3 Eagle Park'!$I$2:$I$200,MATCH(Men_5[[#This Row],[Rider]],'RD3 Eagle Park'!$F$2:$F$200,0)),"")</f>
        <v/>
      </c>
      <c r="E152" s="48">
        <f>_xlfn.IFNA(INDEX('RD4 Ohalloran'!$I$2:$I$200,MATCH(Men_5[[#This Row],[Rider]],'RD4 Ohalloran'!$F$2:$F$200,0)),"")</f>
        <v>162</v>
      </c>
      <c r="F152" s="48"/>
      <c r="G152" s="48"/>
      <c r="H152" s="48"/>
      <c r="I152" s="42">
        <f>7-COUNTBLANK(Men_5[[#This Row],[RD1 XCC Eagle]:[RD7 XCM TBD]])</f>
        <v>1</v>
      </c>
      <c r="J152" s="68" cm="1">
        <f t="array" ref="J152">IF(Men_5[[#This Row],[Number of Rounds]]&lt;=5,SUM(IF(ISNA(B152:H152),0,B152:H152)),SUM(LARGE(B152:H152,{1,2,3,4,5})))</f>
        <v>162</v>
      </c>
      <c r="K152" s="96" cm="1">
        <f t="array" ref="K152">113-SUM(IF(J152&gt;$J$18:$J$163,1/COUNTIF($J$18:$J$163,$J$18:$J$163)))</f>
        <v>105</v>
      </c>
    </row>
    <row r="153" spans="1:11" ht="16" x14ac:dyDescent="0.2">
      <c r="A153" s="95" t="s">
        <v>716</v>
      </c>
      <c r="B153" s="118" t="str">
        <f>_xlfn.IFNA(INDEX('RD1 Eagle'!$I$2:$I$200,MATCH(Men_5[[#This Row],[Rider]],'RD1 Eagle'!$F$2:$F$200,0)),"")</f>
        <v/>
      </c>
      <c r="C153" s="118" t="str">
        <f>_xlfn.IFNA(INDEX('RD2 Shepherds'!$I$2:$I$200,MATCH(Men_5[[#This Row],[Rider]],'RD2 Shepherds'!$F$2:$F$200,0)),"")</f>
        <v/>
      </c>
      <c r="D153" s="118" t="str">
        <f>_xlfn.IFNA(INDEX('RD3 Eagle Park'!$I$2:$I$200,MATCH(Men_5[[#This Row],[Rider]],'RD3 Eagle Park'!$F$2:$F$200,0)),"")</f>
        <v/>
      </c>
      <c r="E153" s="48">
        <f>_xlfn.IFNA(INDEX('RD4 Ohalloran'!$I$2:$I$200,MATCH(Men_5[[#This Row],[Rider]],'RD4 Ohalloran'!$F$2:$F$200,0)),"")</f>
        <v>157.5</v>
      </c>
      <c r="F153" s="48"/>
      <c r="G153" s="48"/>
      <c r="H153" s="48"/>
      <c r="I153" s="118">
        <f>7-COUNTBLANK(Men_5[[#This Row],[RD1 XCC Eagle]:[RD7 XCM TBD]])</f>
        <v>1</v>
      </c>
      <c r="J153" s="68" cm="1">
        <f t="array" ref="J153">IF(Men_5[[#This Row],[Number of Rounds]]&lt;=5,SUM(IF(ISNA(B153:H153),0,B153:H153)),SUM(LARGE(B153:H153,{1,2,3,4,5})))</f>
        <v>157.5</v>
      </c>
      <c r="K153" s="96" cm="1">
        <f t="array" ref="K153">113-SUM(IF(J153&gt;$J$18:$J$163,1/COUNTIF($J$18:$J$163,$J$18:$J$163)))</f>
        <v>106</v>
      </c>
    </row>
    <row r="154" spans="1:11" ht="16" x14ac:dyDescent="0.2">
      <c r="A154" s="95" t="s">
        <v>732</v>
      </c>
      <c r="B154" s="42" t="str">
        <f>_xlfn.IFNA(INDEX('RD1 Eagle'!$I$2:$I$200,MATCH(Men_5[[#This Row],[Rider]],'RD1 Eagle'!$F$2:$F$200,0)),"")</f>
        <v/>
      </c>
      <c r="C154" s="42" t="str">
        <f>_xlfn.IFNA(INDEX('RD2 Shepherds'!$I$2:$I$200,MATCH(Men_5[[#This Row],[Rider]],'RD2 Shepherds'!$F$2:$F$200,0)),"")</f>
        <v/>
      </c>
      <c r="D154" s="42" t="str">
        <f>_xlfn.IFNA(INDEX('RD3 Eagle Park'!$I$2:$I$200,MATCH(Men_5[[#This Row],[Rider]],'RD3 Eagle Park'!$F$2:$F$200,0)),"")</f>
        <v/>
      </c>
      <c r="E154" s="48">
        <f>_xlfn.IFNA(INDEX('RD4 Ohalloran'!$I$2:$I$200,MATCH(Men_5[[#This Row],[Rider]],'RD4 Ohalloran'!$F$2:$F$200,0)),"")</f>
        <v>156</v>
      </c>
      <c r="F154" s="48"/>
      <c r="G154" s="48"/>
      <c r="H154" s="48"/>
      <c r="I154" s="42">
        <f>7-COUNTBLANK(Men_5[[#This Row],[RD1 XCC Eagle]:[RD7 XCM TBD]])</f>
        <v>1</v>
      </c>
      <c r="J154" s="68" cm="1">
        <f t="array" ref="J154">IF(Men_5[[#This Row],[Number of Rounds]]&lt;=5,SUM(IF(ISNA(B154:H154),0,B154:H154)),SUM(LARGE(B154:H154,{1,2,3,4,5})))</f>
        <v>156</v>
      </c>
      <c r="K154" s="96" cm="1">
        <f t="array" ref="K154">113-SUM(IF(J154&gt;$J$18:$J$163,1/COUNTIF($J$18:$J$163,$J$18:$J$163)))</f>
        <v>107</v>
      </c>
    </row>
    <row r="155" spans="1:11" ht="16" x14ac:dyDescent="0.2">
      <c r="A155" s="95" t="s">
        <v>165</v>
      </c>
      <c r="B155" s="118" t="str">
        <f>_xlfn.IFNA(INDEX('RD1 Eagle'!$I$2:$I$200,MATCH(Men_5[[#This Row],[Rider]],'RD1 Eagle'!$F$2:$F$200,0)),"")</f>
        <v/>
      </c>
      <c r="C155" s="118">
        <f>_xlfn.IFNA(INDEX('RD2 Shepherds'!$I$2:$I$200,MATCH(Men_5[[#This Row],[Rider]],'RD2 Shepherds'!$F$2:$F$200,0)),"")</f>
        <v>156</v>
      </c>
      <c r="D155" s="118" t="str">
        <f>_xlfn.IFNA(INDEX('RD3 Eagle Park'!$I$2:$I$200,MATCH(Men_5[[#This Row],[Rider]],'RD3 Eagle Park'!$F$2:$F$200,0)),"")</f>
        <v/>
      </c>
      <c r="E155" s="48" t="str">
        <f>_xlfn.IFNA(INDEX('RD4 Ohalloran'!$I$2:$I$200,MATCH(Men_5[[#This Row],[Rider]],'RD4 Ohalloran'!$F$2:$F$200,0)),"")</f>
        <v/>
      </c>
      <c r="F155" s="48"/>
      <c r="G155" s="48"/>
      <c r="H155" s="48"/>
      <c r="I155" s="118">
        <f>7-COUNTBLANK(Men_5[[#This Row],[RD1 XCC Eagle]:[RD7 XCM TBD]])</f>
        <v>1</v>
      </c>
      <c r="J155" s="68" cm="1">
        <f t="array" ref="J155">IF(Men_5[[#This Row],[Number of Rounds]]&lt;=5,SUM(IF(ISNA(B155:H155),0,B155:H155)),SUM(LARGE(B155:H155,{1,2,3,4,5})))</f>
        <v>156</v>
      </c>
      <c r="K155" s="96" cm="1">
        <f t="array" ref="K155">113-SUM(IF(J155&gt;$J$18:$J$163,1/COUNTIF($J$18:$J$163,$J$18:$J$163)))</f>
        <v>107</v>
      </c>
    </row>
    <row r="156" spans="1:11" ht="16" x14ac:dyDescent="0.2">
      <c r="A156" s="95" t="s">
        <v>717</v>
      </c>
      <c r="B156" s="42" t="str">
        <f>_xlfn.IFNA(INDEX('RD1 Eagle'!$I$2:$I$200,MATCH(Men_5[[#This Row],[Rider]],'RD1 Eagle'!$F$2:$F$200,0)),"")</f>
        <v/>
      </c>
      <c r="C156" s="42" t="str">
        <f>_xlfn.IFNA(INDEX('RD2 Shepherds'!$I$2:$I$200,MATCH(Men_5[[#This Row],[Rider]],'RD2 Shepherds'!$F$2:$F$200,0)),"")</f>
        <v/>
      </c>
      <c r="D156" s="42" t="str">
        <f>_xlfn.IFNA(INDEX('RD3 Eagle Park'!$I$2:$I$200,MATCH(Men_5[[#This Row],[Rider]],'RD3 Eagle Park'!$F$2:$F$200,0)),"")</f>
        <v/>
      </c>
      <c r="E156" s="48">
        <f>_xlfn.IFNA(INDEX('RD4 Ohalloran'!$I$2:$I$200,MATCH(Men_5[[#This Row],[Rider]],'RD4 Ohalloran'!$F$2:$F$200,0)),"")</f>
        <v>154</v>
      </c>
      <c r="F156" s="48"/>
      <c r="G156" s="48"/>
      <c r="H156" s="48"/>
      <c r="I156" s="42">
        <f>7-COUNTBLANK(Men_5[[#This Row],[RD1 XCC Eagle]:[RD7 XCM TBD]])</f>
        <v>1</v>
      </c>
      <c r="J156" s="68" cm="1">
        <f t="array" ref="J156">IF(Men_5[[#This Row],[Number of Rounds]]&lt;=5,SUM(IF(ISNA(B156:H156),0,B156:H156)),SUM(LARGE(B156:H156,{1,2,3,4,5})))</f>
        <v>154</v>
      </c>
      <c r="K156" s="96" cm="1">
        <f t="array" ref="K156">113-SUM(IF(J156&gt;$J$18:$J$163,1/COUNTIF($J$18:$J$163,$J$18:$J$163)))</f>
        <v>108</v>
      </c>
    </row>
    <row r="157" spans="1:11" ht="16" x14ac:dyDescent="0.2">
      <c r="A157" s="95" t="s">
        <v>718</v>
      </c>
      <c r="B157" s="42" t="str">
        <f>_xlfn.IFNA(INDEX('RD1 Eagle'!$I$2:$I$200,MATCH(Men_5[[#This Row],[Rider]],'RD1 Eagle'!$F$2:$F$200,0)),"")</f>
        <v/>
      </c>
      <c r="C157" s="42" t="str">
        <f>_xlfn.IFNA(INDEX('RD2 Shepherds'!$I$2:$I$200,MATCH(Men_5[[#This Row],[Rider]],'RD2 Shepherds'!$F$2:$F$200,0)),"")</f>
        <v/>
      </c>
      <c r="D157" s="42" t="str">
        <f>_xlfn.IFNA(INDEX('RD3 Eagle Park'!$I$2:$I$200,MATCH(Men_5[[#This Row],[Rider]],'RD3 Eagle Park'!$F$2:$F$200,0)),"")</f>
        <v/>
      </c>
      <c r="E157" s="48">
        <f>_xlfn.IFNA(INDEX('RD4 Ohalloran'!$I$2:$I$200,MATCH(Men_5[[#This Row],[Rider]],'RD4 Ohalloran'!$F$2:$F$200,0)),"")</f>
        <v>150.5</v>
      </c>
      <c r="F157" s="48"/>
      <c r="G157" s="48"/>
      <c r="H157" s="48"/>
      <c r="I157" s="42">
        <f>7-COUNTBLANK(Men_5[[#This Row],[RD1 XCC Eagle]:[RD7 XCM TBD]])</f>
        <v>1</v>
      </c>
      <c r="J157" s="68" cm="1">
        <f t="array" ref="J157">IF(Men_5[[#This Row],[Number of Rounds]]&lt;=5,SUM(IF(ISNA(B157:H157),0,B157:H157)),SUM(LARGE(B157:H157,{1,2,3,4,5})))</f>
        <v>150.5</v>
      </c>
      <c r="K157" s="96" cm="1">
        <f t="array" ref="K157">113-SUM(IF(J157&gt;$J$18:$J$163,1/COUNTIF($J$18:$J$163,$J$18:$J$163)))</f>
        <v>109</v>
      </c>
    </row>
    <row r="158" spans="1:11" ht="16" x14ac:dyDescent="0.2">
      <c r="A158" s="95" t="s">
        <v>733</v>
      </c>
      <c r="B158" s="42" t="str">
        <f>_xlfn.IFNA(INDEX('RD1 Eagle'!$I$2:$I$200,MATCH(Men_5[[#This Row],[Rider]],'RD1 Eagle'!$F$2:$F$200,0)),"")</f>
        <v/>
      </c>
      <c r="C158" s="42" t="str">
        <f>_xlfn.IFNA(INDEX('RD2 Shepherds'!$I$2:$I$200,MATCH(Men_5[[#This Row],[Rider]],'RD2 Shepherds'!$F$2:$F$200,0)),"")</f>
        <v/>
      </c>
      <c r="D158" s="42" t="str">
        <f>_xlfn.IFNA(INDEX('RD3 Eagle Park'!$I$2:$I$200,MATCH(Men_5[[#This Row],[Rider]],'RD3 Eagle Park'!$F$2:$F$200,0)),"")</f>
        <v/>
      </c>
      <c r="E158" s="48">
        <f>_xlfn.IFNA(INDEX('RD4 Ohalloran'!$I$2:$I$200,MATCH(Men_5[[#This Row],[Rider]],'RD4 Ohalloran'!$F$2:$F$200,0)),"")</f>
        <v>150</v>
      </c>
      <c r="F158" s="48"/>
      <c r="G158" s="48"/>
      <c r="H158" s="48"/>
      <c r="I158" s="42">
        <f>7-COUNTBLANK(Men_5[[#This Row],[RD1 XCC Eagle]:[RD7 XCM TBD]])</f>
        <v>1</v>
      </c>
      <c r="J158" s="68" cm="1">
        <f t="array" ref="J158">IF(Men_5[[#This Row],[Number of Rounds]]&lt;=5,SUM(IF(ISNA(B158:H158),0,B158:H158)),SUM(LARGE(B158:H158,{1,2,3,4,5})))</f>
        <v>150</v>
      </c>
      <c r="K158" s="96" cm="1">
        <f t="array" ref="K158">113-SUM(IF(J158&gt;$J$18:$J$163,1/COUNTIF($J$18:$J$163,$J$18:$J$163)))</f>
        <v>110</v>
      </c>
    </row>
    <row r="159" spans="1:11" ht="16" x14ac:dyDescent="0.2">
      <c r="A159" s="95" t="s">
        <v>166</v>
      </c>
      <c r="B159" s="42" t="str">
        <f>_xlfn.IFNA(INDEX('RD1 Eagle'!$I$2:$I$200,MATCH(Men_5[[#This Row],[Rider]],'RD1 Eagle'!$F$2:$F$200,0)),"")</f>
        <v/>
      </c>
      <c r="C159" s="42">
        <f>_xlfn.IFNA(INDEX('RD2 Shepherds'!$I$2:$I$200,MATCH(Men_5[[#This Row],[Rider]],'RD2 Shepherds'!$F$2:$F$200,0)),"")</f>
        <v>150</v>
      </c>
      <c r="D159" s="42" t="str">
        <f>_xlfn.IFNA(INDEX('RD3 Eagle Park'!$I$2:$I$200,MATCH(Men_5[[#This Row],[Rider]],'RD3 Eagle Park'!$F$2:$F$200,0)),"")</f>
        <v/>
      </c>
      <c r="E159" s="48" t="str">
        <f>_xlfn.IFNA(INDEX('RD4 Ohalloran'!$I$2:$I$200,MATCH(Men_5[[#This Row],[Rider]],'RD4 Ohalloran'!$F$2:$F$200,0)),"")</f>
        <v/>
      </c>
      <c r="F159" s="48"/>
      <c r="G159" s="48"/>
      <c r="H159" s="48"/>
      <c r="I159" s="42">
        <f>7-COUNTBLANK(Men_5[[#This Row],[RD1 XCC Eagle]:[RD7 XCM TBD]])</f>
        <v>1</v>
      </c>
      <c r="J159" s="68" cm="1">
        <f t="array" ref="J159">IF(Men_5[[#This Row],[Number of Rounds]]&lt;=5,SUM(IF(ISNA(B159:H159),0,B159:H159)),SUM(LARGE(B159:H159,{1,2,3,4,5})))</f>
        <v>150</v>
      </c>
      <c r="K159" s="96" cm="1">
        <f t="array" ref="K159">113-SUM(IF(J159&gt;$J$18:$J$163,1/COUNTIF($J$18:$J$163,$J$18:$J$163)))</f>
        <v>110</v>
      </c>
    </row>
    <row r="160" spans="1:11" ht="16" x14ac:dyDescent="0.2">
      <c r="A160" s="95" t="s">
        <v>167</v>
      </c>
      <c r="B160" s="42" t="str">
        <f>_xlfn.IFNA(INDEX('RD1 Eagle'!$I$2:$I$200,MATCH(Men_5[[#This Row],[Rider]],'RD1 Eagle'!$F$2:$F$200,0)),"")</f>
        <v/>
      </c>
      <c r="C160" s="42">
        <f>_xlfn.IFNA(INDEX('RD2 Shepherds'!$I$2:$I$200,MATCH(Men_5[[#This Row],[Rider]],'RD2 Shepherds'!$F$2:$F$200,0)),"")</f>
        <v>147</v>
      </c>
      <c r="D160" s="42" t="str">
        <f>_xlfn.IFNA(INDEX('RD3 Eagle Park'!$I$2:$I$200,MATCH(Men_5[[#This Row],[Rider]],'RD3 Eagle Park'!$F$2:$F$200,0)),"")</f>
        <v/>
      </c>
      <c r="E160" s="48" t="str">
        <f>_xlfn.IFNA(INDEX('RD4 Ohalloran'!$I$2:$I$200,MATCH(Men_5[[#This Row],[Rider]],'RD4 Ohalloran'!$F$2:$F$200,0)),"")</f>
        <v/>
      </c>
      <c r="F160" s="48"/>
      <c r="G160" s="48"/>
      <c r="H160" s="48"/>
      <c r="I160" s="42">
        <f>7-COUNTBLANK(Men_5[[#This Row],[RD1 XCC Eagle]:[RD7 XCM TBD]])</f>
        <v>1</v>
      </c>
      <c r="J160" s="68" cm="1">
        <f t="array" ref="J160">IF(Men_5[[#This Row],[Number of Rounds]]&lt;=5,SUM(IF(ISNA(B160:H160),0,B160:H160)),SUM(LARGE(B160:H160,{1,2,3,4,5})))</f>
        <v>147</v>
      </c>
      <c r="K160" s="96" cm="1">
        <f t="array" ref="K160">113-SUM(IF(J160&gt;$J$18:$J$163,1/COUNTIF($J$18:$J$163,$J$18:$J$163)))</f>
        <v>111</v>
      </c>
    </row>
    <row r="161" spans="1:11" ht="16" x14ac:dyDescent="0.2">
      <c r="A161" s="95" t="s">
        <v>719</v>
      </c>
      <c r="B161" s="118" t="str">
        <f>_xlfn.IFNA(INDEX('RD1 Eagle'!$I$2:$I$200,MATCH(Men_5[[#This Row],[Rider]],'RD1 Eagle'!$F$2:$F$200,0)),"")</f>
        <v/>
      </c>
      <c r="C161" s="118" t="str">
        <f>_xlfn.IFNA(INDEX('RD2 Shepherds'!$I$2:$I$200,MATCH(Men_5[[#This Row],[Rider]],'RD2 Shepherds'!$F$2:$F$200,0)),"")</f>
        <v/>
      </c>
      <c r="D161" s="118" t="str">
        <f>_xlfn.IFNA(INDEX('RD3 Eagle Park'!$I$2:$I$200,MATCH(Men_5[[#This Row],[Rider]],'RD3 Eagle Park'!$F$2:$F$200,0)),"")</f>
        <v/>
      </c>
      <c r="E161" s="48">
        <f>_xlfn.IFNA(INDEX('RD4 Ohalloran'!$I$2:$I$200,MATCH(Men_5[[#This Row],[Rider]],'RD4 Ohalloran'!$F$2:$F$200,0)),"")</f>
        <v>147</v>
      </c>
      <c r="F161" s="48"/>
      <c r="G161" s="48"/>
      <c r="H161" s="48"/>
      <c r="I161" s="118">
        <f>7-COUNTBLANK(Men_5[[#This Row],[RD1 XCC Eagle]:[RD7 XCM TBD]])</f>
        <v>1</v>
      </c>
      <c r="J161" s="68" cm="1">
        <f t="array" ref="J161">IF(Men_5[[#This Row],[Number of Rounds]]&lt;=5,SUM(IF(ISNA(B161:H161),0,B161:H161)),SUM(LARGE(B161:H161,{1,2,3,4,5})))</f>
        <v>147</v>
      </c>
      <c r="K161" s="96" cm="1">
        <f t="array" ref="K161">113-SUM(IF(J161&gt;$J$18:$J$163,1/COUNTIF($J$18:$J$163,$J$18:$J$163)))</f>
        <v>111</v>
      </c>
    </row>
    <row r="162" spans="1:11" ht="16" x14ac:dyDescent="0.2">
      <c r="A162" s="95" t="s">
        <v>720</v>
      </c>
      <c r="B162" s="118" t="str">
        <f>_xlfn.IFNA(INDEX('RD1 Eagle'!$I$2:$I$200,MATCH(Men_5[[#This Row],[Rider]],'RD1 Eagle'!$F$2:$F$200,0)),"")</f>
        <v/>
      </c>
      <c r="C162" s="118" t="str">
        <f>_xlfn.IFNA(INDEX('RD2 Shepherds'!$I$2:$I$200,MATCH(Men_5[[#This Row],[Rider]],'RD2 Shepherds'!$F$2:$F$200,0)),"")</f>
        <v/>
      </c>
      <c r="D162" s="118" t="str">
        <f>_xlfn.IFNA(INDEX('RD3 Eagle Park'!$I$2:$I$200,MATCH(Men_5[[#This Row],[Rider]],'RD3 Eagle Park'!$F$2:$F$200,0)),"")</f>
        <v/>
      </c>
      <c r="E162" s="48">
        <f>_xlfn.IFNA(INDEX('RD4 Ohalloran'!$I$2:$I$200,MATCH(Men_5[[#This Row],[Rider]],'RD4 Ohalloran'!$F$2:$F$200,0)),"")</f>
        <v>143.5</v>
      </c>
      <c r="F162" s="48"/>
      <c r="G162" s="48"/>
      <c r="H162" s="48"/>
      <c r="I162" s="118">
        <f>7-COUNTBLANK(Men_5[[#This Row],[RD1 XCC Eagle]:[RD7 XCM TBD]])</f>
        <v>1</v>
      </c>
      <c r="J162" s="68" cm="1">
        <f t="array" ref="J162">IF(Men_5[[#This Row],[Number of Rounds]]&lt;=5,SUM(IF(ISNA(B162:H162),0,B162:H162)),SUM(LARGE(B162:H162,{1,2,3,4,5})))</f>
        <v>143.5</v>
      </c>
      <c r="K162" s="96" cm="1">
        <f t="array" ref="K162">113-SUM(IF(J162&gt;$J$18:$J$163,1/COUNTIF($J$18:$J$163,$J$18:$J$163)))</f>
        <v>112</v>
      </c>
    </row>
    <row r="163" spans="1:11" ht="16" x14ac:dyDescent="0.2">
      <c r="A163" s="95" t="s">
        <v>721</v>
      </c>
      <c r="B163" s="42" t="str">
        <f>_xlfn.IFNA(INDEX('RD1 Eagle'!$I$2:$I$200,MATCH(Men_5[[#This Row],[Rider]],'RD1 Eagle'!$F$2:$F$200,0)),"")</f>
        <v/>
      </c>
      <c r="C163" s="42" t="str">
        <f>_xlfn.IFNA(INDEX('RD2 Shepherds'!$I$2:$I$200,MATCH(Men_5[[#This Row],[Rider]],'RD2 Shepherds'!$F$2:$F$200,0)),"")</f>
        <v/>
      </c>
      <c r="D163" s="42" t="str">
        <f>_xlfn.IFNA(INDEX('RD3 Eagle Park'!$I$2:$I$200,MATCH(Men_5[[#This Row],[Rider]],'RD3 Eagle Park'!$F$2:$F$200,0)),"")</f>
        <v/>
      </c>
      <c r="E163" s="48">
        <f>_xlfn.IFNA(INDEX('RD4 Ohalloran'!$I$2:$I$200,MATCH(Men_5[[#This Row],[Rider]],'RD4 Ohalloran'!$F$2:$F$200,0)),"")</f>
        <v>140</v>
      </c>
      <c r="F163" s="48"/>
      <c r="G163" s="48"/>
      <c r="H163" s="48"/>
      <c r="I163" s="42">
        <f>7-COUNTBLANK(Men_5[[#This Row],[RD1 XCC Eagle]:[RD7 XCM TBD]])</f>
        <v>1</v>
      </c>
      <c r="J163" s="68" cm="1">
        <f t="array" ref="J163">IF(Men_5[[#This Row],[Number of Rounds]]&lt;=5,SUM(IF(ISNA(B163:H163),0,B163:H163)),SUM(LARGE(B163:H163,{1,2,3,4,5})))</f>
        <v>140</v>
      </c>
      <c r="K163" s="96" cm="1">
        <f t="array" ref="K163">113-SUM(IF(J163&gt;$J$18:$J$163,1/COUNTIF($J$18:$J$163,$J$18:$J$163)))</f>
        <v>113</v>
      </c>
    </row>
  </sheetData>
  <mergeCells count="4">
    <mergeCell ref="A16:K16"/>
    <mergeCell ref="M16:W16"/>
    <mergeCell ref="Y16:AI16"/>
    <mergeCell ref="AK16:AU16"/>
  </mergeCells>
  <hyperlinks>
    <hyperlink ref="D15" r:id="rId1" xr:uid="{1D9DF36B-ABCF-A44F-AE03-3B97CA7E2EC0}"/>
    <hyperlink ref="O15" r:id="rId2" xr:uid="{1013498D-C79C-9245-B4C1-E4F1684780CF}"/>
    <hyperlink ref="AB15" r:id="rId3" xr:uid="{6AABF5F2-6767-CD4E-B38F-DC29FF5DFBEF}"/>
  </hyperlinks>
  <pageMargins left="0.7" right="0.7" top="0.75" bottom="0.75" header="0.3" footer="0.3"/>
  <drawing r:id="rId4"/>
  <tableParts count="4">
    <tablePart r:id="rId5"/>
    <tablePart r:id="rId6"/>
    <tablePart r:id="rId7"/>
    <tablePart r:id="rId8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EE34E-9F98-42F9-8A77-A83DA822360C}">
  <dimension ref="A1:J98"/>
  <sheetViews>
    <sheetView topLeftCell="A36" workbookViewId="0">
      <selection activeCell="F60" sqref="F60"/>
    </sheetView>
  </sheetViews>
  <sheetFormatPr baseColWidth="10" defaultColWidth="8.83203125" defaultRowHeight="16" x14ac:dyDescent="0.2"/>
  <cols>
    <col min="1" max="1" width="17.6640625" style="70" bestFit="1" customWidth="1"/>
    <col min="2" max="2" width="19.1640625" style="70" customWidth="1"/>
    <col min="3" max="3" width="6.5" style="70" bestFit="1" customWidth="1"/>
    <col min="4" max="4" width="5.83203125" style="70" customWidth="1"/>
    <col min="5" max="5" width="6.5" style="70" bestFit="1" customWidth="1"/>
    <col min="6" max="6" width="21.5" style="70" bestFit="1" customWidth="1"/>
    <col min="7" max="7" width="5.83203125" style="70" bestFit="1" customWidth="1"/>
    <col min="8" max="8" width="9.33203125" style="70" bestFit="1" customWidth="1"/>
    <col min="9" max="9" width="7.1640625" style="70" bestFit="1" customWidth="1"/>
    <col min="10" max="16384" width="8.83203125" style="70"/>
  </cols>
  <sheetData>
    <row r="1" spans="1:9" x14ac:dyDescent="0.2">
      <c r="A1" s="69" t="s">
        <v>57</v>
      </c>
      <c r="B1" s="69" t="s">
        <v>58</v>
      </c>
      <c r="C1" s="69" t="s">
        <v>43</v>
      </c>
      <c r="D1" s="69" t="s">
        <v>59</v>
      </c>
      <c r="E1" s="69" t="s">
        <v>60</v>
      </c>
      <c r="F1" s="69" t="s">
        <v>32</v>
      </c>
      <c r="G1" s="69" t="s">
        <v>33</v>
      </c>
      <c r="H1" s="69" t="s">
        <v>44</v>
      </c>
      <c r="I1" s="69" t="s">
        <v>18</v>
      </c>
    </row>
    <row r="2" spans="1:9" ht="18" customHeight="1" x14ac:dyDescent="0.2">
      <c r="A2" s="74" t="s">
        <v>61</v>
      </c>
      <c r="B2" s="74" t="s">
        <v>34</v>
      </c>
      <c r="C2" s="74">
        <v>1</v>
      </c>
      <c r="D2" s="75" t="s">
        <v>62</v>
      </c>
      <c r="E2" s="70" t="s">
        <v>63</v>
      </c>
      <c r="F2" s="84" t="s">
        <v>214</v>
      </c>
      <c r="G2" s="72">
        <v>14</v>
      </c>
      <c r="H2" s="73" t="s">
        <v>215</v>
      </c>
      <c r="I2" s="62">
        <f>VLOOKUP(C2,'Points Table'!A$3:L$43,IF(A2="A Grade / Juniors",4,IF(A2="B Grade",6,IF(A2="C Grade",8,IF(A2="D Grade",10,12)))))</f>
        <v>500</v>
      </c>
    </row>
    <row r="3" spans="1:9" ht="17" x14ac:dyDescent="0.2">
      <c r="A3" s="74" t="s">
        <v>61</v>
      </c>
      <c r="B3" s="74" t="s">
        <v>34</v>
      </c>
      <c r="C3" s="74">
        <v>2</v>
      </c>
      <c r="D3" s="75" t="s">
        <v>64</v>
      </c>
      <c r="E3" s="70" t="s">
        <v>63</v>
      </c>
      <c r="F3" s="84" t="s">
        <v>82</v>
      </c>
      <c r="G3" s="72">
        <v>14</v>
      </c>
      <c r="H3" s="73" t="s">
        <v>216</v>
      </c>
      <c r="I3" s="62">
        <f>VLOOKUP(C3,'Points Table'!A$3:L$43,IF(A3="A Grade / Juniors",4,IF(A3="B Grade",6,IF(A3="C Grade",8,IF(A3="D Grade",10,12)))))</f>
        <v>450</v>
      </c>
    </row>
    <row r="4" spans="1:9" ht="17" x14ac:dyDescent="0.2">
      <c r="A4" s="74" t="s">
        <v>61</v>
      </c>
      <c r="B4" s="74" t="s">
        <v>34</v>
      </c>
      <c r="C4" s="74">
        <v>3</v>
      </c>
      <c r="D4" s="75" t="s">
        <v>65</v>
      </c>
      <c r="E4" s="70" t="s">
        <v>63</v>
      </c>
      <c r="F4" s="84" t="s">
        <v>86</v>
      </c>
      <c r="G4" s="72">
        <v>14</v>
      </c>
      <c r="H4" s="73" t="s">
        <v>217</v>
      </c>
      <c r="I4" s="62">
        <f>VLOOKUP(C4,'Points Table'!A$3:L$43,IF(A4="A Grade / Juniors",4,IF(A4="B Grade",6,IF(A4="C Grade",8,IF(A4="D Grade",10,12)))))</f>
        <v>420</v>
      </c>
    </row>
    <row r="5" spans="1:9" ht="17" x14ac:dyDescent="0.2">
      <c r="A5" s="74" t="s">
        <v>61</v>
      </c>
      <c r="B5" s="74" t="s">
        <v>34</v>
      </c>
      <c r="C5" s="74">
        <v>4</v>
      </c>
      <c r="D5" s="75" t="s">
        <v>66</v>
      </c>
      <c r="E5" s="70" t="s">
        <v>63</v>
      </c>
      <c r="F5" s="84" t="s">
        <v>218</v>
      </c>
      <c r="G5" s="72">
        <v>13</v>
      </c>
      <c r="H5" s="73" t="s">
        <v>219</v>
      </c>
      <c r="I5" s="62">
        <f>VLOOKUP(C5,'Points Table'!A$3:L$43,IF(A5="A Grade / Juniors",4,IF(A5="B Grade",6,IF(A5="C Grade",8,IF(A5="D Grade",10,12)))))</f>
        <v>400</v>
      </c>
    </row>
    <row r="6" spans="1:9" ht="17" x14ac:dyDescent="0.2">
      <c r="A6" s="74" t="s">
        <v>61</v>
      </c>
      <c r="B6" s="74" t="s">
        <v>34</v>
      </c>
      <c r="C6" s="74">
        <v>5</v>
      </c>
      <c r="D6" s="75" t="s">
        <v>67</v>
      </c>
      <c r="E6" s="70" t="s">
        <v>63</v>
      </c>
      <c r="F6" s="84" t="s">
        <v>220</v>
      </c>
      <c r="G6" s="72">
        <v>13</v>
      </c>
      <c r="H6" s="73" t="s">
        <v>221</v>
      </c>
      <c r="I6" s="62">
        <f>VLOOKUP(C6,'Points Table'!A$3:L$43,IF(A6="A Grade / Juniors",4,IF(A6="B Grade",6,IF(A6="C Grade",8,IF(A6="D Grade",10,12)))))</f>
        <v>390</v>
      </c>
    </row>
    <row r="7" spans="1:9" ht="17" x14ac:dyDescent="0.2">
      <c r="A7" s="74" t="s">
        <v>61</v>
      </c>
      <c r="B7" s="74" t="s">
        <v>34</v>
      </c>
      <c r="C7" s="74">
        <v>6</v>
      </c>
      <c r="D7" s="75" t="s">
        <v>68</v>
      </c>
      <c r="E7" s="70" t="s">
        <v>63</v>
      </c>
      <c r="F7" s="84" t="s">
        <v>84</v>
      </c>
      <c r="G7" s="72">
        <v>13</v>
      </c>
      <c r="H7" s="73" t="s">
        <v>222</v>
      </c>
      <c r="I7" s="62">
        <f>VLOOKUP(C7,'Points Table'!A$3:L$43,IF(A7="A Grade / Juniors",4,IF(A7="B Grade",6,IF(A7="C Grade",8,IF(A7="D Grade",10,12)))))</f>
        <v>380</v>
      </c>
    </row>
    <row r="8" spans="1:9" ht="17" x14ac:dyDescent="0.2">
      <c r="A8" s="74" t="s">
        <v>61</v>
      </c>
      <c r="B8" s="74" t="s">
        <v>34</v>
      </c>
      <c r="C8" s="74">
        <v>7</v>
      </c>
      <c r="D8" s="75" t="s">
        <v>69</v>
      </c>
      <c r="E8" s="70" t="s">
        <v>63</v>
      </c>
      <c r="F8" s="84" t="s">
        <v>83</v>
      </c>
      <c r="G8" s="72">
        <v>13</v>
      </c>
      <c r="H8" s="73" t="s">
        <v>223</v>
      </c>
      <c r="I8" s="62">
        <f>VLOOKUP(C8,'Points Table'!A$3:L$43,IF(A8="A Grade / Juniors",4,IF(A8="B Grade",6,IF(A8="C Grade",8,IF(A8="D Grade",10,12)))))</f>
        <v>370</v>
      </c>
    </row>
    <row r="9" spans="1:9" ht="17" x14ac:dyDescent="0.2">
      <c r="A9" s="74" t="s">
        <v>61</v>
      </c>
      <c r="B9" s="74" t="s">
        <v>34</v>
      </c>
      <c r="C9" s="74">
        <v>8</v>
      </c>
      <c r="D9" s="75" t="s">
        <v>70</v>
      </c>
      <c r="E9" s="70" t="s">
        <v>63</v>
      </c>
      <c r="F9" s="84" t="s">
        <v>85</v>
      </c>
      <c r="G9" s="72">
        <v>13</v>
      </c>
      <c r="H9" s="73" t="s">
        <v>224</v>
      </c>
      <c r="I9" s="62">
        <f>VLOOKUP(C9,'Points Table'!A$3:L$43,IF(A9="A Grade / Juniors",4,IF(A9="B Grade",6,IF(A9="C Grade",8,IF(A9="D Grade",10,12)))))</f>
        <v>360</v>
      </c>
    </row>
    <row r="10" spans="1:9" ht="17" x14ac:dyDescent="0.2">
      <c r="A10" s="74" t="s">
        <v>61</v>
      </c>
      <c r="B10" s="74" t="s">
        <v>34</v>
      </c>
      <c r="C10" s="74">
        <v>9</v>
      </c>
      <c r="D10" s="75" t="s">
        <v>71</v>
      </c>
      <c r="E10" s="70" t="s">
        <v>63</v>
      </c>
      <c r="F10" s="84" t="s">
        <v>225</v>
      </c>
      <c r="G10" s="72">
        <v>12</v>
      </c>
      <c r="H10" s="73" t="s">
        <v>226</v>
      </c>
      <c r="I10" s="62">
        <f>VLOOKUP(C10,'Points Table'!A$3:L$43,IF(A10="A Grade / Juniors",4,IF(A10="B Grade",6,IF(A10="C Grade",8,IF(A10="D Grade",10,12)))))</f>
        <v>350</v>
      </c>
    </row>
    <row r="11" spans="1:9" ht="17" customHeight="1" x14ac:dyDescent="0.2">
      <c r="A11" s="74" t="s">
        <v>61</v>
      </c>
      <c r="B11" s="74" t="s">
        <v>34</v>
      </c>
      <c r="C11" s="74">
        <v>10</v>
      </c>
      <c r="D11" s="75" t="s">
        <v>72</v>
      </c>
      <c r="E11" s="70" t="s">
        <v>63</v>
      </c>
      <c r="F11" s="84" t="s">
        <v>81</v>
      </c>
      <c r="G11" s="72">
        <v>6</v>
      </c>
      <c r="H11" s="73" t="s">
        <v>227</v>
      </c>
      <c r="I11" s="62">
        <f>VLOOKUP(C11,'Points Table'!A$3:L$43,IF(A11="A Grade / Juniors",4,IF(A11="B Grade",6,IF(A11="C Grade",8,IF(A11="D Grade",10,12)))))</f>
        <v>340</v>
      </c>
    </row>
    <row r="12" spans="1:9" ht="17" customHeight="1" x14ac:dyDescent="0.2">
      <c r="A12" s="74" t="s">
        <v>61</v>
      </c>
      <c r="B12" s="74" t="s">
        <v>34</v>
      </c>
      <c r="C12" s="74">
        <v>11</v>
      </c>
      <c r="D12" s="75" t="s">
        <v>73</v>
      </c>
      <c r="E12" s="70" t="s">
        <v>63</v>
      </c>
      <c r="F12" s="84" t="s">
        <v>228</v>
      </c>
      <c r="G12" s="72">
        <v>5</v>
      </c>
      <c r="H12" s="73" t="s">
        <v>229</v>
      </c>
      <c r="I12" s="62">
        <f>VLOOKUP(C12,'Points Table'!A$3:L$43,IF(A12="A Grade / Juniors",4,IF(A12="B Grade",6,IF(A12="C Grade",8,IF(A12="D Grade",10,12)))))</f>
        <v>330</v>
      </c>
    </row>
    <row r="13" spans="1:9" ht="17" customHeight="1" x14ac:dyDescent="0.2">
      <c r="A13" s="74" t="s">
        <v>61</v>
      </c>
      <c r="B13" s="74" t="s">
        <v>34</v>
      </c>
      <c r="C13" s="74">
        <v>12</v>
      </c>
      <c r="D13" s="75" t="s">
        <v>74</v>
      </c>
      <c r="E13" s="70" t="s">
        <v>63</v>
      </c>
      <c r="F13" s="84" t="s">
        <v>230</v>
      </c>
      <c r="G13" s="72">
        <v>5</v>
      </c>
      <c r="H13" s="73" t="s">
        <v>229</v>
      </c>
      <c r="I13" s="62">
        <f>VLOOKUP(C13,'Points Table'!A$3:L$43,IF(A13="A Grade / Juniors",4,IF(A13="B Grade",6,IF(A13="C Grade",8,IF(A13="D Grade",10,12)))))</f>
        <v>320</v>
      </c>
    </row>
    <row r="14" spans="1:9" ht="17" x14ac:dyDescent="0.2">
      <c r="A14" s="74" t="s">
        <v>19</v>
      </c>
      <c r="B14" s="74" t="s">
        <v>35</v>
      </c>
      <c r="C14" s="74">
        <v>1</v>
      </c>
      <c r="D14" s="75" t="s">
        <v>62</v>
      </c>
      <c r="E14" s="70" t="s">
        <v>63</v>
      </c>
      <c r="F14" s="84" t="s">
        <v>231</v>
      </c>
      <c r="G14" s="72">
        <v>11</v>
      </c>
      <c r="H14" s="73" t="s">
        <v>232</v>
      </c>
      <c r="I14" s="62">
        <f>VLOOKUP(C14,'Points Table'!A$3:L$43,IF(A14="A Grade / Juniors",4,IF(A14="B Grade",6,IF(A14="C Grade",8,IF(A14="D Grade",10,12)))))</f>
        <v>400</v>
      </c>
    </row>
    <row r="15" spans="1:9" ht="17" x14ac:dyDescent="0.2">
      <c r="A15" s="74" t="s">
        <v>19</v>
      </c>
      <c r="B15" s="74" t="s">
        <v>35</v>
      </c>
      <c r="C15" s="74">
        <v>2</v>
      </c>
      <c r="D15" s="75" t="s">
        <v>64</v>
      </c>
      <c r="E15" s="70" t="s">
        <v>63</v>
      </c>
      <c r="F15" s="84" t="s">
        <v>108</v>
      </c>
      <c r="G15" s="72">
        <v>11</v>
      </c>
      <c r="H15" s="73" t="s">
        <v>233</v>
      </c>
      <c r="I15" s="62">
        <f>VLOOKUP(C15,'Points Table'!A$3:L$43,IF(A15="A Grade / Juniors",4,IF(A15="B Grade",6,IF(A15="C Grade",8,IF(A15="D Grade",10,12)))))</f>
        <v>360</v>
      </c>
    </row>
    <row r="16" spans="1:9" ht="17" x14ac:dyDescent="0.2">
      <c r="A16" s="74" t="s">
        <v>19</v>
      </c>
      <c r="B16" s="74" t="s">
        <v>35</v>
      </c>
      <c r="C16" s="74">
        <v>3</v>
      </c>
      <c r="D16" s="75" t="s">
        <v>65</v>
      </c>
      <c r="E16" s="70" t="s">
        <v>63</v>
      </c>
      <c r="F16" s="84" t="s">
        <v>92</v>
      </c>
      <c r="G16" s="72">
        <v>11</v>
      </c>
      <c r="H16" s="73" t="s">
        <v>234</v>
      </c>
      <c r="I16" s="62">
        <f>VLOOKUP(C16,'Points Table'!A$3:L$43,IF(A16="A Grade / Juniors",4,IF(A16="B Grade",6,IF(A16="C Grade",8,IF(A16="D Grade",10,12)))))</f>
        <v>336</v>
      </c>
    </row>
    <row r="17" spans="1:9" ht="17" x14ac:dyDescent="0.2">
      <c r="A17" s="74" t="s">
        <v>19</v>
      </c>
      <c r="B17" s="74" t="s">
        <v>35</v>
      </c>
      <c r="C17" s="74">
        <v>4</v>
      </c>
      <c r="D17" s="75" t="s">
        <v>66</v>
      </c>
      <c r="E17" s="70" t="s">
        <v>63</v>
      </c>
      <c r="F17" s="84" t="s">
        <v>95</v>
      </c>
      <c r="G17" s="72">
        <v>11</v>
      </c>
      <c r="H17" s="73" t="s">
        <v>235</v>
      </c>
      <c r="I17" s="62">
        <f>VLOOKUP(C17,'Points Table'!A$3:L$43,IF(A17="A Grade / Juniors",4,IF(A17="B Grade",6,IF(A17="C Grade",8,IF(A17="D Grade",10,12)))))</f>
        <v>320</v>
      </c>
    </row>
    <row r="18" spans="1:9" ht="17" x14ac:dyDescent="0.2">
      <c r="A18" s="74" t="s">
        <v>19</v>
      </c>
      <c r="B18" s="74" t="s">
        <v>35</v>
      </c>
      <c r="C18" s="74">
        <v>5</v>
      </c>
      <c r="D18" s="75" t="s">
        <v>67</v>
      </c>
      <c r="E18" s="70" t="s">
        <v>63</v>
      </c>
      <c r="F18" s="84" t="s">
        <v>236</v>
      </c>
      <c r="G18" s="72">
        <v>11</v>
      </c>
      <c r="H18" s="73" t="s">
        <v>237</v>
      </c>
      <c r="I18" s="62">
        <f>VLOOKUP(C18,'Points Table'!A$3:L$43,IF(A18="A Grade / Juniors",4,IF(A18="B Grade",6,IF(A18="C Grade",8,IF(A18="D Grade",10,12)))))</f>
        <v>312</v>
      </c>
    </row>
    <row r="19" spans="1:9" ht="17" x14ac:dyDescent="0.2">
      <c r="A19" s="74" t="s">
        <v>19</v>
      </c>
      <c r="B19" s="74" t="s">
        <v>35</v>
      </c>
      <c r="C19" s="74">
        <v>6</v>
      </c>
      <c r="D19" s="75" t="s">
        <v>68</v>
      </c>
      <c r="E19" s="70" t="s">
        <v>63</v>
      </c>
      <c r="F19" s="84" t="s">
        <v>99</v>
      </c>
      <c r="G19" s="72">
        <v>11</v>
      </c>
      <c r="H19" s="73" t="s">
        <v>238</v>
      </c>
      <c r="I19" s="62">
        <f>VLOOKUP(C19,'Points Table'!A$3:L$43,IF(A19="A Grade / Juniors",4,IF(A19="B Grade",6,IF(A19="C Grade",8,IF(A19="D Grade",10,12)))))</f>
        <v>304</v>
      </c>
    </row>
    <row r="20" spans="1:9" ht="17" x14ac:dyDescent="0.2">
      <c r="A20" s="74" t="s">
        <v>19</v>
      </c>
      <c r="B20" s="74" t="s">
        <v>35</v>
      </c>
      <c r="C20" s="74">
        <v>7</v>
      </c>
      <c r="D20" s="75" t="s">
        <v>69</v>
      </c>
      <c r="E20" s="70" t="s">
        <v>63</v>
      </c>
      <c r="F20" s="84" t="s">
        <v>94</v>
      </c>
      <c r="G20" s="72">
        <v>10</v>
      </c>
      <c r="H20" s="73" t="s">
        <v>239</v>
      </c>
      <c r="I20" s="62">
        <f>VLOOKUP(C20,'Points Table'!A$3:L$43,IF(A20="A Grade / Juniors",4,IF(A20="B Grade",6,IF(A20="C Grade",8,IF(A20="D Grade",10,12)))))</f>
        <v>296</v>
      </c>
    </row>
    <row r="21" spans="1:9" ht="17" x14ac:dyDescent="0.2">
      <c r="A21" s="74" t="s">
        <v>19</v>
      </c>
      <c r="B21" s="74" t="s">
        <v>35</v>
      </c>
      <c r="C21" s="74">
        <v>8</v>
      </c>
      <c r="D21" s="75" t="s">
        <v>70</v>
      </c>
      <c r="E21" s="70" t="s">
        <v>63</v>
      </c>
      <c r="F21" s="84" t="s">
        <v>240</v>
      </c>
      <c r="G21" s="72">
        <v>10</v>
      </c>
      <c r="H21" s="73" t="s">
        <v>241</v>
      </c>
      <c r="I21" s="62">
        <f>VLOOKUP(C21,'Points Table'!A$3:L$43,IF(A21="A Grade / Juniors",4,IF(A21="B Grade",6,IF(A21="C Grade",8,IF(A21="D Grade",10,12)))))</f>
        <v>288</v>
      </c>
    </row>
    <row r="22" spans="1:9" ht="17" x14ac:dyDescent="0.2">
      <c r="A22" s="74" t="s">
        <v>19</v>
      </c>
      <c r="B22" s="74" t="s">
        <v>35</v>
      </c>
      <c r="C22" s="74">
        <v>9</v>
      </c>
      <c r="D22" s="75" t="s">
        <v>71</v>
      </c>
      <c r="E22" s="70" t="s">
        <v>63</v>
      </c>
      <c r="F22" s="84" t="s">
        <v>242</v>
      </c>
      <c r="G22" s="72">
        <v>10</v>
      </c>
      <c r="H22" s="73" t="s">
        <v>243</v>
      </c>
      <c r="I22" s="62">
        <f>VLOOKUP(C22,'Points Table'!A$3:L$43,IF(A22="A Grade / Juniors",4,IF(A22="B Grade",6,IF(A22="C Grade",8,IF(A22="D Grade",10,12)))))</f>
        <v>280</v>
      </c>
    </row>
    <row r="23" spans="1:9" ht="17" x14ac:dyDescent="0.2">
      <c r="A23" s="74" t="s">
        <v>19</v>
      </c>
      <c r="B23" s="74" t="s">
        <v>35</v>
      </c>
      <c r="C23" s="74">
        <v>10</v>
      </c>
      <c r="D23" s="75" t="s">
        <v>72</v>
      </c>
      <c r="E23" s="70" t="s">
        <v>63</v>
      </c>
      <c r="F23" s="84" t="s">
        <v>244</v>
      </c>
      <c r="G23" s="72">
        <v>10</v>
      </c>
      <c r="H23" s="73" t="s">
        <v>245</v>
      </c>
      <c r="I23" s="62">
        <f>VLOOKUP(C23,'Points Table'!A$3:L$43,IF(A23="A Grade / Juniors",4,IF(A23="B Grade",6,IF(A23="C Grade",8,IF(A23="D Grade",10,12)))))</f>
        <v>272</v>
      </c>
    </row>
    <row r="24" spans="1:9" ht="17" x14ac:dyDescent="0.2">
      <c r="A24" s="74" t="s">
        <v>19</v>
      </c>
      <c r="B24" s="74" t="s">
        <v>35</v>
      </c>
      <c r="C24" s="74">
        <v>11</v>
      </c>
      <c r="D24" s="75" t="s">
        <v>73</v>
      </c>
      <c r="E24" s="70" t="s">
        <v>63</v>
      </c>
      <c r="F24" s="84" t="s">
        <v>246</v>
      </c>
      <c r="G24" s="72">
        <v>5</v>
      </c>
      <c r="H24" s="73" t="s">
        <v>247</v>
      </c>
      <c r="I24" s="62">
        <f>VLOOKUP(C24,'Points Table'!A$3:L$43,IF(A24="A Grade / Juniors",4,IF(A24="B Grade",6,IF(A24="C Grade",8,IF(A24="D Grade",10,12)))))</f>
        <v>264</v>
      </c>
    </row>
    <row r="25" spans="1:9" ht="17" customHeight="1" x14ac:dyDescent="0.2">
      <c r="A25" s="74" t="s">
        <v>21</v>
      </c>
      <c r="B25" s="74" t="s">
        <v>36</v>
      </c>
      <c r="C25" s="70">
        <v>1</v>
      </c>
      <c r="D25" s="75" t="s">
        <v>62</v>
      </c>
      <c r="E25" s="70" t="s">
        <v>63</v>
      </c>
      <c r="F25" s="84" t="s">
        <v>97</v>
      </c>
      <c r="G25" s="72">
        <v>9</v>
      </c>
      <c r="H25" s="73" t="s">
        <v>248</v>
      </c>
      <c r="I25" s="62">
        <f>VLOOKUP(C25,'Points Table'!A$3:L$43,IF(A25="A Grade / Juniors",4,IF(A25="B Grade",6,IF(A25="C Grade",8,IF(A25="D Grade",10,12)))))</f>
        <v>350</v>
      </c>
    </row>
    <row r="26" spans="1:9" ht="17" customHeight="1" x14ac:dyDescent="0.2">
      <c r="A26" s="74" t="s">
        <v>21</v>
      </c>
      <c r="B26" s="74" t="s">
        <v>36</v>
      </c>
      <c r="C26" s="70">
        <v>2</v>
      </c>
      <c r="D26" s="75" t="s">
        <v>64</v>
      </c>
      <c r="E26" s="70" t="s">
        <v>63</v>
      </c>
      <c r="F26" s="84" t="s">
        <v>249</v>
      </c>
      <c r="G26" s="72">
        <v>9</v>
      </c>
      <c r="H26" s="73" t="s">
        <v>250</v>
      </c>
      <c r="I26" s="62">
        <f>VLOOKUP(C26,'Points Table'!A$3:L$43,IF(A26="A Grade / Juniors",4,IF(A26="B Grade",6,IF(A26="C Grade",8,IF(A26="D Grade",10,12)))))</f>
        <v>315</v>
      </c>
    </row>
    <row r="27" spans="1:9" ht="17" customHeight="1" x14ac:dyDescent="0.2">
      <c r="A27" s="74" t="s">
        <v>21</v>
      </c>
      <c r="B27" s="74" t="s">
        <v>36</v>
      </c>
      <c r="C27" s="70">
        <v>3</v>
      </c>
      <c r="D27" s="75" t="s">
        <v>65</v>
      </c>
      <c r="E27" s="70" t="s">
        <v>63</v>
      </c>
      <c r="F27" s="84" t="s">
        <v>118</v>
      </c>
      <c r="G27" s="72">
        <v>9</v>
      </c>
      <c r="H27" s="73" t="s">
        <v>251</v>
      </c>
      <c r="I27" s="62">
        <f>VLOOKUP(C27,'Points Table'!A$3:L$43,IF(A27="A Grade / Juniors",4,IF(A27="B Grade",6,IF(A27="C Grade",8,IF(A27="D Grade",10,12)))))</f>
        <v>294</v>
      </c>
    </row>
    <row r="28" spans="1:9" ht="17" customHeight="1" x14ac:dyDescent="0.2">
      <c r="A28" s="74" t="s">
        <v>21</v>
      </c>
      <c r="B28" s="74" t="s">
        <v>36</v>
      </c>
      <c r="C28" s="70">
        <v>4</v>
      </c>
      <c r="D28" s="75" t="s">
        <v>66</v>
      </c>
      <c r="E28" s="70" t="s">
        <v>63</v>
      </c>
      <c r="F28" s="84" t="s">
        <v>123</v>
      </c>
      <c r="G28" s="72">
        <v>9</v>
      </c>
      <c r="H28" s="73" t="s">
        <v>252</v>
      </c>
      <c r="I28" s="62">
        <f>VLOOKUP(C28,'Points Table'!A$3:L$43,IF(A28="A Grade / Juniors",4,IF(A28="B Grade",6,IF(A28="C Grade",8,IF(A28="D Grade",10,12)))))</f>
        <v>280</v>
      </c>
    </row>
    <row r="29" spans="1:9" ht="17" customHeight="1" x14ac:dyDescent="0.2">
      <c r="A29" s="74" t="s">
        <v>21</v>
      </c>
      <c r="B29" s="74" t="s">
        <v>36</v>
      </c>
      <c r="C29" s="70">
        <v>5</v>
      </c>
      <c r="D29" s="75" t="s">
        <v>67</v>
      </c>
      <c r="E29" s="70" t="s">
        <v>63</v>
      </c>
      <c r="F29" s="84" t="s">
        <v>253</v>
      </c>
      <c r="G29" s="72">
        <v>9</v>
      </c>
      <c r="H29" s="73" t="s">
        <v>254</v>
      </c>
      <c r="I29" s="62">
        <f>VLOOKUP(C29,'Points Table'!A$3:L$43,IF(A29="A Grade / Juniors",4,IF(A29="B Grade",6,IF(A29="C Grade",8,IF(A29="D Grade",10,12)))))</f>
        <v>273</v>
      </c>
    </row>
    <row r="30" spans="1:9" ht="17" customHeight="1" x14ac:dyDescent="0.2">
      <c r="A30" s="74" t="s">
        <v>21</v>
      </c>
      <c r="B30" s="74" t="s">
        <v>36</v>
      </c>
      <c r="C30" s="70">
        <v>6</v>
      </c>
      <c r="D30" s="75" t="s">
        <v>68</v>
      </c>
      <c r="E30" s="70" t="s">
        <v>63</v>
      </c>
      <c r="F30" s="84" t="s">
        <v>255</v>
      </c>
      <c r="G30" s="72">
        <v>9</v>
      </c>
      <c r="H30" s="73" t="s">
        <v>256</v>
      </c>
      <c r="I30" s="62">
        <f>VLOOKUP(C30,'Points Table'!A$3:L$43,IF(A30="A Grade / Juniors",4,IF(A30="B Grade",6,IF(A30="C Grade",8,IF(A30="D Grade",10,12)))))</f>
        <v>266</v>
      </c>
    </row>
    <row r="31" spans="1:9" ht="17" customHeight="1" x14ac:dyDescent="0.2">
      <c r="A31" s="74" t="s">
        <v>21</v>
      </c>
      <c r="B31" s="74" t="s">
        <v>36</v>
      </c>
      <c r="C31" s="70">
        <v>7</v>
      </c>
      <c r="D31" s="75" t="s">
        <v>69</v>
      </c>
      <c r="E31" s="70" t="s">
        <v>63</v>
      </c>
      <c r="F31" s="84" t="s">
        <v>119</v>
      </c>
      <c r="G31" s="72">
        <v>9</v>
      </c>
      <c r="H31" s="73" t="s">
        <v>257</v>
      </c>
      <c r="I31" s="62">
        <f>VLOOKUP(C31,'Points Table'!A$3:L$43,IF(A31="A Grade / Juniors",4,IF(A31="B Grade",6,IF(A31="C Grade",8,IF(A31="D Grade",10,12)))))</f>
        <v>259</v>
      </c>
    </row>
    <row r="32" spans="1:9" ht="17" customHeight="1" x14ac:dyDescent="0.2">
      <c r="A32" s="74" t="s">
        <v>21</v>
      </c>
      <c r="B32" s="74" t="s">
        <v>36</v>
      </c>
      <c r="C32" s="70">
        <v>8</v>
      </c>
      <c r="D32" s="75" t="s">
        <v>70</v>
      </c>
      <c r="E32" s="70" t="s">
        <v>63</v>
      </c>
      <c r="F32" s="84" t="s">
        <v>258</v>
      </c>
      <c r="G32" s="72">
        <v>9</v>
      </c>
      <c r="H32" s="73" t="s">
        <v>257</v>
      </c>
      <c r="I32" s="62">
        <f>VLOOKUP(C32,'Points Table'!A$3:L$43,IF(A32="A Grade / Juniors",4,IF(A32="B Grade",6,IF(A32="C Grade",8,IF(A32="D Grade",10,12)))))</f>
        <v>251.99999999999997</v>
      </c>
    </row>
    <row r="33" spans="1:9" ht="17" customHeight="1" x14ac:dyDescent="0.2">
      <c r="A33" s="74" t="s">
        <v>21</v>
      </c>
      <c r="B33" s="74" t="s">
        <v>36</v>
      </c>
      <c r="C33" s="70">
        <v>9</v>
      </c>
      <c r="D33" s="75" t="s">
        <v>71</v>
      </c>
      <c r="E33" s="70" t="s">
        <v>63</v>
      </c>
      <c r="F33" s="84" t="s">
        <v>259</v>
      </c>
      <c r="G33" s="72">
        <v>9</v>
      </c>
      <c r="H33" s="73" t="s">
        <v>260</v>
      </c>
      <c r="I33" s="62">
        <f>VLOOKUP(C33,'Points Table'!A$3:L$43,IF(A33="A Grade / Juniors",4,IF(A33="B Grade",6,IF(A33="C Grade",8,IF(A33="D Grade",10,12)))))</f>
        <v>244.99999999999997</v>
      </c>
    </row>
    <row r="34" spans="1:9" ht="17" customHeight="1" x14ac:dyDescent="0.2">
      <c r="A34" s="74" t="s">
        <v>21</v>
      </c>
      <c r="B34" s="74" t="s">
        <v>36</v>
      </c>
      <c r="C34" s="70">
        <v>10</v>
      </c>
      <c r="D34" s="75" t="s">
        <v>72</v>
      </c>
      <c r="E34" s="70" t="s">
        <v>63</v>
      </c>
      <c r="F34" s="84" t="s">
        <v>261</v>
      </c>
      <c r="G34" s="72">
        <v>9</v>
      </c>
      <c r="H34" s="73" t="s">
        <v>262</v>
      </c>
      <c r="I34" s="62">
        <f>VLOOKUP(C34,'Points Table'!A$3:L$43,IF(A34="A Grade / Juniors",4,IF(A34="B Grade",6,IF(A34="C Grade",8,IF(A34="D Grade",10,12)))))</f>
        <v>237.99999999999997</v>
      </c>
    </row>
    <row r="35" spans="1:9" ht="17" customHeight="1" x14ac:dyDescent="0.2">
      <c r="A35" s="74" t="s">
        <v>21</v>
      </c>
      <c r="B35" s="74" t="s">
        <v>36</v>
      </c>
      <c r="C35" s="70">
        <v>11</v>
      </c>
      <c r="D35" s="75" t="s">
        <v>73</v>
      </c>
      <c r="E35" s="70" t="s">
        <v>63</v>
      </c>
      <c r="F35" s="84" t="s">
        <v>129</v>
      </c>
      <c r="G35" s="72">
        <v>9</v>
      </c>
      <c r="H35" s="73" t="s">
        <v>263</v>
      </c>
      <c r="I35" s="62">
        <f>VLOOKUP(C35,'Points Table'!A$3:L$43,IF(A35="A Grade / Juniors",4,IF(A35="B Grade",6,IF(A35="C Grade",8,IF(A35="D Grade",10,12)))))</f>
        <v>230.99999999999997</v>
      </c>
    </row>
    <row r="36" spans="1:9" ht="17" customHeight="1" x14ac:dyDescent="0.2">
      <c r="A36" s="74" t="s">
        <v>21</v>
      </c>
      <c r="B36" s="74" t="s">
        <v>36</v>
      </c>
      <c r="C36" s="70">
        <v>12</v>
      </c>
      <c r="D36" s="75" t="s">
        <v>74</v>
      </c>
      <c r="E36" s="70" t="s">
        <v>63</v>
      </c>
      <c r="F36" s="84" t="s">
        <v>124</v>
      </c>
      <c r="G36" s="72">
        <v>9</v>
      </c>
      <c r="H36" s="73" t="s">
        <v>264</v>
      </c>
      <c r="I36" s="62">
        <f>VLOOKUP(C36,'Points Table'!A$3:L$43,IF(A36="A Grade / Juniors",4,IF(A36="B Grade",6,IF(A36="C Grade",8,IF(A36="D Grade",10,12)))))</f>
        <v>224</v>
      </c>
    </row>
    <row r="37" spans="1:9" ht="17" customHeight="1" x14ac:dyDescent="0.2">
      <c r="A37" s="74" t="s">
        <v>21</v>
      </c>
      <c r="B37" s="74" t="s">
        <v>36</v>
      </c>
      <c r="C37" s="70">
        <v>13</v>
      </c>
      <c r="D37" s="75" t="s">
        <v>75</v>
      </c>
      <c r="E37" s="70" t="s">
        <v>63</v>
      </c>
      <c r="F37" s="84" t="s">
        <v>127</v>
      </c>
      <c r="G37" s="72">
        <v>9</v>
      </c>
      <c r="H37" s="73" t="s">
        <v>265</v>
      </c>
      <c r="I37" s="62">
        <f>VLOOKUP(C37,'Points Table'!A$3:L$43,IF(A37="A Grade / Juniors",4,IF(A37="B Grade",6,IF(A37="C Grade",8,IF(A37="D Grade",10,12)))))</f>
        <v>217</v>
      </c>
    </row>
    <row r="38" spans="1:9" ht="17" customHeight="1" x14ac:dyDescent="0.2">
      <c r="A38" s="74" t="s">
        <v>21</v>
      </c>
      <c r="B38" s="74" t="s">
        <v>36</v>
      </c>
      <c r="C38" s="70">
        <v>14</v>
      </c>
      <c r="D38" s="75" t="s">
        <v>76</v>
      </c>
      <c r="E38" s="70" t="s">
        <v>63</v>
      </c>
      <c r="F38" s="84" t="s">
        <v>131</v>
      </c>
      <c r="G38" s="72">
        <v>8</v>
      </c>
      <c r="H38" s="73" t="s">
        <v>266</v>
      </c>
      <c r="I38" s="62">
        <f>VLOOKUP(C38,'Points Table'!A$3:L$43,IF(A38="A Grade / Juniors",4,IF(A38="B Grade",6,IF(A38="C Grade",8,IF(A38="D Grade",10,12)))))</f>
        <v>210</v>
      </c>
    </row>
    <row r="39" spans="1:9" ht="17" customHeight="1" x14ac:dyDescent="0.2">
      <c r="A39" s="74" t="s">
        <v>21</v>
      </c>
      <c r="B39" s="74" t="s">
        <v>36</v>
      </c>
      <c r="C39" s="70">
        <v>15</v>
      </c>
      <c r="D39" s="75" t="s">
        <v>77</v>
      </c>
      <c r="E39" s="70" t="s">
        <v>63</v>
      </c>
      <c r="F39" s="84" t="s">
        <v>132</v>
      </c>
      <c r="G39" s="72">
        <v>8</v>
      </c>
      <c r="H39" s="73" t="s">
        <v>267</v>
      </c>
      <c r="I39" s="62">
        <f>VLOOKUP(C39,'Points Table'!A$3:L$43,IF(A39="A Grade / Juniors",4,IF(A39="B Grade",6,IF(A39="C Grade",8,IF(A39="D Grade",10,12)))))</f>
        <v>203</v>
      </c>
    </row>
    <row r="40" spans="1:9" ht="17" customHeight="1" x14ac:dyDescent="0.2">
      <c r="A40" s="74" t="s">
        <v>21</v>
      </c>
      <c r="B40" s="74" t="s">
        <v>36</v>
      </c>
      <c r="C40" s="70">
        <v>16</v>
      </c>
      <c r="D40" s="75" t="s">
        <v>78</v>
      </c>
      <c r="E40" s="70" t="s">
        <v>63</v>
      </c>
      <c r="F40" s="84" t="s">
        <v>121</v>
      </c>
      <c r="G40" s="72">
        <v>8</v>
      </c>
      <c r="H40" s="73" t="s">
        <v>268</v>
      </c>
      <c r="I40" s="62">
        <f>VLOOKUP(C40,'Points Table'!A$3:L$43,IF(A40="A Grade / Juniors",4,IF(A40="B Grade",6,IF(A40="C Grade",8,IF(A40="D Grade",10,12)))))</f>
        <v>196</v>
      </c>
    </row>
    <row r="41" spans="1:9" ht="17" customHeight="1" x14ac:dyDescent="0.2">
      <c r="A41" s="74" t="s">
        <v>21</v>
      </c>
      <c r="B41" s="74" t="s">
        <v>36</v>
      </c>
      <c r="C41" s="70">
        <v>17</v>
      </c>
      <c r="D41" s="75" t="s">
        <v>277</v>
      </c>
      <c r="E41" s="70" t="s">
        <v>63</v>
      </c>
      <c r="F41" s="84" t="s">
        <v>130</v>
      </c>
      <c r="G41" s="72">
        <v>8</v>
      </c>
      <c r="H41" s="73" t="s">
        <v>268</v>
      </c>
      <c r="I41" s="62">
        <f>VLOOKUP(C41,'Points Table'!A$3:L$43,IF(A41="A Grade / Juniors",4,IF(A41="B Grade",6,IF(A41="C Grade",8,IF(A41="D Grade",10,12)))))</f>
        <v>189</v>
      </c>
    </row>
    <row r="42" spans="1:9" ht="17" customHeight="1" x14ac:dyDescent="0.2">
      <c r="A42" s="74" t="s">
        <v>21</v>
      </c>
      <c r="B42" s="74" t="s">
        <v>36</v>
      </c>
      <c r="C42" s="70">
        <v>18</v>
      </c>
      <c r="D42" s="75" t="s">
        <v>278</v>
      </c>
      <c r="E42" s="70" t="s">
        <v>63</v>
      </c>
      <c r="F42" s="84" t="s">
        <v>269</v>
      </c>
      <c r="G42" s="72">
        <v>8</v>
      </c>
      <c r="H42" s="73" t="s">
        <v>270</v>
      </c>
      <c r="I42" s="62">
        <f>VLOOKUP(C42,'Points Table'!A$3:L$43,IF(A42="A Grade / Juniors",4,IF(A42="B Grade",6,IF(A42="C Grade",8,IF(A42="D Grade",10,12)))))</f>
        <v>182</v>
      </c>
    </row>
    <row r="43" spans="1:9" ht="17" customHeight="1" x14ac:dyDescent="0.2">
      <c r="A43" s="74" t="s">
        <v>21</v>
      </c>
      <c r="B43" s="74" t="s">
        <v>36</v>
      </c>
      <c r="C43" s="70">
        <v>19</v>
      </c>
      <c r="D43" s="75" t="s">
        <v>279</v>
      </c>
      <c r="E43" s="70" t="s">
        <v>63</v>
      </c>
      <c r="F43" s="84" t="s">
        <v>138</v>
      </c>
      <c r="G43" s="72">
        <v>8</v>
      </c>
      <c r="H43" s="73" t="s">
        <v>271</v>
      </c>
      <c r="I43" s="62">
        <f>VLOOKUP(C43,'Points Table'!A$3:L$43,IF(A43="A Grade / Juniors",4,IF(A43="B Grade",6,IF(A43="C Grade",8,IF(A43="D Grade",10,12)))))</f>
        <v>175</v>
      </c>
    </row>
    <row r="44" spans="1:9" ht="17" customHeight="1" x14ac:dyDescent="0.2">
      <c r="A44" s="74" t="s">
        <v>21</v>
      </c>
      <c r="B44" s="74" t="s">
        <v>36</v>
      </c>
      <c r="C44" s="70">
        <v>20</v>
      </c>
      <c r="D44" s="75" t="s">
        <v>280</v>
      </c>
      <c r="E44" s="70" t="s">
        <v>63</v>
      </c>
      <c r="F44" s="84" t="s">
        <v>272</v>
      </c>
      <c r="G44" s="72">
        <v>7</v>
      </c>
      <c r="H44" s="73" t="s">
        <v>273</v>
      </c>
      <c r="I44" s="62">
        <f>VLOOKUP(C44,'Points Table'!A$3:L$43,IF(A44="A Grade / Juniors",4,IF(A44="B Grade",6,IF(A44="C Grade",8,IF(A44="D Grade",10,12)))))</f>
        <v>171.5</v>
      </c>
    </row>
    <row r="45" spans="1:9" ht="17" customHeight="1" x14ac:dyDescent="0.2">
      <c r="A45" s="74" t="s">
        <v>21</v>
      </c>
      <c r="B45" s="74" t="s">
        <v>36</v>
      </c>
      <c r="C45" s="70">
        <v>21</v>
      </c>
      <c r="D45" s="75" t="s">
        <v>281</v>
      </c>
      <c r="E45" s="70" t="s">
        <v>63</v>
      </c>
      <c r="F45" s="84" t="s">
        <v>137</v>
      </c>
      <c r="G45" s="72">
        <v>7</v>
      </c>
      <c r="H45" s="73" t="s">
        <v>274</v>
      </c>
      <c r="I45" s="62">
        <f>VLOOKUP(C45,'Points Table'!A$3:L$43,IF(A45="A Grade / Juniors",4,IF(A45="B Grade",6,IF(A45="C Grade",8,IF(A45="D Grade",10,12)))))</f>
        <v>168</v>
      </c>
    </row>
    <row r="46" spans="1:9" ht="17" customHeight="1" x14ac:dyDescent="0.2">
      <c r="A46" s="74" t="s">
        <v>21</v>
      </c>
      <c r="B46" s="74" t="s">
        <v>36</v>
      </c>
      <c r="C46" s="70">
        <v>22</v>
      </c>
      <c r="D46" s="75" t="s">
        <v>282</v>
      </c>
      <c r="E46" s="70" t="s">
        <v>63</v>
      </c>
      <c r="F46" s="84" t="s">
        <v>275</v>
      </c>
      <c r="G46" s="72">
        <v>4</v>
      </c>
      <c r="H46" s="73" t="s">
        <v>276</v>
      </c>
      <c r="I46" s="62">
        <f>VLOOKUP(C46,'Points Table'!A$3:L$43,IF(A46="A Grade / Juniors",4,IF(A46="B Grade",6,IF(A46="C Grade",8,IF(A46="D Grade",10,12)))))</f>
        <v>164.5</v>
      </c>
    </row>
    <row r="47" spans="1:9" ht="17" customHeight="1" x14ac:dyDescent="0.2">
      <c r="A47" s="74" t="s">
        <v>23</v>
      </c>
      <c r="B47" s="74" t="s">
        <v>37</v>
      </c>
      <c r="C47" s="70">
        <v>1</v>
      </c>
      <c r="D47" s="75" t="s">
        <v>62</v>
      </c>
      <c r="E47" s="70" t="s">
        <v>63</v>
      </c>
      <c r="F47" s="84" t="s">
        <v>283</v>
      </c>
      <c r="G47" s="72">
        <v>7</v>
      </c>
      <c r="H47" s="73" t="s">
        <v>284</v>
      </c>
      <c r="I47" s="62">
        <f>VLOOKUP(C47,'Points Table'!A$3:L$43,IF(A47="A Grade / Juniors",4,IF(A47="B Grade",6,IF(A47="C Grade",8,IF(A47="D Grade",10,12)))))</f>
        <v>300</v>
      </c>
    </row>
    <row r="48" spans="1:9" ht="17" customHeight="1" x14ac:dyDescent="0.2">
      <c r="A48" s="74" t="s">
        <v>23</v>
      </c>
      <c r="B48" s="74" t="s">
        <v>37</v>
      </c>
      <c r="C48" s="70">
        <v>2</v>
      </c>
      <c r="D48" s="75" t="s">
        <v>64</v>
      </c>
      <c r="E48" s="70" t="s">
        <v>63</v>
      </c>
      <c r="F48" s="84" t="s">
        <v>285</v>
      </c>
      <c r="G48" s="72">
        <v>7</v>
      </c>
      <c r="H48" s="73" t="s">
        <v>286</v>
      </c>
      <c r="I48" s="62">
        <f>VLOOKUP(C48,'Points Table'!A$3:L$43,IF(A48="A Grade / Juniors",4,IF(A48="B Grade",6,IF(A48="C Grade",8,IF(A48="D Grade",10,12)))))</f>
        <v>270</v>
      </c>
    </row>
    <row r="49" spans="1:9" ht="17" customHeight="1" x14ac:dyDescent="0.2">
      <c r="A49" s="74" t="s">
        <v>23</v>
      </c>
      <c r="B49" s="74" t="s">
        <v>37</v>
      </c>
      <c r="C49" s="70">
        <v>3</v>
      </c>
      <c r="D49" s="75" t="s">
        <v>65</v>
      </c>
      <c r="E49" s="70" t="s">
        <v>63</v>
      </c>
      <c r="F49" s="84" t="s">
        <v>150</v>
      </c>
      <c r="G49" s="72">
        <v>7</v>
      </c>
      <c r="H49" s="73" t="s">
        <v>287</v>
      </c>
      <c r="I49" s="62">
        <f>VLOOKUP(C49,'Points Table'!A$3:L$43,IF(A49="A Grade / Juniors",4,IF(A49="B Grade",6,IF(A49="C Grade",8,IF(A49="D Grade",10,12)))))</f>
        <v>252</v>
      </c>
    </row>
    <row r="50" spans="1:9" ht="17" customHeight="1" x14ac:dyDescent="0.2">
      <c r="A50" s="74" t="s">
        <v>23</v>
      </c>
      <c r="B50" s="74" t="s">
        <v>37</v>
      </c>
      <c r="C50" s="70">
        <v>4</v>
      </c>
      <c r="D50" s="75" t="s">
        <v>66</v>
      </c>
      <c r="E50" s="70" t="s">
        <v>63</v>
      </c>
      <c r="F50" s="84" t="s">
        <v>149</v>
      </c>
      <c r="G50" s="72">
        <v>7</v>
      </c>
      <c r="H50" s="73" t="s">
        <v>288</v>
      </c>
      <c r="I50" s="62">
        <f>VLOOKUP(C50,'Points Table'!A$3:L$43,IF(A50="A Grade / Juniors",4,IF(A50="B Grade",6,IF(A50="C Grade",8,IF(A50="D Grade",10,12)))))</f>
        <v>240</v>
      </c>
    </row>
    <row r="51" spans="1:9" ht="17" customHeight="1" x14ac:dyDescent="0.2">
      <c r="A51" s="74" t="s">
        <v>23</v>
      </c>
      <c r="B51" s="74" t="s">
        <v>37</v>
      </c>
      <c r="C51" s="70">
        <v>5</v>
      </c>
      <c r="D51" s="75" t="s">
        <v>67</v>
      </c>
      <c r="E51" s="70" t="s">
        <v>63</v>
      </c>
      <c r="F51" s="84" t="s">
        <v>105</v>
      </c>
      <c r="G51" s="72">
        <v>7</v>
      </c>
      <c r="H51" s="73" t="s">
        <v>288</v>
      </c>
      <c r="I51" s="62">
        <f>VLOOKUP(C51,'Points Table'!A$3:L$43,IF(A51="A Grade / Juniors",4,IF(A51="B Grade",6,IF(A51="C Grade",8,IF(A51="D Grade",10,12)))))</f>
        <v>234</v>
      </c>
    </row>
    <row r="52" spans="1:9" ht="17" customHeight="1" x14ac:dyDescent="0.2">
      <c r="A52" s="74" t="s">
        <v>23</v>
      </c>
      <c r="B52" s="74" t="s">
        <v>37</v>
      </c>
      <c r="C52" s="70">
        <v>6</v>
      </c>
      <c r="D52" s="75" t="s">
        <v>68</v>
      </c>
      <c r="E52" s="70" t="s">
        <v>63</v>
      </c>
      <c r="F52" s="84" t="s">
        <v>154</v>
      </c>
      <c r="G52" s="72">
        <v>7</v>
      </c>
      <c r="H52" s="73" t="s">
        <v>289</v>
      </c>
      <c r="I52" s="62">
        <f>VLOOKUP(C52,'Points Table'!A$3:L$43,IF(A52="A Grade / Juniors",4,IF(A52="B Grade",6,IF(A52="C Grade",8,IF(A52="D Grade",10,12)))))</f>
        <v>228</v>
      </c>
    </row>
    <row r="53" spans="1:9" ht="17" customHeight="1" x14ac:dyDescent="0.2">
      <c r="A53" s="74" t="s">
        <v>23</v>
      </c>
      <c r="B53" s="74" t="s">
        <v>37</v>
      </c>
      <c r="C53" s="70">
        <v>7</v>
      </c>
      <c r="D53" s="75" t="s">
        <v>69</v>
      </c>
      <c r="E53" s="70" t="s">
        <v>63</v>
      </c>
      <c r="F53" s="84" t="s">
        <v>163</v>
      </c>
      <c r="G53" s="72">
        <v>6</v>
      </c>
      <c r="H53" s="73" t="s">
        <v>288</v>
      </c>
      <c r="I53" s="62">
        <f>VLOOKUP(C53,'Points Table'!A$3:L$43,IF(A53="A Grade / Juniors",4,IF(A53="B Grade",6,IF(A53="C Grade",8,IF(A53="D Grade",10,12)))))</f>
        <v>222</v>
      </c>
    </row>
    <row r="54" spans="1:9" ht="17" customHeight="1" x14ac:dyDescent="0.2">
      <c r="A54" s="74" t="s">
        <v>23</v>
      </c>
      <c r="B54" s="74" t="s">
        <v>37</v>
      </c>
      <c r="C54" s="70">
        <v>8</v>
      </c>
      <c r="D54" s="75" t="s">
        <v>70</v>
      </c>
      <c r="E54" s="70" t="s">
        <v>63</v>
      </c>
      <c r="F54" s="84" t="s">
        <v>290</v>
      </c>
      <c r="G54" s="72">
        <v>6</v>
      </c>
      <c r="H54" s="73" t="s">
        <v>291</v>
      </c>
      <c r="I54" s="62">
        <f>VLOOKUP(C54,'Points Table'!A$3:L$43,IF(A54="A Grade / Juniors",4,IF(A54="B Grade",6,IF(A54="C Grade",8,IF(A54="D Grade",10,12)))))</f>
        <v>216</v>
      </c>
    </row>
    <row r="55" spans="1:9" ht="17" customHeight="1" x14ac:dyDescent="0.2">
      <c r="A55" s="74" t="s">
        <v>23</v>
      </c>
      <c r="B55" s="74" t="s">
        <v>37</v>
      </c>
      <c r="C55" s="70">
        <v>9</v>
      </c>
      <c r="D55" s="75" t="s">
        <v>71</v>
      </c>
      <c r="E55" s="70" t="s">
        <v>63</v>
      </c>
      <c r="F55" s="84" t="s">
        <v>292</v>
      </c>
      <c r="G55" s="72">
        <v>6</v>
      </c>
      <c r="H55" s="73" t="s">
        <v>291</v>
      </c>
      <c r="I55" s="62">
        <f>VLOOKUP(C55,'Points Table'!A$3:L$43,IF(A55="A Grade / Juniors",4,IF(A55="B Grade",6,IF(A55="C Grade",8,IF(A55="D Grade",10,12)))))</f>
        <v>210</v>
      </c>
    </row>
    <row r="56" spans="1:9" ht="17" customHeight="1" x14ac:dyDescent="0.2">
      <c r="A56" s="74" t="s">
        <v>23</v>
      </c>
      <c r="B56" s="74" t="s">
        <v>37</v>
      </c>
      <c r="C56" s="70">
        <v>10</v>
      </c>
      <c r="D56" s="75" t="s">
        <v>72</v>
      </c>
      <c r="E56" s="70" t="s">
        <v>63</v>
      </c>
      <c r="F56" s="84" t="s">
        <v>162</v>
      </c>
      <c r="G56" s="72">
        <v>5</v>
      </c>
      <c r="H56" s="73" t="s">
        <v>293</v>
      </c>
      <c r="I56" s="62">
        <f>VLOOKUP(C56,'Points Table'!A$3:L$43,IF(A56="A Grade / Juniors",4,IF(A56="B Grade",6,IF(A56="C Grade",8,IF(A56="D Grade",10,12)))))</f>
        <v>204</v>
      </c>
    </row>
    <row r="57" spans="1:9" ht="17" customHeight="1" x14ac:dyDescent="0.2">
      <c r="A57" s="74" t="s">
        <v>61</v>
      </c>
      <c r="B57" s="74" t="s">
        <v>38</v>
      </c>
      <c r="C57" s="70">
        <v>1</v>
      </c>
      <c r="D57" s="75" t="s">
        <v>62</v>
      </c>
      <c r="E57" s="70" t="s">
        <v>63</v>
      </c>
      <c r="F57" s="84" t="s">
        <v>87</v>
      </c>
      <c r="G57" s="72">
        <v>9</v>
      </c>
      <c r="H57" s="73" t="s">
        <v>294</v>
      </c>
      <c r="I57" s="62">
        <f>VLOOKUP(C57,'Points Table'!A$3:L$43,IF(A57="A Grade / Juniors",4,IF(A57="B Grade",6,IF(A57="C Grade",8,IF(A57="D Grade",10,12)))))</f>
        <v>500</v>
      </c>
    </row>
    <row r="58" spans="1:9" ht="17" x14ac:dyDescent="0.2">
      <c r="A58" s="74" t="s">
        <v>61</v>
      </c>
      <c r="B58" s="74" t="s">
        <v>38</v>
      </c>
      <c r="C58" s="70">
        <v>2</v>
      </c>
      <c r="D58" s="75" t="s">
        <v>64</v>
      </c>
      <c r="E58" s="70" t="s">
        <v>63</v>
      </c>
      <c r="F58" s="84" t="s">
        <v>89</v>
      </c>
      <c r="G58" s="72">
        <v>9</v>
      </c>
      <c r="H58" s="73" t="s">
        <v>295</v>
      </c>
      <c r="I58" s="62">
        <f>VLOOKUP(C58,'Points Table'!A$3:L$43,IF(A58="A Grade / Juniors",4,IF(A58="B Grade",6,IF(A58="C Grade",8,IF(A58="D Grade",10,12)))))</f>
        <v>450</v>
      </c>
    </row>
    <row r="59" spans="1:9" ht="17" x14ac:dyDescent="0.2">
      <c r="A59" s="74" t="s">
        <v>61</v>
      </c>
      <c r="B59" s="74" t="s">
        <v>38</v>
      </c>
      <c r="C59" s="70">
        <v>3</v>
      </c>
      <c r="D59" s="75" t="s">
        <v>65</v>
      </c>
      <c r="E59" s="70" t="s">
        <v>63</v>
      </c>
      <c r="F59" s="84" t="s">
        <v>296</v>
      </c>
      <c r="G59" s="72">
        <v>9</v>
      </c>
      <c r="H59" s="73" t="s">
        <v>297</v>
      </c>
      <c r="I59" s="62">
        <f>VLOOKUP(C59,'Points Table'!A$3:L$43,IF(A59="A Grade / Juniors",4,IF(A59="B Grade",6,IF(A59="C Grade",8,IF(A59="D Grade",10,12)))))</f>
        <v>420</v>
      </c>
    </row>
    <row r="60" spans="1:9" ht="17" x14ac:dyDescent="0.2">
      <c r="A60" s="74" t="s">
        <v>61</v>
      </c>
      <c r="B60" s="74" t="s">
        <v>38</v>
      </c>
      <c r="C60" s="70">
        <v>4</v>
      </c>
      <c r="D60" s="75" t="s">
        <v>66</v>
      </c>
      <c r="E60" s="70" t="s">
        <v>63</v>
      </c>
      <c r="F60" s="84" t="s">
        <v>298</v>
      </c>
      <c r="G60" s="72">
        <v>8</v>
      </c>
      <c r="H60" s="77">
        <v>0.98749999999999993</v>
      </c>
      <c r="I60" s="62">
        <f>VLOOKUP(C60,'Points Table'!A$3:L$43,IF(A60="A Grade / Juniors",4,IF(A60="B Grade",6,IF(A60="C Grade",8,IF(A60="D Grade",10,12)))))</f>
        <v>400</v>
      </c>
    </row>
    <row r="61" spans="1:9" ht="17" x14ac:dyDescent="0.2">
      <c r="A61" s="74" t="s">
        <v>19</v>
      </c>
      <c r="B61" s="74" t="s">
        <v>39</v>
      </c>
      <c r="C61" s="70">
        <v>1</v>
      </c>
      <c r="D61" s="75" t="s">
        <v>62</v>
      </c>
      <c r="E61" s="70" t="s">
        <v>63</v>
      </c>
      <c r="F61" s="84" t="s">
        <v>299</v>
      </c>
      <c r="G61" s="72">
        <v>8</v>
      </c>
      <c r="H61" s="73" t="s">
        <v>300</v>
      </c>
      <c r="I61" s="62">
        <f>VLOOKUP(C61,'Points Table'!A$3:L$43,IF(A61="A Grade / Juniors",4,IF(A61="B Grade",6,IF(A61="C Grade",8,IF(A61="D Grade",10,12)))))</f>
        <v>400</v>
      </c>
    </row>
    <row r="62" spans="1:9" ht="17" x14ac:dyDescent="0.2">
      <c r="A62" s="74" t="s">
        <v>19</v>
      </c>
      <c r="B62" s="74" t="s">
        <v>39</v>
      </c>
      <c r="C62" s="70">
        <v>2</v>
      </c>
      <c r="D62" s="75" t="s">
        <v>64</v>
      </c>
      <c r="E62" s="70" t="s">
        <v>63</v>
      </c>
      <c r="F62" s="84" t="s">
        <v>112</v>
      </c>
      <c r="G62" s="72">
        <v>8</v>
      </c>
      <c r="H62" s="73" t="s">
        <v>301</v>
      </c>
      <c r="I62" s="62">
        <f>VLOOKUP(C62,'Points Table'!A$3:L$43,IF(A62="A Grade / Juniors",4,IF(A62="B Grade",6,IF(A62="C Grade",8,IF(A62="D Grade",10,12)))))</f>
        <v>360</v>
      </c>
    </row>
    <row r="63" spans="1:9" ht="17" x14ac:dyDescent="0.2">
      <c r="A63" s="74" t="s">
        <v>19</v>
      </c>
      <c r="B63" s="74" t="s">
        <v>39</v>
      </c>
      <c r="C63" s="70">
        <v>3</v>
      </c>
      <c r="D63" s="75" t="s">
        <v>65</v>
      </c>
      <c r="E63" s="70" t="s">
        <v>63</v>
      </c>
      <c r="F63" s="84" t="s">
        <v>115</v>
      </c>
      <c r="G63" s="72">
        <v>8</v>
      </c>
      <c r="H63" s="73" t="s">
        <v>302</v>
      </c>
      <c r="I63" s="62">
        <f>VLOOKUP(C63,'Points Table'!A$3:L$43,IF(A63="A Grade / Juniors",4,IF(A63="B Grade",6,IF(A63="C Grade",8,IF(A63="D Grade",10,12)))))</f>
        <v>336</v>
      </c>
    </row>
    <row r="64" spans="1:9" ht="17" x14ac:dyDescent="0.2">
      <c r="A64" s="74" t="s">
        <v>19</v>
      </c>
      <c r="B64" s="74" t="s">
        <v>39</v>
      </c>
      <c r="C64" s="70">
        <v>4</v>
      </c>
      <c r="D64" s="75" t="s">
        <v>66</v>
      </c>
      <c r="E64" s="70" t="s">
        <v>63</v>
      </c>
      <c r="F64" s="84" t="s">
        <v>113</v>
      </c>
      <c r="G64" s="72">
        <v>8</v>
      </c>
      <c r="H64" s="73" t="s">
        <v>303</v>
      </c>
      <c r="I64" s="62">
        <f>VLOOKUP(C64,'Points Table'!A$3:L$43,IF(A64="A Grade / Juniors",4,IF(A64="B Grade",6,IF(A64="C Grade",8,IF(A64="D Grade",10,12)))))</f>
        <v>320</v>
      </c>
    </row>
    <row r="65" spans="1:9" ht="17" x14ac:dyDescent="0.2">
      <c r="A65" s="74" t="s">
        <v>19</v>
      </c>
      <c r="B65" s="74" t="s">
        <v>39</v>
      </c>
      <c r="C65" s="70">
        <v>5</v>
      </c>
      <c r="D65" s="75" t="s">
        <v>67</v>
      </c>
      <c r="E65" s="70" t="s">
        <v>63</v>
      </c>
      <c r="F65" s="84" t="s">
        <v>116</v>
      </c>
      <c r="G65" s="72">
        <v>8</v>
      </c>
      <c r="H65" s="73" t="s">
        <v>304</v>
      </c>
      <c r="I65" s="62">
        <f>VLOOKUP(C65,'Points Table'!A$3:L$43,IF(A65="A Grade / Juniors",4,IF(A65="B Grade",6,IF(A65="C Grade",8,IF(A65="D Grade",10,12)))))</f>
        <v>312</v>
      </c>
    </row>
    <row r="66" spans="1:9" ht="17" x14ac:dyDescent="0.2">
      <c r="A66" s="74" t="s">
        <v>19</v>
      </c>
      <c r="B66" s="74" t="s">
        <v>39</v>
      </c>
      <c r="C66" s="70">
        <v>6</v>
      </c>
      <c r="D66" s="75" t="s">
        <v>68</v>
      </c>
      <c r="E66" s="70" t="s">
        <v>63</v>
      </c>
      <c r="F66" s="84" t="s">
        <v>305</v>
      </c>
      <c r="G66" s="72">
        <v>7</v>
      </c>
      <c r="H66" s="73" t="s">
        <v>306</v>
      </c>
      <c r="I66" s="62">
        <f>VLOOKUP(C66,'Points Table'!A$3:L$43,IF(A66="A Grade / Juniors",4,IF(A66="B Grade",6,IF(A66="C Grade",8,IF(A66="D Grade",10,12)))))</f>
        <v>304</v>
      </c>
    </row>
    <row r="67" spans="1:9" ht="17" x14ac:dyDescent="0.2">
      <c r="A67" s="74" t="s">
        <v>21</v>
      </c>
      <c r="B67" s="74" t="s">
        <v>40</v>
      </c>
      <c r="C67" s="70">
        <v>1</v>
      </c>
      <c r="D67" s="75" t="s">
        <v>62</v>
      </c>
      <c r="E67" s="70" t="s">
        <v>63</v>
      </c>
      <c r="F67" s="84" t="s">
        <v>139</v>
      </c>
      <c r="G67" s="72">
        <v>7</v>
      </c>
      <c r="H67" s="73" t="s">
        <v>307</v>
      </c>
      <c r="I67" s="62">
        <f>VLOOKUP(C67,'Points Table'!A$3:L$43,IF(A67="A Grade / Juniors",4,IF(A67="B Grade",6,IF(A67="C Grade",8,IF(A67="D Grade",10,12)))))</f>
        <v>350</v>
      </c>
    </row>
    <row r="68" spans="1:9" ht="17" x14ac:dyDescent="0.2">
      <c r="A68" s="74" t="s">
        <v>21</v>
      </c>
      <c r="B68" s="74" t="s">
        <v>40</v>
      </c>
      <c r="C68" s="70">
        <v>2</v>
      </c>
      <c r="D68" s="75" t="s">
        <v>64</v>
      </c>
      <c r="E68" s="70" t="s">
        <v>63</v>
      </c>
      <c r="F68" s="84" t="s">
        <v>308</v>
      </c>
      <c r="G68" s="72">
        <v>7</v>
      </c>
      <c r="H68" s="73" t="s">
        <v>303</v>
      </c>
      <c r="I68" s="62">
        <f>VLOOKUP(C68,'Points Table'!A$3:L$43,IF(A68="A Grade / Juniors",4,IF(A68="B Grade",6,IF(A68="C Grade",8,IF(A68="D Grade",10,12)))))</f>
        <v>315</v>
      </c>
    </row>
    <row r="69" spans="1:9" ht="17" x14ac:dyDescent="0.2">
      <c r="A69" s="74" t="s">
        <v>21</v>
      </c>
      <c r="B69" s="74" t="s">
        <v>40</v>
      </c>
      <c r="C69" s="70">
        <v>3</v>
      </c>
      <c r="D69" s="75" t="s">
        <v>65</v>
      </c>
      <c r="E69" s="70" t="s">
        <v>63</v>
      </c>
      <c r="F69" s="84" t="s">
        <v>144</v>
      </c>
      <c r="G69" s="72">
        <v>7</v>
      </c>
      <c r="H69" s="73" t="s">
        <v>309</v>
      </c>
      <c r="I69" s="62">
        <f>VLOOKUP(C69,'Points Table'!A$3:L$43,IF(A69="A Grade / Juniors",4,IF(A69="B Grade",6,IF(A69="C Grade",8,IF(A69="D Grade",10,12)))))</f>
        <v>294</v>
      </c>
    </row>
    <row r="70" spans="1:9" ht="17" x14ac:dyDescent="0.2">
      <c r="A70" s="74" t="s">
        <v>21</v>
      </c>
      <c r="B70" s="74" t="s">
        <v>40</v>
      </c>
      <c r="C70" s="70">
        <v>4</v>
      </c>
      <c r="D70" s="75" t="s">
        <v>66</v>
      </c>
      <c r="E70" s="70" t="s">
        <v>63</v>
      </c>
      <c r="F70" s="84" t="s">
        <v>142</v>
      </c>
      <c r="G70" s="72">
        <v>7</v>
      </c>
      <c r="H70" s="73" t="s">
        <v>310</v>
      </c>
      <c r="I70" s="62">
        <f>VLOOKUP(C70,'Points Table'!A$3:L$43,IF(A70="A Grade / Juniors",4,IF(A70="B Grade",6,IF(A70="C Grade",8,IF(A70="D Grade",10,12)))))</f>
        <v>280</v>
      </c>
    </row>
    <row r="71" spans="1:9" ht="14" customHeight="1" x14ac:dyDescent="0.2">
      <c r="A71" s="74" t="s">
        <v>41</v>
      </c>
      <c r="B71" s="74" t="s">
        <v>45</v>
      </c>
      <c r="C71" s="70">
        <v>1</v>
      </c>
      <c r="D71" s="75" t="s">
        <v>62</v>
      </c>
      <c r="E71" s="70" t="s">
        <v>63</v>
      </c>
      <c r="F71" s="84" t="s">
        <v>169</v>
      </c>
      <c r="G71" s="72">
        <v>14</v>
      </c>
      <c r="H71" s="73" t="s">
        <v>311</v>
      </c>
      <c r="I71" s="62">
        <f>VLOOKUP(C71,'Points Table'!A$3:L$43,IF(A71="A Grade / Juniors",4,IF(A71="B Grade",6,IF(A71="C Grade",8,IF(A71="D Grade",10,12)))))</f>
        <v>500</v>
      </c>
    </row>
    <row r="72" spans="1:9" ht="17" customHeight="1" x14ac:dyDescent="0.2">
      <c r="A72" s="74" t="s">
        <v>41</v>
      </c>
      <c r="B72" s="74" t="s">
        <v>45</v>
      </c>
      <c r="C72" s="70">
        <v>2</v>
      </c>
      <c r="D72" s="75" t="s">
        <v>64</v>
      </c>
      <c r="E72" s="70" t="s">
        <v>63</v>
      </c>
      <c r="F72" s="84" t="s">
        <v>170</v>
      </c>
      <c r="G72" s="72">
        <v>12</v>
      </c>
      <c r="H72" s="73" t="s">
        <v>312</v>
      </c>
      <c r="I72" s="62">
        <f>VLOOKUP(C72,'Points Table'!A$3:L$43,IF(A72="A Grade / Juniors",4,IF(A72="B Grade",6,IF(A72="C Grade",8,IF(A72="D Grade",10,12)))))</f>
        <v>450</v>
      </c>
    </row>
    <row r="73" spans="1:9" ht="17" customHeight="1" x14ac:dyDescent="0.2">
      <c r="A73" s="74" t="s">
        <v>41</v>
      </c>
      <c r="B73" s="74" t="s">
        <v>45</v>
      </c>
      <c r="C73" s="70">
        <v>3</v>
      </c>
      <c r="D73" s="75" t="s">
        <v>65</v>
      </c>
      <c r="E73" s="70" t="s">
        <v>63</v>
      </c>
      <c r="F73" s="84" t="s">
        <v>172</v>
      </c>
      <c r="G73" s="72">
        <v>12</v>
      </c>
      <c r="H73" s="73" t="s">
        <v>313</v>
      </c>
      <c r="I73" s="62">
        <f>VLOOKUP(C73,'Points Table'!A$3:L$43,IF(A73="A Grade / Juniors",4,IF(A73="B Grade",6,IF(A73="C Grade",8,IF(A73="D Grade",10,12)))))</f>
        <v>420</v>
      </c>
    </row>
    <row r="74" spans="1:9" ht="17" customHeight="1" x14ac:dyDescent="0.2">
      <c r="A74" s="74" t="s">
        <v>41</v>
      </c>
      <c r="B74" s="74" t="s">
        <v>45</v>
      </c>
      <c r="C74" s="70">
        <v>4</v>
      </c>
      <c r="D74" s="75" t="s">
        <v>66</v>
      </c>
      <c r="E74" s="70" t="s">
        <v>63</v>
      </c>
      <c r="F74" s="84" t="s">
        <v>314</v>
      </c>
      <c r="G74" s="72">
        <v>12</v>
      </c>
      <c r="H74" s="73" t="s">
        <v>315</v>
      </c>
      <c r="I74" s="62">
        <f>VLOOKUP(C74,'Points Table'!A$3:L$43,IF(A74="A Grade / Juniors",4,IF(A74="B Grade",6,IF(A74="C Grade",8,IF(A74="D Grade",10,12)))))</f>
        <v>400</v>
      </c>
    </row>
    <row r="75" spans="1:9" ht="17" customHeight="1" x14ac:dyDescent="0.2">
      <c r="A75" s="74" t="s">
        <v>41</v>
      </c>
      <c r="B75" s="74" t="s">
        <v>45</v>
      </c>
      <c r="C75" s="70">
        <v>5</v>
      </c>
      <c r="D75" s="75" t="s">
        <v>67</v>
      </c>
      <c r="E75" s="70" t="s">
        <v>63</v>
      </c>
      <c r="F75" s="84" t="s">
        <v>316</v>
      </c>
      <c r="G75" s="72">
        <v>11</v>
      </c>
      <c r="H75" s="73" t="s">
        <v>317</v>
      </c>
      <c r="I75" s="62">
        <f>VLOOKUP(C75,'Points Table'!A$3:L$43,IF(A75="A Grade / Juniors",4,IF(A75="B Grade",6,IF(A75="C Grade",8,IF(A75="D Grade",10,12)))))</f>
        <v>390</v>
      </c>
    </row>
    <row r="76" spans="1:9" ht="17" customHeight="1" x14ac:dyDescent="0.2">
      <c r="A76" s="74" t="s">
        <v>41</v>
      </c>
      <c r="B76" s="74" t="s">
        <v>45</v>
      </c>
      <c r="C76" s="70">
        <v>6</v>
      </c>
      <c r="D76" s="75" t="s">
        <v>68</v>
      </c>
      <c r="E76" s="70" t="s">
        <v>63</v>
      </c>
      <c r="F76" s="84" t="s">
        <v>173</v>
      </c>
      <c r="G76" s="72">
        <v>11</v>
      </c>
      <c r="H76" s="73" t="s">
        <v>318</v>
      </c>
      <c r="I76" s="62">
        <f>VLOOKUP(C76,'Points Table'!A$3:L$43,IF(A76="A Grade / Juniors",4,IF(A76="B Grade",6,IF(A76="C Grade",8,IF(A76="D Grade",10,12)))))</f>
        <v>380</v>
      </c>
    </row>
    <row r="77" spans="1:9" ht="17" customHeight="1" x14ac:dyDescent="0.2">
      <c r="A77" s="74" t="s">
        <v>41</v>
      </c>
      <c r="B77" s="74" t="s">
        <v>45</v>
      </c>
      <c r="C77" s="70">
        <v>7</v>
      </c>
      <c r="D77" s="75" t="s">
        <v>69</v>
      </c>
      <c r="E77" s="70" t="s">
        <v>63</v>
      </c>
      <c r="F77" s="84" t="s">
        <v>175</v>
      </c>
      <c r="G77" s="72">
        <v>11</v>
      </c>
      <c r="H77" s="73" t="s">
        <v>319</v>
      </c>
      <c r="I77" s="62">
        <f>VLOOKUP(C77,'Points Table'!A$3:L$43,IF(A77="A Grade / Juniors",4,IF(A77="B Grade",6,IF(A77="C Grade",8,IF(A77="D Grade",10,12)))))</f>
        <v>370</v>
      </c>
    </row>
    <row r="78" spans="1:9" ht="17" customHeight="1" x14ac:dyDescent="0.2">
      <c r="A78" s="74" t="s">
        <v>41</v>
      </c>
      <c r="B78" s="74" t="s">
        <v>46</v>
      </c>
      <c r="C78" s="70">
        <v>1</v>
      </c>
      <c r="D78" s="75" t="s">
        <v>62</v>
      </c>
      <c r="E78" s="70" t="s">
        <v>63</v>
      </c>
      <c r="F78" s="84" t="s">
        <v>176</v>
      </c>
      <c r="G78" s="72">
        <v>11</v>
      </c>
      <c r="H78" s="73" t="s">
        <v>320</v>
      </c>
      <c r="I78" s="62">
        <f>VLOOKUP(C78,'Points Table'!A$3:L$43,IF(A78="A Grade / Juniors",4,IF(A78="B Grade",6,IF(A78="C Grade",8,IF(A78="D Grade",10,12)))))</f>
        <v>500</v>
      </c>
    </row>
    <row r="79" spans="1:9" ht="17" customHeight="1" x14ac:dyDescent="0.2">
      <c r="A79" s="74" t="s">
        <v>41</v>
      </c>
      <c r="B79" s="74" t="s">
        <v>46</v>
      </c>
      <c r="C79" s="70">
        <v>2</v>
      </c>
      <c r="D79" s="75" t="s">
        <v>64</v>
      </c>
      <c r="E79" s="70" t="s">
        <v>63</v>
      </c>
      <c r="F79" s="84" t="s">
        <v>321</v>
      </c>
      <c r="G79" s="72">
        <v>11</v>
      </c>
      <c r="H79" s="73" t="s">
        <v>322</v>
      </c>
      <c r="I79" s="62">
        <f>VLOOKUP(C79,'Points Table'!A$3:L$43,IF(A79="A Grade / Juniors",4,IF(A79="B Grade",6,IF(A79="C Grade",8,IF(A79="D Grade",10,12)))))</f>
        <v>450</v>
      </c>
    </row>
    <row r="80" spans="1:9" ht="17" customHeight="1" x14ac:dyDescent="0.2">
      <c r="A80" s="74" t="s">
        <v>41</v>
      </c>
      <c r="B80" s="74" t="s">
        <v>46</v>
      </c>
      <c r="C80" s="70">
        <v>3</v>
      </c>
      <c r="D80" s="75" t="s">
        <v>65</v>
      </c>
      <c r="E80" s="70" t="s">
        <v>63</v>
      </c>
      <c r="F80" s="84" t="s">
        <v>323</v>
      </c>
      <c r="G80" s="72">
        <v>10</v>
      </c>
      <c r="H80" s="73" t="s">
        <v>324</v>
      </c>
      <c r="I80" s="62">
        <f>VLOOKUP(C80,'Points Table'!A$3:L$43,IF(A80="A Grade / Juniors",4,IF(A80="B Grade",6,IF(A80="C Grade",8,IF(A80="D Grade",10,12)))))</f>
        <v>420</v>
      </c>
    </row>
    <row r="81" spans="1:10" ht="17" customHeight="1" x14ac:dyDescent="0.2">
      <c r="A81" s="74" t="s">
        <v>41</v>
      </c>
      <c r="B81" s="74" t="s">
        <v>46</v>
      </c>
      <c r="C81" s="70">
        <v>4</v>
      </c>
      <c r="D81" s="75" t="s">
        <v>66</v>
      </c>
      <c r="E81" s="70" t="s">
        <v>63</v>
      </c>
      <c r="F81" s="84" t="s">
        <v>178</v>
      </c>
      <c r="G81" s="72">
        <v>10</v>
      </c>
      <c r="H81" s="73" t="s">
        <v>325</v>
      </c>
      <c r="I81" s="62">
        <f>VLOOKUP(C81,'Points Table'!A$3:L$43,IF(A81="A Grade / Juniors",4,IF(A81="B Grade",6,IF(A81="C Grade",8,IF(A81="D Grade",10,12)))))</f>
        <v>400</v>
      </c>
    </row>
    <row r="82" spans="1:10" ht="17" customHeight="1" x14ac:dyDescent="0.2">
      <c r="A82" s="74" t="s">
        <v>41</v>
      </c>
      <c r="B82" s="74" t="s">
        <v>46</v>
      </c>
      <c r="C82" s="70">
        <v>5</v>
      </c>
      <c r="D82" s="75" t="s">
        <v>67</v>
      </c>
      <c r="E82" s="70" t="s">
        <v>63</v>
      </c>
      <c r="F82" s="84" t="s">
        <v>326</v>
      </c>
      <c r="G82" s="72">
        <v>9</v>
      </c>
      <c r="H82" s="73" t="s">
        <v>327</v>
      </c>
      <c r="I82" s="62">
        <f>VLOOKUP(C82,'Points Table'!A$3:L$43,IF(A82="A Grade / Juniors",4,IF(A82="B Grade",6,IF(A82="C Grade",8,IF(A82="D Grade",10,12)))))</f>
        <v>390</v>
      </c>
      <c r="J82" s="72"/>
    </row>
    <row r="83" spans="1:10" ht="17" customHeight="1" x14ac:dyDescent="0.2">
      <c r="A83" s="74" t="s">
        <v>41</v>
      </c>
      <c r="B83" s="74" t="s">
        <v>46</v>
      </c>
      <c r="C83" s="70">
        <v>6</v>
      </c>
      <c r="D83" s="75" t="s">
        <v>68</v>
      </c>
      <c r="E83" s="70" t="s">
        <v>63</v>
      </c>
      <c r="F83" s="84" t="s">
        <v>328</v>
      </c>
      <c r="G83" s="72">
        <v>9</v>
      </c>
      <c r="H83" s="73" t="s">
        <v>329</v>
      </c>
      <c r="I83" s="62">
        <f>VLOOKUP(C83,'Points Table'!A$3:L$43,IF(A83="A Grade / Juniors",4,IF(A83="B Grade",6,IF(A83="C Grade",8,IF(A83="D Grade",10,12)))))</f>
        <v>380</v>
      </c>
      <c r="J83" s="72"/>
    </row>
    <row r="84" spans="1:10" ht="17" customHeight="1" x14ac:dyDescent="0.2">
      <c r="A84" s="74" t="s">
        <v>41</v>
      </c>
      <c r="B84" s="74" t="s">
        <v>46</v>
      </c>
      <c r="C84" s="70">
        <v>7</v>
      </c>
      <c r="D84" s="75" t="s">
        <v>69</v>
      </c>
      <c r="E84" s="70" t="s">
        <v>63</v>
      </c>
      <c r="F84" s="84" t="s">
        <v>181</v>
      </c>
      <c r="G84" s="72">
        <v>6</v>
      </c>
      <c r="H84" s="73" t="s">
        <v>330</v>
      </c>
      <c r="I84" s="62">
        <f>VLOOKUP(C84,'Points Table'!A$3:L$43,IF(A84="A Grade / Juniors",4,IF(A84="B Grade",6,IF(A84="C Grade",8,IF(A84="D Grade",10,12)))))</f>
        <v>370</v>
      </c>
      <c r="J84" s="72"/>
    </row>
    <row r="85" spans="1:10" ht="17" customHeight="1" x14ac:dyDescent="0.2">
      <c r="A85" s="74" t="s">
        <v>41</v>
      </c>
      <c r="B85" s="74" t="s">
        <v>47</v>
      </c>
      <c r="C85" s="70">
        <v>1</v>
      </c>
      <c r="D85" s="75" t="s">
        <v>62</v>
      </c>
      <c r="E85" s="70" t="s">
        <v>63</v>
      </c>
      <c r="F85" s="84" t="s">
        <v>182</v>
      </c>
      <c r="G85" s="72">
        <v>6</v>
      </c>
      <c r="H85" s="73" t="s">
        <v>331</v>
      </c>
      <c r="I85" s="62">
        <f>VLOOKUP(C85,'Points Table'!A$3:L$43,IF(A85="A Grade / Juniors",4,IF(A85="B Grade",6,IF(A85="C Grade",8,IF(A85="D Grade",10,12)))))</f>
        <v>500</v>
      </c>
      <c r="J85" s="72"/>
    </row>
    <row r="86" spans="1:10" ht="17" customHeight="1" x14ac:dyDescent="0.2">
      <c r="A86" s="74" t="s">
        <v>41</v>
      </c>
      <c r="B86" s="74" t="s">
        <v>47</v>
      </c>
      <c r="C86" s="70">
        <v>2</v>
      </c>
      <c r="D86" s="75" t="s">
        <v>64</v>
      </c>
      <c r="E86" s="70" t="s">
        <v>63</v>
      </c>
      <c r="F86" s="84" t="s">
        <v>185</v>
      </c>
      <c r="G86" s="72">
        <v>6</v>
      </c>
      <c r="H86" s="73" t="s">
        <v>332</v>
      </c>
      <c r="I86" s="62">
        <f>VLOOKUP(C86,'Points Table'!A$3:L$43,IF(A86="A Grade / Juniors",4,IF(A86="B Grade",6,IF(A86="C Grade",8,IF(A86="D Grade",10,12)))))</f>
        <v>450</v>
      </c>
    </row>
    <row r="87" spans="1:10" ht="17" customHeight="1" x14ac:dyDescent="0.2">
      <c r="A87" s="74" t="s">
        <v>41</v>
      </c>
      <c r="B87" s="74" t="s">
        <v>47</v>
      </c>
      <c r="C87" s="70">
        <v>3</v>
      </c>
      <c r="D87" s="75" t="s">
        <v>65</v>
      </c>
      <c r="E87" s="70" t="s">
        <v>63</v>
      </c>
      <c r="F87" s="84" t="s">
        <v>184</v>
      </c>
      <c r="G87" s="72">
        <v>6</v>
      </c>
      <c r="H87" s="73" t="s">
        <v>333</v>
      </c>
      <c r="I87" s="62">
        <f>VLOOKUP(C87,'Points Table'!A$3:L$43,IF(A87="A Grade / Juniors",4,IF(A87="B Grade",6,IF(A87="C Grade",8,IF(A87="D Grade",10,12)))))</f>
        <v>420</v>
      </c>
    </row>
    <row r="88" spans="1:10" ht="17" customHeight="1" x14ac:dyDescent="0.2">
      <c r="A88" s="74" t="s">
        <v>41</v>
      </c>
      <c r="B88" s="74" t="s">
        <v>47</v>
      </c>
      <c r="C88" s="70">
        <v>4</v>
      </c>
      <c r="D88" s="75" t="s">
        <v>66</v>
      </c>
      <c r="E88" s="70" t="s">
        <v>63</v>
      </c>
      <c r="F88" s="84" t="s">
        <v>334</v>
      </c>
      <c r="G88" s="72">
        <v>6</v>
      </c>
      <c r="H88" s="73" t="s">
        <v>335</v>
      </c>
      <c r="I88" s="62">
        <f>VLOOKUP(C88,'Points Table'!A$3:L$43,IF(A88="A Grade / Juniors",4,IF(A88="B Grade",6,IF(A88="C Grade",8,IF(A88="D Grade",10,12)))))</f>
        <v>400</v>
      </c>
    </row>
    <row r="89" spans="1:10" ht="17" customHeight="1" x14ac:dyDescent="0.2">
      <c r="A89" s="74" t="s">
        <v>41</v>
      </c>
      <c r="B89" s="74" t="s">
        <v>47</v>
      </c>
      <c r="C89" s="70">
        <v>5</v>
      </c>
      <c r="D89" s="75" t="s">
        <v>67</v>
      </c>
      <c r="E89" s="70" t="s">
        <v>63</v>
      </c>
      <c r="F89" s="84" t="s">
        <v>187</v>
      </c>
      <c r="G89" s="72">
        <v>6</v>
      </c>
      <c r="H89" s="73" t="s">
        <v>336</v>
      </c>
      <c r="I89" s="62">
        <f>VLOOKUP(C89,'Points Table'!A$3:L$43,IF(A89="A Grade / Juniors",4,IF(A89="B Grade",6,IF(A89="C Grade",8,IF(A89="D Grade",10,12)))))</f>
        <v>390</v>
      </c>
    </row>
    <row r="90" spans="1:10" ht="17" customHeight="1" x14ac:dyDescent="0.2">
      <c r="A90" s="74" t="s">
        <v>41</v>
      </c>
      <c r="B90" s="74" t="s">
        <v>47</v>
      </c>
      <c r="C90" s="70">
        <v>6</v>
      </c>
      <c r="D90" s="75" t="s">
        <v>68</v>
      </c>
      <c r="E90" s="70" t="s">
        <v>63</v>
      </c>
      <c r="F90" s="84" t="s">
        <v>190</v>
      </c>
      <c r="G90" s="72">
        <v>5</v>
      </c>
      <c r="H90" s="73" t="s">
        <v>337</v>
      </c>
      <c r="I90" s="62">
        <f>VLOOKUP(C90,'Points Table'!A$3:L$43,IF(A90="A Grade / Juniors",4,IF(A90="B Grade",6,IF(A90="C Grade",8,IF(A90="D Grade",10,12)))))</f>
        <v>380</v>
      </c>
    </row>
    <row r="91" spans="1:10" ht="17" customHeight="1" x14ac:dyDescent="0.2">
      <c r="A91" s="74" t="s">
        <v>41</v>
      </c>
      <c r="B91" s="74" t="s">
        <v>47</v>
      </c>
      <c r="C91" s="70">
        <v>7</v>
      </c>
      <c r="D91" s="75" t="s">
        <v>69</v>
      </c>
      <c r="E91" s="70" t="s">
        <v>63</v>
      </c>
      <c r="F91" s="84" t="s">
        <v>192</v>
      </c>
      <c r="G91" s="72">
        <v>5</v>
      </c>
      <c r="H91" s="73" t="s">
        <v>338</v>
      </c>
      <c r="I91" s="62">
        <f>VLOOKUP(C91,'Points Table'!A$3:L$43,IF(A91="A Grade / Juniors",4,IF(A91="B Grade",6,IF(A91="C Grade",8,IF(A91="D Grade",10,12)))))</f>
        <v>370</v>
      </c>
    </row>
    <row r="92" spans="1:10" ht="17" customHeight="1" x14ac:dyDescent="0.2">
      <c r="A92" s="74" t="s">
        <v>41</v>
      </c>
      <c r="B92" s="74" t="s">
        <v>48</v>
      </c>
      <c r="C92" s="70">
        <v>1</v>
      </c>
      <c r="D92" s="75" t="s">
        <v>62</v>
      </c>
      <c r="E92" s="70" t="s">
        <v>63</v>
      </c>
      <c r="F92" s="84" t="s">
        <v>199</v>
      </c>
      <c r="G92" s="72">
        <v>5</v>
      </c>
      <c r="H92" s="73" t="s">
        <v>341</v>
      </c>
      <c r="I92" s="62">
        <f>VLOOKUP(C92,'Points Table'!A$3:L$43,IF(A92="A Grade / Juniors",4,IF(A92="B Grade",6,IF(A92="C Grade",8,IF(A92="D Grade",10,12)))))</f>
        <v>500</v>
      </c>
    </row>
    <row r="93" spans="1:10" ht="17" customHeight="1" x14ac:dyDescent="0.2">
      <c r="A93" s="74" t="s">
        <v>41</v>
      </c>
      <c r="B93" s="74" t="s">
        <v>48</v>
      </c>
      <c r="C93" s="70">
        <v>2</v>
      </c>
      <c r="D93" s="75" t="s">
        <v>64</v>
      </c>
      <c r="E93" s="70" t="s">
        <v>63</v>
      </c>
      <c r="F93" s="84" t="s">
        <v>342</v>
      </c>
      <c r="G93" s="72">
        <v>5</v>
      </c>
      <c r="H93" s="73" t="s">
        <v>331</v>
      </c>
      <c r="I93" s="62">
        <f>VLOOKUP(C93,'Points Table'!A$3:L$43,IF(A93="A Grade / Juniors",4,IF(A93="B Grade",6,IF(A93="C Grade",8,IF(A93="D Grade",10,12)))))</f>
        <v>450</v>
      </c>
    </row>
    <row r="94" spans="1:10" ht="17" customHeight="1" x14ac:dyDescent="0.2">
      <c r="A94" s="74" t="s">
        <v>41</v>
      </c>
      <c r="B94" s="74" t="s">
        <v>48</v>
      </c>
      <c r="C94" s="70">
        <v>3</v>
      </c>
      <c r="D94" s="75" t="s">
        <v>65</v>
      </c>
      <c r="E94" s="70" t="s">
        <v>63</v>
      </c>
      <c r="F94" s="84" t="s">
        <v>201</v>
      </c>
      <c r="G94" s="72">
        <v>5</v>
      </c>
      <c r="H94" s="73" t="s">
        <v>343</v>
      </c>
      <c r="I94" s="62">
        <f>VLOOKUP(C94,'Points Table'!A$3:L$43,IF(A94="A Grade / Juniors",4,IF(A94="B Grade",6,IF(A94="C Grade",8,IF(A94="D Grade",10,12)))))</f>
        <v>420</v>
      </c>
    </row>
    <row r="95" spans="1:10" ht="17" customHeight="1" x14ac:dyDescent="0.2">
      <c r="A95" s="74" t="s">
        <v>41</v>
      </c>
      <c r="B95" s="74" t="s">
        <v>48</v>
      </c>
      <c r="C95" s="70">
        <v>4</v>
      </c>
      <c r="D95" s="75" t="s">
        <v>66</v>
      </c>
      <c r="E95" s="70" t="s">
        <v>63</v>
      </c>
      <c r="F95" s="84" t="s">
        <v>344</v>
      </c>
      <c r="G95" s="72">
        <v>5</v>
      </c>
      <c r="H95" s="77">
        <v>0.7055555555555556</v>
      </c>
      <c r="I95" s="62">
        <f>VLOOKUP(C95,'Points Table'!A$3:L$43,IF(A95="A Grade / Juniors",4,IF(A95="B Grade",6,IF(A95="C Grade",8,IF(A95="D Grade",10,12)))))</f>
        <v>400</v>
      </c>
    </row>
    <row r="96" spans="1:10" ht="17" customHeight="1" x14ac:dyDescent="0.2">
      <c r="A96" s="74" t="s">
        <v>41</v>
      </c>
      <c r="B96" s="74" t="s">
        <v>340</v>
      </c>
      <c r="C96" s="70">
        <v>1</v>
      </c>
      <c r="D96" s="75" t="s">
        <v>62</v>
      </c>
      <c r="E96" s="70" t="s">
        <v>63</v>
      </c>
      <c r="F96" s="84" t="s">
        <v>339</v>
      </c>
      <c r="G96" s="72">
        <v>5</v>
      </c>
      <c r="H96" s="77">
        <v>0.75694444444444453</v>
      </c>
      <c r="I96" s="62">
        <f>VLOOKUP(C96,'Points Table'!A$3:L$43,IF(A96="A Grade / Juniors",4,IF(A96="B Grade",6,IF(A96="C Grade",8,IF(A96="D Grade",10,12)))))</f>
        <v>500</v>
      </c>
    </row>
    <row r="97" spans="1:9" ht="17" customHeight="1" x14ac:dyDescent="0.2">
      <c r="A97" s="74" t="s">
        <v>41</v>
      </c>
      <c r="B97" s="74" t="s">
        <v>345</v>
      </c>
      <c r="C97" s="70">
        <v>1</v>
      </c>
      <c r="D97" s="75" t="s">
        <v>62</v>
      </c>
      <c r="E97" s="70" t="s">
        <v>63</v>
      </c>
      <c r="F97" s="84" t="s">
        <v>207</v>
      </c>
      <c r="G97" s="72">
        <v>3</v>
      </c>
      <c r="H97" s="73" t="s">
        <v>346</v>
      </c>
      <c r="I97" s="62">
        <f>VLOOKUP(C97,'Points Table'!A$3:L$43,IF(A97="A Grade / Juniors",4,IF(A97="B Grade",6,IF(A97="C Grade",8,IF(A97="D Grade",10,12)))))</f>
        <v>500</v>
      </c>
    </row>
    <row r="98" spans="1:9" ht="17" customHeight="1" x14ac:dyDescent="0.2">
      <c r="A98" s="74" t="s">
        <v>41</v>
      </c>
      <c r="B98" s="74" t="s">
        <v>345</v>
      </c>
      <c r="C98" s="70">
        <v>2</v>
      </c>
      <c r="D98" s="75" t="s">
        <v>64</v>
      </c>
      <c r="E98" s="70" t="s">
        <v>63</v>
      </c>
      <c r="F98" s="84" t="s">
        <v>206</v>
      </c>
      <c r="G98" s="72">
        <v>2</v>
      </c>
      <c r="H98" s="73" t="s">
        <v>347</v>
      </c>
      <c r="I98" s="62">
        <f>VLOOKUP(C98,'Points Table'!A$3:L$43,IF(A98="A Grade / Juniors",4,IF(A98="B Grade",6,IF(A98="C Grade",8,IF(A98="D Grade",10,12)))))</f>
        <v>450</v>
      </c>
    </row>
  </sheetData>
  <phoneticPr fontId="1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8558D-F5F8-D847-AA0D-F3628CE01013}">
  <dimension ref="A1:J132"/>
  <sheetViews>
    <sheetView topLeftCell="A55" workbookViewId="0">
      <selection activeCell="I2" sqref="I2"/>
    </sheetView>
  </sheetViews>
  <sheetFormatPr baseColWidth="10" defaultColWidth="8.83203125" defaultRowHeight="16" x14ac:dyDescent="0.2"/>
  <cols>
    <col min="1" max="1" width="17.6640625" style="70" bestFit="1" customWidth="1"/>
    <col min="2" max="2" width="19.1640625" style="70" customWidth="1"/>
    <col min="3" max="3" width="6.5" style="70" bestFit="1" customWidth="1"/>
    <col min="4" max="4" width="5.83203125" style="70" customWidth="1"/>
    <col min="5" max="5" width="6.5" style="70" bestFit="1" customWidth="1"/>
    <col min="6" max="6" width="21.5" style="83" bestFit="1" customWidth="1"/>
    <col min="7" max="7" width="5.83203125" style="81" bestFit="1" customWidth="1"/>
    <col min="8" max="8" width="9.33203125" style="70" bestFit="1" customWidth="1"/>
    <col min="9" max="9" width="7.1640625" style="70" bestFit="1" customWidth="1"/>
    <col min="10" max="16384" width="8.83203125" style="70"/>
  </cols>
  <sheetData>
    <row r="1" spans="1:9" x14ac:dyDescent="0.2">
      <c r="A1" s="69" t="s">
        <v>57</v>
      </c>
      <c r="B1" s="69" t="s">
        <v>58</v>
      </c>
      <c r="C1" s="69" t="s">
        <v>43</v>
      </c>
      <c r="D1" s="69" t="s">
        <v>59</v>
      </c>
      <c r="E1" s="69" t="s">
        <v>60</v>
      </c>
      <c r="F1" s="82" t="s">
        <v>32</v>
      </c>
      <c r="G1" s="69" t="s">
        <v>33</v>
      </c>
      <c r="H1" s="69" t="s">
        <v>44</v>
      </c>
      <c r="I1" s="69" t="s">
        <v>18</v>
      </c>
    </row>
    <row r="2" spans="1:9" ht="18" customHeight="1" x14ac:dyDescent="0.2">
      <c r="A2" s="74" t="s">
        <v>61</v>
      </c>
      <c r="B2" s="74" t="s">
        <v>34</v>
      </c>
      <c r="C2" s="74">
        <v>1</v>
      </c>
      <c r="D2" s="75" t="s">
        <v>62</v>
      </c>
      <c r="E2" s="70" t="s">
        <v>63</v>
      </c>
      <c r="F2" s="84" t="s">
        <v>79</v>
      </c>
      <c r="G2" s="76">
        <v>12</v>
      </c>
      <c r="H2" s="73" t="s">
        <v>352</v>
      </c>
      <c r="I2" s="62">
        <f>VLOOKUP(C2,'Points Table'!A$3:L$43,IF(A2="A Grade / Juniors",4,IF(A2="B Grade",6,IF(A2="C Grade",8,IF(A2="D Grade",10,12)))))</f>
        <v>500</v>
      </c>
    </row>
    <row r="3" spans="1:9" ht="17" x14ac:dyDescent="0.2">
      <c r="A3" s="74" t="s">
        <v>61</v>
      </c>
      <c r="B3" s="74" t="s">
        <v>34</v>
      </c>
      <c r="C3" s="74">
        <v>2</v>
      </c>
      <c r="D3" s="75" t="s">
        <v>64</v>
      </c>
      <c r="E3" s="70" t="s">
        <v>63</v>
      </c>
      <c r="F3" s="84" t="s">
        <v>80</v>
      </c>
      <c r="G3" s="76">
        <v>12</v>
      </c>
      <c r="H3" s="73" t="s">
        <v>353</v>
      </c>
      <c r="I3" s="62">
        <f>VLOOKUP(C3,'Points Table'!A$3:L$43,IF(A3="A Grade / Juniors",4,IF(A3="B Grade",6,IF(A3="C Grade",8,IF(A3="D Grade",10,12)))))</f>
        <v>450</v>
      </c>
    </row>
    <row r="4" spans="1:9" ht="17" x14ac:dyDescent="0.2">
      <c r="A4" s="74" t="s">
        <v>61</v>
      </c>
      <c r="B4" s="74" t="s">
        <v>34</v>
      </c>
      <c r="C4" s="74">
        <v>3</v>
      </c>
      <c r="D4" s="75" t="s">
        <v>65</v>
      </c>
      <c r="E4" s="70" t="s">
        <v>63</v>
      </c>
      <c r="F4" s="84" t="s">
        <v>81</v>
      </c>
      <c r="G4" s="76">
        <v>12</v>
      </c>
      <c r="H4" s="73" t="s">
        <v>354</v>
      </c>
      <c r="I4" s="62">
        <f>VLOOKUP(C4,'Points Table'!A$3:L$43,IF(A4="A Grade / Juniors",4,IF(A4="B Grade",6,IF(A4="C Grade",8,IF(A4="D Grade",10,12)))))</f>
        <v>420</v>
      </c>
    </row>
    <row r="5" spans="1:9" ht="17" x14ac:dyDescent="0.2">
      <c r="A5" s="74" t="s">
        <v>61</v>
      </c>
      <c r="B5" s="74" t="s">
        <v>34</v>
      </c>
      <c r="C5" s="74">
        <v>4</v>
      </c>
      <c r="D5" s="75" t="s">
        <v>66</v>
      </c>
      <c r="E5" s="70" t="s">
        <v>63</v>
      </c>
      <c r="F5" s="84" t="s">
        <v>82</v>
      </c>
      <c r="G5" s="76">
        <v>12</v>
      </c>
      <c r="H5" s="73" t="s">
        <v>355</v>
      </c>
      <c r="I5" s="62">
        <f>VLOOKUP(C5,'Points Table'!A$3:L$43,IF(A5="A Grade / Juniors",4,IF(A5="B Grade",6,IF(A5="C Grade",8,IF(A5="D Grade",10,12)))))</f>
        <v>400</v>
      </c>
    </row>
    <row r="6" spans="1:9" ht="17" x14ac:dyDescent="0.2">
      <c r="A6" s="74" t="s">
        <v>61</v>
      </c>
      <c r="B6" s="74" t="s">
        <v>34</v>
      </c>
      <c r="C6" s="74">
        <v>5</v>
      </c>
      <c r="D6" s="75" t="s">
        <v>67</v>
      </c>
      <c r="E6" s="70" t="s">
        <v>63</v>
      </c>
      <c r="F6" s="84" t="s">
        <v>83</v>
      </c>
      <c r="G6" s="76">
        <v>12</v>
      </c>
      <c r="H6" s="73" t="s">
        <v>356</v>
      </c>
      <c r="I6" s="62">
        <f>VLOOKUP(C6,'Points Table'!A$3:L$43,IF(A6="A Grade / Juniors",4,IF(A6="B Grade",6,IF(A6="C Grade",8,IF(A6="D Grade",10,12)))))</f>
        <v>390</v>
      </c>
    </row>
    <row r="7" spans="1:9" ht="17" x14ac:dyDescent="0.2">
      <c r="A7" s="74" t="s">
        <v>61</v>
      </c>
      <c r="B7" s="74" t="s">
        <v>34</v>
      </c>
      <c r="C7" s="74">
        <v>6</v>
      </c>
      <c r="D7" s="75" t="s">
        <v>68</v>
      </c>
      <c r="E7" s="70" t="s">
        <v>63</v>
      </c>
      <c r="F7" s="84" t="s">
        <v>84</v>
      </c>
      <c r="G7" s="76">
        <v>11</v>
      </c>
      <c r="H7" s="73" t="s">
        <v>357</v>
      </c>
      <c r="I7" s="62">
        <f>VLOOKUP(C7,'Points Table'!A$3:L$43,IF(A7="A Grade / Juniors",4,IF(A7="B Grade",6,IF(A7="C Grade",8,IF(A7="D Grade",10,12)))))</f>
        <v>380</v>
      </c>
    </row>
    <row r="8" spans="1:9" ht="17" x14ac:dyDescent="0.2">
      <c r="A8" s="74" t="s">
        <v>61</v>
      </c>
      <c r="B8" s="74" t="s">
        <v>34</v>
      </c>
      <c r="C8" s="74">
        <v>7</v>
      </c>
      <c r="D8" s="75" t="s">
        <v>69</v>
      </c>
      <c r="E8" s="70" t="s">
        <v>63</v>
      </c>
      <c r="F8" s="84" t="s">
        <v>85</v>
      </c>
      <c r="G8" s="76">
        <v>11</v>
      </c>
      <c r="H8" s="73" t="s">
        <v>358</v>
      </c>
      <c r="I8" s="62">
        <f>VLOOKUP(C8,'Points Table'!A$3:L$43,IF(A8="A Grade / Juniors",4,IF(A8="B Grade",6,IF(A8="C Grade",8,IF(A8="D Grade",10,12)))))</f>
        <v>370</v>
      </c>
    </row>
    <row r="9" spans="1:9" ht="17" x14ac:dyDescent="0.2">
      <c r="A9" s="74" t="s">
        <v>61</v>
      </c>
      <c r="B9" s="74" t="s">
        <v>34</v>
      </c>
      <c r="C9" s="74">
        <v>8</v>
      </c>
      <c r="D9" s="75" t="s">
        <v>70</v>
      </c>
      <c r="E9" s="70" t="s">
        <v>63</v>
      </c>
      <c r="F9" s="84" t="s">
        <v>86</v>
      </c>
      <c r="G9" s="76">
        <v>4</v>
      </c>
      <c r="H9" s="73" t="s">
        <v>359</v>
      </c>
      <c r="I9" s="62">
        <f>VLOOKUP(C9,'Points Table'!A$3:L$43,IF(A9="A Grade / Juniors",4,IF(A9="B Grade",6,IF(A9="C Grade",8,IF(A9="D Grade",10,12)))))</f>
        <v>360</v>
      </c>
    </row>
    <row r="10" spans="1:9" ht="17" x14ac:dyDescent="0.2">
      <c r="A10" s="74" t="s">
        <v>19</v>
      </c>
      <c r="B10" s="74" t="s">
        <v>35</v>
      </c>
      <c r="C10" s="74">
        <v>1</v>
      </c>
      <c r="D10" s="75" t="s">
        <v>62</v>
      </c>
      <c r="E10" s="70" t="s">
        <v>63</v>
      </c>
      <c r="F10" s="84" t="s">
        <v>92</v>
      </c>
      <c r="G10" s="76">
        <v>10</v>
      </c>
      <c r="H10" s="73" t="s">
        <v>360</v>
      </c>
      <c r="I10" s="62">
        <f>VLOOKUP(C10,'Points Table'!A$3:L$43,IF(A10="A Grade / Juniors",4,IF(A10="B Grade",6,IF(A10="C Grade",8,IF(A10="D Grade",10,12)))))</f>
        <v>400</v>
      </c>
    </row>
    <row r="11" spans="1:9" ht="17" x14ac:dyDescent="0.2">
      <c r="A11" s="74" t="s">
        <v>19</v>
      </c>
      <c r="B11" s="74" t="s">
        <v>35</v>
      </c>
      <c r="C11" s="74">
        <v>2</v>
      </c>
      <c r="D11" s="75" t="s">
        <v>64</v>
      </c>
      <c r="E11" s="70" t="s">
        <v>63</v>
      </c>
      <c r="F11" s="84" t="s">
        <v>93</v>
      </c>
      <c r="G11" s="76">
        <v>10</v>
      </c>
      <c r="H11" s="73" t="s">
        <v>361</v>
      </c>
      <c r="I11" s="62">
        <f>VLOOKUP(C11,'Points Table'!A$3:L$43,IF(A11="A Grade / Juniors",4,IF(A11="B Grade",6,IF(A11="C Grade",8,IF(A11="D Grade",10,12)))))</f>
        <v>360</v>
      </c>
    </row>
    <row r="12" spans="1:9" ht="17" x14ac:dyDescent="0.2">
      <c r="A12" s="74" t="s">
        <v>19</v>
      </c>
      <c r="B12" s="74" t="s">
        <v>35</v>
      </c>
      <c r="C12" s="74">
        <v>3</v>
      </c>
      <c r="D12" s="75" t="s">
        <v>65</v>
      </c>
      <c r="E12" s="70" t="s">
        <v>63</v>
      </c>
      <c r="F12" s="84" t="s">
        <v>94</v>
      </c>
      <c r="G12" s="76">
        <v>10</v>
      </c>
      <c r="H12" s="73" t="s">
        <v>362</v>
      </c>
      <c r="I12" s="62">
        <f>VLOOKUP(C12,'Points Table'!A$3:L$43,IF(A12="A Grade / Juniors",4,IF(A12="B Grade",6,IF(A12="C Grade",8,IF(A12="D Grade",10,12)))))</f>
        <v>336</v>
      </c>
    </row>
    <row r="13" spans="1:9" ht="17" x14ac:dyDescent="0.2">
      <c r="A13" s="74" t="s">
        <v>19</v>
      </c>
      <c r="B13" s="74" t="s">
        <v>35</v>
      </c>
      <c r="C13" s="74">
        <v>4</v>
      </c>
      <c r="D13" s="75" t="s">
        <v>66</v>
      </c>
      <c r="E13" s="70" t="s">
        <v>63</v>
      </c>
      <c r="F13" s="84" t="s">
        <v>95</v>
      </c>
      <c r="G13" s="76">
        <v>10</v>
      </c>
      <c r="H13" s="73" t="s">
        <v>363</v>
      </c>
      <c r="I13" s="62">
        <f>VLOOKUP(C13,'Points Table'!A$3:L$43,IF(A13="A Grade / Juniors",4,IF(A13="B Grade",6,IF(A13="C Grade",8,IF(A13="D Grade",10,12)))))</f>
        <v>320</v>
      </c>
    </row>
    <row r="14" spans="1:9" ht="17" x14ac:dyDescent="0.2">
      <c r="A14" s="74" t="s">
        <v>19</v>
      </c>
      <c r="B14" s="74" t="s">
        <v>35</v>
      </c>
      <c r="C14" s="74">
        <v>5</v>
      </c>
      <c r="D14" s="75" t="s">
        <v>67</v>
      </c>
      <c r="E14" s="70" t="s">
        <v>63</v>
      </c>
      <c r="F14" s="84" t="s">
        <v>96</v>
      </c>
      <c r="G14" s="76">
        <v>10</v>
      </c>
      <c r="H14" s="73" t="s">
        <v>364</v>
      </c>
      <c r="I14" s="62">
        <f>VLOOKUP(C14,'Points Table'!A$3:L$43,IF(A14="A Grade / Juniors",4,IF(A14="B Grade",6,IF(A14="C Grade",8,IF(A14="D Grade",10,12)))))</f>
        <v>312</v>
      </c>
    </row>
    <row r="15" spans="1:9" ht="17" x14ac:dyDescent="0.2">
      <c r="A15" s="74" t="s">
        <v>19</v>
      </c>
      <c r="B15" s="74" t="s">
        <v>35</v>
      </c>
      <c r="C15" s="74">
        <v>6</v>
      </c>
      <c r="D15" s="75" t="s">
        <v>68</v>
      </c>
      <c r="E15" s="70" t="s">
        <v>63</v>
      </c>
      <c r="F15" s="84" t="s">
        <v>97</v>
      </c>
      <c r="G15" s="76">
        <v>10</v>
      </c>
      <c r="H15" s="73" t="s">
        <v>365</v>
      </c>
      <c r="I15" s="62">
        <f>VLOOKUP(C15,'Points Table'!A$3:L$43,IF(A15="A Grade / Juniors",4,IF(A15="B Grade",6,IF(A15="C Grade",8,IF(A15="D Grade",10,12)))))</f>
        <v>304</v>
      </c>
    </row>
    <row r="16" spans="1:9" ht="17" x14ac:dyDescent="0.2">
      <c r="A16" s="74" t="s">
        <v>19</v>
      </c>
      <c r="B16" s="74" t="s">
        <v>35</v>
      </c>
      <c r="C16" s="74">
        <v>7</v>
      </c>
      <c r="D16" s="75" t="s">
        <v>69</v>
      </c>
      <c r="E16" s="70" t="s">
        <v>63</v>
      </c>
      <c r="F16" s="84" t="s">
        <v>98</v>
      </c>
      <c r="G16" s="76">
        <v>10</v>
      </c>
      <c r="H16" s="73" t="s">
        <v>366</v>
      </c>
      <c r="I16" s="62">
        <f>VLOOKUP(C16,'Points Table'!A$3:L$43,IF(A16="A Grade / Juniors",4,IF(A16="B Grade",6,IF(A16="C Grade",8,IF(A16="D Grade",10,12)))))</f>
        <v>296</v>
      </c>
    </row>
    <row r="17" spans="1:9" ht="17" x14ac:dyDescent="0.2">
      <c r="A17" s="74" t="s">
        <v>19</v>
      </c>
      <c r="B17" s="74" t="s">
        <v>35</v>
      </c>
      <c r="C17" s="74">
        <v>8</v>
      </c>
      <c r="D17" s="75" t="s">
        <v>70</v>
      </c>
      <c r="E17" s="70" t="s">
        <v>63</v>
      </c>
      <c r="F17" s="84" t="s">
        <v>99</v>
      </c>
      <c r="G17" s="76">
        <v>10</v>
      </c>
      <c r="H17" s="73" t="s">
        <v>367</v>
      </c>
      <c r="I17" s="62">
        <f>VLOOKUP(C17,'Points Table'!A$3:L$43,IF(A17="A Grade / Juniors",4,IF(A17="B Grade",6,IF(A17="C Grade",8,IF(A17="D Grade",10,12)))))</f>
        <v>288</v>
      </c>
    </row>
    <row r="18" spans="1:9" ht="17" x14ac:dyDescent="0.2">
      <c r="A18" s="74" t="s">
        <v>19</v>
      </c>
      <c r="B18" s="74" t="s">
        <v>35</v>
      </c>
      <c r="C18" s="74">
        <v>9</v>
      </c>
      <c r="D18" s="75" t="s">
        <v>71</v>
      </c>
      <c r="E18" s="70" t="s">
        <v>63</v>
      </c>
      <c r="F18" s="84" t="s">
        <v>100</v>
      </c>
      <c r="G18" s="76">
        <v>10</v>
      </c>
      <c r="H18" s="73" t="s">
        <v>368</v>
      </c>
      <c r="I18" s="62">
        <f>VLOOKUP(C18,'Points Table'!A$3:L$43,IF(A18="A Grade / Juniors",4,IF(A18="B Grade",6,IF(A18="C Grade",8,IF(A18="D Grade",10,12)))))</f>
        <v>280</v>
      </c>
    </row>
    <row r="19" spans="1:9" ht="17" x14ac:dyDescent="0.2">
      <c r="A19" s="74" t="s">
        <v>19</v>
      </c>
      <c r="B19" s="74" t="s">
        <v>35</v>
      </c>
      <c r="C19" s="74">
        <v>10</v>
      </c>
      <c r="D19" s="75" t="s">
        <v>72</v>
      </c>
      <c r="E19" s="70" t="s">
        <v>63</v>
      </c>
      <c r="F19" s="84" t="s">
        <v>101</v>
      </c>
      <c r="G19" s="76">
        <v>10</v>
      </c>
      <c r="H19" s="73" t="s">
        <v>311</v>
      </c>
      <c r="I19" s="62">
        <f>VLOOKUP(C19,'Points Table'!A$3:L$43,IF(A19="A Grade / Juniors",4,IF(A19="B Grade",6,IF(A19="C Grade",8,IF(A19="D Grade",10,12)))))</f>
        <v>272</v>
      </c>
    </row>
    <row r="20" spans="1:9" ht="17" x14ac:dyDescent="0.2">
      <c r="A20" s="74" t="s">
        <v>19</v>
      </c>
      <c r="B20" s="74" t="s">
        <v>35</v>
      </c>
      <c r="C20" s="74">
        <v>11</v>
      </c>
      <c r="D20" s="75" t="s">
        <v>73</v>
      </c>
      <c r="E20" s="70" t="s">
        <v>63</v>
      </c>
      <c r="F20" s="84" t="s">
        <v>102</v>
      </c>
      <c r="G20" s="76">
        <v>10</v>
      </c>
      <c r="H20" s="73" t="s">
        <v>369</v>
      </c>
      <c r="I20" s="62">
        <f>VLOOKUP(C20,'Points Table'!A$3:L$43,IF(A20="A Grade / Juniors",4,IF(A20="B Grade",6,IF(A20="C Grade",8,IF(A20="D Grade",10,12)))))</f>
        <v>264</v>
      </c>
    </row>
    <row r="21" spans="1:9" ht="17" customHeight="1" x14ac:dyDescent="0.2">
      <c r="A21" s="74" t="s">
        <v>19</v>
      </c>
      <c r="B21" s="74" t="s">
        <v>35</v>
      </c>
      <c r="C21" s="74">
        <v>12</v>
      </c>
      <c r="D21" s="75" t="s">
        <v>74</v>
      </c>
      <c r="E21" s="70" t="s">
        <v>63</v>
      </c>
      <c r="F21" s="84" t="s">
        <v>103</v>
      </c>
      <c r="G21" s="76">
        <v>9</v>
      </c>
      <c r="H21" s="73" t="s">
        <v>370</v>
      </c>
      <c r="I21" s="62">
        <f>VLOOKUP(C21,'Points Table'!A$3:L$43,IF(A21="A Grade / Juniors",4,IF(A21="B Grade",6,IF(A21="C Grade",8,IF(A21="D Grade",10,12)))))</f>
        <v>256</v>
      </c>
    </row>
    <row r="22" spans="1:9" ht="17" customHeight="1" x14ac:dyDescent="0.2">
      <c r="A22" s="74" t="s">
        <v>19</v>
      </c>
      <c r="B22" s="74" t="s">
        <v>35</v>
      </c>
      <c r="C22" s="74">
        <v>13</v>
      </c>
      <c r="D22" s="75" t="s">
        <v>75</v>
      </c>
      <c r="E22" s="70" t="s">
        <v>63</v>
      </c>
      <c r="F22" s="84" t="s">
        <v>104</v>
      </c>
      <c r="G22" s="76">
        <v>9</v>
      </c>
      <c r="H22" s="73" t="s">
        <v>371</v>
      </c>
      <c r="I22" s="62">
        <f>VLOOKUP(C22,'Points Table'!A$3:L$43,IF(A22="A Grade / Juniors",4,IF(A22="B Grade",6,IF(A22="C Grade",8,IF(A22="D Grade",10,12)))))</f>
        <v>248</v>
      </c>
    </row>
    <row r="23" spans="1:9" ht="17" customHeight="1" x14ac:dyDescent="0.2">
      <c r="A23" s="74" t="s">
        <v>19</v>
      </c>
      <c r="B23" s="74" t="s">
        <v>35</v>
      </c>
      <c r="C23" s="74">
        <v>14</v>
      </c>
      <c r="D23" s="75" t="s">
        <v>76</v>
      </c>
      <c r="E23" s="70" t="s">
        <v>63</v>
      </c>
      <c r="F23" s="84" t="s">
        <v>105</v>
      </c>
      <c r="G23" s="76">
        <v>9</v>
      </c>
      <c r="H23" s="73" t="s">
        <v>372</v>
      </c>
      <c r="I23" s="62">
        <f>VLOOKUP(C23,'Points Table'!A$3:L$43,IF(A23="A Grade / Juniors",4,IF(A23="B Grade",6,IF(A23="C Grade",8,IF(A23="D Grade",10,12)))))</f>
        <v>240</v>
      </c>
    </row>
    <row r="24" spans="1:9" ht="17" customHeight="1" x14ac:dyDescent="0.2">
      <c r="A24" s="74" t="s">
        <v>19</v>
      </c>
      <c r="B24" s="74" t="s">
        <v>35</v>
      </c>
      <c r="C24" s="74">
        <v>15</v>
      </c>
      <c r="D24" s="75" t="s">
        <v>77</v>
      </c>
      <c r="E24" s="70" t="s">
        <v>63</v>
      </c>
      <c r="F24" s="84" t="s">
        <v>106</v>
      </c>
      <c r="G24" s="76">
        <v>9</v>
      </c>
      <c r="H24" s="73" t="s">
        <v>313</v>
      </c>
      <c r="I24" s="62">
        <f>VLOOKUP(C24,'Points Table'!A$3:L$43,IF(A24="A Grade / Juniors",4,IF(A24="B Grade",6,IF(A24="C Grade",8,IF(A24="D Grade",10,12)))))</f>
        <v>232</v>
      </c>
    </row>
    <row r="25" spans="1:9" ht="17" customHeight="1" x14ac:dyDescent="0.2">
      <c r="A25" s="74" t="s">
        <v>19</v>
      </c>
      <c r="B25" s="74" t="s">
        <v>35</v>
      </c>
      <c r="C25" s="74">
        <v>16</v>
      </c>
      <c r="D25" s="75" t="s">
        <v>78</v>
      </c>
      <c r="E25" s="70" t="s">
        <v>63</v>
      </c>
      <c r="F25" s="84" t="s">
        <v>107</v>
      </c>
      <c r="G25" s="76">
        <v>9</v>
      </c>
      <c r="H25" s="73" t="s">
        <v>373</v>
      </c>
      <c r="I25" s="62">
        <f>VLOOKUP(C25,'Points Table'!A$3:L$43,IF(A25="A Grade / Juniors",4,IF(A25="B Grade",6,IF(A25="C Grade",8,IF(A25="D Grade",10,12)))))</f>
        <v>224</v>
      </c>
    </row>
    <row r="26" spans="1:9" ht="17" customHeight="1" x14ac:dyDescent="0.2">
      <c r="A26" s="74" t="s">
        <v>19</v>
      </c>
      <c r="B26" s="74" t="s">
        <v>35</v>
      </c>
      <c r="C26" s="74">
        <v>17</v>
      </c>
      <c r="D26" s="75" t="s">
        <v>277</v>
      </c>
      <c r="E26" s="70" t="s">
        <v>63</v>
      </c>
      <c r="F26" s="84" t="s">
        <v>108</v>
      </c>
      <c r="G26" s="76">
        <v>8</v>
      </c>
      <c r="H26" s="73" t="s">
        <v>374</v>
      </c>
      <c r="I26" s="62">
        <f>VLOOKUP(C26,'Points Table'!A$3:L$43,IF(A26="A Grade / Juniors",4,IF(A26="B Grade",6,IF(A26="C Grade",8,IF(A26="D Grade",10,12)))))</f>
        <v>216</v>
      </c>
    </row>
    <row r="27" spans="1:9" ht="17" customHeight="1" x14ac:dyDescent="0.2">
      <c r="A27" s="74" t="s">
        <v>19</v>
      </c>
      <c r="B27" s="74" t="s">
        <v>35</v>
      </c>
      <c r="C27" s="74">
        <v>18</v>
      </c>
      <c r="D27" s="75" t="s">
        <v>278</v>
      </c>
      <c r="E27" s="70" t="s">
        <v>63</v>
      </c>
      <c r="F27" s="84" t="s">
        <v>109</v>
      </c>
      <c r="G27" s="76">
        <v>8</v>
      </c>
      <c r="H27" s="73" t="s">
        <v>375</v>
      </c>
      <c r="I27" s="62">
        <f>VLOOKUP(C27,'Points Table'!A$3:L$43,IF(A27="A Grade / Juniors",4,IF(A27="B Grade",6,IF(A27="C Grade",8,IF(A27="D Grade",10,12)))))</f>
        <v>208</v>
      </c>
    </row>
    <row r="28" spans="1:9" ht="17" customHeight="1" x14ac:dyDescent="0.2">
      <c r="A28" s="74" t="s">
        <v>19</v>
      </c>
      <c r="B28" s="74" t="s">
        <v>35</v>
      </c>
      <c r="C28" s="74">
        <v>19</v>
      </c>
      <c r="D28" s="75" t="s">
        <v>279</v>
      </c>
      <c r="E28" s="70" t="s">
        <v>63</v>
      </c>
      <c r="F28" s="84" t="s">
        <v>110</v>
      </c>
      <c r="G28" s="76">
        <v>8</v>
      </c>
      <c r="H28" s="73" t="s">
        <v>376</v>
      </c>
      <c r="I28" s="62">
        <f>VLOOKUP(C28,'Points Table'!A$3:L$43,IF(A28="A Grade / Juniors",4,IF(A28="B Grade",6,IF(A28="C Grade",8,IF(A28="D Grade",10,12)))))</f>
        <v>200</v>
      </c>
    </row>
    <row r="29" spans="1:9" ht="17" customHeight="1" x14ac:dyDescent="0.2">
      <c r="A29" s="74" t="s">
        <v>19</v>
      </c>
      <c r="B29" s="74" t="s">
        <v>35</v>
      </c>
      <c r="C29" s="74">
        <v>20</v>
      </c>
      <c r="D29" s="75" t="s">
        <v>280</v>
      </c>
      <c r="E29" s="70" t="s">
        <v>63</v>
      </c>
      <c r="F29" s="84" t="s">
        <v>111</v>
      </c>
      <c r="G29" s="76">
        <v>8</v>
      </c>
      <c r="H29" s="73" t="s">
        <v>222</v>
      </c>
      <c r="I29" s="62">
        <f>VLOOKUP(C29,'Points Table'!A$3:L$43,IF(A29="A Grade / Juniors",4,IF(A29="B Grade",6,IF(A29="C Grade",8,IF(A29="D Grade",10,12)))))</f>
        <v>196</v>
      </c>
    </row>
    <row r="30" spans="1:9" ht="17" customHeight="1" x14ac:dyDescent="0.2">
      <c r="A30" s="74" t="s">
        <v>21</v>
      </c>
      <c r="B30" s="74" t="s">
        <v>36</v>
      </c>
      <c r="C30" s="74">
        <v>1</v>
      </c>
      <c r="D30" s="75" t="s">
        <v>62</v>
      </c>
      <c r="E30" s="70" t="s">
        <v>63</v>
      </c>
      <c r="F30" s="84" t="s">
        <v>117</v>
      </c>
      <c r="G30" s="76">
        <v>6</v>
      </c>
      <c r="H30" s="73" t="s">
        <v>377</v>
      </c>
      <c r="I30" s="62">
        <f>VLOOKUP(C30,'Points Table'!A$3:L$43,IF(A30="A Grade / Juniors",4,IF(A30="B Grade",6,IF(A30="C Grade",8,IF(A30="D Grade",10,12)))))</f>
        <v>350</v>
      </c>
    </row>
    <row r="31" spans="1:9" ht="17" customHeight="1" x14ac:dyDescent="0.2">
      <c r="A31" s="74" t="s">
        <v>21</v>
      </c>
      <c r="B31" s="74" t="s">
        <v>36</v>
      </c>
      <c r="C31" s="74">
        <v>2</v>
      </c>
      <c r="D31" s="75" t="s">
        <v>64</v>
      </c>
      <c r="E31" s="70" t="s">
        <v>63</v>
      </c>
      <c r="F31" s="84" t="s">
        <v>118</v>
      </c>
      <c r="G31" s="76">
        <v>6</v>
      </c>
      <c r="H31" s="73" t="s">
        <v>378</v>
      </c>
      <c r="I31" s="62">
        <f>VLOOKUP(C31,'Points Table'!A$3:L$43,IF(A31="A Grade / Juniors",4,IF(A31="B Grade",6,IF(A31="C Grade",8,IF(A31="D Grade",10,12)))))</f>
        <v>315</v>
      </c>
    </row>
    <row r="32" spans="1:9" ht="17" customHeight="1" x14ac:dyDescent="0.2">
      <c r="A32" s="74" t="s">
        <v>21</v>
      </c>
      <c r="B32" s="74" t="s">
        <v>36</v>
      </c>
      <c r="C32" s="74">
        <v>3</v>
      </c>
      <c r="D32" s="75" t="s">
        <v>65</v>
      </c>
      <c r="E32" s="70" t="s">
        <v>63</v>
      </c>
      <c r="F32" s="84" t="s">
        <v>119</v>
      </c>
      <c r="G32" s="76">
        <v>6</v>
      </c>
      <c r="H32" s="73" t="s">
        <v>273</v>
      </c>
      <c r="I32" s="62">
        <f>VLOOKUP(C32,'Points Table'!A$3:L$43,IF(A32="A Grade / Juniors",4,IF(A32="B Grade",6,IF(A32="C Grade",8,IF(A32="D Grade",10,12)))))</f>
        <v>294</v>
      </c>
    </row>
    <row r="33" spans="1:9" ht="17" customHeight="1" x14ac:dyDescent="0.2">
      <c r="A33" s="74" t="s">
        <v>21</v>
      </c>
      <c r="B33" s="74" t="s">
        <v>36</v>
      </c>
      <c r="C33" s="74">
        <v>4</v>
      </c>
      <c r="D33" s="75" t="s">
        <v>66</v>
      </c>
      <c r="E33" s="70" t="s">
        <v>63</v>
      </c>
      <c r="F33" s="84" t="s">
        <v>120</v>
      </c>
      <c r="G33" s="76">
        <v>6</v>
      </c>
      <c r="H33" s="73" t="s">
        <v>379</v>
      </c>
      <c r="I33" s="62">
        <f>VLOOKUP(C33,'Points Table'!A$3:L$43,IF(A33="A Grade / Juniors",4,IF(A33="B Grade",6,IF(A33="C Grade",8,IF(A33="D Grade",10,12)))))</f>
        <v>280</v>
      </c>
    </row>
    <row r="34" spans="1:9" ht="17" customHeight="1" x14ac:dyDescent="0.2">
      <c r="A34" s="74" t="s">
        <v>21</v>
      </c>
      <c r="B34" s="74" t="s">
        <v>36</v>
      </c>
      <c r="C34" s="74">
        <v>5</v>
      </c>
      <c r="D34" s="75" t="s">
        <v>67</v>
      </c>
      <c r="E34" s="70" t="s">
        <v>63</v>
      </c>
      <c r="F34" s="84" t="s">
        <v>121</v>
      </c>
      <c r="G34" s="76">
        <v>6</v>
      </c>
      <c r="H34" s="73" t="s">
        <v>380</v>
      </c>
      <c r="I34" s="62">
        <f>VLOOKUP(C34,'Points Table'!A$3:L$43,IF(A34="A Grade / Juniors",4,IF(A34="B Grade",6,IF(A34="C Grade",8,IF(A34="D Grade",10,12)))))</f>
        <v>273</v>
      </c>
    </row>
    <row r="35" spans="1:9" ht="17" customHeight="1" x14ac:dyDescent="0.2">
      <c r="A35" s="74" t="s">
        <v>21</v>
      </c>
      <c r="B35" s="74" t="s">
        <v>36</v>
      </c>
      <c r="C35" s="74">
        <v>6</v>
      </c>
      <c r="D35" s="75" t="s">
        <v>68</v>
      </c>
      <c r="E35" s="70" t="s">
        <v>63</v>
      </c>
      <c r="F35" s="84" t="s">
        <v>122</v>
      </c>
      <c r="G35" s="76">
        <v>6</v>
      </c>
      <c r="H35" s="73" t="s">
        <v>381</v>
      </c>
      <c r="I35" s="62">
        <f>VLOOKUP(C35,'Points Table'!A$3:L$43,IF(A35="A Grade / Juniors",4,IF(A35="B Grade",6,IF(A35="C Grade",8,IF(A35="D Grade",10,12)))))</f>
        <v>266</v>
      </c>
    </row>
    <row r="36" spans="1:9" ht="17" customHeight="1" x14ac:dyDescent="0.2">
      <c r="A36" s="74" t="s">
        <v>21</v>
      </c>
      <c r="B36" s="74" t="s">
        <v>36</v>
      </c>
      <c r="C36" s="74">
        <v>7</v>
      </c>
      <c r="D36" s="75" t="s">
        <v>69</v>
      </c>
      <c r="E36" s="70" t="s">
        <v>63</v>
      </c>
      <c r="F36" s="84" t="s">
        <v>123</v>
      </c>
      <c r="G36" s="76">
        <v>6</v>
      </c>
      <c r="H36" s="73" t="s">
        <v>382</v>
      </c>
      <c r="I36" s="62">
        <f>VLOOKUP(C36,'Points Table'!A$3:L$43,IF(A36="A Grade / Juniors",4,IF(A36="B Grade",6,IF(A36="C Grade",8,IF(A36="D Grade",10,12)))))</f>
        <v>259</v>
      </c>
    </row>
    <row r="37" spans="1:9" ht="17" customHeight="1" x14ac:dyDescent="0.2">
      <c r="A37" s="74" t="s">
        <v>21</v>
      </c>
      <c r="B37" s="74" t="s">
        <v>36</v>
      </c>
      <c r="C37" s="74">
        <v>8</v>
      </c>
      <c r="D37" s="75" t="s">
        <v>70</v>
      </c>
      <c r="E37" s="70" t="s">
        <v>63</v>
      </c>
      <c r="F37" s="84" t="s">
        <v>124</v>
      </c>
      <c r="G37" s="76">
        <v>6</v>
      </c>
      <c r="H37" s="73" t="s">
        <v>383</v>
      </c>
      <c r="I37" s="62">
        <f>VLOOKUP(C37,'Points Table'!A$3:L$43,IF(A37="A Grade / Juniors",4,IF(A37="B Grade",6,IF(A37="C Grade",8,IF(A37="D Grade",10,12)))))</f>
        <v>251.99999999999997</v>
      </c>
    </row>
    <row r="38" spans="1:9" ht="17" customHeight="1" x14ac:dyDescent="0.2">
      <c r="A38" s="74" t="s">
        <v>21</v>
      </c>
      <c r="B38" s="74" t="s">
        <v>36</v>
      </c>
      <c r="C38" s="74">
        <v>9</v>
      </c>
      <c r="D38" s="75" t="s">
        <v>71</v>
      </c>
      <c r="E38" s="70" t="s">
        <v>63</v>
      </c>
      <c r="F38" s="84" t="s">
        <v>125</v>
      </c>
      <c r="G38" s="76">
        <v>6</v>
      </c>
      <c r="H38" s="73" t="s">
        <v>383</v>
      </c>
      <c r="I38" s="62">
        <f>VLOOKUP(C38,'Points Table'!A$3:L$43,IF(A38="A Grade / Juniors",4,IF(A38="B Grade",6,IF(A38="C Grade",8,IF(A38="D Grade",10,12)))))</f>
        <v>244.99999999999997</v>
      </c>
    </row>
    <row r="39" spans="1:9" ht="17" customHeight="1" x14ac:dyDescent="0.2">
      <c r="A39" s="74" t="s">
        <v>21</v>
      </c>
      <c r="B39" s="74" t="s">
        <v>36</v>
      </c>
      <c r="C39" s="74">
        <v>10</v>
      </c>
      <c r="D39" s="75" t="s">
        <v>72</v>
      </c>
      <c r="E39" s="70" t="s">
        <v>63</v>
      </c>
      <c r="F39" s="84" t="s">
        <v>126</v>
      </c>
      <c r="G39" s="76">
        <v>6</v>
      </c>
      <c r="H39" s="73" t="s">
        <v>384</v>
      </c>
      <c r="I39" s="62">
        <f>VLOOKUP(C39,'Points Table'!A$3:L$43,IF(A39="A Grade / Juniors",4,IF(A39="B Grade",6,IF(A39="C Grade",8,IF(A39="D Grade",10,12)))))</f>
        <v>237.99999999999997</v>
      </c>
    </row>
    <row r="40" spans="1:9" ht="17" customHeight="1" x14ac:dyDescent="0.2">
      <c r="A40" s="74" t="s">
        <v>21</v>
      </c>
      <c r="B40" s="74" t="s">
        <v>36</v>
      </c>
      <c r="C40" s="74">
        <v>11</v>
      </c>
      <c r="D40" s="75" t="s">
        <v>73</v>
      </c>
      <c r="E40" s="70" t="s">
        <v>63</v>
      </c>
      <c r="F40" s="84" t="s">
        <v>127</v>
      </c>
      <c r="G40" s="76">
        <v>6</v>
      </c>
      <c r="H40" s="73" t="s">
        <v>385</v>
      </c>
      <c r="I40" s="62">
        <f>VLOOKUP(C40,'Points Table'!A$3:L$43,IF(A40="A Grade / Juniors",4,IF(A40="B Grade",6,IF(A40="C Grade",8,IF(A40="D Grade",10,12)))))</f>
        <v>230.99999999999997</v>
      </c>
    </row>
    <row r="41" spans="1:9" ht="17" customHeight="1" x14ac:dyDescent="0.2">
      <c r="A41" s="74" t="s">
        <v>21</v>
      </c>
      <c r="B41" s="74" t="s">
        <v>36</v>
      </c>
      <c r="C41" s="74">
        <v>12</v>
      </c>
      <c r="D41" s="75" t="s">
        <v>74</v>
      </c>
      <c r="E41" s="70" t="s">
        <v>63</v>
      </c>
      <c r="F41" s="84" t="s">
        <v>128</v>
      </c>
      <c r="G41" s="76">
        <v>6</v>
      </c>
      <c r="H41" s="73" t="s">
        <v>386</v>
      </c>
      <c r="I41" s="62">
        <f>VLOOKUP(C41,'Points Table'!A$3:L$43,IF(A41="A Grade / Juniors",4,IF(A41="B Grade",6,IF(A41="C Grade",8,IF(A41="D Grade",10,12)))))</f>
        <v>224</v>
      </c>
    </row>
    <row r="42" spans="1:9" ht="17" customHeight="1" x14ac:dyDescent="0.2">
      <c r="A42" s="74" t="s">
        <v>21</v>
      </c>
      <c r="B42" s="74" t="s">
        <v>36</v>
      </c>
      <c r="C42" s="74">
        <v>13</v>
      </c>
      <c r="D42" s="75" t="s">
        <v>75</v>
      </c>
      <c r="E42" s="70" t="s">
        <v>63</v>
      </c>
      <c r="F42" s="84" t="s">
        <v>129</v>
      </c>
      <c r="G42" s="76">
        <v>6</v>
      </c>
      <c r="H42" s="73" t="s">
        <v>387</v>
      </c>
      <c r="I42" s="62">
        <f>VLOOKUP(C42,'Points Table'!A$3:L$43,IF(A42="A Grade / Juniors",4,IF(A42="B Grade",6,IF(A42="C Grade",8,IF(A42="D Grade",10,12)))))</f>
        <v>217</v>
      </c>
    </row>
    <row r="43" spans="1:9" ht="17" customHeight="1" x14ac:dyDescent="0.2">
      <c r="A43" s="74" t="s">
        <v>21</v>
      </c>
      <c r="B43" s="74" t="s">
        <v>36</v>
      </c>
      <c r="C43" s="74">
        <v>14</v>
      </c>
      <c r="D43" s="75" t="s">
        <v>76</v>
      </c>
      <c r="E43" s="70" t="s">
        <v>63</v>
      </c>
      <c r="F43" s="84" t="s">
        <v>130</v>
      </c>
      <c r="G43" s="76">
        <v>6</v>
      </c>
      <c r="H43" s="73" t="s">
        <v>388</v>
      </c>
      <c r="I43" s="62">
        <f>VLOOKUP(C43,'Points Table'!A$3:L$43,IF(A43="A Grade / Juniors",4,IF(A43="B Grade",6,IF(A43="C Grade",8,IF(A43="D Grade",10,12)))))</f>
        <v>210</v>
      </c>
    </row>
    <row r="44" spans="1:9" ht="17" customHeight="1" x14ac:dyDescent="0.2">
      <c r="A44" s="74" t="s">
        <v>21</v>
      </c>
      <c r="B44" s="74" t="s">
        <v>36</v>
      </c>
      <c r="C44" s="74">
        <v>15</v>
      </c>
      <c r="D44" s="75" t="s">
        <v>77</v>
      </c>
      <c r="E44" s="70" t="s">
        <v>63</v>
      </c>
      <c r="F44" s="84" t="s">
        <v>131</v>
      </c>
      <c r="G44" s="76">
        <v>6</v>
      </c>
      <c r="H44" s="73" t="s">
        <v>389</v>
      </c>
      <c r="I44" s="62">
        <f>VLOOKUP(C44,'Points Table'!A$3:L$43,IF(A44="A Grade / Juniors",4,IF(A44="B Grade",6,IF(A44="C Grade",8,IF(A44="D Grade",10,12)))))</f>
        <v>203</v>
      </c>
    </row>
    <row r="45" spans="1:9" ht="17" customHeight="1" x14ac:dyDescent="0.2">
      <c r="A45" s="74" t="s">
        <v>21</v>
      </c>
      <c r="B45" s="74" t="s">
        <v>36</v>
      </c>
      <c r="C45" s="74">
        <v>16</v>
      </c>
      <c r="D45" s="75" t="s">
        <v>78</v>
      </c>
      <c r="E45" s="70" t="s">
        <v>63</v>
      </c>
      <c r="F45" s="84" t="s">
        <v>132</v>
      </c>
      <c r="G45" s="76">
        <v>6</v>
      </c>
      <c r="H45" s="73" t="s">
        <v>390</v>
      </c>
      <c r="I45" s="62">
        <f>VLOOKUP(C45,'Points Table'!A$3:L$43,IF(A45="A Grade / Juniors",4,IF(A45="B Grade",6,IF(A45="C Grade",8,IF(A45="D Grade",10,12)))))</f>
        <v>196</v>
      </c>
    </row>
    <row r="46" spans="1:9" ht="17" customHeight="1" x14ac:dyDescent="0.2">
      <c r="A46" s="74" t="s">
        <v>21</v>
      </c>
      <c r="B46" s="74" t="s">
        <v>36</v>
      </c>
      <c r="C46" s="74">
        <v>17</v>
      </c>
      <c r="D46" s="75" t="s">
        <v>277</v>
      </c>
      <c r="E46" s="70" t="s">
        <v>63</v>
      </c>
      <c r="F46" s="84" t="s">
        <v>133</v>
      </c>
      <c r="G46" s="76">
        <v>6</v>
      </c>
      <c r="H46" s="73" t="s">
        <v>391</v>
      </c>
      <c r="I46" s="62">
        <f>VLOOKUP(C46,'Points Table'!A$3:L$43,IF(A46="A Grade / Juniors",4,IF(A46="B Grade",6,IF(A46="C Grade",8,IF(A46="D Grade",10,12)))))</f>
        <v>189</v>
      </c>
    </row>
    <row r="47" spans="1:9" ht="17" customHeight="1" x14ac:dyDescent="0.2">
      <c r="A47" s="74" t="s">
        <v>21</v>
      </c>
      <c r="B47" s="74" t="s">
        <v>36</v>
      </c>
      <c r="C47" s="74">
        <v>18</v>
      </c>
      <c r="D47" s="75" t="s">
        <v>278</v>
      </c>
      <c r="E47" s="70" t="s">
        <v>63</v>
      </c>
      <c r="F47" s="84" t="s">
        <v>134</v>
      </c>
      <c r="G47" s="76">
        <v>6</v>
      </c>
      <c r="H47" s="73" t="s">
        <v>392</v>
      </c>
      <c r="I47" s="62">
        <f>VLOOKUP(C47,'Points Table'!A$3:L$43,IF(A47="A Grade / Juniors",4,IF(A47="B Grade",6,IF(A47="C Grade",8,IF(A47="D Grade",10,12)))))</f>
        <v>182</v>
      </c>
    </row>
    <row r="48" spans="1:9" ht="17" customHeight="1" x14ac:dyDescent="0.2">
      <c r="A48" s="74" t="s">
        <v>21</v>
      </c>
      <c r="B48" s="74" t="s">
        <v>36</v>
      </c>
      <c r="C48" s="74">
        <v>19</v>
      </c>
      <c r="D48" s="75" t="s">
        <v>279</v>
      </c>
      <c r="E48" s="70" t="s">
        <v>63</v>
      </c>
      <c r="F48" s="84" t="s">
        <v>135</v>
      </c>
      <c r="G48" s="76">
        <v>5</v>
      </c>
      <c r="H48" s="73" t="s">
        <v>393</v>
      </c>
      <c r="I48" s="62">
        <f>VLOOKUP(C48,'Points Table'!A$3:L$43,IF(A48="A Grade / Juniors",4,IF(A48="B Grade",6,IF(A48="C Grade",8,IF(A48="D Grade",10,12)))))</f>
        <v>175</v>
      </c>
    </row>
    <row r="49" spans="1:9" ht="17" customHeight="1" x14ac:dyDescent="0.2">
      <c r="A49" s="74" t="s">
        <v>21</v>
      </c>
      <c r="B49" s="74" t="s">
        <v>36</v>
      </c>
      <c r="C49" s="74">
        <v>20</v>
      </c>
      <c r="D49" s="75" t="s">
        <v>280</v>
      </c>
      <c r="E49" s="70" t="s">
        <v>63</v>
      </c>
      <c r="F49" s="84" t="s">
        <v>136</v>
      </c>
      <c r="G49" s="76">
        <v>5</v>
      </c>
      <c r="H49" s="73" t="s">
        <v>289</v>
      </c>
      <c r="I49" s="62">
        <f>VLOOKUP(C49,'Points Table'!A$3:L$43,IF(A49="A Grade / Juniors",4,IF(A49="B Grade",6,IF(A49="C Grade",8,IF(A49="D Grade",10,12)))))</f>
        <v>171.5</v>
      </c>
    </row>
    <row r="50" spans="1:9" ht="17" customHeight="1" x14ac:dyDescent="0.2">
      <c r="A50" s="74" t="s">
        <v>21</v>
      </c>
      <c r="B50" s="74" t="s">
        <v>36</v>
      </c>
      <c r="C50" s="74">
        <v>21</v>
      </c>
      <c r="D50" s="75" t="s">
        <v>281</v>
      </c>
      <c r="E50" s="70" t="s">
        <v>63</v>
      </c>
      <c r="F50" s="84" t="s">
        <v>137</v>
      </c>
      <c r="G50" s="76">
        <v>5</v>
      </c>
      <c r="H50" s="73" t="s">
        <v>394</v>
      </c>
      <c r="I50" s="62">
        <f>VLOOKUP(C50,'Points Table'!A$3:L$43,IF(A50="A Grade / Juniors",4,IF(A50="B Grade",6,IF(A50="C Grade",8,IF(A50="D Grade",10,12)))))</f>
        <v>168</v>
      </c>
    </row>
    <row r="51" spans="1:9" ht="17" customHeight="1" x14ac:dyDescent="0.2">
      <c r="A51" s="74" t="s">
        <v>21</v>
      </c>
      <c r="B51" s="74" t="s">
        <v>36</v>
      </c>
      <c r="C51" s="74">
        <v>22</v>
      </c>
      <c r="D51" s="75" t="s">
        <v>282</v>
      </c>
      <c r="E51" s="70" t="s">
        <v>63</v>
      </c>
      <c r="F51" s="84" t="s">
        <v>138</v>
      </c>
      <c r="G51" s="76">
        <v>4</v>
      </c>
      <c r="H51" s="73" t="s">
        <v>395</v>
      </c>
      <c r="I51" s="62">
        <f>VLOOKUP(C51,'Points Table'!A$3:L$43,IF(A51="A Grade / Juniors",4,IF(A51="B Grade",6,IF(A51="C Grade",8,IF(A51="D Grade",10,12)))))</f>
        <v>164.5</v>
      </c>
    </row>
    <row r="52" spans="1:9" ht="17" customHeight="1" x14ac:dyDescent="0.2">
      <c r="A52" s="74" t="s">
        <v>23</v>
      </c>
      <c r="B52" s="74" t="s">
        <v>37</v>
      </c>
      <c r="C52" s="74">
        <v>1</v>
      </c>
      <c r="D52" s="75" t="s">
        <v>62</v>
      </c>
      <c r="E52" s="70" t="s">
        <v>63</v>
      </c>
      <c r="F52" s="84" t="s">
        <v>148</v>
      </c>
      <c r="G52" s="76">
        <v>5</v>
      </c>
      <c r="H52" s="73" t="s">
        <v>396</v>
      </c>
      <c r="I52" s="62">
        <f>VLOOKUP(C52,'Points Table'!A$3:L$43,IF(A52="A Grade / Juniors",4,IF(A52="B Grade",6,IF(A52="C Grade",8,IF(A52="D Grade",10,12)))))</f>
        <v>300</v>
      </c>
    </row>
    <row r="53" spans="1:9" ht="17" customHeight="1" x14ac:dyDescent="0.2">
      <c r="A53" s="74" t="s">
        <v>23</v>
      </c>
      <c r="B53" s="74" t="s">
        <v>37</v>
      </c>
      <c r="C53" s="74">
        <v>2</v>
      </c>
      <c r="D53" s="75" t="s">
        <v>64</v>
      </c>
      <c r="E53" s="70" t="s">
        <v>63</v>
      </c>
      <c r="F53" s="84" t="s">
        <v>149</v>
      </c>
      <c r="G53" s="76">
        <v>5</v>
      </c>
      <c r="H53" s="73" t="s">
        <v>397</v>
      </c>
      <c r="I53" s="62">
        <f>VLOOKUP(C53,'Points Table'!A$3:L$43,IF(A53="A Grade / Juniors",4,IF(A53="B Grade",6,IF(A53="C Grade",8,IF(A53="D Grade",10,12)))))</f>
        <v>270</v>
      </c>
    </row>
    <row r="54" spans="1:9" ht="17" customHeight="1" x14ac:dyDescent="0.2">
      <c r="A54" s="74" t="s">
        <v>23</v>
      </c>
      <c r="B54" s="74" t="s">
        <v>37</v>
      </c>
      <c r="C54" s="74">
        <v>3</v>
      </c>
      <c r="D54" s="75" t="s">
        <v>65</v>
      </c>
      <c r="E54" s="70" t="s">
        <v>63</v>
      </c>
      <c r="F54" s="84" t="s">
        <v>150</v>
      </c>
      <c r="G54" s="76">
        <v>5</v>
      </c>
      <c r="H54" s="73" t="s">
        <v>398</v>
      </c>
      <c r="I54" s="62">
        <f>VLOOKUP(C54,'Points Table'!A$3:L$43,IF(A54="A Grade / Juniors",4,IF(A54="B Grade",6,IF(A54="C Grade",8,IF(A54="D Grade",10,12)))))</f>
        <v>252</v>
      </c>
    </row>
    <row r="55" spans="1:9" ht="17" customHeight="1" x14ac:dyDescent="0.2">
      <c r="A55" s="74" t="s">
        <v>23</v>
      </c>
      <c r="B55" s="74" t="s">
        <v>37</v>
      </c>
      <c r="C55" s="74">
        <v>4</v>
      </c>
      <c r="D55" s="75" t="s">
        <v>66</v>
      </c>
      <c r="E55" s="70" t="s">
        <v>63</v>
      </c>
      <c r="F55" s="84" t="s">
        <v>151</v>
      </c>
      <c r="G55" s="76">
        <v>5</v>
      </c>
      <c r="H55" s="73" t="s">
        <v>399</v>
      </c>
      <c r="I55" s="62">
        <f>VLOOKUP(C55,'Points Table'!A$3:L$43,IF(A55="A Grade / Juniors",4,IF(A55="B Grade",6,IF(A55="C Grade",8,IF(A55="D Grade",10,12)))))</f>
        <v>240</v>
      </c>
    </row>
    <row r="56" spans="1:9" ht="17" customHeight="1" x14ac:dyDescent="0.2">
      <c r="A56" s="74" t="s">
        <v>23</v>
      </c>
      <c r="B56" s="74" t="s">
        <v>37</v>
      </c>
      <c r="C56" s="74">
        <v>5</v>
      </c>
      <c r="D56" s="75" t="s">
        <v>67</v>
      </c>
      <c r="E56" s="70" t="s">
        <v>63</v>
      </c>
      <c r="F56" s="84" t="s">
        <v>152</v>
      </c>
      <c r="G56" s="76">
        <v>5</v>
      </c>
      <c r="H56" s="73" t="s">
        <v>400</v>
      </c>
      <c r="I56" s="62">
        <f>VLOOKUP(C56,'Points Table'!A$3:L$43,IF(A56="A Grade / Juniors",4,IF(A56="B Grade",6,IF(A56="C Grade",8,IF(A56="D Grade",10,12)))))</f>
        <v>234</v>
      </c>
    </row>
    <row r="57" spans="1:9" ht="17" customHeight="1" x14ac:dyDescent="0.2">
      <c r="A57" s="74" t="s">
        <v>23</v>
      </c>
      <c r="B57" s="74" t="s">
        <v>37</v>
      </c>
      <c r="C57" s="74">
        <v>6</v>
      </c>
      <c r="D57" s="75" t="s">
        <v>68</v>
      </c>
      <c r="E57" s="70" t="s">
        <v>63</v>
      </c>
      <c r="F57" s="84" t="s">
        <v>153</v>
      </c>
      <c r="G57" s="76">
        <v>5</v>
      </c>
      <c r="H57" s="73" t="s">
        <v>401</v>
      </c>
      <c r="I57" s="62">
        <f>VLOOKUP(C57,'Points Table'!A$3:L$43,IF(A57="A Grade / Juniors",4,IF(A57="B Grade",6,IF(A57="C Grade",8,IF(A57="D Grade",10,12)))))</f>
        <v>228</v>
      </c>
    </row>
    <row r="58" spans="1:9" ht="17" customHeight="1" x14ac:dyDescent="0.2">
      <c r="A58" s="74" t="s">
        <v>23</v>
      </c>
      <c r="B58" s="74" t="s">
        <v>37</v>
      </c>
      <c r="C58" s="74">
        <v>7</v>
      </c>
      <c r="D58" s="75" t="s">
        <v>69</v>
      </c>
      <c r="E58" s="70" t="s">
        <v>63</v>
      </c>
      <c r="F58" s="84" t="s">
        <v>154</v>
      </c>
      <c r="G58" s="76">
        <v>5</v>
      </c>
      <c r="H58" s="73" t="s">
        <v>402</v>
      </c>
      <c r="I58" s="62">
        <f>VLOOKUP(C58,'Points Table'!A$3:L$43,IF(A58="A Grade / Juniors",4,IF(A58="B Grade",6,IF(A58="C Grade",8,IF(A58="D Grade",10,12)))))</f>
        <v>222</v>
      </c>
    </row>
    <row r="59" spans="1:9" ht="17" customHeight="1" x14ac:dyDescent="0.2">
      <c r="A59" s="74" t="s">
        <v>23</v>
      </c>
      <c r="B59" s="74" t="s">
        <v>37</v>
      </c>
      <c r="C59" s="74">
        <v>8</v>
      </c>
      <c r="D59" s="75" t="s">
        <v>70</v>
      </c>
      <c r="E59" s="70" t="s">
        <v>63</v>
      </c>
      <c r="F59" s="84" t="s">
        <v>155</v>
      </c>
      <c r="G59" s="76">
        <v>5</v>
      </c>
      <c r="H59" s="73" t="s">
        <v>403</v>
      </c>
      <c r="I59" s="62">
        <f>VLOOKUP(C59,'Points Table'!A$3:L$43,IF(A59="A Grade / Juniors",4,IF(A59="B Grade",6,IF(A59="C Grade",8,IF(A59="D Grade",10,12)))))</f>
        <v>216</v>
      </c>
    </row>
    <row r="60" spans="1:9" ht="17" customHeight="1" x14ac:dyDescent="0.2">
      <c r="A60" s="74" t="s">
        <v>23</v>
      </c>
      <c r="B60" s="74" t="s">
        <v>37</v>
      </c>
      <c r="C60" s="74">
        <v>9</v>
      </c>
      <c r="D60" s="75" t="s">
        <v>71</v>
      </c>
      <c r="E60" s="70" t="s">
        <v>63</v>
      </c>
      <c r="F60" s="84" t="s">
        <v>156</v>
      </c>
      <c r="G60" s="76">
        <v>5</v>
      </c>
      <c r="H60" s="73" t="s">
        <v>404</v>
      </c>
      <c r="I60" s="62">
        <f>VLOOKUP(C60,'Points Table'!A$3:L$43,IF(A60="A Grade / Juniors",4,IF(A60="B Grade",6,IF(A60="C Grade",8,IF(A60="D Grade",10,12)))))</f>
        <v>210</v>
      </c>
    </row>
    <row r="61" spans="1:9" ht="17" customHeight="1" x14ac:dyDescent="0.2">
      <c r="A61" s="74" t="s">
        <v>23</v>
      </c>
      <c r="B61" s="74" t="s">
        <v>37</v>
      </c>
      <c r="C61" s="74">
        <v>10</v>
      </c>
      <c r="D61" s="75" t="s">
        <v>72</v>
      </c>
      <c r="E61" s="70" t="s">
        <v>63</v>
      </c>
      <c r="F61" s="84" t="s">
        <v>157</v>
      </c>
      <c r="G61" s="76">
        <v>5</v>
      </c>
      <c r="H61" s="73" t="s">
        <v>405</v>
      </c>
      <c r="I61" s="62">
        <f>VLOOKUP(C61,'Points Table'!A$3:L$43,IF(A61="A Grade / Juniors",4,IF(A61="B Grade",6,IF(A61="C Grade",8,IF(A61="D Grade",10,12)))))</f>
        <v>204</v>
      </c>
    </row>
    <row r="62" spans="1:9" ht="17" customHeight="1" x14ac:dyDescent="0.2">
      <c r="A62" s="74" t="s">
        <v>23</v>
      </c>
      <c r="B62" s="74" t="s">
        <v>37</v>
      </c>
      <c r="C62" s="74">
        <v>11</v>
      </c>
      <c r="D62" s="75" t="s">
        <v>73</v>
      </c>
      <c r="E62" s="70" t="s">
        <v>63</v>
      </c>
      <c r="F62" s="84" t="s">
        <v>158</v>
      </c>
      <c r="G62" s="76">
        <v>5</v>
      </c>
      <c r="H62" s="73" t="s">
        <v>406</v>
      </c>
      <c r="I62" s="62">
        <f>VLOOKUP(C62,'Points Table'!A$3:L$43,IF(A62="A Grade / Juniors",4,IF(A62="B Grade",6,IF(A62="C Grade",8,IF(A62="D Grade",10,12)))))</f>
        <v>198</v>
      </c>
    </row>
    <row r="63" spans="1:9" ht="17" customHeight="1" x14ac:dyDescent="0.2">
      <c r="A63" s="74" t="s">
        <v>23</v>
      </c>
      <c r="B63" s="74" t="s">
        <v>37</v>
      </c>
      <c r="C63" s="74">
        <v>12</v>
      </c>
      <c r="D63" s="75" t="s">
        <v>74</v>
      </c>
      <c r="E63" s="70" t="s">
        <v>63</v>
      </c>
      <c r="F63" s="84" t="s">
        <v>159</v>
      </c>
      <c r="G63" s="76">
        <v>5</v>
      </c>
      <c r="H63" s="73" t="s">
        <v>287</v>
      </c>
      <c r="I63" s="62">
        <f>VLOOKUP(C63,'Points Table'!A$3:L$43,IF(A63="A Grade / Juniors",4,IF(A63="B Grade",6,IF(A63="C Grade",8,IF(A63="D Grade",10,12)))))</f>
        <v>192</v>
      </c>
    </row>
    <row r="64" spans="1:9" ht="17" customHeight="1" x14ac:dyDescent="0.2">
      <c r="A64" s="74" t="s">
        <v>23</v>
      </c>
      <c r="B64" s="74" t="s">
        <v>37</v>
      </c>
      <c r="C64" s="74">
        <v>13</v>
      </c>
      <c r="D64" s="75" t="s">
        <v>75</v>
      </c>
      <c r="E64" s="70" t="s">
        <v>63</v>
      </c>
      <c r="F64" s="84" t="s">
        <v>160</v>
      </c>
      <c r="G64" s="76">
        <v>5</v>
      </c>
      <c r="H64" s="73" t="s">
        <v>407</v>
      </c>
      <c r="I64" s="62">
        <f>VLOOKUP(C64,'Points Table'!A$3:L$43,IF(A64="A Grade / Juniors",4,IF(A64="B Grade",6,IF(A64="C Grade",8,IF(A64="D Grade",10,12)))))</f>
        <v>186</v>
      </c>
    </row>
    <row r="65" spans="1:9" ht="17" customHeight="1" x14ac:dyDescent="0.2">
      <c r="A65" s="74" t="s">
        <v>23</v>
      </c>
      <c r="B65" s="74" t="s">
        <v>37</v>
      </c>
      <c r="C65" s="74">
        <v>14</v>
      </c>
      <c r="D65" s="75" t="s">
        <v>76</v>
      </c>
      <c r="E65" s="70" t="s">
        <v>63</v>
      </c>
      <c r="F65" s="84" t="s">
        <v>161</v>
      </c>
      <c r="G65" s="76">
        <v>4</v>
      </c>
      <c r="H65" s="73" t="s">
        <v>408</v>
      </c>
      <c r="I65" s="62">
        <f>VLOOKUP(C65,'Points Table'!A$3:L$43,IF(A65="A Grade / Juniors",4,IF(A65="B Grade",6,IF(A65="C Grade",8,IF(A65="D Grade",10,12)))))</f>
        <v>180</v>
      </c>
    </row>
    <row r="66" spans="1:9" ht="17" customHeight="1" x14ac:dyDescent="0.2">
      <c r="A66" s="74" t="s">
        <v>23</v>
      </c>
      <c r="B66" s="74" t="s">
        <v>37</v>
      </c>
      <c r="C66" s="74">
        <v>15</v>
      </c>
      <c r="D66" s="75" t="s">
        <v>77</v>
      </c>
      <c r="E66" s="70" t="s">
        <v>63</v>
      </c>
      <c r="F66" s="84" t="s">
        <v>162</v>
      </c>
      <c r="G66" s="76">
        <v>4</v>
      </c>
      <c r="H66" s="73" t="s">
        <v>409</v>
      </c>
      <c r="I66" s="62">
        <f>VLOOKUP(C66,'Points Table'!A$3:L$43,IF(A66="A Grade / Juniors",4,IF(A66="B Grade",6,IF(A66="C Grade",8,IF(A66="D Grade",10,12)))))</f>
        <v>174</v>
      </c>
    </row>
    <row r="67" spans="1:9" ht="17" customHeight="1" x14ac:dyDescent="0.2">
      <c r="A67" s="74" t="s">
        <v>23</v>
      </c>
      <c r="B67" s="74" t="s">
        <v>37</v>
      </c>
      <c r="C67" s="74">
        <v>16</v>
      </c>
      <c r="D67" s="75" t="s">
        <v>78</v>
      </c>
      <c r="E67" s="70" t="s">
        <v>63</v>
      </c>
      <c r="F67" s="84" t="s">
        <v>163</v>
      </c>
      <c r="G67" s="76">
        <v>4</v>
      </c>
      <c r="H67" s="73" t="s">
        <v>410</v>
      </c>
      <c r="I67" s="62">
        <f>VLOOKUP(C67,'Points Table'!A$3:L$43,IF(A67="A Grade / Juniors",4,IF(A67="B Grade",6,IF(A67="C Grade",8,IF(A67="D Grade",10,12)))))</f>
        <v>168</v>
      </c>
    </row>
    <row r="68" spans="1:9" ht="17" customHeight="1" x14ac:dyDescent="0.2">
      <c r="A68" s="74" t="s">
        <v>23</v>
      </c>
      <c r="B68" s="74" t="s">
        <v>37</v>
      </c>
      <c r="C68" s="74">
        <v>17</v>
      </c>
      <c r="D68" s="75" t="s">
        <v>277</v>
      </c>
      <c r="E68" s="70" t="s">
        <v>63</v>
      </c>
      <c r="F68" s="84" t="s">
        <v>164</v>
      </c>
      <c r="G68" s="76">
        <v>4</v>
      </c>
      <c r="H68" s="73" t="s">
        <v>410</v>
      </c>
      <c r="I68" s="62">
        <f>VLOOKUP(C68,'Points Table'!A$3:L$43,IF(A68="A Grade / Juniors",4,IF(A68="B Grade",6,IF(A68="C Grade",8,IF(A68="D Grade",10,12)))))</f>
        <v>162</v>
      </c>
    </row>
    <row r="69" spans="1:9" ht="17" customHeight="1" x14ac:dyDescent="0.2">
      <c r="A69" s="74" t="s">
        <v>23</v>
      </c>
      <c r="B69" s="74" t="s">
        <v>37</v>
      </c>
      <c r="C69" s="74">
        <v>18</v>
      </c>
      <c r="D69" s="75" t="s">
        <v>278</v>
      </c>
      <c r="E69" s="70" t="s">
        <v>63</v>
      </c>
      <c r="F69" s="84" t="s">
        <v>165</v>
      </c>
      <c r="G69" s="76">
        <v>4</v>
      </c>
      <c r="H69" s="73" t="s">
        <v>411</v>
      </c>
      <c r="I69" s="62">
        <f>VLOOKUP(C69,'Points Table'!A$3:L$43,IF(A69="A Grade / Juniors",4,IF(A69="B Grade",6,IF(A69="C Grade",8,IF(A69="D Grade",10,12)))))</f>
        <v>156</v>
      </c>
    </row>
    <row r="70" spans="1:9" ht="17" customHeight="1" x14ac:dyDescent="0.2">
      <c r="A70" s="74" t="s">
        <v>23</v>
      </c>
      <c r="B70" s="74" t="s">
        <v>37</v>
      </c>
      <c r="C70" s="74">
        <v>19</v>
      </c>
      <c r="D70" s="75" t="s">
        <v>279</v>
      </c>
      <c r="E70" s="70" t="s">
        <v>63</v>
      </c>
      <c r="F70" s="84" t="s">
        <v>166</v>
      </c>
      <c r="G70" s="76">
        <v>4</v>
      </c>
      <c r="H70" s="73" t="s">
        <v>412</v>
      </c>
      <c r="I70" s="62">
        <f>VLOOKUP(C70,'Points Table'!A$3:L$43,IF(A70="A Grade / Juniors",4,IF(A70="B Grade",6,IF(A70="C Grade",8,IF(A70="D Grade",10,12)))))</f>
        <v>150</v>
      </c>
    </row>
    <row r="71" spans="1:9" ht="17" x14ac:dyDescent="0.2">
      <c r="A71" s="74" t="s">
        <v>23</v>
      </c>
      <c r="B71" s="74" t="s">
        <v>37</v>
      </c>
      <c r="C71" s="74">
        <v>20</v>
      </c>
      <c r="D71" s="75" t="s">
        <v>280</v>
      </c>
      <c r="E71" s="70" t="s">
        <v>63</v>
      </c>
      <c r="F71" s="84" t="s">
        <v>167</v>
      </c>
      <c r="G71" s="76">
        <v>4</v>
      </c>
      <c r="H71" s="73" t="s">
        <v>413</v>
      </c>
      <c r="I71" s="62">
        <f>VLOOKUP(C71,'Points Table'!A$3:L$43,IF(A71="A Grade / Juniors",4,IF(A71="B Grade",6,IF(A71="C Grade",8,IF(A71="D Grade",10,12)))))</f>
        <v>147</v>
      </c>
    </row>
    <row r="72" spans="1:9" ht="17" x14ac:dyDescent="0.2">
      <c r="A72" s="74" t="s">
        <v>61</v>
      </c>
      <c r="B72" s="74" t="s">
        <v>38</v>
      </c>
      <c r="C72" s="70">
        <v>1</v>
      </c>
      <c r="D72" s="75" t="s">
        <v>62</v>
      </c>
      <c r="E72" s="70" t="s">
        <v>63</v>
      </c>
      <c r="F72" s="84" t="s">
        <v>87</v>
      </c>
      <c r="G72" s="76">
        <v>7</v>
      </c>
      <c r="H72" s="73" t="s">
        <v>414</v>
      </c>
      <c r="I72" s="62">
        <f>VLOOKUP(C72,'Points Table'!A$3:L$43,IF(A72="A Grade / Juniors",4,IF(A72="B Grade",6,IF(A72="C Grade",8,IF(A72="D Grade",10,12)))))</f>
        <v>500</v>
      </c>
    </row>
    <row r="73" spans="1:9" ht="17" x14ac:dyDescent="0.2">
      <c r="A73" s="74" t="s">
        <v>61</v>
      </c>
      <c r="B73" s="74" t="s">
        <v>38</v>
      </c>
      <c r="C73" s="70">
        <v>2</v>
      </c>
      <c r="D73" s="75" t="s">
        <v>64</v>
      </c>
      <c r="E73" s="70" t="s">
        <v>63</v>
      </c>
      <c r="F73" s="84" t="s">
        <v>88</v>
      </c>
      <c r="G73" s="76">
        <v>7</v>
      </c>
      <c r="H73" s="73" t="s">
        <v>415</v>
      </c>
      <c r="I73" s="62">
        <f>VLOOKUP(C73,'Points Table'!A$3:L$43,IF(A73="A Grade / Juniors",4,IF(A73="B Grade",6,IF(A73="C Grade",8,IF(A73="D Grade",10,12)))))</f>
        <v>450</v>
      </c>
    </row>
    <row r="74" spans="1:9" ht="17" x14ac:dyDescent="0.2">
      <c r="A74" s="74" t="s">
        <v>61</v>
      </c>
      <c r="B74" s="74" t="s">
        <v>38</v>
      </c>
      <c r="C74" s="70">
        <v>3</v>
      </c>
      <c r="D74" s="75" t="s">
        <v>65</v>
      </c>
      <c r="E74" s="70" t="s">
        <v>63</v>
      </c>
      <c r="F74" s="84" t="s">
        <v>89</v>
      </c>
      <c r="G74" s="76">
        <v>7</v>
      </c>
      <c r="H74" s="73" t="s">
        <v>416</v>
      </c>
      <c r="I74" s="62">
        <f>VLOOKUP(C74,'Points Table'!A$3:L$43,IF(A74="A Grade / Juniors",4,IF(A74="B Grade",6,IF(A74="C Grade",8,IF(A74="D Grade",10,12)))))</f>
        <v>420</v>
      </c>
    </row>
    <row r="75" spans="1:9" ht="17" x14ac:dyDescent="0.2">
      <c r="A75" s="74" t="s">
        <v>61</v>
      </c>
      <c r="B75" s="74" t="s">
        <v>38</v>
      </c>
      <c r="C75" s="70">
        <v>4</v>
      </c>
      <c r="D75" s="75" t="s">
        <v>66</v>
      </c>
      <c r="E75" s="70" t="s">
        <v>63</v>
      </c>
      <c r="F75" s="84" t="s">
        <v>298</v>
      </c>
      <c r="G75" s="76">
        <v>7</v>
      </c>
      <c r="H75" s="73" t="s">
        <v>417</v>
      </c>
      <c r="I75" s="62">
        <f>VLOOKUP(C75,'Points Table'!A$3:L$43,IF(A75="A Grade / Juniors",4,IF(A75="B Grade",6,IF(A75="C Grade",8,IF(A75="D Grade",10,12)))))</f>
        <v>400</v>
      </c>
    </row>
    <row r="76" spans="1:9" ht="17" x14ac:dyDescent="0.2">
      <c r="A76" s="74" t="s">
        <v>61</v>
      </c>
      <c r="B76" s="74" t="s">
        <v>38</v>
      </c>
      <c r="C76" s="70">
        <v>5</v>
      </c>
      <c r="D76" s="75" t="s">
        <v>67</v>
      </c>
      <c r="E76" s="70" t="s">
        <v>63</v>
      </c>
      <c r="F76" s="84" t="s">
        <v>91</v>
      </c>
      <c r="G76" s="76">
        <v>6</v>
      </c>
      <c r="H76" s="73" t="s">
        <v>418</v>
      </c>
      <c r="I76" s="62">
        <f>VLOOKUP(C76,'Points Table'!A$3:L$43,IF(A76="A Grade / Juniors",4,IF(A76="B Grade",6,IF(A76="C Grade",8,IF(A76="D Grade",10,12)))))</f>
        <v>390</v>
      </c>
    </row>
    <row r="77" spans="1:9" ht="17" x14ac:dyDescent="0.2">
      <c r="A77" s="74" t="s">
        <v>19</v>
      </c>
      <c r="B77" s="74" t="s">
        <v>39</v>
      </c>
      <c r="C77" s="70">
        <v>1</v>
      </c>
      <c r="D77" s="75" t="s">
        <v>62</v>
      </c>
      <c r="E77" s="70" t="s">
        <v>63</v>
      </c>
      <c r="F77" s="84" t="s">
        <v>112</v>
      </c>
      <c r="G77" s="76">
        <v>7</v>
      </c>
      <c r="H77" s="73" t="s">
        <v>419</v>
      </c>
      <c r="I77" s="62">
        <f>VLOOKUP(C77,'Points Table'!A$3:L$43,IF(A77="A Grade / Juniors",4,IF(A77="B Grade",6,IF(A77="C Grade",8,IF(A77="D Grade",10,12)))))</f>
        <v>400</v>
      </c>
    </row>
    <row r="78" spans="1:9" ht="17" x14ac:dyDescent="0.2">
      <c r="A78" s="74" t="s">
        <v>19</v>
      </c>
      <c r="B78" s="74" t="s">
        <v>39</v>
      </c>
      <c r="C78" s="70">
        <v>2</v>
      </c>
      <c r="D78" s="75" t="s">
        <v>64</v>
      </c>
      <c r="E78" s="70" t="s">
        <v>63</v>
      </c>
      <c r="F78" s="84" t="s">
        <v>113</v>
      </c>
      <c r="G78" s="76">
        <v>7</v>
      </c>
      <c r="H78" s="73" t="s">
        <v>420</v>
      </c>
      <c r="I78" s="62">
        <f>VLOOKUP(C78,'Points Table'!A$3:L$43,IF(A78="A Grade / Juniors",4,IF(A78="B Grade",6,IF(A78="C Grade",8,IF(A78="D Grade",10,12)))))</f>
        <v>360</v>
      </c>
    </row>
    <row r="79" spans="1:9" ht="17" x14ac:dyDescent="0.2">
      <c r="A79" s="74" t="s">
        <v>19</v>
      </c>
      <c r="B79" s="74" t="s">
        <v>39</v>
      </c>
      <c r="C79" s="70">
        <v>3</v>
      </c>
      <c r="D79" s="75" t="s">
        <v>65</v>
      </c>
      <c r="E79" s="70" t="s">
        <v>63</v>
      </c>
      <c r="F79" s="84" t="s">
        <v>114</v>
      </c>
      <c r="G79" s="76">
        <v>7</v>
      </c>
      <c r="H79" s="73" t="s">
        <v>324</v>
      </c>
      <c r="I79" s="62">
        <f>VLOOKUP(C79,'Points Table'!A$3:L$43,IF(A79="A Grade / Juniors",4,IF(A79="B Grade",6,IF(A79="C Grade",8,IF(A79="D Grade",10,12)))))</f>
        <v>336</v>
      </c>
    </row>
    <row r="80" spans="1:9" ht="17" x14ac:dyDescent="0.2">
      <c r="A80" s="74" t="s">
        <v>19</v>
      </c>
      <c r="B80" s="74" t="s">
        <v>39</v>
      </c>
      <c r="C80" s="70">
        <v>4</v>
      </c>
      <c r="D80" s="75" t="s">
        <v>66</v>
      </c>
      <c r="E80" s="70" t="s">
        <v>63</v>
      </c>
      <c r="F80" s="84" t="s">
        <v>115</v>
      </c>
      <c r="G80" s="76">
        <v>6</v>
      </c>
      <c r="H80" s="73" t="s">
        <v>300</v>
      </c>
      <c r="I80" s="62">
        <f>VLOOKUP(C80,'Points Table'!A$3:L$43,IF(A80="A Grade / Juniors",4,IF(A80="B Grade",6,IF(A80="C Grade",8,IF(A80="D Grade",10,12)))))</f>
        <v>320</v>
      </c>
    </row>
    <row r="81" spans="1:9" ht="17" x14ac:dyDescent="0.2">
      <c r="A81" s="74" t="s">
        <v>19</v>
      </c>
      <c r="B81" s="74" t="s">
        <v>39</v>
      </c>
      <c r="C81" s="70">
        <v>5</v>
      </c>
      <c r="D81" s="75" t="s">
        <v>67</v>
      </c>
      <c r="E81" s="70" t="s">
        <v>63</v>
      </c>
      <c r="F81" s="84" t="s">
        <v>116</v>
      </c>
      <c r="G81" s="76">
        <v>6</v>
      </c>
      <c r="H81" s="73" t="s">
        <v>297</v>
      </c>
      <c r="I81" s="62">
        <f>VLOOKUP(C81,'Points Table'!A$3:L$43,IF(A81="A Grade / Juniors",4,IF(A81="B Grade",6,IF(A81="C Grade",8,IF(A81="D Grade",10,12)))))</f>
        <v>312</v>
      </c>
    </row>
    <row r="82" spans="1:9" ht="17" x14ac:dyDescent="0.2">
      <c r="A82" s="74" t="s">
        <v>19</v>
      </c>
      <c r="B82" s="74" t="s">
        <v>39</v>
      </c>
      <c r="C82" s="70">
        <v>6</v>
      </c>
      <c r="D82" s="75" t="s">
        <v>68</v>
      </c>
      <c r="E82" s="70" t="s">
        <v>63</v>
      </c>
      <c r="F82" s="84" t="s">
        <v>144</v>
      </c>
      <c r="G82" s="76">
        <v>7</v>
      </c>
      <c r="H82" s="73" t="s">
        <v>309</v>
      </c>
      <c r="I82" s="62">
        <f>VLOOKUP(C82,'Points Table'!A$3:L$43,IF(A82="A Grade / Juniors",4,IF(A82="B Grade",6,IF(A82="C Grade",8,IF(A82="D Grade",10,12)))))</f>
        <v>304</v>
      </c>
    </row>
    <row r="83" spans="1:9" ht="17" x14ac:dyDescent="0.2">
      <c r="A83" s="74" t="s">
        <v>19</v>
      </c>
      <c r="B83" s="74" t="s">
        <v>39</v>
      </c>
      <c r="C83" s="70">
        <v>7</v>
      </c>
      <c r="D83" s="75" t="s">
        <v>69</v>
      </c>
      <c r="E83" s="70" t="s">
        <v>63</v>
      </c>
      <c r="F83" s="84" t="s">
        <v>142</v>
      </c>
      <c r="G83" s="76">
        <v>7</v>
      </c>
      <c r="H83" s="73" t="s">
        <v>310</v>
      </c>
      <c r="I83" s="62">
        <f>VLOOKUP(C83,'Points Table'!A$3:L$43,IF(A83="A Grade / Juniors",4,IF(A83="B Grade",6,IF(A83="C Grade",8,IF(A83="D Grade",10,12)))))</f>
        <v>296</v>
      </c>
    </row>
    <row r="84" spans="1:9" ht="17" x14ac:dyDescent="0.2">
      <c r="A84" s="74" t="s">
        <v>21</v>
      </c>
      <c r="B84" s="74" t="s">
        <v>40</v>
      </c>
      <c r="C84" s="70">
        <v>1</v>
      </c>
      <c r="D84" s="75" t="s">
        <v>62</v>
      </c>
      <c r="E84" s="70" t="s">
        <v>63</v>
      </c>
      <c r="F84" s="84" t="s">
        <v>139</v>
      </c>
      <c r="G84" s="76">
        <v>6</v>
      </c>
      <c r="H84" s="73" t="s">
        <v>421</v>
      </c>
      <c r="I84" s="62">
        <f>VLOOKUP(C84,'Points Table'!A$3:L$43,IF(A84="A Grade / Juniors",4,IF(A84="B Grade",6,IF(A84="C Grade",8,IF(A84="D Grade",10,12)))))</f>
        <v>350</v>
      </c>
    </row>
    <row r="85" spans="1:9" ht="17" x14ac:dyDescent="0.2">
      <c r="A85" s="74" t="s">
        <v>21</v>
      </c>
      <c r="B85" s="74" t="s">
        <v>40</v>
      </c>
      <c r="C85" s="70">
        <v>2</v>
      </c>
      <c r="D85" s="75" t="s">
        <v>64</v>
      </c>
      <c r="E85" s="70" t="s">
        <v>63</v>
      </c>
      <c r="F85" s="84" t="s">
        <v>140</v>
      </c>
      <c r="G85" s="76">
        <v>6</v>
      </c>
      <c r="H85" s="73" t="s">
        <v>422</v>
      </c>
      <c r="I85" s="62">
        <f>VLOOKUP(C85,'Points Table'!A$3:L$43,IF(A85="A Grade / Juniors",4,IF(A85="B Grade",6,IF(A85="C Grade",8,IF(A85="D Grade",10,12)))))</f>
        <v>315</v>
      </c>
    </row>
    <row r="86" spans="1:9" ht="17" x14ac:dyDescent="0.2">
      <c r="A86" s="74" t="s">
        <v>21</v>
      </c>
      <c r="B86" s="74" t="s">
        <v>40</v>
      </c>
      <c r="C86" s="70">
        <v>3</v>
      </c>
      <c r="D86" s="75" t="s">
        <v>65</v>
      </c>
      <c r="E86" s="70" t="s">
        <v>63</v>
      </c>
      <c r="F86" s="84" t="s">
        <v>141</v>
      </c>
      <c r="G86" s="76">
        <v>5</v>
      </c>
      <c r="H86" s="73" t="s">
        <v>423</v>
      </c>
      <c r="I86" s="62">
        <f>VLOOKUP(C86,'Points Table'!A$3:L$43,IF(A86="A Grade / Juniors",4,IF(A86="B Grade",6,IF(A86="C Grade",8,IF(A86="D Grade",10,12)))))</f>
        <v>294</v>
      </c>
    </row>
    <row r="87" spans="1:9" ht="17" x14ac:dyDescent="0.2">
      <c r="A87" s="74" t="s">
        <v>21</v>
      </c>
      <c r="B87" s="74" t="s">
        <v>40</v>
      </c>
      <c r="C87" s="70">
        <v>4</v>
      </c>
      <c r="D87" s="75" t="s">
        <v>66</v>
      </c>
      <c r="E87" s="70" t="s">
        <v>63</v>
      </c>
      <c r="F87" s="84" t="s">
        <v>142</v>
      </c>
      <c r="G87" s="76">
        <v>5</v>
      </c>
      <c r="H87" s="73" t="s">
        <v>251</v>
      </c>
      <c r="I87" s="62">
        <f>VLOOKUP(C87,'Points Table'!A$3:L$43,IF(A87="A Grade / Juniors",4,IF(A87="B Grade",6,IF(A87="C Grade",8,IF(A87="D Grade",10,12)))))</f>
        <v>280</v>
      </c>
    </row>
    <row r="88" spans="1:9" ht="17" x14ac:dyDescent="0.2">
      <c r="A88" s="74" t="s">
        <v>21</v>
      </c>
      <c r="B88" s="74" t="s">
        <v>40</v>
      </c>
      <c r="C88" s="70">
        <v>5</v>
      </c>
      <c r="D88" s="75" t="s">
        <v>67</v>
      </c>
      <c r="E88" s="70" t="s">
        <v>63</v>
      </c>
      <c r="F88" s="84" t="s">
        <v>143</v>
      </c>
      <c r="G88" s="76">
        <v>5</v>
      </c>
      <c r="H88" s="73" t="s">
        <v>424</v>
      </c>
      <c r="I88" s="62">
        <f>VLOOKUP(C88,'Points Table'!A$3:L$43,IF(A88="A Grade / Juniors",4,IF(A88="B Grade",6,IF(A88="C Grade",8,IF(A88="D Grade",10,12)))))</f>
        <v>273</v>
      </c>
    </row>
    <row r="89" spans="1:9" ht="17" x14ac:dyDescent="0.2">
      <c r="A89" s="74" t="s">
        <v>21</v>
      </c>
      <c r="B89" s="74" t="s">
        <v>40</v>
      </c>
      <c r="C89" s="70">
        <v>6</v>
      </c>
      <c r="D89" s="75" t="s">
        <v>68</v>
      </c>
      <c r="E89" s="70" t="s">
        <v>63</v>
      </c>
      <c r="F89" s="84" t="s">
        <v>144</v>
      </c>
      <c r="G89" s="76">
        <v>5</v>
      </c>
      <c r="H89" s="73" t="s">
        <v>425</v>
      </c>
      <c r="I89" s="62">
        <f>VLOOKUP(C89,'Points Table'!A$3:L$43,IF(A89="A Grade / Juniors",4,IF(A89="B Grade",6,IF(A89="C Grade",8,IF(A89="D Grade",10,12)))))</f>
        <v>266</v>
      </c>
    </row>
    <row r="90" spans="1:9" ht="17" x14ac:dyDescent="0.2">
      <c r="A90" s="74" t="s">
        <v>21</v>
      </c>
      <c r="B90" s="74" t="s">
        <v>40</v>
      </c>
      <c r="C90" s="70">
        <v>7</v>
      </c>
      <c r="D90" s="75" t="s">
        <v>69</v>
      </c>
      <c r="E90" s="70" t="s">
        <v>63</v>
      </c>
      <c r="F90" s="84" t="s">
        <v>145</v>
      </c>
      <c r="G90" s="76">
        <v>5</v>
      </c>
      <c r="H90" s="73" t="s">
        <v>426</v>
      </c>
      <c r="I90" s="62">
        <f>VLOOKUP(C90,'Points Table'!A$3:L$43,IF(A90="A Grade / Juniors",4,IF(A90="B Grade",6,IF(A90="C Grade",8,IF(A90="D Grade",10,12)))))</f>
        <v>259</v>
      </c>
    </row>
    <row r="91" spans="1:9" ht="17" x14ac:dyDescent="0.2">
      <c r="A91" s="74" t="s">
        <v>21</v>
      </c>
      <c r="B91" s="74" t="s">
        <v>40</v>
      </c>
      <c r="C91" s="70">
        <v>8</v>
      </c>
      <c r="D91" s="75" t="s">
        <v>70</v>
      </c>
      <c r="E91" s="70" t="s">
        <v>63</v>
      </c>
      <c r="F91" s="84" t="s">
        <v>146</v>
      </c>
      <c r="G91" s="76">
        <v>5</v>
      </c>
      <c r="H91" s="73" t="s">
        <v>427</v>
      </c>
      <c r="I91" s="62">
        <f>VLOOKUP(C91,'Points Table'!A$3:L$43,IF(A91="A Grade / Juniors",4,IF(A91="B Grade",6,IF(A91="C Grade",8,IF(A91="D Grade",10,12)))))</f>
        <v>251.99999999999997</v>
      </c>
    </row>
    <row r="92" spans="1:9" ht="14" customHeight="1" x14ac:dyDescent="0.2">
      <c r="A92" s="74" t="s">
        <v>21</v>
      </c>
      <c r="B92" s="74" t="s">
        <v>40</v>
      </c>
      <c r="C92" s="70">
        <v>9</v>
      </c>
      <c r="D92" s="75" t="s">
        <v>71</v>
      </c>
      <c r="E92" s="70" t="s">
        <v>63</v>
      </c>
      <c r="F92" s="84" t="s">
        <v>147</v>
      </c>
      <c r="G92" s="76">
        <v>3</v>
      </c>
      <c r="H92" s="73" t="s">
        <v>428</v>
      </c>
      <c r="I92" s="62">
        <f>VLOOKUP(C92,'Points Table'!A$3:L$43,IF(A92="A Grade / Juniors",4,IF(A92="B Grade",6,IF(A92="C Grade",8,IF(A92="D Grade",10,12)))))</f>
        <v>244.99999999999997</v>
      </c>
    </row>
    <row r="93" spans="1:9" ht="17" customHeight="1" x14ac:dyDescent="0.2">
      <c r="A93" s="74" t="s">
        <v>41</v>
      </c>
      <c r="B93" s="74" t="s">
        <v>45</v>
      </c>
      <c r="C93" s="70">
        <v>1</v>
      </c>
      <c r="D93" s="75" t="s">
        <v>62</v>
      </c>
      <c r="E93" s="70" t="s">
        <v>63</v>
      </c>
      <c r="F93" s="84" t="s">
        <v>168</v>
      </c>
      <c r="G93" s="76">
        <v>12</v>
      </c>
      <c r="H93" s="73" t="s">
        <v>429</v>
      </c>
      <c r="I93" s="62">
        <f>VLOOKUP(C93,'Points Table'!A$3:L$43,IF(A93="A Grade / Juniors",4,IF(A93="B Grade",6,IF(A93="C Grade",8,IF(A93="D Grade",10,12)))))</f>
        <v>500</v>
      </c>
    </row>
    <row r="94" spans="1:9" ht="17" customHeight="1" x14ac:dyDescent="0.2">
      <c r="A94" s="74" t="s">
        <v>41</v>
      </c>
      <c r="B94" s="74" t="s">
        <v>45</v>
      </c>
      <c r="C94" s="70">
        <v>2</v>
      </c>
      <c r="D94" s="75" t="s">
        <v>64</v>
      </c>
      <c r="E94" s="70" t="s">
        <v>63</v>
      </c>
      <c r="F94" s="84" t="s">
        <v>169</v>
      </c>
      <c r="G94" s="76">
        <v>12</v>
      </c>
      <c r="H94" s="73" t="s">
        <v>430</v>
      </c>
      <c r="I94" s="62">
        <f>VLOOKUP(C94,'Points Table'!A$3:L$43,IF(A94="A Grade / Juniors",4,IF(A94="B Grade",6,IF(A94="C Grade",8,IF(A94="D Grade",10,12)))))</f>
        <v>450</v>
      </c>
    </row>
    <row r="95" spans="1:9" ht="17" customHeight="1" x14ac:dyDescent="0.2">
      <c r="A95" s="74" t="s">
        <v>41</v>
      </c>
      <c r="B95" s="74" t="s">
        <v>45</v>
      </c>
      <c r="C95" s="70">
        <v>3</v>
      </c>
      <c r="D95" s="75" t="s">
        <v>65</v>
      </c>
      <c r="E95" s="70" t="s">
        <v>63</v>
      </c>
      <c r="F95" s="84" t="s">
        <v>170</v>
      </c>
      <c r="G95" s="76">
        <v>11</v>
      </c>
      <c r="H95" s="73" t="s">
        <v>431</v>
      </c>
      <c r="I95" s="62">
        <f>VLOOKUP(C95,'Points Table'!A$3:L$43,IF(A95="A Grade / Juniors",4,IF(A95="B Grade",6,IF(A95="C Grade",8,IF(A95="D Grade",10,12)))))</f>
        <v>420</v>
      </c>
    </row>
    <row r="96" spans="1:9" ht="17" customHeight="1" x14ac:dyDescent="0.2">
      <c r="A96" s="74" t="s">
        <v>41</v>
      </c>
      <c r="B96" s="74" t="s">
        <v>45</v>
      </c>
      <c r="C96" s="70">
        <v>4</v>
      </c>
      <c r="D96" s="75" t="s">
        <v>66</v>
      </c>
      <c r="E96" s="70" t="s">
        <v>63</v>
      </c>
      <c r="F96" s="84" t="s">
        <v>171</v>
      </c>
      <c r="G96" s="76">
        <v>11</v>
      </c>
      <c r="H96" s="73" t="s">
        <v>432</v>
      </c>
      <c r="I96" s="62">
        <f>VLOOKUP(C96,'Points Table'!A$3:L$43,IF(A96="A Grade / Juniors",4,IF(A96="B Grade",6,IF(A96="C Grade",8,IF(A96="D Grade",10,12)))))</f>
        <v>400</v>
      </c>
    </row>
    <row r="97" spans="1:10" ht="17" customHeight="1" x14ac:dyDescent="0.2">
      <c r="A97" s="74" t="s">
        <v>41</v>
      </c>
      <c r="B97" s="74" t="s">
        <v>45</v>
      </c>
      <c r="C97" s="70">
        <v>5</v>
      </c>
      <c r="D97" s="75" t="s">
        <v>67</v>
      </c>
      <c r="E97" s="70" t="s">
        <v>63</v>
      </c>
      <c r="F97" s="84" t="s">
        <v>172</v>
      </c>
      <c r="G97" s="76">
        <v>10</v>
      </c>
      <c r="H97" s="73" t="s">
        <v>433</v>
      </c>
      <c r="I97" s="62">
        <f>VLOOKUP(C97,'Points Table'!A$3:L$43,IF(A97="A Grade / Juniors",4,IF(A97="B Grade",6,IF(A97="C Grade",8,IF(A97="D Grade",10,12)))))</f>
        <v>390</v>
      </c>
    </row>
    <row r="98" spans="1:10" ht="17" customHeight="1" x14ac:dyDescent="0.2">
      <c r="A98" s="74" t="s">
        <v>41</v>
      </c>
      <c r="B98" s="74" t="s">
        <v>45</v>
      </c>
      <c r="C98" s="70">
        <v>6</v>
      </c>
      <c r="D98" s="75" t="s">
        <v>68</v>
      </c>
      <c r="E98" s="70" t="s">
        <v>63</v>
      </c>
      <c r="F98" s="84" t="s">
        <v>173</v>
      </c>
      <c r="G98" s="76">
        <v>9</v>
      </c>
      <c r="H98" s="73" t="s">
        <v>434</v>
      </c>
      <c r="I98" s="62">
        <f>VLOOKUP(C98,'Points Table'!A$3:L$43,IF(A98="A Grade / Juniors",4,IF(A98="B Grade",6,IF(A98="C Grade",8,IF(A98="D Grade",10,12)))))</f>
        <v>380</v>
      </c>
    </row>
    <row r="99" spans="1:10" ht="17" customHeight="1" x14ac:dyDescent="0.2">
      <c r="A99" s="74" t="s">
        <v>41</v>
      </c>
      <c r="B99" s="74" t="s">
        <v>45</v>
      </c>
      <c r="C99" s="70">
        <v>7</v>
      </c>
      <c r="D99" s="75" t="s">
        <v>69</v>
      </c>
      <c r="E99" s="70" t="s">
        <v>63</v>
      </c>
      <c r="F99" s="84" t="s">
        <v>174</v>
      </c>
      <c r="G99" s="76">
        <v>9</v>
      </c>
      <c r="H99" s="73" t="s">
        <v>435</v>
      </c>
      <c r="I99" s="62">
        <f>VLOOKUP(C99,'Points Table'!A$3:L$43,IF(A99="A Grade / Juniors",4,IF(A99="B Grade",6,IF(A99="C Grade",8,IF(A99="D Grade",10,12)))))</f>
        <v>370</v>
      </c>
    </row>
    <row r="100" spans="1:10" ht="17" customHeight="1" x14ac:dyDescent="0.2">
      <c r="A100" s="74" t="s">
        <v>41</v>
      </c>
      <c r="B100" s="74" t="s">
        <v>45</v>
      </c>
      <c r="C100" s="70">
        <v>8</v>
      </c>
      <c r="D100" s="75" t="s">
        <v>70</v>
      </c>
      <c r="E100" s="70" t="s">
        <v>63</v>
      </c>
      <c r="F100" s="84" t="s">
        <v>175</v>
      </c>
      <c r="G100" s="76">
        <v>9</v>
      </c>
      <c r="H100" s="73" t="s">
        <v>436</v>
      </c>
      <c r="I100" s="62">
        <f>VLOOKUP(C100,'Points Table'!A$3:L$43,IF(A100="A Grade / Juniors",4,IF(A100="B Grade",6,IF(A100="C Grade",8,IF(A100="D Grade",10,12)))))</f>
        <v>360</v>
      </c>
    </row>
    <row r="101" spans="1:10" ht="17" customHeight="1" x14ac:dyDescent="0.2">
      <c r="A101" s="74" t="s">
        <v>41</v>
      </c>
      <c r="B101" s="74" t="s">
        <v>46</v>
      </c>
      <c r="C101" s="70">
        <v>1</v>
      </c>
      <c r="D101" s="75" t="s">
        <v>62</v>
      </c>
      <c r="E101" s="70" t="s">
        <v>63</v>
      </c>
      <c r="F101" s="84" t="s">
        <v>176</v>
      </c>
      <c r="G101" s="76">
        <v>10</v>
      </c>
      <c r="H101" s="73" t="s">
        <v>437</v>
      </c>
      <c r="I101" s="62">
        <f>VLOOKUP(C101,'Points Table'!A$3:L$43,IF(A101="A Grade / Juniors",4,IF(A101="B Grade",6,IF(A101="C Grade",8,IF(A101="D Grade",10,12)))))</f>
        <v>500</v>
      </c>
    </row>
    <row r="102" spans="1:10" ht="17" customHeight="1" x14ac:dyDescent="0.2">
      <c r="A102" s="74" t="s">
        <v>41</v>
      </c>
      <c r="B102" s="74" t="s">
        <v>46</v>
      </c>
      <c r="C102" s="70">
        <v>2</v>
      </c>
      <c r="D102" s="75" t="s">
        <v>64</v>
      </c>
      <c r="E102" s="70" t="s">
        <v>63</v>
      </c>
      <c r="F102" s="84" t="s">
        <v>177</v>
      </c>
      <c r="G102" s="76">
        <v>10</v>
      </c>
      <c r="H102" s="73" t="s">
        <v>438</v>
      </c>
      <c r="I102" s="62">
        <f>VLOOKUP(C102,'Points Table'!A$3:L$43,IF(A102="A Grade / Juniors",4,IF(A102="B Grade",6,IF(A102="C Grade",8,IF(A102="D Grade",10,12)))))</f>
        <v>450</v>
      </c>
    </row>
    <row r="103" spans="1:10" ht="17" customHeight="1" x14ac:dyDescent="0.2">
      <c r="A103" s="74" t="s">
        <v>41</v>
      </c>
      <c r="B103" s="74" t="s">
        <v>46</v>
      </c>
      <c r="C103" s="70">
        <v>3</v>
      </c>
      <c r="D103" s="75" t="s">
        <v>65</v>
      </c>
      <c r="E103" s="70" t="s">
        <v>63</v>
      </c>
      <c r="F103" s="84" t="s">
        <v>178</v>
      </c>
      <c r="G103" s="76">
        <v>9</v>
      </c>
      <c r="H103" s="73" t="s">
        <v>439</v>
      </c>
      <c r="I103" s="62">
        <f>VLOOKUP(C103,'Points Table'!A$3:L$43,IF(A103="A Grade / Juniors",4,IF(A103="B Grade",6,IF(A103="C Grade",8,IF(A103="D Grade",10,12)))))</f>
        <v>420</v>
      </c>
      <c r="J103" s="72"/>
    </row>
    <row r="104" spans="1:10" ht="17" customHeight="1" x14ac:dyDescent="0.2">
      <c r="A104" s="74" t="s">
        <v>41</v>
      </c>
      <c r="B104" s="74" t="s">
        <v>46</v>
      </c>
      <c r="C104" s="70">
        <v>4</v>
      </c>
      <c r="D104" s="75" t="s">
        <v>66</v>
      </c>
      <c r="E104" s="70" t="s">
        <v>63</v>
      </c>
      <c r="F104" s="84" t="s">
        <v>179</v>
      </c>
      <c r="G104" s="76">
        <v>9</v>
      </c>
      <c r="H104" s="73" t="s">
        <v>440</v>
      </c>
      <c r="I104" s="62">
        <f>VLOOKUP(C104,'Points Table'!A$3:L$43,IF(A104="A Grade / Juniors",4,IF(A104="B Grade",6,IF(A104="C Grade",8,IF(A104="D Grade",10,12)))))</f>
        <v>400</v>
      </c>
      <c r="J104" s="72"/>
    </row>
    <row r="105" spans="1:10" ht="17" customHeight="1" x14ac:dyDescent="0.2">
      <c r="A105" s="74" t="s">
        <v>41</v>
      </c>
      <c r="B105" s="74" t="s">
        <v>46</v>
      </c>
      <c r="C105" s="70">
        <v>5</v>
      </c>
      <c r="D105" s="75" t="s">
        <v>67</v>
      </c>
      <c r="E105" s="70" t="s">
        <v>63</v>
      </c>
      <c r="F105" s="84" t="s">
        <v>180</v>
      </c>
      <c r="G105" s="76">
        <v>8</v>
      </c>
      <c r="H105" s="73" t="s">
        <v>441</v>
      </c>
      <c r="I105" s="62">
        <f>VLOOKUP(C105,'Points Table'!A$3:L$43,IF(A105="A Grade / Juniors",4,IF(A105="B Grade",6,IF(A105="C Grade",8,IF(A105="D Grade",10,12)))))</f>
        <v>390</v>
      </c>
      <c r="J105" s="72"/>
    </row>
    <row r="106" spans="1:10" ht="17" customHeight="1" x14ac:dyDescent="0.2">
      <c r="A106" s="74" t="s">
        <v>41</v>
      </c>
      <c r="B106" s="74" t="s">
        <v>46</v>
      </c>
      <c r="C106" s="70">
        <v>6</v>
      </c>
      <c r="D106" s="75" t="s">
        <v>68</v>
      </c>
      <c r="E106" s="70" t="s">
        <v>63</v>
      </c>
      <c r="F106" s="84" t="s">
        <v>181</v>
      </c>
      <c r="G106" s="76">
        <v>7</v>
      </c>
      <c r="H106" s="73" t="s">
        <v>442</v>
      </c>
      <c r="I106" s="62">
        <f>VLOOKUP(C106,'Points Table'!A$3:L$43,IF(A106="A Grade / Juniors",4,IF(A106="B Grade",6,IF(A106="C Grade",8,IF(A106="D Grade",10,12)))))</f>
        <v>380</v>
      </c>
    </row>
    <row r="107" spans="1:10" ht="17" customHeight="1" x14ac:dyDescent="0.2">
      <c r="A107" s="74" t="s">
        <v>41</v>
      </c>
      <c r="B107" s="74" t="s">
        <v>47</v>
      </c>
      <c r="C107" s="70">
        <v>1</v>
      </c>
      <c r="D107" s="75" t="s">
        <v>62</v>
      </c>
      <c r="E107" s="70" t="s">
        <v>63</v>
      </c>
      <c r="F107" s="84" t="s">
        <v>182</v>
      </c>
      <c r="G107" s="76">
        <v>6</v>
      </c>
      <c r="H107" s="73" t="s">
        <v>443</v>
      </c>
      <c r="I107" s="62">
        <f>VLOOKUP(C107,'Points Table'!A$3:L$43,IF(A107="A Grade / Juniors",4,IF(A107="B Grade",6,IF(A107="C Grade",8,IF(A107="D Grade",10,12)))))</f>
        <v>500</v>
      </c>
    </row>
    <row r="108" spans="1:10" ht="17" customHeight="1" x14ac:dyDescent="0.2">
      <c r="A108" s="74" t="s">
        <v>41</v>
      </c>
      <c r="B108" s="74" t="s">
        <v>47</v>
      </c>
      <c r="C108" s="70">
        <v>2</v>
      </c>
      <c r="D108" s="75" t="s">
        <v>64</v>
      </c>
      <c r="E108" s="70" t="s">
        <v>63</v>
      </c>
      <c r="F108" s="84" t="s">
        <v>183</v>
      </c>
      <c r="G108" s="76">
        <v>6</v>
      </c>
      <c r="H108" s="73" t="s">
        <v>403</v>
      </c>
      <c r="I108" s="62">
        <f>VLOOKUP(C108,'Points Table'!A$3:L$43,IF(A108="A Grade / Juniors",4,IF(A108="B Grade",6,IF(A108="C Grade",8,IF(A108="D Grade",10,12)))))</f>
        <v>450</v>
      </c>
    </row>
    <row r="109" spans="1:10" ht="17" customHeight="1" x14ac:dyDescent="0.2">
      <c r="A109" s="74" t="s">
        <v>41</v>
      </c>
      <c r="B109" s="74" t="s">
        <v>47</v>
      </c>
      <c r="C109" s="70">
        <v>3</v>
      </c>
      <c r="D109" s="75" t="s">
        <v>65</v>
      </c>
      <c r="E109" s="70" t="s">
        <v>63</v>
      </c>
      <c r="F109" s="84" t="s">
        <v>184</v>
      </c>
      <c r="G109" s="76">
        <v>6</v>
      </c>
      <c r="H109" s="73" t="s">
        <v>444</v>
      </c>
      <c r="I109" s="62">
        <f>VLOOKUP(C109,'Points Table'!A$3:L$43,IF(A109="A Grade / Juniors",4,IF(A109="B Grade",6,IF(A109="C Grade",8,IF(A109="D Grade",10,12)))))</f>
        <v>420</v>
      </c>
    </row>
    <row r="110" spans="1:10" ht="17" customHeight="1" x14ac:dyDescent="0.2">
      <c r="A110" s="74" t="s">
        <v>41</v>
      </c>
      <c r="B110" s="74" t="s">
        <v>47</v>
      </c>
      <c r="C110" s="70">
        <v>4</v>
      </c>
      <c r="D110" s="75" t="s">
        <v>66</v>
      </c>
      <c r="E110" s="70" t="s">
        <v>63</v>
      </c>
      <c r="F110" s="84" t="s">
        <v>185</v>
      </c>
      <c r="G110" s="76">
        <v>6</v>
      </c>
      <c r="H110" s="73" t="s">
        <v>445</v>
      </c>
      <c r="I110" s="62">
        <f>VLOOKUP(C110,'Points Table'!A$3:L$43,IF(A110="A Grade / Juniors",4,IF(A110="B Grade",6,IF(A110="C Grade",8,IF(A110="D Grade",10,12)))))</f>
        <v>400</v>
      </c>
    </row>
    <row r="111" spans="1:10" ht="17" customHeight="1" x14ac:dyDescent="0.2">
      <c r="A111" s="74" t="s">
        <v>41</v>
      </c>
      <c r="B111" s="74" t="s">
        <v>47</v>
      </c>
      <c r="C111" s="70">
        <v>5</v>
      </c>
      <c r="D111" s="75" t="s">
        <v>67</v>
      </c>
      <c r="E111" s="70" t="s">
        <v>63</v>
      </c>
      <c r="F111" s="84" t="s">
        <v>186</v>
      </c>
      <c r="G111" s="76">
        <v>6</v>
      </c>
      <c r="H111" s="73" t="s">
        <v>446</v>
      </c>
      <c r="I111" s="62">
        <f>VLOOKUP(C111,'Points Table'!A$3:L$43,IF(A111="A Grade / Juniors",4,IF(A111="B Grade",6,IF(A111="C Grade",8,IF(A111="D Grade",10,12)))))</f>
        <v>390</v>
      </c>
    </row>
    <row r="112" spans="1:10" ht="17" customHeight="1" x14ac:dyDescent="0.2">
      <c r="A112" s="74" t="s">
        <v>41</v>
      </c>
      <c r="B112" s="74" t="s">
        <v>47</v>
      </c>
      <c r="C112" s="70">
        <v>6</v>
      </c>
      <c r="D112" s="75" t="s">
        <v>68</v>
      </c>
      <c r="E112" s="70" t="s">
        <v>63</v>
      </c>
      <c r="F112" s="84" t="s">
        <v>187</v>
      </c>
      <c r="G112" s="76">
        <v>6</v>
      </c>
      <c r="H112" s="73" t="s">
        <v>447</v>
      </c>
      <c r="I112" s="62">
        <f>VLOOKUP(C112,'Points Table'!A$3:L$43,IF(A112="A Grade / Juniors",4,IF(A112="B Grade",6,IF(A112="C Grade",8,IF(A112="D Grade",10,12)))))</f>
        <v>380</v>
      </c>
    </row>
    <row r="113" spans="1:9" ht="17" customHeight="1" x14ac:dyDescent="0.2">
      <c r="A113" s="74" t="s">
        <v>41</v>
      </c>
      <c r="B113" s="74" t="s">
        <v>47</v>
      </c>
      <c r="C113" s="70">
        <v>7</v>
      </c>
      <c r="D113" s="75" t="s">
        <v>69</v>
      </c>
      <c r="E113" s="70" t="s">
        <v>63</v>
      </c>
      <c r="F113" s="84" t="s">
        <v>188</v>
      </c>
      <c r="G113" s="76">
        <v>5</v>
      </c>
      <c r="H113" s="73" t="s">
        <v>448</v>
      </c>
      <c r="I113" s="62">
        <f>VLOOKUP(C113,'Points Table'!A$3:L$43,IF(A113="A Grade / Juniors",4,IF(A113="B Grade",6,IF(A113="C Grade",8,IF(A113="D Grade",10,12)))))</f>
        <v>370</v>
      </c>
    </row>
    <row r="114" spans="1:9" ht="17" customHeight="1" x14ac:dyDescent="0.2">
      <c r="A114" s="74" t="s">
        <v>41</v>
      </c>
      <c r="B114" s="74" t="s">
        <v>47</v>
      </c>
      <c r="C114" s="70">
        <v>8</v>
      </c>
      <c r="D114" s="75" t="s">
        <v>70</v>
      </c>
      <c r="E114" s="70" t="s">
        <v>63</v>
      </c>
      <c r="F114" s="84" t="s">
        <v>189</v>
      </c>
      <c r="G114" s="76">
        <v>5</v>
      </c>
      <c r="H114" s="73" t="s">
        <v>449</v>
      </c>
      <c r="I114" s="62">
        <f>VLOOKUP(C114,'Points Table'!A$3:L$43,IF(A114="A Grade / Juniors",4,IF(A114="B Grade",6,IF(A114="C Grade",8,IF(A114="D Grade",10,12)))))</f>
        <v>360</v>
      </c>
    </row>
    <row r="115" spans="1:9" ht="17" customHeight="1" x14ac:dyDescent="0.2">
      <c r="A115" s="74" t="s">
        <v>41</v>
      </c>
      <c r="B115" s="74" t="s">
        <v>47</v>
      </c>
      <c r="C115" s="70">
        <v>9</v>
      </c>
      <c r="D115" s="75" t="s">
        <v>71</v>
      </c>
      <c r="E115" s="70" t="s">
        <v>63</v>
      </c>
      <c r="F115" s="84" t="s">
        <v>190</v>
      </c>
      <c r="G115" s="76">
        <v>5</v>
      </c>
      <c r="H115" s="73" t="s">
        <v>450</v>
      </c>
      <c r="I115" s="62">
        <f>VLOOKUP(C115,'Points Table'!A$3:L$43,IF(A115="A Grade / Juniors",4,IF(A115="B Grade",6,IF(A115="C Grade",8,IF(A115="D Grade",10,12)))))</f>
        <v>350</v>
      </c>
    </row>
    <row r="116" spans="1:9" ht="17" customHeight="1" x14ac:dyDescent="0.2">
      <c r="A116" s="74" t="s">
        <v>41</v>
      </c>
      <c r="B116" s="74" t="s">
        <v>47</v>
      </c>
      <c r="C116" s="70">
        <v>10</v>
      </c>
      <c r="D116" s="75" t="s">
        <v>72</v>
      </c>
      <c r="E116" s="70" t="s">
        <v>63</v>
      </c>
      <c r="F116" s="84" t="s">
        <v>191</v>
      </c>
      <c r="G116" s="76">
        <v>5</v>
      </c>
      <c r="H116" s="73" t="s">
        <v>451</v>
      </c>
      <c r="I116" s="62">
        <f>VLOOKUP(C116,'Points Table'!A$3:L$43,IF(A116="A Grade / Juniors",4,IF(A116="B Grade",6,IF(A116="C Grade",8,IF(A116="D Grade",10,12)))))</f>
        <v>340</v>
      </c>
    </row>
    <row r="117" spans="1:9" ht="17" customHeight="1" x14ac:dyDescent="0.2">
      <c r="A117" s="74" t="s">
        <v>41</v>
      </c>
      <c r="B117" s="74" t="s">
        <v>47</v>
      </c>
      <c r="C117" s="70">
        <v>11</v>
      </c>
      <c r="D117" s="75" t="s">
        <v>73</v>
      </c>
      <c r="E117" s="70" t="s">
        <v>63</v>
      </c>
      <c r="F117" s="84" t="s">
        <v>192</v>
      </c>
      <c r="G117" s="76">
        <v>5</v>
      </c>
      <c r="H117" s="73" t="s">
        <v>452</v>
      </c>
      <c r="I117" s="62">
        <f>VLOOKUP(C117,'Points Table'!A$3:L$43,IF(A117="A Grade / Juniors",4,IF(A117="B Grade",6,IF(A117="C Grade",8,IF(A117="D Grade",10,12)))))</f>
        <v>330</v>
      </c>
    </row>
    <row r="118" spans="1:9" ht="17" customHeight="1" x14ac:dyDescent="0.2">
      <c r="A118" s="74" t="s">
        <v>41</v>
      </c>
      <c r="B118" s="74" t="s">
        <v>47</v>
      </c>
      <c r="C118" s="70">
        <v>12</v>
      </c>
      <c r="D118" s="75" t="s">
        <v>74</v>
      </c>
      <c r="E118" s="70" t="s">
        <v>63</v>
      </c>
      <c r="F118" s="84" t="s">
        <v>193</v>
      </c>
      <c r="G118" s="76">
        <v>5</v>
      </c>
      <c r="H118" s="73" t="s">
        <v>453</v>
      </c>
      <c r="I118" s="62">
        <f>VLOOKUP(C118,'Points Table'!A$3:L$43,IF(A118="A Grade / Juniors",4,IF(A118="B Grade",6,IF(A118="C Grade",8,IF(A118="D Grade",10,12)))))</f>
        <v>320</v>
      </c>
    </row>
    <row r="119" spans="1:9" ht="17" customHeight="1" x14ac:dyDescent="0.2">
      <c r="A119" s="74" t="s">
        <v>41</v>
      </c>
      <c r="B119" s="74" t="s">
        <v>47</v>
      </c>
      <c r="C119" s="70">
        <v>13</v>
      </c>
      <c r="D119" s="75" t="s">
        <v>75</v>
      </c>
      <c r="E119" s="70" t="s">
        <v>63</v>
      </c>
      <c r="F119" s="84" t="s">
        <v>194</v>
      </c>
      <c r="G119" s="76">
        <v>5</v>
      </c>
      <c r="H119" s="73" t="s">
        <v>454</v>
      </c>
      <c r="I119" s="62">
        <f>VLOOKUP(C119,'Points Table'!A$3:L$43,IF(A119="A Grade / Juniors",4,IF(A119="B Grade",6,IF(A119="C Grade",8,IF(A119="D Grade",10,12)))))</f>
        <v>310</v>
      </c>
    </row>
    <row r="120" spans="1:9" ht="17" customHeight="1" x14ac:dyDescent="0.2">
      <c r="A120" s="74" t="s">
        <v>41</v>
      </c>
      <c r="B120" s="74" t="s">
        <v>47</v>
      </c>
      <c r="C120" s="70">
        <v>14</v>
      </c>
      <c r="D120" s="75" t="s">
        <v>76</v>
      </c>
      <c r="E120" s="70" t="s">
        <v>63</v>
      </c>
      <c r="F120" s="84" t="s">
        <v>195</v>
      </c>
      <c r="G120" s="76">
        <v>5</v>
      </c>
      <c r="H120" s="73" t="s">
        <v>455</v>
      </c>
      <c r="I120" s="62">
        <f>VLOOKUP(C120,'Points Table'!A$3:L$43,IF(A120="A Grade / Juniors",4,IF(A120="B Grade",6,IF(A120="C Grade",8,IF(A120="D Grade",10,12)))))</f>
        <v>300</v>
      </c>
    </row>
    <row r="121" spans="1:9" ht="17" customHeight="1" x14ac:dyDescent="0.2">
      <c r="A121" s="74" t="s">
        <v>41</v>
      </c>
      <c r="B121" s="74" t="s">
        <v>48</v>
      </c>
      <c r="C121" s="70">
        <v>1</v>
      </c>
      <c r="D121" s="75" t="s">
        <v>62</v>
      </c>
      <c r="E121" s="70" t="s">
        <v>63</v>
      </c>
      <c r="F121" s="84" t="s">
        <v>199</v>
      </c>
      <c r="G121" s="76">
        <v>5</v>
      </c>
      <c r="H121" s="73" t="s">
        <v>406</v>
      </c>
      <c r="I121" s="62">
        <f>VLOOKUP(C121,'Points Table'!A$3:L$43,IF(A121="A Grade / Juniors",4,IF(A121="B Grade",6,IF(A121="C Grade",8,IF(A121="D Grade",10,12)))))</f>
        <v>500</v>
      </c>
    </row>
    <row r="122" spans="1:9" ht="17" customHeight="1" x14ac:dyDescent="0.2">
      <c r="A122" s="74" t="s">
        <v>41</v>
      </c>
      <c r="B122" s="74" t="s">
        <v>48</v>
      </c>
      <c r="C122" s="70">
        <v>2</v>
      </c>
      <c r="D122" s="75" t="s">
        <v>64</v>
      </c>
      <c r="E122" s="70" t="s">
        <v>63</v>
      </c>
      <c r="F122" s="84" t="s">
        <v>200</v>
      </c>
      <c r="G122" s="76">
        <v>5</v>
      </c>
      <c r="H122" s="73" t="s">
        <v>444</v>
      </c>
      <c r="I122" s="62">
        <f>VLOOKUP(C122,'Points Table'!A$3:L$43,IF(A122="A Grade / Juniors",4,IF(A122="B Grade",6,IF(A122="C Grade",8,IF(A122="D Grade",10,12)))))</f>
        <v>450</v>
      </c>
    </row>
    <row r="123" spans="1:9" ht="17" customHeight="1" x14ac:dyDescent="0.2">
      <c r="A123" s="74" t="s">
        <v>41</v>
      </c>
      <c r="B123" s="74" t="s">
        <v>48</v>
      </c>
      <c r="C123" s="70">
        <v>3</v>
      </c>
      <c r="D123" s="75" t="s">
        <v>65</v>
      </c>
      <c r="E123" s="70" t="s">
        <v>63</v>
      </c>
      <c r="F123" s="84" t="s">
        <v>201</v>
      </c>
      <c r="G123" s="76">
        <v>5</v>
      </c>
      <c r="H123" s="73" t="s">
        <v>456</v>
      </c>
      <c r="I123" s="62">
        <f>VLOOKUP(C123,'Points Table'!A$3:L$43,IF(A123="A Grade / Juniors",4,IF(A123="B Grade",6,IF(A123="C Grade",8,IF(A123="D Grade",10,12)))))</f>
        <v>420</v>
      </c>
    </row>
    <row r="124" spans="1:9" ht="17" customHeight="1" x14ac:dyDescent="0.2">
      <c r="A124" s="74" t="s">
        <v>41</v>
      </c>
      <c r="B124" s="74" t="s">
        <v>48</v>
      </c>
      <c r="C124" s="70">
        <v>4</v>
      </c>
      <c r="D124" s="75" t="s">
        <v>66</v>
      </c>
      <c r="E124" s="70" t="s">
        <v>63</v>
      </c>
      <c r="F124" s="84" t="s">
        <v>202</v>
      </c>
      <c r="G124" s="76">
        <v>5</v>
      </c>
      <c r="H124" s="73" t="s">
        <v>457</v>
      </c>
      <c r="I124" s="62">
        <f>VLOOKUP(C124,'Points Table'!A$3:L$43,IF(A124="A Grade / Juniors",4,IF(A124="B Grade",6,IF(A124="C Grade",8,IF(A124="D Grade",10,12)))))</f>
        <v>400</v>
      </c>
    </row>
    <row r="125" spans="1:9" ht="17" customHeight="1" x14ac:dyDescent="0.2">
      <c r="A125" s="74" t="s">
        <v>41</v>
      </c>
      <c r="B125" s="74" t="s">
        <v>48</v>
      </c>
      <c r="C125" s="70">
        <v>5</v>
      </c>
      <c r="D125" s="75" t="s">
        <v>67</v>
      </c>
      <c r="E125" s="70" t="s">
        <v>63</v>
      </c>
      <c r="F125" s="84" t="s">
        <v>203</v>
      </c>
      <c r="G125" s="76">
        <v>4</v>
      </c>
      <c r="H125" s="73" t="s">
        <v>458</v>
      </c>
      <c r="I125" s="62">
        <f>VLOOKUP(C125,'Points Table'!A$3:L$43,IF(A125="A Grade / Juniors",4,IF(A125="B Grade",6,IF(A125="C Grade",8,IF(A125="D Grade",10,12)))))</f>
        <v>390</v>
      </c>
    </row>
    <row r="126" spans="1:9" ht="17" customHeight="1" x14ac:dyDescent="0.2">
      <c r="A126" s="74" t="s">
        <v>41</v>
      </c>
      <c r="B126" s="74" t="s">
        <v>48</v>
      </c>
      <c r="C126" s="70">
        <v>6</v>
      </c>
      <c r="D126" s="75" t="s">
        <v>68</v>
      </c>
      <c r="E126" s="70" t="s">
        <v>63</v>
      </c>
      <c r="F126" s="84" t="s">
        <v>204</v>
      </c>
      <c r="G126" s="76">
        <v>4</v>
      </c>
      <c r="H126" s="73" t="s">
        <v>459</v>
      </c>
      <c r="I126" s="62">
        <f>VLOOKUP(C126,'Points Table'!A$3:L$43,IF(A126="A Grade / Juniors",4,IF(A126="B Grade",6,IF(A126="C Grade",8,IF(A126="D Grade",10,12)))))</f>
        <v>380</v>
      </c>
    </row>
    <row r="127" spans="1:9" ht="17" customHeight="1" x14ac:dyDescent="0.2">
      <c r="A127" s="74" t="s">
        <v>41</v>
      </c>
      <c r="B127" s="74" t="s">
        <v>340</v>
      </c>
      <c r="C127" s="70">
        <v>1</v>
      </c>
      <c r="D127" s="75" t="s">
        <v>62</v>
      </c>
      <c r="E127" s="70" t="s">
        <v>63</v>
      </c>
      <c r="F127" s="84" t="s">
        <v>196</v>
      </c>
      <c r="G127" s="76">
        <v>5</v>
      </c>
      <c r="H127" s="73" t="s">
        <v>460</v>
      </c>
      <c r="I127" s="62">
        <f>VLOOKUP(C127,'Points Table'!A$3:L$43,IF(A127="A Grade / Juniors",4,IF(A127="B Grade",6,IF(A127="C Grade",8,IF(A127="D Grade",10,12)))))</f>
        <v>500</v>
      </c>
    </row>
    <row r="128" spans="1:9" ht="17" customHeight="1" x14ac:dyDescent="0.2">
      <c r="A128" s="74" t="s">
        <v>41</v>
      </c>
      <c r="B128" s="74" t="s">
        <v>340</v>
      </c>
      <c r="C128" s="70">
        <v>2</v>
      </c>
      <c r="D128" s="75" t="s">
        <v>64</v>
      </c>
      <c r="E128" s="70" t="s">
        <v>63</v>
      </c>
      <c r="F128" s="84" t="s">
        <v>197</v>
      </c>
      <c r="G128" s="76">
        <v>4</v>
      </c>
      <c r="H128" s="73" t="s">
        <v>461</v>
      </c>
      <c r="I128" s="62">
        <f>VLOOKUP(C128,'Points Table'!A$3:L$43,IF(A128="A Grade / Juniors",4,IF(A128="B Grade",6,IF(A128="C Grade",8,IF(A128="D Grade",10,12)))))</f>
        <v>450</v>
      </c>
    </row>
    <row r="129" spans="1:9" ht="17" customHeight="1" x14ac:dyDescent="0.2">
      <c r="A129" s="74" t="s">
        <v>41</v>
      </c>
      <c r="B129" s="74" t="s">
        <v>340</v>
      </c>
      <c r="C129" s="70">
        <v>3</v>
      </c>
      <c r="D129" s="75" t="s">
        <v>65</v>
      </c>
      <c r="E129" s="70" t="s">
        <v>63</v>
      </c>
      <c r="F129" s="84" t="s">
        <v>198</v>
      </c>
      <c r="G129" s="76">
        <v>4</v>
      </c>
      <c r="H129" s="73" t="s">
        <v>462</v>
      </c>
      <c r="I129" s="62">
        <f>VLOOKUP(C129,'Points Table'!A$3:L$43,IF(A129="A Grade / Juniors",4,IF(A129="B Grade",6,IF(A129="C Grade",8,IF(A129="D Grade",10,12)))))</f>
        <v>420</v>
      </c>
    </row>
    <row r="130" spans="1:9" ht="17" customHeight="1" x14ac:dyDescent="0.2">
      <c r="A130" s="74" t="s">
        <v>41</v>
      </c>
      <c r="B130" s="74" t="s">
        <v>345</v>
      </c>
      <c r="C130" s="70">
        <v>1</v>
      </c>
      <c r="D130" s="75" t="s">
        <v>62</v>
      </c>
      <c r="E130" s="70" t="s">
        <v>63</v>
      </c>
      <c r="F130" s="84" t="s">
        <v>205</v>
      </c>
      <c r="G130" s="76">
        <v>4</v>
      </c>
      <c r="H130" s="73" t="s">
        <v>463</v>
      </c>
      <c r="I130" s="62">
        <f>VLOOKUP(C130,'Points Table'!A$3:L$43,IF(A130="A Grade / Juniors",4,IF(A130="B Grade",6,IF(A130="C Grade",8,IF(A130="D Grade",10,12)))))</f>
        <v>500</v>
      </c>
    </row>
    <row r="131" spans="1:9" ht="17" customHeight="1" x14ac:dyDescent="0.2">
      <c r="A131" s="74" t="s">
        <v>41</v>
      </c>
      <c r="B131" s="74" t="s">
        <v>345</v>
      </c>
      <c r="C131" s="70">
        <v>2</v>
      </c>
      <c r="D131" s="75" t="s">
        <v>64</v>
      </c>
      <c r="E131" s="70" t="s">
        <v>63</v>
      </c>
      <c r="F131" s="84" t="s">
        <v>206</v>
      </c>
      <c r="G131" s="76">
        <v>3</v>
      </c>
      <c r="H131" s="73" t="s">
        <v>464</v>
      </c>
      <c r="I131" s="62">
        <f>VLOOKUP(C131,'Points Table'!A$3:L$43,IF(A131="A Grade / Juniors",4,IF(A131="B Grade",6,IF(A131="C Grade",8,IF(A131="D Grade",10,12)))))</f>
        <v>450</v>
      </c>
    </row>
    <row r="132" spans="1:9" ht="17" customHeight="1" x14ac:dyDescent="0.2">
      <c r="A132" s="74" t="s">
        <v>41</v>
      </c>
      <c r="B132" s="74" t="s">
        <v>345</v>
      </c>
      <c r="C132" s="70">
        <v>3</v>
      </c>
      <c r="D132" s="75" t="s">
        <v>65</v>
      </c>
      <c r="E132" s="70" t="s">
        <v>63</v>
      </c>
      <c r="F132" s="84" t="s">
        <v>207</v>
      </c>
      <c r="G132" s="76">
        <v>3</v>
      </c>
      <c r="H132" s="73" t="s">
        <v>271</v>
      </c>
      <c r="I132" s="62">
        <f>VLOOKUP(C132,'Points Table'!A$3:L$43,IF(A132="A Grade / Juniors",4,IF(A132="B Grade",6,IF(A132="C Grade",8,IF(A132="D Grade",10,12)))))</f>
        <v>420</v>
      </c>
    </row>
  </sheetData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185A7-E79C-2B48-959B-6FF9B299180E}">
  <dimension ref="A1:M124"/>
  <sheetViews>
    <sheetView topLeftCell="A41" workbookViewId="0">
      <selection activeCell="I2" sqref="I2"/>
    </sheetView>
  </sheetViews>
  <sheetFormatPr baseColWidth="10" defaultRowHeight="15" x14ac:dyDescent="0.2"/>
  <cols>
    <col min="1" max="1" width="22.83203125" customWidth="1"/>
    <col min="2" max="2" width="18.6640625" customWidth="1"/>
    <col min="5" max="5" width="11.1640625" customWidth="1"/>
    <col min="6" max="6" width="30.5" bestFit="1" customWidth="1"/>
    <col min="7" max="7" width="5.83203125" bestFit="1" customWidth="1"/>
    <col min="8" max="8" width="15.6640625" bestFit="1" customWidth="1"/>
    <col min="9" max="9" width="7.1640625" bestFit="1" customWidth="1"/>
    <col min="10" max="10" width="30.5" bestFit="1" customWidth="1"/>
    <col min="11" max="11" width="3.83203125" bestFit="1" customWidth="1"/>
    <col min="12" max="12" width="10.5" bestFit="1" customWidth="1"/>
  </cols>
  <sheetData>
    <row r="1" spans="1:13" ht="16" x14ac:dyDescent="0.2">
      <c r="A1" s="69" t="s">
        <v>57</v>
      </c>
      <c r="B1" s="69" t="s">
        <v>58</v>
      </c>
      <c r="C1" s="69" t="s">
        <v>43</v>
      </c>
      <c r="D1" s="69" t="s">
        <v>59</v>
      </c>
      <c r="E1" s="69" t="s">
        <v>60</v>
      </c>
      <c r="F1" s="82" t="s">
        <v>32</v>
      </c>
      <c r="G1" s="69" t="s">
        <v>33</v>
      </c>
      <c r="H1" s="69" t="s">
        <v>44</v>
      </c>
      <c r="I1" s="69" t="s">
        <v>18</v>
      </c>
    </row>
    <row r="2" spans="1:13" ht="17" x14ac:dyDescent="0.2">
      <c r="A2" s="74" t="s">
        <v>61</v>
      </c>
      <c r="B2" s="74" t="s">
        <v>34</v>
      </c>
      <c r="C2" s="74">
        <v>1</v>
      </c>
      <c r="D2" s="75" t="s">
        <v>62</v>
      </c>
      <c r="E2" s="70" t="s">
        <v>63</v>
      </c>
      <c r="F2" s="74" t="s">
        <v>499</v>
      </c>
      <c r="G2" s="74">
        <v>16</v>
      </c>
      <c r="H2" s="94">
        <v>1.3847222222222222</v>
      </c>
      <c r="I2" s="62">
        <f>VLOOKUP(C2,'Points Table'!A$3:L$43,IF(A2="A Grade / Juniors",4,IF(A2="B Grade",6,IF(A2="C Grade",8,IF(A2="D Grade",10,12)))))</f>
        <v>500</v>
      </c>
    </row>
    <row r="3" spans="1:13" ht="17" x14ac:dyDescent="0.2">
      <c r="A3" s="74" t="s">
        <v>61</v>
      </c>
      <c r="B3" s="74" t="s">
        <v>34</v>
      </c>
      <c r="C3" s="74">
        <v>2</v>
      </c>
      <c r="D3" s="75" t="s">
        <v>64</v>
      </c>
      <c r="E3" s="70" t="s">
        <v>63</v>
      </c>
      <c r="F3" s="74" t="s">
        <v>500</v>
      </c>
      <c r="G3" s="74">
        <v>16</v>
      </c>
      <c r="H3" s="94">
        <v>1.3979166666666665</v>
      </c>
      <c r="I3" s="62">
        <f>VLOOKUP(C3,'Points Table'!A$3:L$43,IF(A3="A Grade / Juniors",4,IF(A3="B Grade",6,IF(A3="C Grade",8,IF(A3="D Grade",10,12)))))</f>
        <v>450</v>
      </c>
    </row>
    <row r="4" spans="1:13" ht="17" x14ac:dyDescent="0.2">
      <c r="A4" s="74" t="s">
        <v>61</v>
      </c>
      <c r="B4" s="74" t="s">
        <v>34</v>
      </c>
      <c r="C4" s="74">
        <v>3</v>
      </c>
      <c r="D4" s="75" t="s">
        <v>65</v>
      </c>
      <c r="E4" s="70" t="s">
        <v>63</v>
      </c>
      <c r="F4" s="74" t="s">
        <v>501</v>
      </c>
      <c r="G4" s="74">
        <v>16</v>
      </c>
      <c r="H4" s="94">
        <v>1.4208333333333334</v>
      </c>
      <c r="I4" s="62">
        <f>VLOOKUP(C4,'Points Table'!A$3:L$43,IF(A4="A Grade / Juniors",4,IF(A4="B Grade",6,IF(A4="C Grade",8,IF(A4="D Grade",10,12)))))</f>
        <v>420</v>
      </c>
    </row>
    <row r="5" spans="1:13" ht="17" x14ac:dyDescent="0.2">
      <c r="A5" s="74" t="s">
        <v>61</v>
      </c>
      <c r="B5" s="74" t="s">
        <v>34</v>
      </c>
      <c r="C5" s="74">
        <v>4</v>
      </c>
      <c r="D5" s="75" t="s">
        <v>66</v>
      </c>
      <c r="E5" s="70" t="s">
        <v>63</v>
      </c>
      <c r="F5" s="74" t="s">
        <v>502</v>
      </c>
      <c r="G5" s="74">
        <v>16</v>
      </c>
      <c r="H5" s="94">
        <v>1.4236111111111109</v>
      </c>
      <c r="I5" s="62">
        <f>VLOOKUP(C5,'Points Table'!A$3:L$43,IF(A5="A Grade / Juniors",4,IF(A5="B Grade",6,IF(A5="C Grade",8,IF(A5="D Grade",10,12)))))</f>
        <v>400</v>
      </c>
    </row>
    <row r="6" spans="1:13" ht="17" x14ac:dyDescent="0.2">
      <c r="A6" s="74" t="s">
        <v>61</v>
      </c>
      <c r="B6" s="74" t="s">
        <v>34</v>
      </c>
      <c r="C6" s="74">
        <v>5</v>
      </c>
      <c r="D6" s="75" t="s">
        <v>67</v>
      </c>
      <c r="E6" s="70" t="s">
        <v>63</v>
      </c>
      <c r="F6" s="74" t="s">
        <v>503</v>
      </c>
      <c r="G6" s="74">
        <v>16</v>
      </c>
      <c r="H6" s="94">
        <v>1.4625000000000001</v>
      </c>
      <c r="I6" s="62">
        <f>VLOOKUP(C6,'Points Table'!A$3:L$43,IF(A6="A Grade / Juniors",4,IF(A6="B Grade",6,IF(A6="C Grade",8,IF(A6="D Grade",10,12)))))</f>
        <v>390</v>
      </c>
    </row>
    <row r="7" spans="1:13" ht="19" x14ac:dyDescent="0.2">
      <c r="A7" s="74" t="s">
        <v>61</v>
      </c>
      <c r="B7" s="74" t="s">
        <v>34</v>
      </c>
      <c r="C7" s="74">
        <v>6</v>
      </c>
      <c r="D7" s="75" t="s">
        <v>68</v>
      </c>
      <c r="E7" s="70" t="s">
        <v>63</v>
      </c>
      <c r="F7" s="74" t="s">
        <v>504</v>
      </c>
      <c r="G7" s="74">
        <v>16</v>
      </c>
      <c r="H7" s="94">
        <v>1.4680555555555557</v>
      </c>
      <c r="I7" s="62">
        <f>VLOOKUP(C7,'Points Table'!A$3:L$43,IF(A7="A Grade / Juniors",4,IF(A7="B Grade",6,IF(A7="C Grade",8,IF(A7="D Grade",10,12)))))</f>
        <v>380</v>
      </c>
      <c r="M7" s="90"/>
    </row>
    <row r="8" spans="1:13" ht="19" x14ac:dyDescent="0.2">
      <c r="A8" s="74" t="s">
        <v>61</v>
      </c>
      <c r="B8" s="74" t="s">
        <v>34</v>
      </c>
      <c r="C8" s="74">
        <v>7</v>
      </c>
      <c r="D8" s="75" t="s">
        <v>69</v>
      </c>
      <c r="E8" s="70" t="s">
        <v>63</v>
      </c>
      <c r="F8" s="74" t="s">
        <v>505</v>
      </c>
      <c r="G8" s="74">
        <v>15</v>
      </c>
      <c r="H8" s="94">
        <v>1.3923611111111109</v>
      </c>
      <c r="I8" s="62">
        <f>VLOOKUP(C8,'Points Table'!A$3:L$43,IF(A8="A Grade / Juniors",4,IF(A8="B Grade",6,IF(A8="C Grade",8,IF(A8="D Grade",10,12)))))</f>
        <v>370</v>
      </c>
      <c r="M8" s="90"/>
    </row>
    <row r="9" spans="1:13" ht="19" x14ac:dyDescent="0.2">
      <c r="A9" s="74" t="s">
        <v>61</v>
      </c>
      <c r="B9" s="74" t="s">
        <v>34</v>
      </c>
      <c r="C9" s="74">
        <v>8</v>
      </c>
      <c r="D9" s="75" t="s">
        <v>70</v>
      </c>
      <c r="E9" s="70" t="s">
        <v>63</v>
      </c>
      <c r="F9" s="74" t="s">
        <v>506</v>
      </c>
      <c r="G9" s="74">
        <v>15</v>
      </c>
      <c r="H9" s="94">
        <v>1.3930555555555555</v>
      </c>
      <c r="I9" s="62">
        <f>VLOOKUP(C9,'Points Table'!A$3:L$43,IF(A9="A Grade / Juniors",4,IF(A9="B Grade",6,IF(A9="C Grade",8,IF(A9="D Grade",10,12)))))</f>
        <v>360</v>
      </c>
      <c r="M9" s="90"/>
    </row>
    <row r="10" spans="1:13" ht="19" x14ac:dyDescent="0.2">
      <c r="A10" s="74" t="s">
        <v>61</v>
      </c>
      <c r="B10" s="74" t="s">
        <v>34</v>
      </c>
      <c r="C10" s="74">
        <v>9</v>
      </c>
      <c r="D10" s="75" t="s">
        <v>71</v>
      </c>
      <c r="E10" s="70" t="s">
        <v>63</v>
      </c>
      <c r="F10" s="74" t="s">
        <v>507</v>
      </c>
      <c r="G10" s="74">
        <v>15</v>
      </c>
      <c r="H10" s="94">
        <v>1.4104166666666667</v>
      </c>
      <c r="I10" s="62">
        <f>VLOOKUP(C10,'Points Table'!A$3:L$43,IF(A10="A Grade / Juniors",4,IF(A10="B Grade",6,IF(A10="C Grade",8,IF(A10="D Grade",10,12)))))</f>
        <v>350</v>
      </c>
      <c r="M10" s="90"/>
    </row>
    <row r="11" spans="1:13" ht="19" x14ac:dyDescent="0.2">
      <c r="A11" s="74" t="s">
        <v>61</v>
      </c>
      <c r="B11" s="74" t="s">
        <v>34</v>
      </c>
      <c r="C11" s="74">
        <v>10</v>
      </c>
      <c r="D11" s="75" t="s">
        <v>72</v>
      </c>
      <c r="E11" s="70" t="s">
        <v>63</v>
      </c>
      <c r="F11" s="74" t="s">
        <v>508</v>
      </c>
      <c r="G11" s="74">
        <v>15</v>
      </c>
      <c r="H11" s="94">
        <v>1.4152777777777779</v>
      </c>
      <c r="I11" s="62">
        <f>VLOOKUP(C11,'Points Table'!A$3:L$43,IF(A11="A Grade / Juniors",4,IF(A11="B Grade",6,IF(A11="C Grade",8,IF(A11="D Grade",10,12)))))</f>
        <v>340</v>
      </c>
      <c r="M11" s="90"/>
    </row>
    <row r="12" spans="1:13" ht="19" x14ac:dyDescent="0.2">
      <c r="A12" s="74" t="s">
        <v>61</v>
      </c>
      <c r="B12" s="74" t="s">
        <v>34</v>
      </c>
      <c r="C12" s="74">
        <v>11</v>
      </c>
      <c r="D12" s="75" t="s">
        <v>73</v>
      </c>
      <c r="E12" s="70" t="s">
        <v>63</v>
      </c>
      <c r="F12" s="74" t="s">
        <v>509</v>
      </c>
      <c r="G12" s="74">
        <v>15</v>
      </c>
      <c r="H12" s="94">
        <v>1.4465277777777779</v>
      </c>
      <c r="I12" s="62">
        <f>VLOOKUP(C12,'Points Table'!A$3:L$43,IF(A12="A Grade / Juniors",4,IF(A12="B Grade",6,IF(A12="C Grade",8,IF(A12="D Grade",10,12)))))</f>
        <v>330</v>
      </c>
      <c r="M12" s="90"/>
    </row>
    <row r="13" spans="1:13" ht="19" x14ac:dyDescent="0.2">
      <c r="A13" s="74" t="s">
        <v>61</v>
      </c>
      <c r="B13" s="74" t="s">
        <v>34</v>
      </c>
      <c r="C13" s="74">
        <v>12</v>
      </c>
      <c r="D13" s="75" t="s">
        <v>74</v>
      </c>
      <c r="E13" s="70" t="s">
        <v>63</v>
      </c>
      <c r="F13" s="74" t="s">
        <v>510</v>
      </c>
      <c r="G13" s="74">
        <v>15</v>
      </c>
      <c r="H13" s="94">
        <v>1.4472222222222222</v>
      </c>
      <c r="I13" s="62">
        <f>VLOOKUP(C13,'Points Table'!A$3:L$43,IF(A13="A Grade / Juniors",4,IF(A13="B Grade",6,IF(A13="C Grade",8,IF(A13="D Grade",10,12)))))</f>
        <v>320</v>
      </c>
      <c r="M13" s="90"/>
    </row>
    <row r="14" spans="1:13" ht="19" x14ac:dyDescent="0.2">
      <c r="A14" s="74" t="s">
        <v>61</v>
      </c>
      <c r="B14" s="74" t="s">
        <v>34</v>
      </c>
      <c r="C14" s="74">
        <v>13</v>
      </c>
      <c r="D14" s="75" t="s">
        <v>75</v>
      </c>
      <c r="E14" s="70" t="s">
        <v>63</v>
      </c>
      <c r="F14" s="74" t="s">
        <v>511</v>
      </c>
      <c r="G14" s="74">
        <v>6</v>
      </c>
      <c r="H14" s="94">
        <v>0.57986111111111105</v>
      </c>
      <c r="I14" s="62">
        <f>VLOOKUP(C14,'Points Table'!A$3:L$43,IF(A14="A Grade / Juniors",4,IF(A14="B Grade",6,IF(A14="C Grade",8,IF(A14="D Grade",10,12)))))</f>
        <v>310</v>
      </c>
      <c r="M14" s="90"/>
    </row>
    <row r="15" spans="1:13" ht="19" x14ac:dyDescent="0.2">
      <c r="A15" s="74" t="s">
        <v>19</v>
      </c>
      <c r="B15" s="74" t="s">
        <v>35</v>
      </c>
      <c r="C15" s="74">
        <v>1</v>
      </c>
      <c r="D15" s="75" t="s">
        <v>62</v>
      </c>
      <c r="E15" s="70" t="s">
        <v>63</v>
      </c>
      <c r="F15" s="74" t="s">
        <v>518</v>
      </c>
      <c r="G15" s="74">
        <v>12</v>
      </c>
      <c r="H15" s="94">
        <v>1.1097222222222223</v>
      </c>
      <c r="I15" s="62">
        <f>VLOOKUP(C15,'Points Table'!A$3:L$43,IF(A15="A Grade / Juniors",4,IF(A15="B Grade",6,IF(A15="C Grade",8,IF(A15="D Grade",10,12)))))</f>
        <v>400</v>
      </c>
      <c r="M15" s="90"/>
    </row>
    <row r="16" spans="1:13" ht="19" x14ac:dyDescent="0.2">
      <c r="A16" s="74" t="s">
        <v>19</v>
      </c>
      <c r="B16" s="74" t="s">
        <v>35</v>
      </c>
      <c r="C16" s="74">
        <v>2</v>
      </c>
      <c r="D16" s="75" t="s">
        <v>64</v>
      </c>
      <c r="E16" s="70" t="s">
        <v>63</v>
      </c>
      <c r="F16" s="74" t="s">
        <v>519</v>
      </c>
      <c r="G16" s="74">
        <v>12</v>
      </c>
      <c r="H16" s="94">
        <v>1.1736111111111112</v>
      </c>
      <c r="I16" s="62">
        <f>VLOOKUP(C16,'Points Table'!A$3:L$43,IF(A16="A Grade / Juniors",4,IF(A16="B Grade",6,IF(A16="C Grade",8,IF(A16="D Grade",10,12)))))</f>
        <v>360</v>
      </c>
      <c r="M16" s="90"/>
    </row>
    <row r="17" spans="1:13" ht="19" x14ac:dyDescent="0.2">
      <c r="A17" s="74" t="s">
        <v>19</v>
      </c>
      <c r="B17" s="74" t="s">
        <v>35</v>
      </c>
      <c r="C17" s="74">
        <v>3</v>
      </c>
      <c r="D17" s="75" t="s">
        <v>65</v>
      </c>
      <c r="E17" s="70" t="s">
        <v>63</v>
      </c>
      <c r="F17" s="74" t="s">
        <v>520</v>
      </c>
      <c r="G17" s="74">
        <v>12</v>
      </c>
      <c r="H17" s="94">
        <v>1.1833333333333333</v>
      </c>
      <c r="I17" s="62">
        <f>VLOOKUP(C17,'Points Table'!A$3:L$43,IF(A17="A Grade / Juniors",4,IF(A17="B Grade",6,IF(A17="C Grade",8,IF(A17="D Grade",10,12)))))</f>
        <v>336</v>
      </c>
      <c r="M17" s="90"/>
    </row>
    <row r="18" spans="1:13" ht="19" x14ac:dyDescent="0.2">
      <c r="A18" s="74" t="s">
        <v>19</v>
      </c>
      <c r="B18" s="74" t="s">
        <v>35</v>
      </c>
      <c r="C18" s="74">
        <v>4</v>
      </c>
      <c r="D18" s="75" t="s">
        <v>66</v>
      </c>
      <c r="E18" s="70" t="s">
        <v>63</v>
      </c>
      <c r="F18" s="74" t="s">
        <v>521</v>
      </c>
      <c r="G18" s="74">
        <v>12</v>
      </c>
      <c r="H18" s="94">
        <v>1.1944444444444444</v>
      </c>
      <c r="I18" s="62">
        <f>VLOOKUP(C18,'Points Table'!A$3:L$43,IF(A18="A Grade / Juniors",4,IF(A18="B Grade",6,IF(A18="C Grade",8,IF(A18="D Grade",10,12)))))</f>
        <v>320</v>
      </c>
      <c r="M18" s="90"/>
    </row>
    <row r="19" spans="1:13" ht="17" x14ac:dyDescent="0.2">
      <c r="A19" s="74" t="s">
        <v>19</v>
      </c>
      <c r="B19" s="74" t="s">
        <v>35</v>
      </c>
      <c r="C19" s="74">
        <v>5</v>
      </c>
      <c r="D19" s="75" t="s">
        <v>67</v>
      </c>
      <c r="E19" s="70" t="s">
        <v>63</v>
      </c>
      <c r="F19" s="74" t="s">
        <v>522</v>
      </c>
      <c r="G19" s="74">
        <v>12</v>
      </c>
      <c r="H19" s="94">
        <v>1.2027777777777777</v>
      </c>
      <c r="I19" s="62">
        <f>VLOOKUP(C19,'Points Table'!A$3:L$43,IF(A19="A Grade / Juniors",4,IF(A19="B Grade",6,IF(A19="C Grade",8,IF(A19="D Grade",10,12)))))</f>
        <v>312</v>
      </c>
    </row>
    <row r="20" spans="1:13" ht="17" x14ac:dyDescent="0.2">
      <c r="A20" s="74" t="s">
        <v>19</v>
      </c>
      <c r="B20" s="74" t="s">
        <v>35</v>
      </c>
      <c r="C20" s="74">
        <v>6</v>
      </c>
      <c r="D20" s="75" t="s">
        <v>68</v>
      </c>
      <c r="E20" s="70" t="s">
        <v>63</v>
      </c>
      <c r="F20" s="74" t="s">
        <v>523</v>
      </c>
      <c r="G20" s="74">
        <v>12</v>
      </c>
      <c r="H20" s="94">
        <v>1.2152777777777779</v>
      </c>
      <c r="I20" s="62">
        <f>VLOOKUP(C20,'Points Table'!A$3:L$43,IF(A20="A Grade / Juniors",4,IF(A20="B Grade",6,IF(A20="C Grade",8,IF(A20="D Grade",10,12)))))</f>
        <v>304</v>
      </c>
    </row>
    <row r="21" spans="1:13" ht="19" x14ac:dyDescent="0.2">
      <c r="A21" s="74" t="s">
        <v>19</v>
      </c>
      <c r="B21" s="74" t="s">
        <v>35</v>
      </c>
      <c r="C21" s="74">
        <v>7</v>
      </c>
      <c r="D21" s="75" t="s">
        <v>69</v>
      </c>
      <c r="E21" s="70" t="s">
        <v>63</v>
      </c>
      <c r="F21" s="74" t="s">
        <v>524</v>
      </c>
      <c r="G21" s="74">
        <v>11</v>
      </c>
      <c r="H21" s="94">
        <v>1.1652777777777776</v>
      </c>
      <c r="I21" s="62">
        <f>VLOOKUP(C21,'Points Table'!A$3:L$43,IF(A21="A Grade / Juniors",4,IF(A21="B Grade",6,IF(A21="C Grade",8,IF(A21="D Grade",10,12)))))</f>
        <v>296</v>
      </c>
      <c r="M21" s="90"/>
    </row>
    <row r="22" spans="1:13" ht="19" x14ac:dyDescent="0.2">
      <c r="A22" s="74" t="s">
        <v>19</v>
      </c>
      <c r="B22" s="74" t="s">
        <v>35</v>
      </c>
      <c r="C22" s="74">
        <v>8</v>
      </c>
      <c r="D22" s="75" t="s">
        <v>70</v>
      </c>
      <c r="E22" s="70" t="s">
        <v>63</v>
      </c>
      <c r="F22" s="74" t="s">
        <v>525</v>
      </c>
      <c r="G22" s="74">
        <v>11</v>
      </c>
      <c r="H22" s="94">
        <v>1.1833333333333333</v>
      </c>
      <c r="I22" s="62">
        <f>VLOOKUP(C22,'Points Table'!A$3:L$43,IF(A22="A Grade / Juniors",4,IF(A22="B Grade",6,IF(A22="C Grade",8,IF(A22="D Grade",10,12)))))</f>
        <v>288</v>
      </c>
      <c r="M22" s="90"/>
    </row>
    <row r="23" spans="1:13" ht="19" x14ac:dyDescent="0.2">
      <c r="A23" s="74" t="s">
        <v>19</v>
      </c>
      <c r="B23" s="74" t="s">
        <v>35</v>
      </c>
      <c r="C23" s="74">
        <v>9</v>
      </c>
      <c r="D23" s="75" t="s">
        <v>71</v>
      </c>
      <c r="E23" s="70" t="s">
        <v>63</v>
      </c>
      <c r="F23" s="74" t="s">
        <v>526</v>
      </c>
      <c r="G23" s="74">
        <v>10</v>
      </c>
      <c r="H23" s="94">
        <v>1.1222222222222222</v>
      </c>
      <c r="I23" s="62">
        <f>VLOOKUP(C23,'Points Table'!A$3:L$43,IF(A23="A Grade / Juniors",4,IF(A23="B Grade",6,IF(A23="C Grade",8,IF(A23="D Grade",10,12)))))</f>
        <v>280</v>
      </c>
      <c r="M23" s="90"/>
    </row>
    <row r="24" spans="1:13" ht="19" x14ac:dyDescent="0.2">
      <c r="A24" s="74" t="s">
        <v>21</v>
      </c>
      <c r="B24" s="74" t="s">
        <v>36</v>
      </c>
      <c r="C24" s="74">
        <v>1</v>
      </c>
      <c r="D24" s="75" t="s">
        <v>62</v>
      </c>
      <c r="E24" s="70" t="s">
        <v>63</v>
      </c>
      <c r="F24" s="74" t="s">
        <v>529</v>
      </c>
      <c r="G24" s="74">
        <v>9</v>
      </c>
      <c r="H24" s="94">
        <v>0.92847222222222225</v>
      </c>
      <c r="I24" s="62">
        <f>VLOOKUP(C24,'Points Table'!A$3:L$43,IF(A24="A Grade / Juniors",4,IF(A24="B Grade",6,IF(A24="C Grade",8,IF(A24="D Grade",10,12)))))</f>
        <v>350</v>
      </c>
      <c r="M24" s="90"/>
    </row>
    <row r="25" spans="1:13" ht="19" x14ac:dyDescent="0.2">
      <c r="A25" s="74" t="s">
        <v>21</v>
      </c>
      <c r="B25" s="74" t="s">
        <v>36</v>
      </c>
      <c r="C25" s="74">
        <v>2</v>
      </c>
      <c r="D25" s="75" t="s">
        <v>64</v>
      </c>
      <c r="E25" s="70" t="s">
        <v>63</v>
      </c>
      <c r="F25" s="74" t="s">
        <v>530</v>
      </c>
      <c r="G25" s="74">
        <v>9</v>
      </c>
      <c r="H25" s="94">
        <v>0.93402777777777779</v>
      </c>
      <c r="I25" s="62">
        <f>VLOOKUP(C25,'Points Table'!A$3:L$43,IF(A25="A Grade / Juniors",4,IF(A25="B Grade",6,IF(A25="C Grade",8,IF(A25="D Grade",10,12)))))</f>
        <v>315</v>
      </c>
      <c r="M25" s="90"/>
    </row>
    <row r="26" spans="1:13" ht="19" x14ac:dyDescent="0.2">
      <c r="A26" s="74" t="s">
        <v>21</v>
      </c>
      <c r="B26" s="74" t="s">
        <v>36</v>
      </c>
      <c r="C26" s="74">
        <v>3</v>
      </c>
      <c r="D26" s="75" t="s">
        <v>65</v>
      </c>
      <c r="E26" s="70" t="s">
        <v>63</v>
      </c>
      <c r="F26" s="74" t="s">
        <v>531</v>
      </c>
      <c r="G26" s="74">
        <v>9</v>
      </c>
      <c r="H26" s="94">
        <v>0.94166666666666676</v>
      </c>
      <c r="I26" s="62">
        <f>VLOOKUP(C26,'Points Table'!A$3:L$43,IF(A26="A Grade / Juniors",4,IF(A26="B Grade",6,IF(A26="C Grade",8,IF(A26="D Grade",10,12)))))</f>
        <v>294</v>
      </c>
      <c r="M26" s="90"/>
    </row>
    <row r="27" spans="1:13" ht="17" x14ac:dyDescent="0.2">
      <c r="A27" s="74" t="s">
        <v>21</v>
      </c>
      <c r="B27" s="74" t="s">
        <v>36</v>
      </c>
      <c r="C27" s="74">
        <v>4</v>
      </c>
      <c r="D27" s="75" t="s">
        <v>66</v>
      </c>
      <c r="E27" s="70" t="s">
        <v>63</v>
      </c>
      <c r="F27" s="74" t="s">
        <v>532</v>
      </c>
      <c r="G27" s="74">
        <v>9</v>
      </c>
      <c r="H27" s="94">
        <v>0.9506944444444444</v>
      </c>
      <c r="I27" s="62">
        <f>VLOOKUP(C27,'Points Table'!A$3:L$43,IF(A27="A Grade / Juniors",4,IF(A27="B Grade",6,IF(A27="C Grade",8,IF(A27="D Grade",10,12)))))</f>
        <v>280</v>
      </c>
    </row>
    <row r="28" spans="1:13" ht="17" x14ac:dyDescent="0.2">
      <c r="A28" s="74" t="s">
        <v>21</v>
      </c>
      <c r="B28" s="74" t="s">
        <v>36</v>
      </c>
      <c r="C28" s="74">
        <v>5</v>
      </c>
      <c r="D28" s="75" t="s">
        <v>67</v>
      </c>
      <c r="E28" s="70" t="s">
        <v>63</v>
      </c>
      <c r="F28" s="74" t="s">
        <v>533</v>
      </c>
      <c r="G28" s="74">
        <v>9</v>
      </c>
      <c r="H28" s="94">
        <v>0.96180555555555547</v>
      </c>
      <c r="I28" s="62">
        <f>VLOOKUP(C28,'Points Table'!A$3:L$43,IF(A28="A Grade / Juniors",4,IF(A28="B Grade",6,IF(A28="C Grade",8,IF(A28="D Grade",10,12)))))</f>
        <v>273</v>
      </c>
    </row>
    <row r="29" spans="1:13" ht="19" x14ac:dyDescent="0.2">
      <c r="A29" s="74" t="s">
        <v>21</v>
      </c>
      <c r="B29" s="74" t="s">
        <v>36</v>
      </c>
      <c r="C29" s="74">
        <v>6</v>
      </c>
      <c r="D29" s="75" t="s">
        <v>68</v>
      </c>
      <c r="E29" s="70" t="s">
        <v>63</v>
      </c>
      <c r="F29" s="74" t="s">
        <v>534</v>
      </c>
      <c r="G29" s="74">
        <v>9</v>
      </c>
      <c r="H29" s="94">
        <v>0.97291666666666676</v>
      </c>
      <c r="I29" s="62">
        <f>VLOOKUP(C29,'Points Table'!A$3:L$43,IF(A29="A Grade / Juniors",4,IF(A29="B Grade",6,IF(A29="C Grade",8,IF(A29="D Grade",10,12)))))</f>
        <v>266</v>
      </c>
      <c r="J29" s="90"/>
      <c r="K29" s="90"/>
      <c r="L29" s="91"/>
      <c r="M29" s="90"/>
    </row>
    <row r="30" spans="1:13" ht="19" x14ac:dyDescent="0.2">
      <c r="A30" s="74" t="s">
        <v>21</v>
      </c>
      <c r="B30" s="74" t="s">
        <v>36</v>
      </c>
      <c r="C30" s="74">
        <v>7</v>
      </c>
      <c r="D30" s="75" t="s">
        <v>69</v>
      </c>
      <c r="E30" s="70" t="s">
        <v>63</v>
      </c>
      <c r="F30" s="74" t="s">
        <v>535</v>
      </c>
      <c r="G30" s="74">
        <v>9</v>
      </c>
      <c r="H30" s="94">
        <v>0.97430555555555554</v>
      </c>
      <c r="I30" s="62">
        <f>VLOOKUP(C30,'Points Table'!A$3:L$43,IF(A30="A Grade / Juniors",4,IF(A30="B Grade",6,IF(A30="C Grade",8,IF(A30="D Grade",10,12)))))</f>
        <v>259</v>
      </c>
      <c r="J30" s="90"/>
      <c r="K30" s="90"/>
      <c r="L30" s="91"/>
      <c r="M30" s="90"/>
    </row>
    <row r="31" spans="1:13" ht="19" x14ac:dyDescent="0.2">
      <c r="A31" s="74" t="s">
        <v>21</v>
      </c>
      <c r="B31" s="74" t="s">
        <v>36</v>
      </c>
      <c r="C31" s="74">
        <v>8</v>
      </c>
      <c r="D31" s="75" t="s">
        <v>70</v>
      </c>
      <c r="E31" s="70" t="s">
        <v>63</v>
      </c>
      <c r="F31" s="74" t="s">
        <v>536</v>
      </c>
      <c r="G31" s="74">
        <v>9</v>
      </c>
      <c r="H31" s="94">
        <v>0.98611111111111116</v>
      </c>
      <c r="I31" s="62">
        <f>VLOOKUP(C31,'Points Table'!A$3:L$43,IF(A31="A Grade / Juniors",4,IF(A31="B Grade",6,IF(A31="C Grade",8,IF(A31="D Grade",10,12)))))</f>
        <v>251.99999999999997</v>
      </c>
      <c r="J31" s="90"/>
      <c r="K31" s="90"/>
      <c r="L31" s="91"/>
      <c r="M31" s="90"/>
    </row>
    <row r="32" spans="1:13" ht="19" x14ac:dyDescent="0.2">
      <c r="A32" s="74" t="s">
        <v>21</v>
      </c>
      <c r="B32" s="74" t="s">
        <v>36</v>
      </c>
      <c r="C32" s="74">
        <v>9</v>
      </c>
      <c r="D32" s="75" t="s">
        <v>71</v>
      </c>
      <c r="E32" s="70" t="s">
        <v>63</v>
      </c>
      <c r="F32" s="74" t="s">
        <v>537</v>
      </c>
      <c r="G32" s="74">
        <v>9</v>
      </c>
      <c r="H32" s="94">
        <v>0.98958333333333337</v>
      </c>
      <c r="I32" s="62">
        <f>VLOOKUP(C32,'Points Table'!A$3:L$43,IF(A32="A Grade / Juniors",4,IF(A32="B Grade",6,IF(A32="C Grade",8,IF(A32="D Grade",10,12)))))</f>
        <v>244.99999999999997</v>
      </c>
      <c r="J32" s="90"/>
      <c r="K32" s="90"/>
      <c r="L32" s="91"/>
      <c r="M32" s="90"/>
    </row>
    <row r="33" spans="1:13" ht="19" x14ac:dyDescent="0.2">
      <c r="A33" s="74" t="s">
        <v>21</v>
      </c>
      <c r="B33" s="74" t="s">
        <v>36</v>
      </c>
      <c r="C33" s="74">
        <v>10</v>
      </c>
      <c r="D33" s="75" t="s">
        <v>72</v>
      </c>
      <c r="E33" s="70" t="s">
        <v>63</v>
      </c>
      <c r="F33" s="74" t="s">
        <v>538</v>
      </c>
      <c r="G33" s="74">
        <v>9</v>
      </c>
      <c r="H33" s="94">
        <v>0.99305555555555547</v>
      </c>
      <c r="I33" s="62">
        <f>VLOOKUP(C33,'Points Table'!A$3:L$43,IF(A33="A Grade / Juniors",4,IF(A33="B Grade",6,IF(A33="C Grade",8,IF(A33="D Grade",10,12)))))</f>
        <v>237.99999999999997</v>
      </c>
      <c r="J33" s="90"/>
      <c r="K33" s="90"/>
      <c r="L33" s="91"/>
      <c r="M33" s="90"/>
    </row>
    <row r="34" spans="1:13" ht="19" x14ac:dyDescent="0.2">
      <c r="A34" s="74" t="s">
        <v>21</v>
      </c>
      <c r="B34" s="74" t="s">
        <v>36</v>
      </c>
      <c r="C34" s="74">
        <v>11</v>
      </c>
      <c r="D34" s="75" t="s">
        <v>73</v>
      </c>
      <c r="E34" s="70" t="s">
        <v>63</v>
      </c>
      <c r="F34" s="74" t="s">
        <v>539</v>
      </c>
      <c r="G34" s="74">
        <v>9</v>
      </c>
      <c r="H34" s="94">
        <v>1.0006944444444443</v>
      </c>
      <c r="I34" s="62">
        <f>VLOOKUP(C34,'Points Table'!A$3:L$43,IF(A34="A Grade / Juniors",4,IF(A34="B Grade",6,IF(A34="C Grade",8,IF(A34="D Grade",10,12)))))</f>
        <v>230.99999999999997</v>
      </c>
      <c r="J34" s="90"/>
      <c r="K34" s="90"/>
      <c r="L34" s="91"/>
      <c r="M34" s="90"/>
    </row>
    <row r="35" spans="1:13" ht="19" x14ac:dyDescent="0.2">
      <c r="A35" s="74" t="s">
        <v>21</v>
      </c>
      <c r="B35" s="74" t="s">
        <v>36</v>
      </c>
      <c r="C35" s="74">
        <v>12</v>
      </c>
      <c r="D35" s="75" t="s">
        <v>74</v>
      </c>
      <c r="E35" s="70" t="s">
        <v>63</v>
      </c>
      <c r="F35" s="74" t="s">
        <v>540</v>
      </c>
      <c r="G35" s="74">
        <v>9</v>
      </c>
      <c r="H35" s="94">
        <v>1.0118055555555556</v>
      </c>
      <c r="I35" s="62">
        <f>VLOOKUP(C35,'Points Table'!A$3:L$43,IF(A35="A Grade / Juniors",4,IF(A35="B Grade",6,IF(A35="C Grade",8,IF(A35="D Grade",10,12)))))</f>
        <v>224</v>
      </c>
      <c r="J35" s="90"/>
      <c r="K35" s="90"/>
      <c r="L35" s="91"/>
      <c r="M35" s="90"/>
    </row>
    <row r="36" spans="1:13" ht="19" x14ac:dyDescent="0.2">
      <c r="A36" s="74" t="s">
        <v>21</v>
      </c>
      <c r="B36" s="74" t="s">
        <v>36</v>
      </c>
      <c r="C36" s="74">
        <v>13</v>
      </c>
      <c r="D36" s="75" t="s">
        <v>75</v>
      </c>
      <c r="E36" s="70" t="s">
        <v>63</v>
      </c>
      <c r="F36" s="74" t="s">
        <v>541</v>
      </c>
      <c r="G36" s="74">
        <v>9</v>
      </c>
      <c r="H36" s="94">
        <v>1.0118055555555556</v>
      </c>
      <c r="I36" s="62">
        <f>VLOOKUP(C36,'Points Table'!A$3:L$43,IF(A36="A Grade / Juniors",4,IF(A36="B Grade",6,IF(A36="C Grade",8,IF(A36="D Grade",10,12)))))</f>
        <v>217</v>
      </c>
      <c r="J36" s="90"/>
      <c r="K36" s="90"/>
      <c r="L36" s="91"/>
      <c r="M36" s="90"/>
    </row>
    <row r="37" spans="1:13" ht="19" x14ac:dyDescent="0.2">
      <c r="A37" s="74" t="s">
        <v>21</v>
      </c>
      <c r="B37" s="74" t="s">
        <v>36</v>
      </c>
      <c r="C37" s="74">
        <v>14</v>
      </c>
      <c r="D37" s="75" t="s">
        <v>76</v>
      </c>
      <c r="E37" s="70" t="s">
        <v>63</v>
      </c>
      <c r="F37" s="74" t="s">
        <v>542</v>
      </c>
      <c r="G37" s="74">
        <v>9</v>
      </c>
      <c r="H37" s="94">
        <v>1.0326388888888889</v>
      </c>
      <c r="I37" s="62">
        <f>VLOOKUP(C37,'Points Table'!A$3:L$43,IF(A37="A Grade / Juniors",4,IF(A37="B Grade",6,IF(A37="C Grade",8,IF(A37="D Grade",10,12)))))</f>
        <v>210</v>
      </c>
      <c r="J37" s="90"/>
      <c r="K37" s="90"/>
      <c r="L37" s="91"/>
      <c r="M37" s="90"/>
    </row>
    <row r="38" spans="1:13" ht="19" x14ac:dyDescent="0.2">
      <c r="A38" s="74" t="s">
        <v>21</v>
      </c>
      <c r="B38" s="74" t="s">
        <v>36</v>
      </c>
      <c r="C38" s="74">
        <v>15</v>
      </c>
      <c r="D38" s="75" t="s">
        <v>77</v>
      </c>
      <c r="E38" s="70" t="s">
        <v>63</v>
      </c>
      <c r="F38" s="74" t="s">
        <v>543</v>
      </c>
      <c r="G38" s="74">
        <v>8</v>
      </c>
      <c r="H38" s="94">
        <v>0.96944444444444444</v>
      </c>
      <c r="I38" s="62">
        <f>VLOOKUP(C38,'Points Table'!A$3:L$43,IF(A38="A Grade / Juniors",4,IF(A38="B Grade",6,IF(A38="C Grade",8,IF(A38="D Grade",10,12)))))</f>
        <v>203</v>
      </c>
      <c r="J38" s="90"/>
      <c r="K38" s="90"/>
      <c r="L38" s="90"/>
      <c r="M38" s="90"/>
    </row>
    <row r="39" spans="1:13" ht="19" x14ac:dyDescent="0.2">
      <c r="A39" s="74" t="s">
        <v>21</v>
      </c>
      <c r="B39" s="74" t="s">
        <v>36</v>
      </c>
      <c r="C39" s="74">
        <v>16</v>
      </c>
      <c r="D39" s="75" t="s">
        <v>78</v>
      </c>
      <c r="E39" s="70" t="s">
        <v>63</v>
      </c>
      <c r="F39" s="74" t="s">
        <v>544</v>
      </c>
      <c r="G39" s="74">
        <v>8</v>
      </c>
      <c r="H39" s="94">
        <v>1.0097222222222222</v>
      </c>
      <c r="I39" s="62">
        <f>VLOOKUP(C39,'Points Table'!A$3:L$43,IF(A39="A Grade / Juniors",4,IF(A39="B Grade",6,IF(A39="C Grade",8,IF(A39="D Grade",10,12)))))</f>
        <v>196</v>
      </c>
      <c r="J39" s="90"/>
      <c r="K39" s="90"/>
      <c r="L39" s="90"/>
      <c r="M39" s="90"/>
    </row>
    <row r="40" spans="1:13" ht="17" x14ac:dyDescent="0.2">
      <c r="A40" s="74" t="s">
        <v>21</v>
      </c>
      <c r="B40" s="74" t="s">
        <v>36</v>
      </c>
      <c r="C40" s="74">
        <v>17</v>
      </c>
      <c r="D40" s="75" t="s">
        <v>277</v>
      </c>
      <c r="E40" s="70" t="s">
        <v>63</v>
      </c>
      <c r="F40" s="74" t="s">
        <v>545</v>
      </c>
      <c r="G40" s="74">
        <v>8</v>
      </c>
      <c r="H40" s="94">
        <v>1.0222222222222224</v>
      </c>
      <c r="I40" s="62">
        <f>VLOOKUP(C40,'Points Table'!A$3:L$43,IF(A40="A Grade / Juniors",4,IF(A40="B Grade",6,IF(A40="C Grade",8,IF(A40="D Grade",10,12)))))</f>
        <v>189</v>
      </c>
    </row>
    <row r="41" spans="1:13" ht="17" x14ac:dyDescent="0.2">
      <c r="A41" s="74" t="s">
        <v>21</v>
      </c>
      <c r="B41" s="74" t="s">
        <v>36</v>
      </c>
      <c r="C41" s="74">
        <v>18</v>
      </c>
      <c r="D41" s="75" t="s">
        <v>278</v>
      </c>
      <c r="E41" s="70" t="s">
        <v>63</v>
      </c>
      <c r="F41" s="74" t="s">
        <v>546</v>
      </c>
      <c r="G41" s="74">
        <v>8</v>
      </c>
      <c r="H41" s="94">
        <v>1.038888888888889</v>
      </c>
      <c r="I41" s="62">
        <f>VLOOKUP(C41,'Points Table'!A$3:L$43,IF(A41="A Grade / Juniors",4,IF(A41="B Grade",6,IF(A41="C Grade",8,IF(A41="D Grade",10,12)))))</f>
        <v>182</v>
      </c>
    </row>
    <row r="42" spans="1:13" ht="19" x14ac:dyDescent="0.2">
      <c r="A42" s="74" t="s">
        <v>21</v>
      </c>
      <c r="B42" s="74" t="s">
        <v>36</v>
      </c>
      <c r="C42" s="74">
        <v>19</v>
      </c>
      <c r="D42" s="75" t="s">
        <v>279</v>
      </c>
      <c r="E42" s="70" t="s">
        <v>63</v>
      </c>
      <c r="F42" s="74" t="s">
        <v>547</v>
      </c>
      <c r="G42" s="74">
        <v>7</v>
      </c>
      <c r="H42" s="94">
        <v>0.94652777777777775</v>
      </c>
      <c r="I42" s="62">
        <f>VLOOKUP(C42,'Points Table'!A$3:L$43,IF(A42="A Grade / Juniors",4,IF(A42="B Grade",6,IF(A42="C Grade",8,IF(A42="D Grade",10,12)))))</f>
        <v>175</v>
      </c>
      <c r="M42" s="90"/>
    </row>
    <row r="43" spans="1:13" ht="19" x14ac:dyDescent="0.2">
      <c r="A43" s="74" t="s">
        <v>21</v>
      </c>
      <c r="B43" s="74" t="s">
        <v>36</v>
      </c>
      <c r="C43" s="74">
        <v>20</v>
      </c>
      <c r="D43" s="75" t="s">
        <v>280</v>
      </c>
      <c r="E43" s="70" t="s">
        <v>63</v>
      </c>
      <c r="F43" s="74" t="s">
        <v>548</v>
      </c>
      <c r="G43" s="74">
        <v>7</v>
      </c>
      <c r="H43" s="94">
        <v>0.97430555555555554</v>
      </c>
      <c r="I43" s="62">
        <f>VLOOKUP(C43,'Points Table'!A$3:L$43,IF(A43="A Grade / Juniors",4,IF(A43="B Grade",6,IF(A43="C Grade",8,IF(A43="D Grade",10,12)))))</f>
        <v>171.5</v>
      </c>
      <c r="M43" s="90"/>
    </row>
    <row r="44" spans="1:13" ht="17" x14ac:dyDescent="0.2">
      <c r="A44" s="74" t="s">
        <v>21</v>
      </c>
      <c r="B44" s="74" t="s">
        <v>36</v>
      </c>
      <c r="C44" s="74">
        <v>21</v>
      </c>
      <c r="D44" s="75" t="s">
        <v>281</v>
      </c>
      <c r="E44" s="70" t="s">
        <v>63</v>
      </c>
      <c r="F44" s="74" t="s">
        <v>549</v>
      </c>
      <c r="G44" s="74">
        <v>4</v>
      </c>
      <c r="H44" s="94">
        <v>0.41666666666666669</v>
      </c>
      <c r="I44" s="62">
        <f>VLOOKUP(C44,'Points Table'!A$3:L$43,IF(A44="A Grade / Juniors",4,IF(A44="B Grade",6,IF(A44="C Grade",8,IF(A44="D Grade",10,12)))))</f>
        <v>168</v>
      </c>
    </row>
    <row r="45" spans="1:13" ht="17" x14ac:dyDescent="0.2">
      <c r="A45" s="74" t="s">
        <v>23</v>
      </c>
      <c r="B45" s="74" t="s">
        <v>37</v>
      </c>
      <c r="C45" s="74">
        <v>1</v>
      </c>
      <c r="D45" s="75" t="s">
        <v>62</v>
      </c>
      <c r="E45" s="70" t="s">
        <v>63</v>
      </c>
      <c r="F45" s="74" t="s">
        <v>552</v>
      </c>
      <c r="G45" s="74">
        <v>7</v>
      </c>
      <c r="H45" s="94">
        <v>0.78819444444444453</v>
      </c>
      <c r="I45" s="62">
        <f>VLOOKUP(C45,'Points Table'!A$3:L$43,IF(A45="A Grade / Juniors",4,IF(A45="B Grade",6,IF(A45="C Grade",8,IF(A45="D Grade",10,12)))))</f>
        <v>300</v>
      </c>
    </row>
    <row r="46" spans="1:13" ht="19" x14ac:dyDescent="0.2">
      <c r="A46" s="74" t="s">
        <v>23</v>
      </c>
      <c r="B46" s="74" t="s">
        <v>37</v>
      </c>
      <c r="C46" s="74">
        <v>2</v>
      </c>
      <c r="D46" s="75" t="s">
        <v>64</v>
      </c>
      <c r="E46" s="70" t="s">
        <v>63</v>
      </c>
      <c r="F46" s="74" t="s">
        <v>553</v>
      </c>
      <c r="G46" s="74">
        <v>7</v>
      </c>
      <c r="H46" s="94">
        <v>0.8354166666666667</v>
      </c>
      <c r="I46" s="62">
        <f>VLOOKUP(C46,'Points Table'!A$3:L$43,IF(A46="A Grade / Juniors",4,IF(A46="B Grade",6,IF(A46="C Grade",8,IF(A46="D Grade",10,12)))))</f>
        <v>270</v>
      </c>
      <c r="J46" s="90"/>
      <c r="K46" s="90"/>
      <c r="L46" s="92"/>
      <c r="M46" s="90"/>
    </row>
    <row r="47" spans="1:13" ht="19" x14ac:dyDescent="0.2">
      <c r="A47" s="74" t="s">
        <v>23</v>
      </c>
      <c r="B47" s="74" t="s">
        <v>37</v>
      </c>
      <c r="C47" s="74">
        <v>3</v>
      </c>
      <c r="D47" s="75" t="s">
        <v>65</v>
      </c>
      <c r="E47" s="70" t="s">
        <v>63</v>
      </c>
      <c r="F47" s="74" t="s">
        <v>554</v>
      </c>
      <c r="G47" s="74">
        <v>7</v>
      </c>
      <c r="H47" s="94">
        <v>0.91666666666666663</v>
      </c>
      <c r="I47" s="62">
        <f>VLOOKUP(C47,'Points Table'!A$3:L$43,IF(A47="A Grade / Juniors",4,IF(A47="B Grade",6,IF(A47="C Grade",8,IF(A47="D Grade",10,12)))))</f>
        <v>252</v>
      </c>
      <c r="J47" s="90"/>
      <c r="K47" s="90"/>
      <c r="L47" s="92"/>
      <c r="M47" s="90"/>
    </row>
    <row r="48" spans="1:13" ht="19" x14ac:dyDescent="0.2">
      <c r="A48" s="74" t="s">
        <v>23</v>
      </c>
      <c r="B48" s="74" t="s">
        <v>37</v>
      </c>
      <c r="C48" s="74">
        <v>4</v>
      </c>
      <c r="D48" s="75" t="s">
        <v>66</v>
      </c>
      <c r="E48" s="70" t="s">
        <v>63</v>
      </c>
      <c r="F48" s="74" t="s">
        <v>555</v>
      </c>
      <c r="G48" s="74">
        <v>6</v>
      </c>
      <c r="H48" s="94">
        <v>0.78055555555555556</v>
      </c>
      <c r="I48" s="62">
        <f>VLOOKUP(C48,'Points Table'!A$3:L$43,IF(A48="A Grade / Juniors",4,IF(A48="B Grade",6,IF(A48="C Grade",8,IF(A48="D Grade",10,12)))))</f>
        <v>240</v>
      </c>
      <c r="J48" s="90"/>
      <c r="K48" s="90"/>
      <c r="L48" s="92"/>
      <c r="M48" s="90"/>
    </row>
    <row r="49" spans="1:13" ht="19" x14ac:dyDescent="0.2">
      <c r="A49" s="74" t="s">
        <v>23</v>
      </c>
      <c r="B49" s="74" t="s">
        <v>37</v>
      </c>
      <c r="C49" s="74">
        <v>5</v>
      </c>
      <c r="D49" s="75" t="s">
        <v>67</v>
      </c>
      <c r="E49" s="70" t="s">
        <v>63</v>
      </c>
      <c r="F49" s="74" t="s">
        <v>556</v>
      </c>
      <c r="G49" s="74">
        <v>6</v>
      </c>
      <c r="H49" s="94">
        <v>0.79375000000000007</v>
      </c>
      <c r="I49" s="62">
        <f>VLOOKUP(C49,'Points Table'!A$3:L$43,IF(A49="A Grade / Juniors",4,IF(A49="B Grade",6,IF(A49="C Grade",8,IF(A49="D Grade",10,12)))))</f>
        <v>234</v>
      </c>
      <c r="J49" s="90"/>
      <c r="K49" s="90"/>
      <c r="L49" s="92"/>
      <c r="M49" s="90"/>
    </row>
    <row r="50" spans="1:13" ht="19" x14ac:dyDescent="0.2">
      <c r="A50" s="74" t="s">
        <v>23</v>
      </c>
      <c r="B50" s="74" t="s">
        <v>37</v>
      </c>
      <c r="C50" s="74">
        <v>6</v>
      </c>
      <c r="D50" s="75" t="s">
        <v>68</v>
      </c>
      <c r="E50" s="70" t="s">
        <v>63</v>
      </c>
      <c r="F50" s="74" t="s">
        <v>557</v>
      </c>
      <c r="G50" s="74">
        <v>6</v>
      </c>
      <c r="H50" s="94">
        <v>0.8965277777777777</v>
      </c>
      <c r="I50" s="62">
        <f>VLOOKUP(C50,'Points Table'!A$3:L$43,IF(A50="A Grade / Juniors",4,IF(A50="B Grade",6,IF(A50="C Grade",8,IF(A50="D Grade",10,12)))))</f>
        <v>228</v>
      </c>
      <c r="J50" s="90"/>
      <c r="K50" s="90"/>
      <c r="L50" s="92"/>
      <c r="M50" s="90"/>
    </row>
    <row r="51" spans="1:13" ht="19" x14ac:dyDescent="0.2">
      <c r="A51" s="74" t="s">
        <v>23</v>
      </c>
      <c r="B51" s="74" t="s">
        <v>37</v>
      </c>
      <c r="C51" s="74">
        <v>7</v>
      </c>
      <c r="D51" s="75" t="s">
        <v>69</v>
      </c>
      <c r="E51" s="70" t="s">
        <v>63</v>
      </c>
      <c r="F51" s="74" t="s">
        <v>558</v>
      </c>
      <c r="G51" s="74">
        <v>6</v>
      </c>
      <c r="H51" s="94">
        <v>0.9159722222222223</v>
      </c>
      <c r="I51" s="62">
        <f>VLOOKUP(C51,'Points Table'!A$3:L$43,IF(A51="A Grade / Juniors",4,IF(A51="B Grade",6,IF(A51="C Grade",8,IF(A51="D Grade",10,12)))))</f>
        <v>222</v>
      </c>
      <c r="J51" s="90"/>
      <c r="K51" s="90"/>
      <c r="L51" s="92"/>
      <c r="M51" s="90"/>
    </row>
    <row r="52" spans="1:13" ht="19" x14ac:dyDescent="0.2">
      <c r="A52" s="74" t="s">
        <v>61</v>
      </c>
      <c r="B52" s="74" t="s">
        <v>38</v>
      </c>
      <c r="C52" s="74">
        <v>1</v>
      </c>
      <c r="D52" s="75" t="s">
        <v>62</v>
      </c>
      <c r="E52" s="70" t="s">
        <v>63</v>
      </c>
      <c r="F52" s="74" t="s">
        <v>512</v>
      </c>
      <c r="G52" s="74">
        <v>9</v>
      </c>
      <c r="H52" s="94">
        <v>0.93611111111111101</v>
      </c>
      <c r="I52" s="62">
        <f>VLOOKUP(C52,'Points Table'!A$3:L$43,IF(A52="A Grade / Juniors",4,IF(A52="B Grade",6,IF(A52="C Grade",8,IF(A52="D Grade",10,12)))))</f>
        <v>500</v>
      </c>
      <c r="J52" s="90"/>
      <c r="K52" s="90"/>
      <c r="L52" s="92"/>
      <c r="M52" s="90"/>
    </row>
    <row r="53" spans="1:13" ht="19" x14ac:dyDescent="0.2">
      <c r="A53" s="74" t="s">
        <v>61</v>
      </c>
      <c r="B53" s="74" t="s">
        <v>38</v>
      </c>
      <c r="C53" s="74">
        <v>2</v>
      </c>
      <c r="D53" s="75" t="s">
        <v>64</v>
      </c>
      <c r="E53" s="70" t="s">
        <v>63</v>
      </c>
      <c r="F53" s="74" t="s">
        <v>513</v>
      </c>
      <c r="G53" s="74">
        <v>9</v>
      </c>
      <c r="H53" s="94">
        <v>0.95833333333333337</v>
      </c>
      <c r="I53" s="62">
        <f>VLOOKUP(C53,'Points Table'!A$3:L$43,IF(A53="A Grade / Juniors",4,IF(A53="B Grade",6,IF(A53="C Grade",8,IF(A53="D Grade",10,12)))))</f>
        <v>450</v>
      </c>
      <c r="J53" s="90"/>
      <c r="K53" s="90"/>
      <c r="L53" s="92"/>
      <c r="M53" s="90"/>
    </row>
    <row r="54" spans="1:13" ht="19" x14ac:dyDescent="0.2">
      <c r="A54" s="74" t="s">
        <v>61</v>
      </c>
      <c r="B54" s="74" t="s">
        <v>38</v>
      </c>
      <c r="C54" s="74">
        <v>3</v>
      </c>
      <c r="D54" s="75" t="s">
        <v>65</v>
      </c>
      <c r="E54" s="70" t="s">
        <v>63</v>
      </c>
      <c r="F54" s="74" t="s">
        <v>514</v>
      </c>
      <c r="G54" s="74">
        <v>9</v>
      </c>
      <c r="H54" s="94">
        <v>1.0222222222222224</v>
      </c>
      <c r="I54" s="62">
        <f>VLOOKUP(C54,'Points Table'!A$3:L$43,IF(A54="A Grade / Juniors",4,IF(A54="B Grade",6,IF(A54="C Grade",8,IF(A54="D Grade",10,12)))))</f>
        <v>420</v>
      </c>
      <c r="J54" s="90"/>
      <c r="K54" s="90"/>
      <c r="L54" s="92"/>
      <c r="M54" s="90"/>
    </row>
    <row r="55" spans="1:13" ht="19" x14ac:dyDescent="0.2">
      <c r="A55" s="74" t="s">
        <v>61</v>
      </c>
      <c r="B55" s="74" t="s">
        <v>38</v>
      </c>
      <c r="C55" s="74">
        <v>4</v>
      </c>
      <c r="D55" s="75" t="s">
        <v>66</v>
      </c>
      <c r="E55" s="70" t="s">
        <v>63</v>
      </c>
      <c r="F55" s="74" t="s">
        <v>515</v>
      </c>
      <c r="G55" s="74">
        <v>9</v>
      </c>
      <c r="H55" s="94">
        <v>1.0506944444444444</v>
      </c>
      <c r="I55" s="62">
        <f>VLOOKUP(C55,'Points Table'!A$3:L$43,IF(A55="A Grade / Juniors",4,IF(A55="B Grade",6,IF(A55="C Grade",8,IF(A55="D Grade",10,12)))))</f>
        <v>400</v>
      </c>
      <c r="J55" s="90"/>
      <c r="K55" s="90"/>
      <c r="L55" s="92"/>
      <c r="M55" s="90"/>
    </row>
    <row r="56" spans="1:13" ht="19" x14ac:dyDescent="0.2">
      <c r="A56" s="74" t="s">
        <v>61</v>
      </c>
      <c r="B56" s="74" t="s">
        <v>38</v>
      </c>
      <c r="C56" s="74">
        <v>5</v>
      </c>
      <c r="D56" s="75" t="s">
        <v>67</v>
      </c>
      <c r="E56" s="70" t="s">
        <v>63</v>
      </c>
      <c r="F56" s="74" t="s">
        <v>516</v>
      </c>
      <c r="G56" s="74">
        <v>8</v>
      </c>
      <c r="H56" s="94">
        <v>0.99583333333333324</v>
      </c>
      <c r="I56" s="62">
        <f>VLOOKUP(C56,'Points Table'!A$3:L$43,IF(A56="A Grade / Juniors",4,IF(A56="B Grade",6,IF(A56="C Grade",8,IF(A56="D Grade",10,12)))))</f>
        <v>390</v>
      </c>
      <c r="J56" s="90"/>
      <c r="K56" s="90"/>
      <c r="L56" s="91"/>
      <c r="M56" s="90"/>
    </row>
    <row r="57" spans="1:13" ht="19" x14ac:dyDescent="0.2">
      <c r="A57" s="74" t="s">
        <v>61</v>
      </c>
      <c r="B57" s="74" t="s">
        <v>38</v>
      </c>
      <c r="C57" s="74">
        <v>6</v>
      </c>
      <c r="D57" s="75" t="s">
        <v>68</v>
      </c>
      <c r="E57" s="70" t="s">
        <v>63</v>
      </c>
      <c r="F57" s="74" t="s">
        <v>517</v>
      </c>
      <c r="G57" s="74">
        <v>8</v>
      </c>
      <c r="H57" s="94">
        <v>1.0479166666666666</v>
      </c>
      <c r="I57" s="62">
        <f>VLOOKUP(C57,'Points Table'!A$3:L$43,IF(A57="A Grade / Juniors",4,IF(A57="B Grade",6,IF(A57="C Grade",8,IF(A57="D Grade",10,12)))))</f>
        <v>380</v>
      </c>
      <c r="J57" s="90"/>
      <c r="K57" s="90"/>
      <c r="L57" s="91"/>
      <c r="M57" s="90"/>
    </row>
    <row r="58" spans="1:13" ht="19" x14ac:dyDescent="0.2">
      <c r="A58" s="74" t="s">
        <v>19</v>
      </c>
      <c r="B58" s="74" t="s">
        <v>39</v>
      </c>
      <c r="C58" s="74">
        <v>1</v>
      </c>
      <c r="D58" s="75" t="s">
        <v>62</v>
      </c>
      <c r="E58" s="70" t="s">
        <v>63</v>
      </c>
      <c r="F58" s="74" t="s">
        <v>527</v>
      </c>
      <c r="G58" s="74">
        <v>8</v>
      </c>
      <c r="H58" s="94">
        <v>0.9868055555555556</v>
      </c>
      <c r="I58" s="62">
        <f>VLOOKUP(C58,'Points Table'!A$3:L$43,IF(A58="A Grade / Juniors",4,IF(A58="B Grade",6,IF(A58="C Grade",8,IF(A58="D Grade",10,12)))))</f>
        <v>400</v>
      </c>
      <c r="J58" s="90"/>
      <c r="K58" s="90"/>
      <c r="L58" s="91"/>
      <c r="M58" s="90"/>
    </row>
    <row r="59" spans="1:13" ht="19" x14ac:dyDescent="0.2">
      <c r="A59" s="74" t="s">
        <v>19</v>
      </c>
      <c r="B59" s="74" t="s">
        <v>39</v>
      </c>
      <c r="C59" s="74">
        <v>2</v>
      </c>
      <c r="D59" s="75" t="s">
        <v>64</v>
      </c>
      <c r="E59" s="70" t="s">
        <v>63</v>
      </c>
      <c r="F59" s="74" t="s">
        <v>528</v>
      </c>
      <c r="G59" s="74">
        <v>8</v>
      </c>
      <c r="H59" s="94">
        <v>1.0291666666666666</v>
      </c>
      <c r="I59" s="62">
        <f>VLOOKUP(C59,'Points Table'!A$3:L$43,IF(A59="A Grade / Juniors",4,IF(A59="B Grade",6,IF(A59="C Grade",8,IF(A59="D Grade",10,12)))))</f>
        <v>360</v>
      </c>
      <c r="J59" s="90"/>
      <c r="K59" s="90"/>
      <c r="L59" s="91"/>
      <c r="M59" s="90"/>
    </row>
    <row r="60" spans="1:13" ht="19" x14ac:dyDescent="0.2">
      <c r="A60" s="74" t="s">
        <v>21</v>
      </c>
      <c r="B60" s="74" t="s">
        <v>40</v>
      </c>
      <c r="C60" s="74">
        <v>1</v>
      </c>
      <c r="D60" s="75" t="s">
        <v>62</v>
      </c>
      <c r="E60" s="70" t="s">
        <v>63</v>
      </c>
      <c r="F60" s="74" t="s">
        <v>550</v>
      </c>
      <c r="G60" s="74">
        <v>6</v>
      </c>
      <c r="H60" s="94">
        <v>0.94374999999999998</v>
      </c>
      <c r="I60" s="62">
        <f>VLOOKUP(C60,'Points Table'!A$3:L$43,IF(A60="A Grade / Juniors",4,IF(A60="B Grade",6,IF(A60="C Grade",8,IF(A60="D Grade",10,12)))))</f>
        <v>350</v>
      </c>
      <c r="J60" s="90"/>
      <c r="K60" s="90"/>
      <c r="L60" s="92"/>
      <c r="M60" s="90"/>
    </row>
    <row r="61" spans="1:13" ht="19" x14ac:dyDescent="0.2">
      <c r="A61" s="74" t="s">
        <v>21</v>
      </c>
      <c r="B61" s="74" t="s">
        <v>40</v>
      </c>
      <c r="C61" s="74">
        <v>2</v>
      </c>
      <c r="D61" s="75" t="s">
        <v>64</v>
      </c>
      <c r="E61" s="70" t="s">
        <v>63</v>
      </c>
      <c r="F61" s="74" t="s">
        <v>551</v>
      </c>
      <c r="G61" s="74">
        <v>6</v>
      </c>
      <c r="H61" s="94">
        <v>1.0111111111111111</v>
      </c>
      <c r="I61" s="62">
        <f>VLOOKUP(C61,'Points Table'!A$3:L$43,IF(A61="A Grade / Juniors",4,IF(A61="B Grade",6,IF(A61="C Grade",8,IF(A61="D Grade",10,12)))))</f>
        <v>315</v>
      </c>
      <c r="J61" s="90"/>
      <c r="K61" s="90"/>
      <c r="L61" s="91"/>
      <c r="M61" s="90"/>
    </row>
    <row r="62" spans="1:13" ht="19" x14ac:dyDescent="0.2">
      <c r="A62" s="74" t="s">
        <v>41</v>
      </c>
      <c r="B62" s="74" t="s">
        <v>45</v>
      </c>
      <c r="C62" s="74">
        <v>1</v>
      </c>
      <c r="D62" s="75" t="s">
        <v>62</v>
      </c>
      <c r="E62" s="70" t="s">
        <v>63</v>
      </c>
      <c r="F62" s="74" t="s">
        <v>559</v>
      </c>
      <c r="G62" s="74">
        <v>16</v>
      </c>
      <c r="H62" s="94">
        <v>1.4576388888888889</v>
      </c>
      <c r="I62" s="62">
        <f>VLOOKUP(C62,'Points Table'!A$3:L$43,IF(A62="A Grade / Juniors",4,IF(A62="B Grade",6,IF(A62="C Grade",8,IF(A62="D Grade",10,12)))))</f>
        <v>500</v>
      </c>
      <c r="J62" s="90"/>
      <c r="K62" s="90"/>
      <c r="L62" s="91"/>
      <c r="M62" s="90"/>
    </row>
    <row r="63" spans="1:13" ht="19" x14ac:dyDescent="0.2">
      <c r="A63" s="74" t="s">
        <v>41</v>
      </c>
      <c r="B63" s="74" t="s">
        <v>45</v>
      </c>
      <c r="C63" s="74">
        <v>2</v>
      </c>
      <c r="D63" s="75" t="s">
        <v>64</v>
      </c>
      <c r="E63" s="70" t="s">
        <v>63</v>
      </c>
      <c r="F63" s="74" t="s">
        <v>560</v>
      </c>
      <c r="G63" s="74">
        <v>15</v>
      </c>
      <c r="H63" s="94">
        <v>1.3979166666666665</v>
      </c>
      <c r="I63" s="62">
        <f>VLOOKUP(C63,'Points Table'!A$3:L$43,IF(A63="A Grade / Juniors",4,IF(A63="B Grade",6,IF(A63="C Grade",8,IF(A63="D Grade",10,12)))))</f>
        <v>450</v>
      </c>
      <c r="J63" s="90"/>
      <c r="K63" s="90"/>
      <c r="L63" s="91"/>
      <c r="M63" s="90"/>
    </row>
    <row r="64" spans="1:13" ht="19" x14ac:dyDescent="0.2">
      <c r="A64" s="74" t="s">
        <v>41</v>
      </c>
      <c r="B64" s="74" t="s">
        <v>45</v>
      </c>
      <c r="C64" s="74">
        <v>3</v>
      </c>
      <c r="D64" s="75" t="s">
        <v>65</v>
      </c>
      <c r="E64" s="70" t="s">
        <v>63</v>
      </c>
      <c r="F64" s="74" t="s">
        <v>561</v>
      </c>
      <c r="G64" s="74">
        <v>13</v>
      </c>
      <c r="H64" s="94">
        <v>1.3965277777777778</v>
      </c>
      <c r="I64" s="62">
        <f>VLOOKUP(C64,'Points Table'!A$3:L$43,IF(A64="A Grade / Juniors",4,IF(A64="B Grade",6,IF(A64="C Grade",8,IF(A64="D Grade",10,12)))))</f>
        <v>420</v>
      </c>
      <c r="J64" s="90"/>
      <c r="K64" s="90"/>
      <c r="L64" s="92"/>
      <c r="M64" s="90"/>
    </row>
    <row r="65" spans="1:13" ht="19" x14ac:dyDescent="0.2">
      <c r="A65" s="74" t="s">
        <v>41</v>
      </c>
      <c r="B65" s="74" t="s">
        <v>562</v>
      </c>
      <c r="C65" s="74">
        <v>1</v>
      </c>
      <c r="D65" s="75" t="s">
        <v>62</v>
      </c>
      <c r="E65" s="70" t="s">
        <v>63</v>
      </c>
      <c r="F65" s="74" t="s">
        <v>563</v>
      </c>
      <c r="G65" s="74">
        <v>8</v>
      </c>
      <c r="H65" s="94">
        <v>0.99444444444444446</v>
      </c>
      <c r="I65" s="62">
        <f>VLOOKUP(C65,'Points Table'!A$3:L$43,IF(A65="A Grade / Juniors",4,IF(A65="B Grade",6,IF(A65="C Grade",8,IF(A65="D Grade",10,12)))))</f>
        <v>500</v>
      </c>
      <c r="J65" s="90"/>
      <c r="K65" s="90"/>
      <c r="L65" s="92"/>
      <c r="M65" s="90"/>
    </row>
    <row r="66" spans="1:13" ht="19" x14ac:dyDescent="0.2">
      <c r="A66" s="74" t="s">
        <v>41</v>
      </c>
      <c r="B66" s="74" t="s">
        <v>46</v>
      </c>
      <c r="C66" s="74">
        <v>1</v>
      </c>
      <c r="D66" s="75" t="s">
        <v>62</v>
      </c>
      <c r="E66" s="70" t="s">
        <v>63</v>
      </c>
      <c r="F66" s="74" t="s">
        <v>564</v>
      </c>
      <c r="G66" s="74">
        <v>12</v>
      </c>
      <c r="H66" s="94">
        <v>1.1340277777777776</v>
      </c>
      <c r="I66" s="62">
        <f>VLOOKUP(C66,'Points Table'!A$3:L$43,IF(A66="A Grade / Juniors",4,IF(A66="B Grade",6,IF(A66="C Grade",8,IF(A66="D Grade",10,12)))))</f>
        <v>500</v>
      </c>
      <c r="J66" s="90"/>
      <c r="K66" s="90"/>
      <c r="L66" s="92"/>
      <c r="M66" s="90"/>
    </row>
    <row r="67" spans="1:13" ht="17" x14ac:dyDescent="0.2">
      <c r="A67" s="74" t="s">
        <v>41</v>
      </c>
      <c r="B67" s="74" t="s">
        <v>46</v>
      </c>
      <c r="C67" s="74">
        <v>2</v>
      </c>
      <c r="D67" s="75" t="s">
        <v>64</v>
      </c>
      <c r="E67" s="70" t="s">
        <v>63</v>
      </c>
      <c r="F67" s="74" t="s">
        <v>565</v>
      </c>
      <c r="G67" s="74">
        <v>12</v>
      </c>
      <c r="H67" s="94">
        <v>1.1493055555555556</v>
      </c>
      <c r="I67" s="62">
        <f>VLOOKUP(C67,'Points Table'!A$3:L$43,IF(A67="A Grade / Juniors",4,IF(A67="B Grade",6,IF(A67="C Grade",8,IF(A67="D Grade",10,12)))))</f>
        <v>450</v>
      </c>
    </row>
    <row r="68" spans="1:13" ht="17" x14ac:dyDescent="0.2">
      <c r="A68" s="74" t="s">
        <v>41</v>
      </c>
      <c r="B68" s="74" t="s">
        <v>46</v>
      </c>
      <c r="C68" s="74">
        <v>3</v>
      </c>
      <c r="D68" s="75" t="s">
        <v>65</v>
      </c>
      <c r="E68" s="70" t="s">
        <v>63</v>
      </c>
      <c r="F68" s="74" t="s">
        <v>566</v>
      </c>
      <c r="G68" s="74">
        <v>12</v>
      </c>
      <c r="H68" s="94">
        <v>1.163888888888889</v>
      </c>
      <c r="I68" s="62">
        <f>VLOOKUP(C68,'Points Table'!A$3:L$43,IF(A68="A Grade / Juniors",4,IF(A68="B Grade",6,IF(A68="C Grade",8,IF(A68="D Grade",10,12)))))</f>
        <v>420</v>
      </c>
    </row>
    <row r="69" spans="1:13" ht="19" x14ac:dyDescent="0.2">
      <c r="A69" s="74" t="s">
        <v>41</v>
      </c>
      <c r="B69" s="74" t="s">
        <v>46</v>
      </c>
      <c r="C69" s="74">
        <v>4</v>
      </c>
      <c r="D69" s="75" t="s">
        <v>66</v>
      </c>
      <c r="E69" s="70" t="s">
        <v>63</v>
      </c>
      <c r="F69" s="74" t="s">
        <v>567</v>
      </c>
      <c r="G69" s="74">
        <v>10</v>
      </c>
      <c r="H69" s="94">
        <v>1.1131944444444444</v>
      </c>
      <c r="I69" s="62">
        <f>VLOOKUP(C69,'Points Table'!A$3:L$43,IF(A69="A Grade / Juniors",4,IF(A69="B Grade",6,IF(A69="C Grade",8,IF(A69="D Grade",10,12)))))</f>
        <v>400</v>
      </c>
      <c r="J69" s="90"/>
      <c r="K69" s="90"/>
      <c r="L69" s="92"/>
      <c r="M69" s="90"/>
    </row>
    <row r="70" spans="1:13" ht="19" x14ac:dyDescent="0.2">
      <c r="A70" s="74" t="s">
        <v>41</v>
      </c>
      <c r="B70" s="74" t="s">
        <v>46</v>
      </c>
      <c r="C70" s="74">
        <v>5</v>
      </c>
      <c r="D70" s="75" t="s">
        <v>67</v>
      </c>
      <c r="E70" s="70" t="s">
        <v>63</v>
      </c>
      <c r="F70" s="74" t="s">
        <v>568</v>
      </c>
      <c r="G70" s="74">
        <v>10</v>
      </c>
      <c r="H70" s="94">
        <v>1.1659722222222222</v>
      </c>
      <c r="I70" s="62">
        <f>VLOOKUP(C70,'Points Table'!A$3:L$43,IF(A70="A Grade / Juniors",4,IF(A70="B Grade",6,IF(A70="C Grade",8,IF(A70="D Grade",10,12)))))</f>
        <v>390</v>
      </c>
      <c r="J70" s="90"/>
      <c r="K70" s="90"/>
      <c r="L70" s="91"/>
      <c r="M70" s="90"/>
    </row>
    <row r="71" spans="1:13" ht="17" x14ac:dyDescent="0.2">
      <c r="A71" s="74" t="s">
        <v>41</v>
      </c>
      <c r="B71" s="74" t="s">
        <v>46</v>
      </c>
      <c r="C71" s="74">
        <v>6</v>
      </c>
      <c r="D71" s="75" t="s">
        <v>68</v>
      </c>
      <c r="E71" s="70" t="s">
        <v>63</v>
      </c>
      <c r="F71" s="74" t="s">
        <v>569</v>
      </c>
      <c r="G71" s="74">
        <v>9</v>
      </c>
      <c r="H71" s="94">
        <v>1.1027777777777776</v>
      </c>
      <c r="I71" s="62">
        <f>VLOOKUP(C71,'Points Table'!A$3:L$43,IF(A71="A Grade / Juniors",4,IF(A71="B Grade",6,IF(A71="C Grade",8,IF(A71="D Grade",10,12)))))</f>
        <v>380</v>
      </c>
    </row>
    <row r="72" spans="1:13" ht="17" x14ac:dyDescent="0.2">
      <c r="A72" s="74" t="s">
        <v>41</v>
      </c>
      <c r="B72" s="74" t="s">
        <v>46</v>
      </c>
      <c r="C72" s="74">
        <v>7</v>
      </c>
      <c r="D72" s="75" t="s">
        <v>69</v>
      </c>
      <c r="E72" s="70" t="s">
        <v>63</v>
      </c>
      <c r="F72" s="74" t="s">
        <v>570</v>
      </c>
      <c r="G72" s="74">
        <v>9</v>
      </c>
      <c r="H72" s="94">
        <v>1.1909722222222221</v>
      </c>
      <c r="I72" s="62">
        <f>VLOOKUP(C72,'Points Table'!A$3:L$43,IF(A72="A Grade / Juniors",4,IF(A72="B Grade",6,IF(A72="C Grade",8,IF(A72="D Grade",10,12)))))</f>
        <v>370</v>
      </c>
    </row>
    <row r="73" spans="1:13" ht="19" x14ac:dyDescent="0.2">
      <c r="A73" s="74" t="s">
        <v>41</v>
      </c>
      <c r="B73" s="74" t="s">
        <v>571</v>
      </c>
      <c r="C73" s="74">
        <v>1</v>
      </c>
      <c r="D73" s="75" t="s">
        <v>62</v>
      </c>
      <c r="E73" s="70" t="s">
        <v>63</v>
      </c>
      <c r="F73" s="74" t="s">
        <v>572</v>
      </c>
      <c r="G73" s="74">
        <v>7</v>
      </c>
      <c r="H73" s="94">
        <v>1.0034722222222221</v>
      </c>
      <c r="I73" s="62">
        <f>VLOOKUP(C73,'Points Table'!A$3:L$43,IF(A73="A Grade / Juniors",4,IF(A73="B Grade",6,IF(A73="C Grade",8,IF(A73="D Grade",10,12)))))</f>
        <v>500</v>
      </c>
      <c r="M73" s="90"/>
    </row>
    <row r="74" spans="1:13" ht="19" x14ac:dyDescent="0.2">
      <c r="A74" s="74" t="s">
        <v>41</v>
      </c>
      <c r="B74" s="74" t="s">
        <v>47</v>
      </c>
      <c r="C74" s="74">
        <v>1</v>
      </c>
      <c r="D74" s="75" t="s">
        <v>62</v>
      </c>
      <c r="E74" s="70" t="s">
        <v>63</v>
      </c>
      <c r="F74" s="74" t="s">
        <v>573</v>
      </c>
      <c r="G74" s="74">
        <v>7</v>
      </c>
      <c r="H74" s="94">
        <v>0.7319444444444444</v>
      </c>
      <c r="I74" s="62">
        <f>VLOOKUP(C74,'Points Table'!A$3:L$43,IF(A74="A Grade / Juniors",4,IF(A74="B Grade",6,IF(A74="C Grade",8,IF(A74="D Grade",10,12)))))</f>
        <v>500</v>
      </c>
      <c r="M74" s="90"/>
    </row>
    <row r="75" spans="1:13" ht="19" x14ac:dyDescent="0.2">
      <c r="A75" s="74" t="s">
        <v>41</v>
      </c>
      <c r="B75" s="74" t="s">
        <v>47</v>
      </c>
      <c r="C75" s="74">
        <v>2</v>
      </c>
      <c r="D75" s="75" t="s">
        <v>64</v>
      </c>
      <c r="E75" s="70" t="s">
        <v>63</v>
      </c>
      <c r="F75" s="74" t="s">
        <v>574</v>
      </c>
      <c r="G75" s="74">
        <v>7</v>
      </c>
      <c r="H75" s="94">
        <v>0.78680555555555554</v>
      </c>
      <c r="I75" s="62">
        <f>VLOOKUP(C75,'Points Table'!A$3:L$43,IF(A75="A Grade / Juniors",4,IF(A75="B Grade",6,IF(A75="C Grade",8,IF(A75="D Grade",10,12)))))</f>
        <v>450</v>
      </c>
      <c r="M75" s="90"/>
    </row>
    <row r="76" spans="1:13" ht="19" x14ac:dyDescent="0.2">
      <c r="A76" s="74" t="s">
        <v>41</v>
      </c>
      <c r="B76" s="74" t="s">
        <v>47</v>
      </c>
      <c r="C76" s="74">
        <v>3</v>
      </c>
      <c r="D76" s="75" t="s">
        <v>65</v>
      </c>
      <c r="E76" s="70" t="s">
        <v>63</v>
      </c>
      <c r="F76" s="74" t="s">
        <v>575</v>
      </c>
      <c r="G76" s="74">
        <v>7</v>
      </c>
      <c r="H76" s="94">
        <v>0.80138888888888893</v>
      </c>
      <c r="I76" s="62">
        <f>VLOOKUP(C76,'Points Table'!A$3:L$43,IF(A76="A Grade / Juniors",4,IF(A76="B Grade",6,IF(A76="C Grade",8,IF(A76="D Grade",10,12)))))</f>
        <v>420</v>
      </c>
      <c r="M76" s="90"/>
    </row>
    <row r="77" spans="1:13" ht="19" x14ac:dyDescent="0.2">
      <c r="A77" s="74" t="s">
        <v>41</v>
      </c>
      <c r="B77" s="74" t="s">
        <v>47</v>
      </c>
      <c r="C77" s="74">
        <v>4</v>
      </c>
      <c r="D77" s="75" t="s">
        <v>66</v>
      </c>
      <c r="E77" s="70" t="s">
        <v>63</v>
      </c>
      <c r="F77" s="74" t="s">
        <v>576</v>
      </c>
      <c r="G77" s="74">
        <v>7</v>
      </c>
      <c r="H77" s="94">
        <v>0.81527777777777777</v>
      </c>
      <c r="I77" s="62">
        <f>VLOOKUP(C77,'Points Table'!A$3:L$43,IF(A77="A Grade / Juniors",4,IF(A77="B Grade",6,IF(A77="C Grade",8,IF(A77="D Grade",10,12)))))</f>
        <v>400</v>
      </c>
      <c r="M77" s="90"/>
    </row>
    <row r="78" spans="1:13" ht="19" x14ac:dyDescent="0.2">
      <c r="A78" s="74" t="s">
        <v>41</v>
      </c>
      <c r="B78" s="74" t="s">
        <v>47</v>
      </c>
      <c r="C78" s="74">
        <v>5</v>
      </c>
      <c r="D78" s="75" t="s">
        <v>67</v>
      </c>
      <c r="E78" s="70" t="s">
        <v>63</v>
      </c>
      <c r="F78" s="74" t="s">
        <v>577</v>
      </c>
      <c r="G78" s="74">
        <v>7</v>
      </c>
      <c r="H78" s="94">
        <v>0.83888888888888891</v>
      </c>
      <c r="I78" s="62">
        <f>VLOOKUP(C78,'Points Table'!A$3:L$43,IF(A78="A Grade / Juniors",4,IF(A78="B Grade",6,IF(A78="C Grade",8,IF(A78="D Grade",10,12)))))</f>
        <v>390</v>
      </c>
      <c r="M78" s="90"/>
    </row>
    <row r="79" spans="1:13" ht="19" x14ac:dyDescent="0.2">
      <c r="A79" s="74" t="s">
        <v>41</v>
      </c>
      <c r="B79" s="74" t="s">
        <v>47</v>
      </c>
      <c r="C79" s="74">
        <v>6</v>
      </c>
      <c r="D79" s="75" t="s">
        <v>68</v>
      </c>
      <c r="E79" s="70" t="s">
        <v>63</v>
      </c>
      <c r="F79" s="74" t="s">
        <v>578</v>
      </c>
      <c r="G79" s="74">
        <v>6</v>
      </c>
      <c r="H79" s="94">
        <v>0.78055555555555556</v>
      </c>
      <c r="I79" s="62">
        <f>VLOOKUP(C79,'Points Table'!A$3:L$43,IF(A79="A Grade / Juniors",4,IF(A79="B Grade",6,IF(A79="C Grade",8,IF(A79="D Grade",10,12)))))</f>
        <v>380</v>
      </c>
      <c r="M79" s="90"/>
    </row>
    <row r="80" spans="1:13" ht="17" x14ac:dyDescent="0.2">
      <c r="A80" s="74" t="s">
        <v>41</v>
      </c>
      <c r="B80" s="74" t="s">
        <v>47</v>
      </c>
      <c r="C80" s="74">
        <v>7</v>
      </c>
      <c r="D80" s="75" t="s">
        <v>69</v>
      </c>
      <c r="E80" s="70" t="s">
        <v>63</v>
      </c>
      <c r="F80" s="74" t="s">
        <v>579</v>
      </c>
      <c r="G80" s="74">
        <v>5</v>
      </c>
      <c r="H80" s="94">
        <v>0.7597222222222223</v>
      </c>
      <c r="I80" s="62">
        <f>VLOOKUP(C80,'Points Table'!A$3:L$43,IF(A80="A Grade / Juniors",4,IF(A80="B Grade",6,IF(A80="C Grade",8,IF(A80="D Grade",10,12)))))</f>
        <v>370</v>
      </c>
    </row>
    <row r="81" spans="1:13" ht="17" x14ac:dyDescent="0.2">
      <c r="A81" s="74" t="s">
        <v>41</v>
      </c>
      <c r="B81" s="74" t="s">
        <v>47</v>
      </c>
      <c r="C81" s="74">
        <v>8</v>
      </c>
      <c r="D81" s="75" t="s">
        <v>70</v>
      </c>
      <c r="E81" s="70" t="s">
        <v>63</v>
      </c>
      <c r="F81" s="74" t="s">
        <v>580</v>
      </c>
      <c r="G81" s="74">
        <v>5</v>
      </c>
      <c r="H81" s="94">
        <v>0.76944444444444438</v>
      </c>
      <c r="I81" s="62">
        <f>VLOOKUP(C81,'Points Table'!A$3:L$43,IF(A81="A Grade / Juniors",4,IF(A81="B Grade",6,IF(A81="C Grade",8,IF(A81="D Grade",10,12)))))</f>
        <v>360</v>
      </c>
    </row>
    <row r="82" spans="1:13" ht="19" x14ac:dyDescent="0.2">
      <c r="A82" s="74" t="s">
        <v>41</v>
      </c>
      <c r="B82" s="74" t="s">
        <v>48</v>
      </c>
      <c r="C82" s="74">
        <v>1</v>
      </c>
      <c r="D82" s="75" t="s">
        <v>62</v>
      </c>
      <c r="E82" s="70" t="s">
        <v>63</v>
      </c>
      <c r="F82" s="74" t="s">
        <v>581</v>
      </c>
      <c r="G82" s="74">
        <v>6</v>
      </c>
      <c r="H82" s="94">
        <v>0.76944444444444438</v>
      </c>
      <c r="I82" s="62">
        <f>VLOOKUP(C82,'Points Table'!A$3:L$43,IF(A82="A Grade / Juniors",4,IF(A82="B Grade",6,IF(A82="C Grade",8,IF(A82="D Grade",10,12)))))</f>
        <v>500</v>
      </c>
      <c r="M82" s="90"/>
    </row>
    <row r="83" spans="1:13" ht="19" x14ac:dyDescent="0.2">
      <c r="A83" s="74" t="s">
        <v>41</v>
      </c>
      <c r="B83" s="74" t="s">
        <v>48</v>
      </c>
      <c r="C83" s="74">
        <v>2</v>
      </c>
      <c r="D83" s="75" t="s">
        <v>64</v>
      </c>
      <c r="E83" s="70" t="s">
        <v>63</v>
      </c>
      <c r="F83" s="74" t="s">
        <v>582</v>
      </c>
      <c r="G83" s="74">
        <v>6</v>
      </c>
      <c r="H83" s="94">
        <v>0.8222222222222223</v>
      </c>
      <c r="I83" s="62">
        <f>VLOOKUP(C83,'Points Table'!A$3:L$43,IF(A83="A Grade / Juniors",4,IF(A83="B Grade",6,IF(A83="C Grade",8,IF(A83="D Grade",10,12)))))</f>
        <v>450</v>
      </c>
      <c r="M83" s="90"/>
    </row>
    <row r="84" spans="1:13" ht="19" x14ac:dyDescent="0.2">
      <c r="A84" s="74" t="s">
        <v>41</v>
      </c>
      <c r="B84" s="74" t="s">
        <v>48</v>
      </c>
      <c r="C84" s="74">
        <v>3</v>
      </c>
      <c r="D84" s="75" t="s">
        <v>65</v>
      </c>
      <c r="E84" s="70" t="s">
        <v>63</v>
      </c>
      <c r="F84" s="74" t="s">
        <v>583</v>
      </c>
      <c r="G84" s="74">
        <v>4</v>
      </c>
      <c r="H84" s="94">
        <v>0.74513888888888891</v>
      </c>
      <c r="I84" s="62">
        <f>VLOOKUP(C84,'Points Table'!A$3:L$43,IF(A84="A Grade / Juniors",4,IF(A84="B Grade",6,IF(A84="C Grade",8,IF(A84="D Grade",10,12)))))</f>
        <v>420</v>
      </c>
      <c r="M84" s="90"/>
    </row>
    <row r="85" spans="1:13" ht="19" x14ac:dyDescent="0.2">
      <c r="A85" s="74"/>
      <c r="B85" s="74"/>
      <c r="C85" s="70"/>
      <c r="D85" s="75"/>
      <c r="F85" s="90"/>
    </row>
    <row r="86" spans="1:13" ht="16" x14ac:dyDescent="0.2">
      <c r="A86" s="74"/>
      <c r="B86" s="74"/>
      <c r="C86" s="70"/>
      <c r="D86" s="75"/>
      <c r="F86" s="93" t="s">
        <v>562</v>
      </c>
    </row>
    <row r="87" spans="1:13" ht="19" x14ac:dyDescent="0.2">
      <c r="F87" s="90"/>
      <c r="G87" s="90"/>
      <c r="H87" s="90"/>
      <c r="I87" s="90"/>
      <c r="M87" s="90"/>
    </row>
    <row r="88" spans="1:13" ht="19" x14ac:dyDescent="0.2">
      <c r="F88" s="90"/>
    </row>
    <row r="89" spans="1:13" x14ac:dyDescent="0.2">
      <c r="F89" s="93" t="s">
        <v>46</v>
      </c>
    </row>
    <row r="90" spans="1:13" ht="19" x14ac:dyDescent="0.2">
      <c r="F90" s="90"/>
      <c r="G90" s="90"/>
      <c r="H90" s="90"/>
      <c r="I90" s="90"/>
      <c r="J90" s="90"/>
      <c r="K90" s="90"/>
      <c r="L90" s="91"/>
      <c r="M90" s="90"/>
    </row>
    <row r="91" spans="1:13" ht="19" x14ac:dyDescent="0.2">
      <c r="F91" s="90"/>
      <c r="G91" s="90"/>
      <c r="H91" s="90"/>
      <c r="I91" s="90"/>
      <c r="J91" s="90"/>
      <c r="K91" s="90"/>
      <c r="L91" s="91"/>
      <c r="M91" s="90"/>
    </row>
    <row r="92" spans="1:13" ht="19" x14ac:dyDescent="0.2">
      <c r="F92" s="90"/>
      <c r="G92" s="90"/>
      <c r="H92" s="90"/>
      <c r="I92" s="90"/>
      <c r="J92" s="90"/>
      <c r="K92" s="90"/>
      <c r="L92" s="91"/>
      <c r="M92" s="90"/>
    </row>
    <row r="93" spans="1:13" ht="19" x14ac:dyDescent="0.2">
      <c r="F93" s="90"/>
      <c r="G93" s="90"/>
      <c r="H93" s="90"/>
      <c r="I93" s="90"/>
      <c r="J93" s="90"/>
      <c r="K93" s="90"/>
      <c r="L93" s="91"/>
      <c r="M93" s="90"/>
    </row>
    <row r="94" spans="1:13" ht="19" x14ac:dyDescent="0.2">
      <c r="F94" s="90"/>
      <c r="G94" s="90"/>
      <c r="H94" s="90"/>
      <c r="I94" s="90"/>
      <c r="J94" s="90"/>
      <c r="K94" s="90"/>
      <c r="L94" s="91"/>
      <c r="M94" s="90"/>
    </row>
    <row r="95" spans="1:13" ht="19" x14ac:dyDescent="0.2">
      <c r="F95" s="90"/>
      <c r="G95" s="90"/>
      <c r="H95" s="90"/>
      <c r="I95" s="90"/>
      <c r="J95" s="90"/>
      <c r="K95" s="90"/>
      <c r="L95" s="91"/>
      <c r="M95" s="90"/>
    </row>
    <row r="96" spans="1:13" ht="19" x14ac:dyDescent="0.2">
      <c r="F96" s="90"/>
      <c r="G96" s="90"/>
      <c r="H96" s="90"/>
      <c r="I96" s="90"/>
      <c r="J96" s="90"/>
      <c r="K96" s="90"/>
      <c r="L96" s="91"/>
      <c r="M96" s="90"/>
    </row>
    <row r="97" spans="6:13" ht="19" x14ac:dyDescent="0.2">
      <c r="F97" s="90"/>
      <c r="G97" s="90"/>
      <c r="H97" s="90"/>
      <c r="I97" s="90"/>
      <c r="J97" s="90"/>
      <c r="K97" s="90"/>
      <c r="L97" s="90"/>
      <c r="M97" s="90"/>
    </row>
    <row r="98" spans="6:13" ht="19" x14ac:dyDescent="0.2">
      <c r="F98" s="90"/>
    </row>
    <row r="99" spans="6:13" x14ac:dyDescent="0.2">
      <c r="F99" s="93" t="s">
        <v>571</v>
      </c>
    </row>
    <row r="100" spans="6:13" ht="19" x14ac:dyDescent="0.2">
      <c r="F100" s="90"/>
      <c r="G100" s="90"/>
      <c r="H100" s="90"/>
      <c r="I100" s="90"/>
      <c r="M100" s="90"/>
    </row>
    <row r="101" spans="6:13" ht="19" x14ac:dyDescent="0.2">
      <c r="F101" s="90"/>
    </row>
    <row r="102" spans="6:13" x14ac:dyDescent="0.2">
      <c r="F102" s="93" t="s">
        <v>47</v>
      </c>
    </row>
    <row r="103" spans="6:13" ht="19" x14ac:dyDescent="0.2">
      <c r="F103" s="90"/>
      <c r="G103" s="90"/>
      <c r="H103" s="90"/>
      <c r="I103" s="90"/>
      <c r="M103" s="90"/>
    </row>
    <row r="104" spans="6:13" ht="19" x14ac:dyDescent="0.2">
      <c r="F104" s="90"/>
      <c r="G104" s="90"/>
      <c r="H104" s="90"/>
      <c r="I104" s="90"/>
      <c r="M104" s="90"/>
    </row>
    <row r="105" spans="6:13" ht="19" x14ac:dyDescent="0.2">
      <c r="F105" s="90"/>
      <c r="G105" s="90"/>
      <c r="H105" s="90"/>
      <c r="I105" s="90"/>
      <c r="M105" s="90"/>
    </row>
    <row r="106" spans="6:13" ht="19" x14ac:dyDescent="0.2">
      <c r="F106" s="90"/>
      <c r="G106" s="90"/>
      <c r="H106" s="90"/>
      <c r="I106" s="90"/>
      <c r="M106" s="90"/>
    </row>
    <row r="107" spans="6:13" ht="19" x14ac:dyDescent="0.2">
      <c r="F107" s="90"/>
      <c r="G107" s="90"/>
      <c r="H107" s="90"/>
      <c r="I107" s="90"/>
      <c r="M107" s="90"/>
    </row>
    <row r="108" spans="6:13" ht="19" x14ac:dyDescent="0.2">
      <c r="F108" s="90"/>
      <c r="G108" s="90"/>
      <c r="H108" s="90"/>
      <c r="I108" s="90"/>
      <c r="M108" s="90"/>
    </row>
    <row r="109" spans="6:13" ht="19" x14ac:dyDescent="0.2">
      <c r="F109" s="90"/>
      <c r="G109" s="90"/>
      <c r="H109" s="90"/>
      <c r="I109" s="90"/>
      <c r="M109" s="90"/>
    </row>
    <row r="110" spans="6:13" ht="19" x14ac:dyDescent="0.2">
      <c r="F110" s="90"/>
      <c r="G110" s="90"/>
      <c r="H110" s="90"/>
      <c r="I110" s="90"/>
      <c r="M110" s="90"/>
    </row>
    <row r="111" spans="6:13" ht="19" x14ac:dyDescent="0.2">
      <c r="F111" s="90"/>
    </row>
    <row r="112" spans="6:13" x14ac:dyDescent="0.2">
      <c r="F112" s="93" t="s">
        <v>48</v>
      </c>
    </row>
    <row r="113" spans="6:13" ht="19" x14ac:dyDescent="0.2">
      <c r="F113" s="90"/>
      <c r="G113" s="90"/>
      <c r="H113" s="90"/>
      <c r="I113" s="90"/>
      <c r="M113" s="90"/>
    </row>
    <row r="114" spans="6:13" ht="19" x14ac:dyDescent="0.2">
      <c r="F114" s="90"/>
      <c r="G114" s="90"/>
      <c r="H114" s="90"/>
      <c r="I114" s="90"/>
      <c r="M114" s="90"/>
    </row>
    <row r="115" spans="6:13" ht="19" x14ac:dyDescent="0.2">
      <c r="F115" s="90"/>
      <c r="G115" s="90"/>
      <c r="H115" s="90"/>
      <c r="I115" s="90"/>
      <c r="M115" s="90"/>
    </row>
    <row r="116" spans="6:13" ht="19" x14ac:dyDescent="0.2">
      <c r="F116" s="90"/>
    </row>
    <row r="117" spans="6:13" x14ac:dyDescent="0.2">
      <c r="F117" s="93" t="s">
        <v>584</v>
      </c>
    </row>
    <row r="118" spans="6:13" ht="19" x14ac:dyDescent="0.2">
      <c r="F118" s="90"/>
      <c r="G118" s="90"/>
      <c r="H118" s="90"/>
      <c r="I118" s="90"/>
      <c r="J118" s="90" t="s">
        <v>585</v>
      </c>
      <c r="K118" s="90">
        <v>9</v>
      </c>
      <c r="L118" s="92">
        <v>0.79583333333333339</v>
      </c>
      <c r="M118" s="90"/>
    </row>
    <row r="119" spans="6:13" ht="19" x14ac:dyDescent="0.2">
      <c r="F119" s="90"/>
      <c r="G119" s="90"/>
      <c r="H119" s="90"/>
      <c r="I119" s="90"/>
      <c r="J119" s="90" t="s">
        <v>586</v>
      </c>
      <c r="K119" s="90">
        <v>9</v>
      </c>
      <c r="L119" s="92">
        <v>0.79861111111111116</v>
      </c>
      <c r="M119" s="90"/>
    </row>
    <row r="120" spans="6:13" ht="19" x14ac:dyDescent="0.2">
      <c r="F120" s="90"/>
      <c r="G120" s="90"/>
      <c r="H120" s="90"/>
      <c r="I120" s="90"/>
      <c r="J120" s="90" t="s">
        <v>587</v>
      </c>
      <c r="K120" s="90">
        <v>8</v>
      </c>
      <c r="L120" s="92">
        <v>0.78888888888888886</v>
      </c>
      <c r="M120" s="90"/>
    </row>
    <row r="121" spans="6:13" ht="19" x14ac:dyDescent="0.2">
      <c r="F121" s="90"/>
    </row>
    <row r="122" spans="6:13" x14ac:dyDescent="0.2">
      <c r="F122" s="93" t="s">
        <v>588</v>
      </c>
    </row>
    <row r="123" spans="6:13" ht="19" x14ac:dyDescent="0.2">
      <c r="F123" s="90"/>
      <c r="G123" s="90"/>
      <c r="H123" s="90"/>
      <c r="I123" s="90"/>
      <c r="J123" s="90" t="s">
        <v>589</v>
      </c>
      <c r="K123" s="90">
        <v>10</v>
      </c>
      <c r="L123" s="92">
        <v>0.96111111111111114</v>
      </c>
      <c r="M123" s="90"/>
    </row>
    <row r="124" spans="6:13" ht="19" x14ac:dyDescent="0.2">
      <c r="F124" s="90"/>
      <c r="G124" s="90"/>
      <c r="H124" s="90"/>
      <c r="I124" s="90"/>
      <c r="J124" s="90" t="s">
        <v>590</v>
      </c>
      <c r="K124" s="90">
        <v>9</v>
      </c>
      <c r="L124" s="91">
        <v>1.0034722222222221</v>
      </c>
    </row>
  </sheetData>
  <phoneticPr fontId="1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E4BDD-AAAE-624E-9D8A-99CD206D6E0A}">
  <dimension ref="A1:W98"/>
  <sheetViews>
    <sheetView topLeftCell="A63" workbookViewId="0">
      <selection activeCell="L105" sqref="L105"/>
    </sheetView>
  </sheetViews>
  <sheetFormatPr baseColWidth="10" defaultRowHeight="15" x14ac:dyDescent="0.2"/>
  <cols>
    <col min="1" max="1" width="17.6640625" bestFit="1" customWidth="1"/>
    <col min="2" max="2" width="18.33203125" bestFit="1" customWidth="1"/>
    <col min="3" max="3" width="6.5" bestFit="1" customWidth="1"/>
    <col min="4" max="4" width="5.1640625" bestFit="1" customWidth="1"/>
    <col min="5" max="5" width="6.5" bestFit="1" customWidth="1"/>
    <col min="6" max="6" width="25.83203125" bestFit="1" customWidth="1"/>
    <col min="7" max="7" width="5.83203125" bestFit="1" customWidth="1"/>
    <col min="8" max="8" width="9.33203125" bestFit="1" customWidth="1"/>
    <col min="9" max="9" width="7.1640625" bestFit="1" customWidth="1"/>
  </cols>
  <sheetData>
    <row r="1" spans="1:13" ht="16" x14ac:dyDescent="0.2">
      <c r="A1" s="69" t="s">
        <v>57</v>
      </c>
      <c r="B1" s="69" t="s">
        <v>58</v>
      </c>
      <c r="C1" s="69" t="s">
        <v>43</v>
      </c>
      <c r="D1" s="69" t="s">
        <v>59</v>
      </c>
      <c r="E1" s="69" t="s">
        <v>60</v>
      </c>
      <c r="F1" s="82" t="s">
        <v>32</v>
      </c>
      <c r="G1" s="69" t="s">
        <v>33</v>
      </c>
      <c r="H1" s="69" t="s">
        <v>44</v>
      </c>
      <c r="I1" s="69" t="s">
        <v>18</v>
      </c>
    </row>
    <row r="2" spans="1:13" ht="17" x14ac:dyDescent="0.2">
      <c r="A2" s="74" t="s">
        <v>61</v>
      </c>
      <c r="B2" s="74" t="s">
        <v>34</v>
      </c>
      <c r="C2" s="74">
        <v>1</v>
      </c>
      <c r="D2" s="75" t="s">
        <v>62</v>
      </c>
      <c r="E2" s="70" t="s">
        <v>63</v>
      </c>
      <c r="F2" s="74" t="s">
        <v>591</v>
      </c>
      <c r="G2" s="74">
        <v>8</v>
      </c>
      <c r="H2" s="94">
        <v>0.15728</v>
      </c>
      <c r="I2" s="62">
        <f>VLOOKUP(C2,'Points Table'!A$3:L$43,IF(A2="A Grade / Juniors",4,IF(A2="B Grade",6,IF(A2="C Grade",8,IF(A2="D Grade",10,12)))))</f>
        <v>500</v>
      </c>
    </row>
    <row r="3" spans="1:13" ht="17" x14ac:dyDescent="0.2">
      <c r="A3" s="74" t="s">
        <v>61</v>
      </c>
      <c r="B3" s="74" t="s">
        <v>34</v>
      </c>
      <c r="C3" s="74">
        <v>2</v>
      </c>
      <c r="D3" s="75" t="s">
        <v>64</v>
      </c>
      <c r="E3" s="70" t="s">
        <v>63</v>
      </c>
      <c r="F3" s="74" t="s">
        <v>592</v>
      </c>
      <c r="G3" s="74">
        <v>8</v>
      </c>
      <c r="H3" s="94">
        <v>0.15868099999999999</v>
      </c>
      <c r="I3" s="62">
        <f>VLOOKUP(C3,'Points Table'!A$3:L$43,IF(A3="A Grade / Juniors",4,IF(A3="B Grade",6,IF(A3="C Grade",8,IF(A3="D Grade",10,12)))))</f>
        <v>450</v>
      </c>
    </row>
    <row r="4" spans="1:13" ht="17" x14ac:dyDescent="0.2">
      <c r="A4" s="74" t="s">
        <v>61</v>
      </c>
      <c r="B4" s="74" t="s">
        <v>34</v>
      </c>
      <c r="C4" s="74">
        <v>3</v>
      </c>
      <c r="D4" s="75" t="s">
        <v>65</v>
      </c>
      <c r="E4" s="70" t="s">
        <v>63</v>
      </c>
      <c r="F4" s="74" t="s">
        <v>593</v>
      </c>
      <c r="G4" s="74">
        <v>8</v>
      </c>
      <c r="H4" s="94">
        <v>0.16017400000000001</v>
      </c>
      <c r="I4" s="62">
        <f>VLOOKUP(C4,'Points Table'!A$3:L$43,IF(A4="A Grade / Juniors",4,IF(A4="B Grade",6,IF(A4="C Grade",8,IF(A4="D Grade",10,12)))))</f>
        <v>420</v>
      </c>
    </row>
    <row r="5" spans="1:13" ht="17" x14ac:dyDescent="0.2">
      <c r="A5" s="74" t="s">
        <v>61</v>
      </c>
      <c r="B5" s="74" t="s">
        <v>34</v>
      </c>
      <c r="C5" s="74">
        <v>4</v>
      </c>
      <c r="D5" s="75" t="s">
        <v>66</v>
      </c>
      <c r="E5" s="70" t="s">
        <v>63</v>
      </c>
      <c r="F5" s="74" t="s">
        <v>594</v>
      </c>
      <c r="G5" s="74">
        <v>8</v>
      </c>
      <c r="H5" s="94">
        <v>0.16046299999999999</v>
      </c>
      <c r="I5" s="62">
        <f>VLOOKUP(C5,'Points Table'!A$3:L$43,IF(A5="A Grade / Juniors",4,IF(A5="B Grade",6,IF(A5="C Grade",8,IF(A5="D Grade",10,12)))))</f>
        <v>400</v>
      </c>
    </row>
    <row r="6" spans="1:13" ht="17" x14ac:dyDescent="0.2">
      <c r="A6" s="74" t="s">
        <v>61</v>
      </c>
      <c r="B6" s="74" t="s">
        <v>34</v>
      </c>
      <c r="C6" s="74">
        <v>5</v>
      </c>
      <c r="D6" s="75" t="s">
        <v>67</v>
      </c>
      <c r="E6" s="70" t="s">
        <v>63</v>
      </c>
      <c r="F6" s="74" t="s">
        <v>595</v>
      </c>
      <c r="G6" s="74">
        <v>8</v>
      </c>
      <c r="H6" s="94">
        <v>0.16112299999999999</v>
      </c>
      <c r="I6" s="62">
        <f>VLOOKUP(C6,'Points Table'!A$3:L$43,IF(A6="A Grade / Juniors",4,IF(A6="B Grade",6,IF(A6="C Grade",8,IF(A6="D Grade",10,12)))))</f>
        <v>390</v>
      </c>
    </row>
    <row r="7" spans="1:13" ht="19" x14ac:dyDescent="0.2">
      <c r="A7" s="74" t="s">
        <v>61</v>
      </c>
      <c r="B7" s="74" t="s">
        <v>34</v>
      </c>
      <c r="C7" s="74">
        <v>6</v>
      </c>
      <c r="D7" s="75" t="s">
        <v>68</v>
      </c>
      <c r="E7" s="70" t="s">
        <v>63</v>
      </c>
      <c r="F7" s="74" t="s">
        <v>596</v>
      </c>
      <c r="G7" s="74">
        <v>8</v>
      </c>
      <c r="H7" s="94">
        <v>0.16461799999999999</v>
      </c>
      <c r="I7" s="62">
        <f>VLOOKUP(C7,'Points Table'!A$3:L$43,IF(A7="A Grade / Juniors",4,IF(A7="B Grade",6,IF(A7="C Grade",8,IF(A7="D Grade",10,12)))))</f>
        <v>380</v>
      </c>
      <c r="M7" s="90"/>
    </row>
    <row r="8" spans="1:13" ht="19" x14ac:dyDescent="0.2">
      <c r="A8" s="74" t="s">
        <v>61</v>
      </c>
      <c r="B8" s="74" t="s">
        <v>34</v>
      </c>
      <c r="C8" s="74">
        <v>7</v>
      </c>
      <c r="D8" s="75" t="s">
        <v>69</v>
      </c>
      <c r="E8" s="70" t="s">
        <v>63</v>
      </c>
      <c r="F8" s="74" t="s">
        <v>597</v>
      </c>
      <c r="G8" s="74">
        <v>7</v>
      </c>
      <c r="H8" s="94">
        <v>0.14782400000000001</v>
      </c>
      <c r="I8" s="62">
        <f>VLOOKUP(C8,'Points Table'!A$3:L$43,IF(A8="A Grade / Juniors",4,IF(A8="B Grade",6,IF(A8="C Grade",8,IF(A8="D Grade",10,12)))))</f>
        <v>370</v>
      </c>
      <c r="M8" s="90"/>
    </row>
    <row r="9" spans="1:13" ht="19" x14ac:dyDescent="0.2">
      <c r="A9" s="74" t="s">
        <v>61</v>
      </c>
      <c r="B9" s="74" t="s">
        <v>34</v>
      </c>
      <c r="C9" s="74">
        <v>8</v>
      </c>
      <c r="D9" s="75" t="s">
        <v>70</v>
      </c>
      <c r="E9" s="70" t="s">
        <v>63</v>
      </c>
      <c r="F9" s="74" t="s">
        <v>598</v>
      </c>
      <c r="G9" s="74">
        <v>7</v>
      </c>
      <c r="H9" s="94">
        <v>0.14860000000000001</v>
      </c>
      <c r="I9" s="62">
        <f>VLOOKUP(C9,'Points Table'!A$3:L$43,IF(A9="A Grade / Juniors",4,IF(A9="B Grade",6,IF(A9="C Grade",8,IF(A9="D Grade",10,12)))))</f>
        <v>360</v>
      </c>
      <c r="M9" s="90"/>
    </row>
    <row r="10" spans="1:13" ht="19" x14ac:dyDescent="0.2">
      <c r="A10" s="74" t="s">
        <v>61</v>
      </c>
      <c r="B10" s="74" t="s">
        <v>34</v>
      </c>
      <c r="C10" s="74">
        <v>9</v>
      </c>
      <c r="D10" s="75" t="s">
        <v>71</v>
      </c>
      <c r="E10" s="70" t="s">
        <v>63</v>
      </c>
      <c r="F10" s="74" t="s">
        <v>599</v>
      </c>
      <c r="G10" s="74">
        <v>7</v>
      </c>
      <c r="H10" s="94">
        <v>0.14929400000000001</v>
      </c>
      <c r="I10" s="62">
        <f>VLOOKUP(C10,'Points Table'!A$3:L$43,IF(A10="A Grade / Juniors",4,IF(A10="B Grade",6,IF(A10="C Grade",8,IF(A10="D Grade",10,12)))))</f>
        <v>350</v>
      </c>
      <c r="M10" s="90"/>
    </row>
    <row r="11" spans="1:13" ht="19" x14ac:dyDescent="0.2">
      <c r="A11" s="74" t="s">
        <v>61</v>
      </c>
      <c r="B11" s="74" t="s">
        <v>34</v>
      </c>
      <c r="C11" s="74">
        <v>10</v>
      </c>
      <c r="D11" s="75" t="s">
        <v>72</v>
      </c>
      <c r="E11" s="70" t="s">
        <v>63</v>
      </c>
      <c r="F11" s="74" t="s">
        <v>600</v>
      </c>
      <c r="G11" s="74">
        <v>7</v>
      </c>
      <c r="H11" s="94">
        <v>0.15406300000000001</v>
      </c>
      <c r="I11" s="62">
        <f>VLOOKUP(C11,'Points Table'!A$3:L$43,IF(A11="A Grade / Juniors",4,IF(A11="B Grade",6,IF(A11="C Grade",8,IF(A11="D Grade",10,12)))))</f>
        <v>340</v>
      </c>
      <c r="M11" s="90"/>
    </row>
    <row r="12" spans="1:13" ht="19" x14ac:dyDescent="0.2">
      <c r="A12" s="74" t="s">
        <v>61</v>
      </c>
      <c r="B12" s="74" t="s">
        <v>34</v>
      </c>
      <c r="C12" s="74">
        <v>11</v>
      </c>
      <c r="D12" s="75" t="s">
        <v>73</v>
      </c>
      <c r="E12" s="70" t="s">
        <v>63</v>
      </c>
      <c r="F12" s="74" t="s">
        <v>601</v>
      </c>
      <c r="G12" s="74">
        <v>7</v>
      </c>
      <c r="H12" s="94">
        <v>0.15945599999999999</v>
      </c>
      <c r="I12" s="62">
        <f>VLOOKUP(C12,'Points Table'!A$3:L$43,IF(A12="A Grade / Juniors",4,IF(A12="B Grade",6,IF(A12="C Grade",8,IF(A12="D Grade",10,12)))))</f>
        <v>330</v>
      </c>
      <c r="M12" s="90"/>
    </row>
    <row r="13" spans="1:13" ht="19" x14ac:dyDescent="0.2">
      <c r="A13" s="74" t="s">
        <v>61</v>
      </c>
      <c r="B13" s="74" t="s">
        <v>34</v>
      </c>
      <c r="C13" s="74">
        <v>12</v>
      </c>
      <c r="D13" s="75" t="s">
        <v>74</v>
      </c>
      <c r="E13" s="70" t="s">
        <v>63</v>
      </c>
      <c r="F13" s="74" t="s">
        <v>602</v>
      </c>
      <c r="G13" s="74">
        <v>6</v>
      </c>
      <c r="H13" s="94">
        <v>0.16522000000000001</v>
      </c>
      <c r="I13" s="62">
        <f>VLOOKUP(C13,'Points Table'!A$3:L$43,IF(A13="A Grade / Juniors",4,IF(A13="B Grade",6,IF(A13="C Grade",8,IF(A13="D Grade",10,12)))))</f>
        <v>320</v>
      </c>
      <c r="M13" s="90"/>
    </row>
    <row r="14" spans="1:13" ht="17" x14ac:dyDescent="0.2">
      <c r="A14" s="74" t="s">
        <v>19</v>
      </c>
      <c r="B14" s="74" t="s">
        <v>35</v>
      </c>
      <c r="C14" s="74">
        <v>1</v>
      </c>
      <c r="D14" s="75" t="s">
        <v>62</v>
      </c>
      <c r="E14" s="70" t="s">
        <v>63</v>
      </c>
      <c r="F14" s="74" t="s">
        <v>603</v>
      </c>
      <c r="G14" s="74">
        <v>8</v>
      </c>
      <c r="H14" s="94">
        <v>0.15851899999999999</v>
      </c>
      <c r="I14" s="62">
        <f>VLOOKUP(C14,'Points Table'!A$3:L$43,IF(A14="A Grade / Juniors",4,IF(A14="B Grade",6,IF(A14="C Grade",8,IF(A14="D Grade",10,12)))))</f>
        <v>400</v>
      </c>
    </row>
    <row r="15" spans="1:13" ht="17" x14ac:dyDescent="0.2">
      <c r="A15" s="74" t="s">
        <v>19</v>
      </c>
      <c r="B15" s="74" t="s">
        <v>35</v>
      </c>
      <c r="C15" s="74">
        <v>2</v>
      </c>
      <c r="D15" s="75" t="s">
        <v>64</v>
      </c>
      <c r="E15" s="70" t="s">
        <v>63</v>
      </c>
      <c r="F15" s="74" t="s">
        <v>604</v>
      </c>
      <c r="G15" s="74">
        <v>7</v>
      </c>
      <c r="H15" s="94">
        <v>0.154282</v>
      </c>
      <c r="I15" s="62">
        <f>VLOOKUP(C15,'Points Table'!A$3:L$43,IF(A15="A Grade / Juniors",4,IF(A15="B Grade",6,IF(A15="C Grade",8,IF(A15="D Grade",10,12)))))</f>
        <v>360</v>
      </c>
    </row>
    <row r="16" spans="1:13" ht="17" x14ac:dyDescent="0.2">
      <c r="A16" s="74" t="s">
        <v>19</v>
      </c>
      <c r="B16" s="74" t="s">
        <v>35</v>
      </c>
      <c r="C16" s="74">
        <v>3</v>
      </c>
      <c r="D16" s="75" t="s">
        <v>65</v>
      </c>
      <c r="E16" s="70" t="s">
        <v>63</v>
      </c>
      <c r="F16" s="74" t="s">
        <v>605</v>
      </c>
      <c r="G16" s="74">
        <v>7</v>
      </c>
      <c r="H16" s="94">
        <v>0.15482599999999999</v>
      </c>
      <c r="I16" s="62">
        <f>VLOOKUP(C16,'Points Table'!A$3:L$43,IF(A16="A Grade / Juniors",4,IF(A16="B Grade",6,IF(A16="C Grade",8,IF(A16="D Grade",10,12)))))</f>
        <v>336</v>
      </c>
    </row>
    <row r="17" spans="1:9" ht="17" x14ac:dyDescent="0.2">
      <c r="A17" s="74" t="s">
        <v>19</v>
      </c>
      <c r="B17" s="74" t="s">
        <v>35</v>
      </c>
      <c r="C17" s="74">
        <v>4</v>
      </c>
      <c r="D17" s="75" t="s">
        <v>66</v>
      </c>
      <c r="E17" s="70" t="s">
        <v>63</v>
      </c>
      <c r="F17" s="74" t="s">
        <v>606</v>
      </c>
      <c r="G17" s="74">
        <v>7</v>
      </c>
      <c r="H17" s="94">
        <v>0.155359</v>
      </c>
      <c r="I17" s="62">
        <f>VLOOKUP(C17,'Points Table'!A$3:L$43,IF(A17="A Grade / Juniors",4,IF(A17="B Grade",6,IF(A17="C Grade",8,IF(A17="D Grade",10,12)))))</f>
        <v>320</v>
      </c>
    </row>
    <row r="18" spans="1:9" ht="17" x14ac:dyDescent="0.2">
      <c r="A18" s="74" t="s">
        <v>19</v>
      </c>
      <c r="B18" s="74" t="s">
        <v>35</v>
      </c>
      <c r="C18" s="74">
        <v>5</v>
      </c>
      <c r="D18" s="75" t="s">
        <v>67</v>
      </c>
      <c r="E18" s="70" t="s">
        <v>63</v>
      </c>
      <c r="F18" s="74" t="s">
        <v>607</v>
      </c>
      <c r="G18" s="74">
        <v>7</v>
      </c>
      <c r="H18" s="94">
        <v>0.156389</v>
      </c>
      <c r="I18" s="62">
        <f>VLOOKUP(C18,'Points Table'!A$3:L$43,IF(A18="A Grade / Juniors",4,IF(A18="B Grade",6,IF(A18="C Grade",8,IF(A18="D Grade",10,12)))))</f>
        <v>312</v>
      </c>
    </row>
    <row r="19" spans="1:9" ht="17" x14ac:dyDescent="0.2">
      <c r="A19" s="74" t="s">
        <v>19</v>
      </c>
      <c r="B19" s="74" t="s">
        <v>35</v>
      </c>
      <c r="C19" s="74">
        <v>6</v>
      </c>
      <c r="D19" s="75" t="s">
        <v>68</v>
      </c>
      <c r="E19" s="70" t="s">
        <v>63</v>
      </c>
      <c r="F19" s="74" t="s">
        <v>608</v>
      </c>
      <c r="G19" s="74">
        <v>7</v>
      </c>
      <c r="H19" s="94">
        <v>0.15679399999999999</v>
      </c>
      <c r="I19" s="62">
        <f>VLOOKUP(C19,'Points Table'!A$3:L$43,IF(A19="A Grade / Juniors",4,IF(A19="B Grade",6,IF(A19="C Grade",8,IF(A19="D Grade",10,12)))))</f>
        <v>304</v>
      </c>
    </row>
    <row r="20" spans="1:9" ht="17" x14ac:dyDescent="0.2">
      <c r="A20" s="74" t="s">
        <v>19</v>
      </c>
      <c r="B20" s="74" t="s">
        <v>35</v>
      </c>
      <c r="C20" s="74">
        <v>7</v>
      </c>
      <c r="D20" s="75" t="s">
        <v>69</v>
      </c>
      <c r="E20" s="70" t="s">
        <v>63</v>
      </c>
      <c r="F20" s="74" t="s">
        <v>609</v>
      </c>
      <c r="G20" s="74">
        <v>7</v>
      </c>
      <c r="H20" s="94">
        <v>0.160694</v>
      </c>
      <c r="I20" s="62">
        <f>VLOOKUP(C20,'Points Table'!A$3:L$43,IF(A20="A Grade / Juniors",4,IF(A20="B Grade",6,IF(A20="C Grade",8,IF(A20="D Grade",10,12)))))</f>
        <v>296</v>
      </c>
    </row>
    <row r="21" spans="1:9" ht="17" x14ac:dyDescent="0.2">
      <c r="A21" s="74" t="s">
        <v>19</v>
      </c>
      <c r="B21" s="74" t="s">
        <v>35</v>
      </c>
      <c r="C21" s="74">
        <v>8</v>
      </c>
      <c r="D21" s="75" t="s">
        <v>70</v>
      </c>
      <c r="E21" s="70" t="s">
        <v>63</v>
      </c>
      <c r="F21" s="74" t="s">
        <v>610</v>
      </c>
      <c r="G21" s="74">
        <v>7</v>
      </c>
      <c r="H21" s="94">
        <v>0.16394700000000001</v>
      </c>
      <c r="I21" s="62">
        <f>VLOOKUP(C21,'Points Table'!A$3:L$43,IF(A21="A Grade / Juniors",4,IF(A21="B Grade",6,IF(A21="C Grade",8,IF(A21="D Grade",10,12)))))</f>
        <v>288</v>
      </c>
    </row>
    <row r="22" spans="1:9" ht="17" x14ac:dyDescent="0.2">
      <c r="A22" s="74" t="s">
        <v>19</v>
      </c>
      <c r="B22" s="74" t="s">
        <v>35</v>
      </c>
      <c r="C22" s="74">
        <v>9</v>
      </c>
      <c r="D22" s="75" t="s">
        <v>71</v>
      </c>
      <c r="E22" s="70" t="s">
        <v>63</v>
      </c>
      <c r="F22" s="74" t="s">
        <v>611</v>
      </c>
      <c r="G22" s="74">
        <v>6</v>
      </c>
      <c r="H22" s="94">
        <v>0.144236</v>
      </c>
      <c r="I22" s="62">
        <f>VLOOKUP(C22,'Points Table'!A$3:L$43,IF(A22="A Grade / Juniors",4,IF(A22="B Grade",6,IF(A22="C Grade",8,IF(A22="D Grade",10,12)))))</f>
        <v>280</v>
      </c>
    </row>
    <row r="23" spans="1:9" ht="17" x14ac:dyDescent="0.2">
      <c r="A23" s="74" t="s">
        <v>19</v>
      </c>
      <c r="B23" s="74" t="s">
        <v>35</v>
      </c>
      <c r="C23" s="74">
        <v>10</v>
      </c>
      <c r="D23" s="75" t="s">
        <v>72</v>
      </c>
      <c r="E23" s="70" t="s">
        <v>63</v>
      </c>
      <c r="F23" s="74" t="s">
        <v>612</v>
      </c>
      <c r="G23" s="74">
        <v>6</v>
      </c>
      <c r="H23" s="94">
        <v>0.14474500000000001</v>
      </c>
      <c r="I23" s="62">
        <f>VLOOKUP(C23,'Points Table'!A$3:L$43,IF(A23="A Grade / Juniors",4,IF(A23="B Grade",6,IF(A23="C Grade",8,IF(A23="D Grade",10,12)))))</f>
        <v>272</v>
      </c>
    </row>
    <row r="24" spans="1:9" ht="17" x14ac:dyDescent="0.2">
      <c r="A24" s="74" t="s">
        <v>19</v>
      </c>
      <c r="B24" s="74" t="s">
        <v>35</v>
      </c>
      <c r="C24" s="74">
        <v>11</v>
      </c>
      <c r="D24" s="75" t="s">
        <v>73</v>
      </c>
      <c r="E24" s="70" t="s">
        <v>63</v>
      </c>
      <c r="F24" s="74" t="s">
        <v>613</v>
      </c>
      <c r="G24" s="74">
        <v>6</v>
      </c>
      <c r="H24" s="94">
        <v>0.15719900000000001</v>
      </c>
      <c r="I24" s="62">
        <f>VLOOKUP(C24,'Points Table'!A$3:L$43,IF(A24="A Grade / Juniors",4,IF(A24="B Grade",6,IF(A24="C Grade",8,IF(A24="D Grade",10,12)))))</f>
        <v>264</v>
      </c>
    </row>
    <row r="25" spans="1:9" ht="17" x14ac:dyDescent="0.2">
      <c r="A25" s="74" t="s">
        <v>19</v>
      </c>
      <c r="B25" s="74" t="s">
        <v>35</v>
      </c>
      <c r="C25" s="74">
        <v>12</v>
      </c>
      <c r="D25" s="75" t="s">
        <v>74</v>
      </c>
      <c r="E25" s="70" t="s">
        <v>63</v>
      </c>
      <c r="F25" s="74" t="s">
        <v>614</v>
      </c>
      <c r="G25" s="74">
        <v>1</v>
      </c>
      <c r="H25" s="94">
        <v>2.1956E-2</v>
      </c>
      <c r="I25" s="62">
        <f>VLOOKUP(C25,'Points Table'!A$3:L$43,IF(A25="A Grade / Juniors",4,IF(A25="B Grade",6,IF(A25="C Grade",8,IF(A25="D Grade",10,12)))))</f>
        <v>256</v>
      </c>
    </row>
    <row r="26" spans="1:9" ht="17" x14ac:dyDescent="0.2">
      <c r="A26" s="74" t="s">
        <v>19</v>
      </c>
      <c r="B26" s="74" t="s">
        <v>35</v>
      </c>
      <c r="C26" s="74">
        <v>13</v>
      </c>
      <c r="D26" s="75" t="s">
        <v>75</v>
      </c>
      <c r="E26" s="70" t="s">
        <v>63</v>
      </c>
      <c r="F26" s="74" t="s">
        <v>615</v>
      </c>
      <c r="G26" s="74">
        <v>1</v>
      </c>
      <c r="H26" s="94">
        <v>2.5243000000000002E-2</v>
      </c>
      <c r="I26" s="62">
        <f>VLOOKUP(C26,'Points Table'!A$3:L$43,IF(A26="A Grade / Juniors",4,IF(A26="B Grade",6,IF(A26="C Grade",8,IF(A26="D Grade",10,12)))))</f>
        <v>248</v>
      </c>
    </row>
    <row r="27" spans="1:9" ht="17" customHeight="1" x14ac:dyDescent="0.2">
      <c r="A27" s="74" t="s">
        <v>21</v>
      </c>
      <c r="B27" s="74" t="s">
        <v>36</v>
      </c>
      <c r="C27" s="74">
        <v>1</v>
      </c>
      <c r="D27" s="75" t="s">
        <v>62</v>
      </c>
      <c r="E27" s="70" t="s">
        <v>63</v>
      </c>
      <c r="F27" s="74" t="s">
        <v>616</v>
      </c>
      <c r="G27" s="74">
        <v>7</v>
      </c>
      <c r="H27" s="94">
        <v>0.15832199999999999</v>
      </c>
      <c r="I27" s="62">
        <f>VLOOKUP(C27,'Points Table'!A$3:L$43,IF(A27="A Grade / Juniors",4,IF(A27="B Grade",6,IF(A27="C Grade",8,IF(A27="D Grade",10,12)))))</f>
        <v>350</v>
      </c>
    </row>
    <row r="28" spans="1:9" ht="17" customHeight="1" x14ac:dyDescent="0.2">
      <c r="A28" s="74" t="s">
        <v>21</v>
      </c>
      <c r="B28" s="74" t="s">
        <v>36</v>
      </c>
      <c r="C28" s="74">
        <v>2</v>
      </c>
      <c r="D28" s="75" t="s">
        <v>64</v>
      </c>
      <c r="E28" s="70" t="s">
        <v>63</v>
      </c>
      <c r="F28" s="74" t="s">
        <v>617</v>
      </c>
      <c r="G28" s="74">
        <v>6</v>
      </c>
      <c r="H28" s="94">
        <v>0.14644699999999999</v>
      </c>
      <c r="I28" s="62">
        <f>VLOOKUP(C28,'Points Table'!A$3:L$43,IF(A28="A Grade / Juniors",4,IF(A28="B Grade",6,IF(A28="C Grade",8,IF(A28="D Grade",10,12)))))</f>
        <v>315</v>
      </c>
    </row>
    <row r="29" spans="1:9" ht="17" customHeight="1" x14ac:dyDescent="0.2">
      <c r="A29" s="74" t="s">
        <v>21</v>
      </c>
      <c r="B29" s="74" t="s">
        <v>36</v>
      </c>
      <c r="C29" s="74">
        <v>3</v>
      </c>
      <c r="D29" s="75" t="s">
        <v>65</v>
      </c>
      <c r="E29" s="70" t="s">
        <v>63</v>
      </c>
      <c r="F29" s="74" t="s">
        <v>618</v>
      </c>
      <c r="G29" s="74">
        <v>6</v>
      </c>
      <c r="H29" s="94">
        <v>0.14671300000000001</v>
      </c>
      <c r="I29" s="62">
        <f>VLOOKUP(C29,'Points Table'!A$3:L$43,IF(A29="A Grade / Juniors",4,IF(A29="B Grade",6,IF(A29="C Grade",8,IF(A29="D Grade",10,12)))))</f>
        <v>294</v>
      </c>
    </row>
    <row r="30" spans="1:9" ht="17" customHeight="1" x14ac:dyDescent="0.2">
      <c r="A30" s="74" t="s">
        <v>21</v>
      </c>
      <c r="B30" s="74" t="s">
        <v>36</v>
      </c>
      <c r="C30" s="74">
        <v>4</v>
      </c>
      <c r="D30" s="75" t="s">
        <v>66</v>
      </c>
      <c r="E30" s="70" t="s">
        <v>63</v>
      </c>
      <c r="F30" s="74" t="s">
        <v>619</v>
      </c>
      <c r="G30" s="74">
        <v>6</v>
      </c>
      <c r="H30" s="94">
        <v>0.14691000000000001</v>
      </c>
      <c r="I30" s="62">
        <f>VLOOKUP(C30,'Points Table'!A$3:L$43,IF(A30="A Grade / Juniors",4,IF(A30="B Grade",6,IF(A30="C Grade",8,IF(A30="D Grade",10,12)))))</f>
        <v>280</v>
      </c>
    </row>
    <row r="31" spans="1:9" ht="17" customHeight="1" x14ac:dyDescent="0.2">
      <c r="A31" s="74" t="s">
        <v>21</v>
      </c>
      <c r="B31" s="74" t="s">
        <v>36</v>
      </c>
      <c r="C31" s="74">
        <v>5</v>
      </c>
      <c r="D31" s="75" t="s">
        <v>67</v>
      </c>
      <c r="E31" s="70" t="s">
        <v>63</v>
      </c>
      <c r="F31" s="74" t="s">
        <v>620</v>
      </c>
      <c r="G31" s="74">
        <v>6</v>
      </c>
      <c r="H31" s="94">
        <v>0.148565</v>
      </c>
      <c r="I31" s="62">
        <f>VLOOKUP(C31,'Points Table'!A$3:L$43,IF(A31="A Grade / Juniors",4,IF(A31="B Grade",6,IF(A31="C Grade",8,IF(A31="D Grade",10,12)))))</f>
        <v>273</v>
      </c>
    </row>
    <row r="32" spans="1:9" ht="17" customHeight="1" x14ac:dyDescent="0.2">
      <c r="A32" s="74" t="s">
        <v>21</v>
      </c>
      <c r="B32" s="74" t="s">
        <v>36</v>
      </c>
      <c r="C32" s="74">
        <v>6</v>
      </c>
      <c r="D32" s="75" t="s">
        <v>68</v>
      </c>
      <c r="E32" s="70" t="s">
        <v>63</v>
      </c>
      <c r="F32" s="74" t="s">
        <v>621</v>
      </c>
      <c r="G32" s="74">
        <v>6</v>
      </c>
      <c r="H32" s="94">
        <v>0.149039</v>
      </c>
      <c r="I32" s="62">
        <f>VLOOKUP(C32,'Points Table'!A$3:L$43,IF(A32="A Grade / Juniors",4,IF(A32="B Grade",6,IF(A32="C Grade",8,IF(A32="D Grade",10,12)))))</f>
        <v>266</v>
      </c>
    </row>
    <row r="33" spans="1:9" ht="17" customHeight="1" x14ac:dyDescent="0.2">
      <c r="A33" s="74" t="s">
        <v>21</v>
      </c>
      <c r="B33" s="74" t="s">
        <v>36</v>
      </c>
      <c r="C33" s="74">
        <v>7</v>
      </c>
      <c r="D33" s="75" t="s">
        <v>69</v>
      </c>
      <c r="E33" s="70" t="s">
        <v>63</v>
      </c>
      <c r="F33" s="74" t="s">
        <v>622</v>
      </c>
      <c r="G33" s="74">
        <v>6</v>
      </c>
      <c r="H33" s="94">
        <v>0.150729</v>
      </c>
      <c r="I33" s="62">
        <f>VLOOKUP(C33,'Points Table'!A$3:L$43,IF(A33="A Grade / Juniors",4,IF(A33="B Grade",6,IF(A33="C Grade",8,IF(A33="D Grade",10,12)))))</f>
        <v>259</v>
      </c>
    </row>
    <row r="34" spans="1:9" ht="17" customHeight="1" x14ac:dyDescent="0.2">
      <c r="A34" s="74" t="s">
        <v>21</v>
      </c>
      <c r="B34" s="74" t="s">
        <v>36</v>
      </c>
      <c r="C34" s="74">
        <v>8</v>
      </c>
      <c r="D34" s="75" t="s">
        <v>70</v>
      </c>
      <c r="E34" s="70" t="s">
        <v>63</v>
      </c>
      <c r="F34" s="74" t="s">
        <v>623</v>
      </c>
      <c r="G34" s="74">
        <v>6</v>
      </c>
      <c r="H34" s="94">
        <v>0.15215300000000001</v>
      </c>
      <c r="I34" s="62">
        <f>VLOOKUP(C34,'Points Table'!A$3:L$43,IF(A34="A Grade / Juniors",4,IF(A34="B Grade",6,IF(A34="C Grade",8,IF(A34="D Grade",10,12)))))</f>
        <v>251.99999999999997</v>
      </c>
    </row>
    <row r="35" spans="1:9" ht="17" customHeight="1" x14ac:dyDescent="0.2">
      <c r="A35" s="74" t="s">
        <v>21</v>
      </c>
      <c r="B35" s="74" t="s">
        <v>36</v>
      </c>
      <c r="C35" s="74">
        <v>9</v>
      </c>
      <c r="D35" s="75" t="s">
        <v>71</v>
      </c>
      <c r="E35" s="70" t="s">
        <v>63</v>
      </c>
      <c r="F35" s="74" t="s">
        <v>624</v>
      </c>
      <c r="G35" s="74">
        <v>6</v>
      </c>
      <c r="H35" s="94">
        <v>0.155</v>
      </c>
      <c r="I35" s="62">
        <f>VLOOKUP(C35,'Points Table'!A$3:L$43,IF(A35="A Grade / Juniors",4,IF(A35="B Grade",6,IF(A35="C Grade",8,IF(A35="D Grade",10,12)))))</f>
        <v>244.99999999999997</v>
      </c>
    </row>
    <row r="36" spans="1:9" ht="17" customHeight="1" x14ac:dyDescent="0.2">
      <c r="A36" s="74" t="s">
        <v>21</v>
      </c>
      <c r="B36" s="74" t="s">
        <v>36</v>
      </c>
      <c r="C36" s="74">
        <v>10</v>
      </c>
      <c r="D36" s="75" t="s">
        <v>72</v>
      </c>
      <c r="E36" s="70" t="s">
        <v>63</v>
      </c>
      <c r="F36" s="74" t="s">
        <v>625</v>
      </c>
      <c r="G36" s="74">
        <v>6</v>
      </c>
      <c r="H36" s="94">
        <v>0.15789400000000001</v>
      </c>
      <c r="I36" s="62">
        <f>VLOOKUP(C36,'Points Table'!A$3:L$43,IF(A36="A Grade / Juniors",4,IF(A36="B Grade",6,IF(A36="C Grade",8,IF(A36="D Grade",10,12)))))</f>
        <v>237.99999999999997</v>
      </c>
    </row>
    <row r="37" spans="1:9" ht="17" customHeight="1" x14ac:dyDescent="0.2">
      <c r="A37" s="74" t="s">
        <v>21</v>
      </c>
      <c r="B37" s="74" t="s">
        <v>36</v>
      </c>
      <c r="C37" s="74">
        <v>11</v>
      </c>
      <c r="D37" s="75" t="s">
        <v>73</v>
      </c>
      <c r="E37" s="70" t="s">
        <v>63</v>
      </c>
      <c r="F37" s="74" t="s">
        <v>626</v>
      </c>
      <c r="G37" s="74">
        <v>6</v>
      </c>
      <c r="H37" s="94">
        <v>0.158299</v>
      </c>
      <c r="I37" s="62">
        <f>VLOOKUP(C37,'Points Table'!A$3:L$43,IF(A37="A Grade / Juniors",4,IF(A37="B Grade",6,IF(A37="C Grade",8,IF(A37="D Grade",10,12)))))</f>
        <v>230.99999999999997</v>
      </c>
    </row>
    <row r="38" spans="1:9" ht="17" customHeight="1" x14ac:dyDescent="0.2">
      <c r="A38" s="74" t="s">
        <v>21</v>
      </c>
      <c r="B38" s="74" t="s">
        <v>36</v>
      </c>
      <c r="C38" s="74">
        <v>12</v>
      </c>
      <c r="D38" s="75" t="s">
        <v>74</v>
      </c>
      <c r="E38" s="70" t="s">
        <v>63</v>
      </c>
      <c r="F38" s="74" t="s">
        <v>627</v>
      </c>
      <c r="G38" s="74">
        <v>6</v>
      </c>
      <c r="H38" s="94">
        <v>0.16012699999999999</v>
      </c>
      <c r="I38" s="62">
        <f>VLOOKUP(C38,'Points Table'!A$3:L$43,IF(A38="A Grade / Juniors",4,IF(A38="B Grade",6,IF(A38="C Grade",8,IF(A38="D Grade",10,12)))))</f>
        <v>224</v>
      </c>
    </row>
    <row r="39" spans="1:9" ht="17" customHeight="1" x14ac:dyDescent="0.2">
      <c r="A39" s="74" t="s">
        <v>21</v>
      </c>
      <c r="B39" s="74" t="s">
        <v>36</v>
      </c>
      <c r="C39" s="74">
        <v>13</v>
      </c>
      <c r="D39" s="75" t="s">
        <v>75</v>
      </c>
      <c r="E39" s="70" t="s">
        <v>63</v>
      </c>
      <c r="F39" s="74" t="s">
        <v>628</v>
      </c>
      <c r="G39" s="74">
        <v>6</v>
      </c>
      <c r="H39" s="94">
        <v>0.16118099999999999</v>
      </c>
      <c r="I39" s="62">
        <f>VLOOKUP(C39,'Points Table'!A$3:L$43,IF(A39="A Grade / Juniors",4,IF(A39="B Grade",6,IF(A39="C Grade",8,IF(A39="D Grade",10,12)))))</f>
        <v>217</v>
      </c>
    </row>
    <row r="40" spans="1:9" ht="17" customHeight="1" x14ac:dyDescent="0.2">
      <c r="A40" s="74" t="s">
        <v>21</v>
      </c>
      <c r="B40" s="74" t="s">
        <v>36</v>
      </c>
      <c r="C40" s="74">
        <v>14</v>
      </c>
      <c r="D40" s="75" t="s">
        <v>76</v>
      </c>
      <c r="E40" s="70" t="s">
        <v>63</v>
      </c>
      <c r="F40" s="74" t="s">
        <v>629</v>
      </c>
      <c r="G40" s="74">
        <v>6</v>
      </c>
      <c r="H40" s="94">
        <v>0.16125</v>
      </c>
      <c r="I40" s="62">
        <f>VLOOKUP(C40,'Points Table'!A$3:L$43,IF(A40="A Grade / Juniors",4,IF(A40="B Grade",6,IF(A40="C Grade",8,IF(A40="D Grade",10,12)))))</f>
        <v>210</v>
      </c>
    </row>
    <row r="41" spans="1:9" ht="17" customHeight="1" x14ac:dyDescent="0.2">
      <c r="A41" s="74" t="s">
        <v>21</v>
      </c>
      <c r="B41" s="74" t="s">
        <v>36</v>
      </c>
      <c r="C41" s="74">
        <v>15</v>
      </c>
      <c r="D41" s="75" t="s">
        <v>77</v>
      </c>
      <c r="E41" s="70" t="s">
        <v>63</v>
      </c>
      <c r="F41" s="74" t="s">
        <v>630</v>
      </c>
      <c r="G41" s="74">
        <v>6</v>
      </c>
      <c r="H41" s="94">
        <v>0.16300899999999999</v>
      </c>
      <c r="I41" s="62">
        <f>VLOOKUP(C41,'Points Table'!A$3:L$43,IF(A41="A Grade / Juniors",4,IF(A41="B Grade",6,IF(A41="C Grade",8,IF(A41="D Grade",10,12)))))</f>
        <v>203</v>
      </c>
    </row>
    <row r="42" spans="1:9" ht="17" customHeight="1" x14ac:dyDescent="0.2">
      <c r="A42" s="74" t="s">
        <v>21</v>
      </c>
      <c r="B42" s="74" t="s">
        <v>36</v>
      </c>
      <c r="C42" s="74">
        <v>16</v>
      </c>
      <c r="D42" s="75" t="s">
        <v>78</v>
      </c>
      <c r="E42" s="70" t="s">
        <v>63</v>
      </c>
      <c r="F42" s="74" t="s">
        <v>631</v>
      </c>
      <c r="G42" s="74">
        <v>5</v>
      </c>
      <c r="H42" s="94">
        <v>0.13764999999999999</v>
      </c>
      <c r="I42" s="62">
        <f>VLOOKUP(C42,'Points Table'!A$3:L$43,IF(A42="A Grade / Juniors",4,IF(A42="B Grade",6,IF(A42="C Grade",8,IF(A42="D Grade",10,12)))))</f>
        <v>196</v>
      </c>
    </row>
    <row r="43" spans="1:9" ht="17" customHeight="1" x14ac:dyDescent="0.2">
      <c r="A43" s="74" t="s">
        <v>21</v>
      </c>
      <c r="B43" s="74" t="s">
        <v>36</v>
      </c>
      <c r="C43" s="74">
        <v>17</v>
      </c>
      <c r="D43" s="75" t="s">
        <v>277</v>
      </c>
      <c r="E43" s="70" t="s">
        <v>63</v>
      </c>
      <c r="F43" s="74" t="s">
        <v>632</v>
      </c>
      <c r="G43" s="74">
        <v>5</v>
      </c>
      <c r="H43" s="94">
        <v>0.14041699999999999</v>
      </c>
      <c r="I43" s="62">
        <f>VLOOKUP(C43,'Points Table'!A$3:L$43,IF(A43="A Grade / Juniors",4,IF(A43="B Grade",6,IF(A43="C Grade",8,IF(A43="D Grade",10,12)))))</f>
        <v>189</v>
      </c>
    </row>
    <row r="44" spans="1:9" ht="17" customHeight="1" x14ac:dyDescent="0.2">
      <c r="A44" s="74" t="s">
        <v>21</v>
      </c>
      <c r="B44" s="74" t="s">
        <v>36</v>
      </c>
      <c r="C44" s="74">
        <v>18</v>
      </c>
      <c r="D44" s="75" t="s">
        <v>278</v>
      </c>
      <c r="E44" s="70" t="s">
        <v>63</v>
      </c>
      <c r="F44" s="74" t="s">
        <v>633</v>
      </c>
      <c r="G44" s="74">
        <v>5</v>
      </c>
      <c r="H44" s="94">
        <v>0.14339099999999999</v>
      </c>
      <c r="I44" s="62">
        <f>VLOOKUP(C44,'Points Table'!A$3:L$43,IF(A44="A Grade / Juniors",4,IF(A44="B Grade",6,IF(A44="C Grade",8,IF(A44="D Grade",10,12)))))</f>
        <v>182</v>
      </c>
    </row>
    <row r="45" spans="1:9" ht="17" customHeight="1" x14ac:dyDescent="0.2">
      <c r="A45" s="74" t="s">
        <v>21</v>
      </c>
      <c r="B45" s="74" t="s">
        <v>36</v>
      </c>
      <c r="C45" s="74">
        <v>19</v>
      </c>
      <c r="D45" s="75" t="s">
        <v>279</v>
      </c>
      <c r="E45" s="70" t="s">
        <v>63</v>
      </c>
      <c r="F45" s="74" t="s">
        <v>634</v>
      </c>
      <c r="G45" s="74">
        <v>5</v>
      </c>
      <c r="H45" s="94">
        <v>0.145729</v>
      </c>
      <c r="I45" s="62">
        <f>VLOOKUP(C45,'Points Table'!A$3:L$43,IF(A45="A Grade / Juniors",4,IF(A45="B Grade",6,IF(A45="C Grade",8,IF(A45="D Grade",10,12)))))</f>
        <v>175</v>
      </c>
    </row>
    <row r="46" spans="1:9" ht="17" customHeight="1" x14ac:dyDescent="0.2">
      <c r="A46" s="74" t="s">
        <v>21</v>
      </c>
      <c r="B46" s="74" t="s">
        <v>36</v>
      </c>
      <c r="C46" s="74">
        <v>20</v>
      </c>
      <c r="D46" s="75" t="s">
        <v>280</v>
      </c>
      <c r="E46" s="70" t="s">
        <v>63</v>
      </c>
      <c r="F46" s="74" t="s">
        <v>635</v>
      </c>
      <c r="G46" s="74">
        <v>5</v>
      </c>
      <c r="H46" s="94">
        <v>0.15314800000000001</v>
      </c>
      <c r="I46" s="62">
        <f>VLOOKUP(C46,'Points Table'!A$3:L$43,IF(A46="A Grade / Juniors",4,IF(A46="B Grade",6,IF(A46="C Grade",8,IF(A46="D Grade",10,12)))))</f>
        <v>171.5</v>
      </c>
    </row>
    <row r="47" spans="1:9" ht="17" customHeight="1" x14ac:dyDescent="0.2">
      <c r="A47" s="74" t="s">
        <v>21</v>
      </c>
      <c r="B47" s="74" t="s">
        <v>36</v>
      </c>
      <c r="C47" s="74">
        <v>21</v>
      </c>
      <c r="D47" s="75" t="s">
        <v>281</v>
      </c>
      <c r="E47" s="70" t="s">
        <v>63</v>
      </c>
      <c r="F47" s="74" t="s">
        <v>636</v>
      </c>
      <c r="G47" s="74">
        <v>5</v>
      </c>
      <c r="H47" s="94">
        <v>0.15412000000000001</v>
      </c>
      <c r="I47" s="62">
        <f>VLOOKUP(C47,'Points Table'!A$3:L$43,IF(A47="A Grade / Juniors",4,IF(A47="B Grade",6,IF(A47="C Grade",8,IF(A47="D Grade",10,12)))))</f>
        <v>168</v>
      </c>
    </row>
    <row r="48" spans="1:9" ht="17" customHeight="1" x14ac:dyDescent="0.2">
      <c r="A48" s="74" t="s">
        <v>21</v>
      </c>
      <c r="B48" s="74" t="s">
        <v>36</v>
      </c>
      <c r="C48" s="74">
        <v>22</v>
      </c>
      <c r="D48" s="75" t="s">
        <v>282</v>
      </c>
      <c r="E48" s="70" t="s">
        <v>63</v>
      </c>
      <c r="F48" s="74" t="s">
        <v>637</v>
      </c>
      <c r="G48" s="74">
        <v>5</v>
      </c>
      <c r="H48" s="94">
        <v>0.15443299999999999</v>
      </c>
      <c r="I48" s="62">
        <f>VLOOKUP(C48,'Points Table'!A$3:L$43,IF(A48="A Grade / Juniors",4,IF(A48="B Grade",6,IF(A48="C Grade",8,IF(A48="D Grade",10,12)))))</f>
        <v>164.5</v>
      </c>
    </row>
    <row r="49" spans="1:9" ht="17" customHeight="1" x14ac:dyDescent="0.2">
      <c r="A49" s="74" t="s">
        <v>21</v>
      </c>
      <c r="B49" s="74" t="s">
        <v>36</v>
      </c>
      <c r="C49" s="74">
        <v>23</v>
      </c>
      <c r="D49" s="75" t="s">
        <v>647</v>
      </c>
      <c r="E49" s="70" t="s">
        <v>63</v>
      </c>
      <c r="F49" s="74" t="s">
        <v>638</v>
      </c>
      <c r="G49" s="74">
        <v>5</v>
      </c>
      <c r="H49" s="94">
        <v>0.15760399999999999</v>
      </c>
      <c r="I49" s="62">
        <f>VLOOKUP(C49,'Points Table'!A$3:L$43,IF(A49="A Grade / Juniors",4,IF(A49="B Grade",6,IF(A49="C Grade",8,IF(A49="D Grade",10,12)))))</f>
        <v>161</v>
      </c>
    </row>
    <row r="50" spans="1:9" ht="17" customHeight="1" x14ac:dyDescent="0.2">
      <c r="A50" s="74" t="s">
        <v>21</v>
      </c>
      <c r="B50" s="74" t="s">
        <v>36</v>
      </c>
      <c r="C50" s="74">
        <v>24</v>
      </c>
      <c r="D50" s="75" t="s">
        <v>648</v>
      </c>
      <c r="E50" s="70" t="s">
        <v>63</v>
      </c>
      <c r="F50" s="74" t="s">
        <v>639</v>
      </c>
      <c r="G50" s="74">
        <v>5</v>
      </c>
      <c r="H50" s="94">
        <v>0.159248</v>
      </c>
      <c r="I50" s="62">
        <f>VLOOKUP(C50,'Points Table'!A$3:L$43,IF(A50="A Grade / Juniors",4,IF(A50="B Grade",6,IF(A50="C Grade",8,IF(A50="D Grade",10,12)))))</f>
        <v>157.5</v>
      </c>
    </row>
    <row r="51" spans="1:9" ht="17" customHeight="1" x14ac:dyDescent="0.2">
      <c r="A51" s="74" t="s">
        <v>21</v>
      </c>
      <c r="B51" s="74" t="s">
        <v>36</v>
      </c>
      <c r="C51" s="74">
        <v>25</v>
      </c>
      <c r="D51" s="75" t="s">
        <v>649</v>
      </c>
      <c r="E51" s="70" t="s">
        <v>63</v>
      </c>
      <c r="F51" s="74" t="s">
        <v>640</v>
      </c>
      <c r="G51" s="74">
        <v>4</v>
      </c>
      <c r="H51" s="94">
        <v>0.12134300000000001</v>
      </c>
      <c r="I51" s="62">
        <f>VLOOKUP(C51,'Points Table'!A$3:L$43,IF(A51="A Grade / Juniors",4,IF(A51="B Grade",6,IF(A51="C Grade",8,IF(A51="D Grade",10,12)))))</f>
        <v>154</v>
      </c>
    </row>
    <row r="52" spans="1:9" ht="17" customHeight="1" x14ac:dyDescent="0.2">
      <c r="A52" s="74" t="s">
        <v>21</v>
      </c>
      <c r="B52" s="74" t="s">
        <v>36</v>
      </c>
      <c r="C52" s="74">
        <v>26</v>
      </c>
      <c r="D52" s="75" t="s">
        <v>650</v>
      </c>
      <c r="E52" s="70" t="s">
        <v>63</v>
      </c>
      <c r="F52" s="74" t="s">
        <v>641</v>
      </c>
      <c r="G52" s="74">
        <v>4</v>
      </c>
      <c r="H52" s="94">
        <v>0.13700200000000001</v>
      </c>
      <c r="I52" s="62">
        <f>VLOOKUP(C52,'Points Table'!A$3:L$43,IF(A52="A Grade / Juniors",4,IF(A52="B Grade",6,IF(A52="C Grade",8,IF(A52="D Grade",10,12)))))</f>
        <v>150.5</v>
      </c>
    </row>
    <row r="53" spans="1:9" ht="17" customHeight="1" x14ac:dyDescent="0.2">
      <c r="A53" s="74" t="s">
        <v>21</v>
      </c>
      <c r="B53" s="74" t="s">
        <v>36</v>
      </c>
      <c r="C53" s="74">
        <v>27</v>
      </c>
      <c r="D53" s="75" t="s">
        <v>651</v>
      </c>
      <c r="E53" s="70" t="s">
        <v>63</v>
      </c>
      <c r="F53" s="74" t="s">
        <v>642</v>
      </c>
      <c r="G53" s="74">
        <v>3</v>
      </c>
      <c r="H53" s="94">
        <v>7.6447000000000001E-2</v>
      </c>
      <c r="I53" s="62">
        <f>VLOOKUP(C53,'Points Table'!A$3:L$43,IF(A53="A Grade / Juniors",4,IF(A53="B Grade",6,IF(A53="C Grade",8,IF(A53="D Grade",10,12)))))</f>
        <v>147</v>
      </c>
    </row>
    <row r="54" spans="1:9" ht="17" customHeight="1" x14ac:dyDescent="0.2">
      <c r="A54" s="74" t="s">
        <v>21</v>
      </c>
      <c r="B54" s="74" t="s">
        <v>36</v>
      </c>
      <c r="C54" s="74">
        <v>28</v>
      </c>
      <c r="D54" s="75" t="s">
        <v>652</v>
      </c>
      <c r="E54" s="70" t="s">
        <v>63</v>
      </c>
      <c r="F54" s="74" t="s">
        <v>643</v>
      </c>
      <c r="G54" s="74">
        <v>3</v>
      </c>
      <c r="H54" s="94">
        <v>8.8830999999999993E-2</v>
      </c>
      <c r="I54" s="62">
        <f>VLOOKUP(C54,'Points Table'!A$3:L$43,IF(A54="A Grade / Juniors",4,IF(A54="B Grade",6,IF(A54="C Grade",8,IF(A54="D Grade",10,12)))))</f>
        <v>143.5</v>
      </c>
    </row>
    <row r="55" spans="1:9" ht="17" customHeight="1" x14ac:dyDescent="0.2">
      <c r="A55" s="74" t="s">
        <v>21</v>
      </c>
      <c r="B55" s="74" t="s">
        <v>36</v>
      </c>
      <c r="C55" s="74">
        <v>29</v>
      </c>
      <c r="D55" s="75" t="s">
        <v>653</v>
      </c>
      <c r="E55" s="70" t="s">
        <v>63</v>
      </c>
      <c r="F55" s="74" t="s">
        <v>644</v>
      </c>
      <c r="G55" s="74">
        <v>2</v>
      </c>
      <c r="H55" s="94">
        <v>4.8379999999999999E-2</v>
      </c>
      <c r="I55" s="62">
        <f>VLOOKUP(C55,'Points Table'!A$3:L$43,IF(A55="A Grade / Juniors",4,IF(A55="B Grade",6,IF(A55="C Grade",8,IF(A55="D Grade",10,12)))))</f>
        <v>140</v>
      </c>
    </row>
    <row r="56" spans="1:9" ht="17" customHeight="1" x14ac:dyDescent="0.2">
      <c r="A56" s="74" t="s">
        <v>21</v>
      </c>
      <c r="B56" s="74" t="s">
        <v>36</v>
      </c>
      <c r="C56" s="74">
        <v>30</v>
      </c>
      <c r="D56" s="75" t="s">
        <v>654</v>
      </c>
      <c r="E56" s="70" t="s">
        <v>63</v>
      </c>
      <c r="F56" s="74" t="s">
        <v>645</v>
      </c>
      <c r="G56" s="74">
        <v>2</v>
      </c>
      <c r="H56" s="94">
        <v>5.5740999999999999E-2</v>
      </c>
      <c r="I56" s="62">
        <f>VLOOKUP(C56,'Points Table'!A$3:L$43,IF(A56="A Grade / Juniors",4,IF(A56="B Grade",6,IF(A56="C Grade",8,IF(A56="D Grade",10,12)))))</f>
        <v>136.5</v>
      </c>
    </row>
    <row r="57" spans="1:9" ht="17" customHeight="1" x14ac:dyDescent="0.2">
      <c r="A57" s="74" t="s">
        <v>21</v>
      </c>
      <c r="B57" s="74" t="s">
        <v>36</v>
      </c>
      <c r="C57" s="74">
        <v>31</v>
      </c>
      <c r="D57" s="75" t="s">
        <v>655</v>
      </c>
      <c r="E57" s="70" t="s">
        <v>63</v>
      </c>
      <c r="F57" s="74" t="s">
        <v>646</v>
      </c>
      <c r="G57" s="74">
        <v>2</v>
      </c>
      <c r="H57" s="94">
        <v>5.8275E-2</v>
      </c>
      <c r="I57" s="62">
        <f>VLOOKUP(C57,'Points Table'!A$3:L$43,IF(A57="A Grade / Juniors",4,IF(A57="B Grade",6,IF(A57="C Grade",8,IF(A57="D Grade",10,12)))))</f>
        <v>133</v>
      </c>
    </row>
    <row r="58" spans="1:9" ht="17" customHeight="1" x14ac:dyDescent="0.2">
      <c r="A58" s="74" t="s">
        <v>23</v>
      </c>
      <c r="B58" s="74" t="s">
        <v>37</v>
      </c>
      <c r="C58" s="74">
        <v>1</v>
      </c>
      <c r="D58" s="75" t="s">
        <v>62</v>
      </c>
      <c r="E58" s="70" t="s">
        <v>63</v>
      </c>
      <c r="F58" s="74" t="s">
        <v>656</v>
      </c>
      <c r="G58" s="74">
        <v>6</v>
      </c>
      <c r="H58" s="94">
        <v>0.16520799999999999</v>
      </c>
      <c r="I58" s="62">
        <f>VLOOKUP(C58,'Points Table'!A$3:L$43,IF(A58="A Grade / Juniors",4,IF(A58="B Grade",6,IF(A58="C Grade",8,IF(A58="D Grade",10,12)))))</f>
        <v>300</v>
      </c>
    </row>
    <row r="59" spans="1:9" ht="17" customHeight="1" x14ac:dyDescent="0.2">
      <c r="A59" s="74" t="s">
        <v>23</v>
      </c>
      <c r="B59" s="74" t="s">
        <v>37</v>
      </c>
      <c r="C59" s="74">
        <v>2</v>
      </c>
      <c r="D59" s="75" t="s">
        <v>64</v>
      </c>
      <c r="E59" s="70" t="s">
        <v>63</v>
      </c>
      <c r="F59" s="74" t="s">
        <v>657</v>
      </c>
      <c r="G59" s="74">
        <v>6</v>
      </c>
      <c r="H59" s="94">
        <v>0.16633100000000001</v>
      </c>
      <c r="I59" s="62">
        <f>VLOOKUP(C59,'Points Table'!A$3:L$43,IF(A59="A Grade / Juniors",4,IF(A59="B Grade",6,IF(A59="C Grade",8,IF(A59="D Grade",10,12)))))</f>
        <v>270</v>
      </c>
    </row>
    <row r="60" spans="1:9" ht="17" customHeight="1" x14ac:dyDescent="0.2">
      <c r="A60" s="74" t="s">
        <v>23</v>
      </c>
      <c r="B60" s="74" t="s">
        <v>37</v>
      </c>
      <c r="C60" s="74">
        <v>3</v>
      </c>
      <c r="D60" s="75" t="s">
        <v>65</v>
      </c>
      <c r="E60" s="70" t="s">
        <v>63</v>
      </c>
      <c r="F60" s="74" t="s">
        <v>658</v>
      </c>
      <c r="G60" s="74">
        <v>5</v>
      </c>
      <c r="H60" s="94">
        <v>0.140903</v>
      </c>
      <c r="I60" s="62">
        <f>VLOOKUP(C60,'Points Table'!A$3:L$43,IF(A60="A Grade / Juniors",4,IF(A60="B Grade",6,IF(A60="C Grade",8,IF(A60="D Grade",10,12)))))</f>
        <v>252</v>
      </c>
    </row>
    <row r="61" spans="1:9" ht="17" customHeight="1" x14ac:dyDescent="0.2">
      <c r="A61" s="74" t="s">
        <v>23</v>
      </c>
      <c r="B61" s="74" t="s">
        <v>37</v>
      </c>
      <c r="C61" s="74">
        <v>4</v>
      </c>
      <c r="D61" s="75" t="s">
        <v>66</v>
      </c>
      <c r="E61" s="70" t="s">
        <v>63</v>
      </c>
      <c r="F61" s="74" t="s">
        <v>659</v>
      </c>
      <c r="G61" s="74">
        <v>5</v>
      </c>
      <c r="H61" s="94">
        <v>0.14135400000000001</v>
      </c>
      <c r="I61" s="62">
        <f>VLOOKUP(C61,'Points Table'!A$3:L$43,IF(A61="A Grade / Juniors",4,IF(A61="B Grade",6,IF(A61="C Grade",8,IF(A61="D Grade",10,12)))))</f>
        <v>240</v>
      </c>
    </row>
    <row r="62" spans="1:9" ht="17" customHeight="1" x14ac:dyDescent="0.2">
      <c r="A62" s="74" t="s">
        <v>23</v>
      </c>
      <c r="B62" s="74" t="s">
        <v>37</v>
      </c>
      <c r="C62" s="74">
        <v>5</v>
      </c>
      <c r="D62" s="75" t="s">
        <v>67</v>
      </c>
      <c r="E62" s="70" t="s">
        <v>63</v>
      </c>
      <c r="F62" s="74" t="s">
        <v>660</v>
      </c>
      <c r="G62" s="74">
        <v>5</v>
      </c>
      <c r="H62" s="94">
        <v>0.141898</v>
      </c>
      <c r="I62" s="62">
        <f>VLOOKUP(C62,'Points Table'!A$3:L$43,IF(A62="A Grade / Juniors",4,IF(A62="B Grade",6,IF(A62="C Grade",8,IF(A62="D Grade",10,12)))))</f>
        <v>234</v>
      </c>
    </row>
    <row r="63" spans="1:9" ht="17" customHeight="1" x14ac:dyDescent="0.2">
      <c r="A63" s="74" t="s">
        <v>23</v>
      </c>
      <c r="B63" s="74" t="s">
        <v>37</v>
      </c>
      <c r="C63" s="74">
        <v>6</v>
      </c>
      <c r="D63" s="75" t="s">
        <v>68</v>
      </c>
      <c r="E63" s="70" t="s">
        <v>63</v>
      </c>
      <c r="F63" s="74" t="s">
        <v>661</v>
      </c>
      <c r="G63" s="74">
        <v>5</v>
      </c>
      <c r="H63" s="94">
        <v>0.141956</v>
      </c>
      <c r="I63" s="62">
        <f>VLOOKUP(C63,'Points Table'!A$3:L$43,IF(A63="A Grade / Juniors",4,IF(A63="B Grade",6,IF(A63="C Grade",8,IF(A63="D Grade",10,12)))))</f>
        <v>228</v>
      </c>
    </row>
    <row r="64" spans="1:9" ht="17" customHeight="1" x14ac:dyDescent="0.2">
      <c r="A64" s="74" t="s">
        <v>23</v>
      </c>
      <c r="B64" s="74" t="s">
        <v>37</v>
      </c>
      <c r="C64" s="74">
        <v>7</v>
      </c>
      <c r="D64" s="75" t="s">
        <v>69</v>
      </c>
      <c r="E64" s="70" t="s">
        <v>63</v>
      </c>
      <c r="F64" s="74" t="s">
        <v>662</v>
      </c>
      <c r="G64" s="74">
        <v>5</v>
      </c>
      <c r="H64" s="94">
        <v>0.142789</v>
      </c>
      <c r="I64" s="62">
        <f>VLOOKUP(C64,'Points Table'!A$3:L$43,IF(A64="A Grade / Juniors",4,IF(A64="B Grade",6,IF(A64="C Grade",8,IF(A64="D Grade",10,12)))))</f>
        <v>222</v>
      </c>
    </row>
    <row r="65" spans="1:9" ht="17" customHeight="1" x14ac:dyDescent="0.2">
      <c r="A65" s="74" t="s">
        <v>23</v>
      </c>
      <c r="B65" s="74" t="s">
        <v>37</v>
      </c>
      <c r="C65" s="74">
        <v>8</v>
      </c>
      <c r="D65" s="75" t="s">
        <v>70</v>
      </c>
      <c r="E65" s="70" t="s">
        <v>63</v>
      </c>
      <c r="F65" s="74" t="s">
        <v>663</v>
      </c>
      <c r="G65" s="74">
        <v>5</v>
      </c>
      <c r="H65" s="94">
        <v>0.14535899999999999</v>
      </c>
      <c r="I65" s="62">
        <f>VLOOKUP(C65,'Points Table'!A$3:L$43,IF(A65="A Grade / Juniors",4,IF(A65="B Grade",6,IF(A65="C Grade",8,IF(A65="D Grade",10,12)))))</f>
        <v>216</v>
      </c>
    </row>
    <row r="66" spans="1:9" ht="17" customHeight="1" x14ac:dyDescent="0.2">
      <c r="A66" s="74" t="s">
        <v>23</v>
      </c>
      <c r="B66" s="74" t="s">
        <v>37</v>
      </c>
      <c r="C66" s="74">
        <v>9</v>
      </c>
      <c r="D66" s="75" t="s">
        <v>71</v>
      </c>
      <c r="E66" s="70" t="s">
        <v>63</v>
      </c>
      <c r="F66" s="74" t="s">
        <v>664</v>
      </c>
      <c r="G66" s="74">
        <v>5</v>
      </c>
      <c r="H66" s="94">
        <v>0.145428</v>
      </c>
      <c r="I66" s="62">
        <f>VLOOKUP(C66,'Points Table'!A$3:L$43,IF(A66="A Grade / Juniors",4,IF(A66="B Grade",6,IF(A66="C Grade",8,IF(A66="D Grade",10,12)))))</f>
        <v>210</v>
      </c>
    </row>
    <row r="67" spans="1:9" ht="17" customHeight="1" x14ac:dyDescent="0.2">
      <c r="A67" s="74" t="s">
        <v>23</v>
      </c>
      <c r="B67" s="74" t="s">
        <v>37</v>
      </c>
      <c r="C67" s="74">
        <v>10</v>
      </c>
      <c r="D67" s="75" t="s">
        <v>72</v>
      </c>
      <c r="E67" s="70" t="s">
        <v>63</v>
      </c>
      <c r="F67" s="74" t="s">
        <v>665</v>
      </c>
      <c r="G67" s="74">
        <v>5</v>
      </c>
      <c r="H67" s="94">
        <v>0.14811299999999999</v>
      </c>
      <c r="I67" s="62">
        <f>VLOOKUP(C67,'Points Table'!A$3:L$43,IF(A67="A Grade / Juniors",4,IF(A67="B Grade",6,IF(A67="C Grade",8,IF(A67="D Grade",10,12)))))</f>
        <v>204</v>
      </c>
    </row>
    <row r="68" spans="1:9" ht="17" customHeight="1" x14ac:dyDescent="0.2">
      <c r="A68" s="74" t="s">
        <v>23</v>
      </c>
      <c r="B68" s="74" t="s">
        <v>37</v>
      </c>
      <c r="C68" s="74">
        <v>11</v>
      </c>
      <c r="D68" s="75" t="s">
        <v>73</v>
      </c>
      <c r="E68" s="70" t="s">
        <v>63</v>
      </c>
      <c r="F68" s="74" t="s">
        <v>666</v>
      </c>
      <c r="G68" s="74">
        <v>5</v>
      </c>
      <c r="H68" s="94">
        <v>0.15290500000000001</v>
      </c>
      <c r="I68" s="62">
        <f>VLOOKUP(C68,'Points Table'!A$3:L$43,IF(A68="A Grade / Juniors",4,IF(A68="B Grade",6,IF(A68="C Grade",8,IF(A68="D Grade",10,12)))))</f>
        <v>198</v>
      </c>
    </row>
    <row r="69" spans="1:9" ht="17" customHeight="1" x14ac:dyDescent="0.2">
      <c r="A69" s="74" t="s">
        <v>23</v>
      </c>
      <c r="B69" s="74" t="s">
        <v>37</v>
      </c>
      <c r="C69" s="74">
        <v>12</v>
      </c>
      <c r="D69" s="75" t="s">
        <v>74</v>
      </c>
      <c r="E69" s="70" t="s">
        <v>63</v>
      </c>
      <c r="F69" s="74" t="s">
        <v>667</v>
      </c>
      <c r="G69" s="74">
        <v>5</v>
      </c>
      <c r="H69" s="94">
        <v>0.153947</v>
      </c>
      <c r="I69" s="62">
        <f>VLOOKUP(C69,'Points Table'!A$3:L$43,IF(A69="A Grade / Juniors",4,IF(A69="B Grade",6,IF(A69="C Grade",8,IF(A69="D Grade",10,12)))))</f>
        <v>192</v>
      </c>
    </row>
    <row r="70" spans="1:9" ht="17" customHeight="1" x14ac:dyDescent="0.2">
      <c r="A70" s="74" t="s">
        <v>23</v>
      </c>
      <c r="B70" s="74" t="s">
        <v>37</v>
      </c>
      <c r="C70" s="74">
        <v>13</v>
      </c>
      <c r="D70" s="75" t="s">
        <v>75</v>
      </c>
      <c r="E70" s="70" t="s">
        <v>63</v>
      </c>
      <c r="F70" s="74" t="s">
        <v>668</v>
      </c>
      <c r="G70" s="74">
        <v>5</v>
      </c>
      <c r="H70" s="94">
        <v>0.15721099999999999</v>
      </c>
      <c r="I70" s="62">
        <f>VLOOKUP(C70,'Points Table'!A$3:L$43,IF(A70="A Grade / Juniors",4,IF(A70="B Grade",6,IF(A70="C Grade",8,IF(A70="D Grade",10,12)))))</f>
        <v>186</v>
      </c>
    </row>
    <row r="71" spans="1:9" ht="17" customHeight="1" x14ac:dyDescent="0.2">
      <c r="A71" s="74" t="s">
        <v>23</v>
      </c>
      <c r="B71" s="74" t="s">
        <v>37</v>
      </c>
      <c r="C71" s="74">
        <v>14</v>
      </c>
      <c r="D71" s="75" t="s">
        <v>76</v>
      </c>
      <c r="E71" s="70" t="s">
        <v>63</v>
      </c>
      <c r="F71" s="74" t="s">
        <v>669</v>
      </c>
      <c r="G71" s="74">
        <v>5</v>
      </c>
      <c r="H71" s="94">
        <v>0.16106500000000001</v>
      </c>
      <c r="I71" s="62">
        <f>VLOOKUP(C71,'Points Table'!A$3:L$43,IF(A71="A Grade / Juniors",4,IF(A71="B Grade",6,IF(A71="C Grade",8,IF(A71="D Grade",10,12)))))</f>
        <v>180</v>
      </c>
    </row>
    <row r="72" spans="1:9" ht="17" customHeight="1" x14ac:dyDescent="0.2">
      <c r="A72" s="74" t="s">
        <v>23</v>
      </c>
      <c r="B72" s="74" t="s">
        <v>37</v>
      </c>
      <c r="C72" s="74">
        <v>15</v>
      </c>
      <c r="D72" s="75" t="s">
        <v>77</v>
      </c>
      <c r="E72" s="70" t="s">
        <v>63</v>
      </c>
      <c r="F72" s="74" t="s">
        <v>670</v>
      </c>
      <c r="G72" s="74">
        <v>4</v>
      </c>
      <c r="H72" s="94">
        <v>0.12671299999999999</v>
      </c>
      <c r="I72" s="62">
        <f>VLOOKUP(C72,'Points Table'!A$3:L$43,IF(A72="A Grade / Juniors",4,IF(A72="B Grade",6,IF(A72="C Grade",8,IF(A72="D Grade",10,12)))))</f>
        <v>174</v>
      </c>
    </row>
    <row r="73" spans="1:9" ht="17" customHeight="1" x14ac:dyDescent="0.2">
      <c r="A73" s="74" t="s">
        <v>23</v>
      </c>
      <c r="B73" s="74" t="s">
        <v>37</v>
      </c>
      <c r="C73" s="74">
        <v>16</v>
      </c>
      <c r="D73" s="75" t="s">
        <v>78</v>
      </c>
      <c r="E73" s="70" t="s">
        <v>63</v>
      </c>
      <c r="F73" s="74" t="s">
        <v>671</v>
      </c>
      <c r="G73" s="74">
        <v>4</v>
      </c>
      <c r="H73" s="94">
        <v>0.128194</v>
      </c>
      <c r="I73" s="62">
        <f>VLOOKUP(C73,'Points Table'!A$3:L$43,IF(A73="A Grade / Juniors",4,IF(A73="B Grade",6,IF(A73="C Grade",8,IF(A73="D Grade",10,12)))))</f>
        <v>168</v>
      </c>
    </row>
    <row r="74" spans="1:9" ht="17" customHeight="1" x14ac:dyDescent="0.2">
      <c r="A74" s="74" t="s">
        <v>23</v>
      </c>
      <c r="B74" s="74" t="s">
        <v>37</v>
      </c>
      <c r="C74" s="74">
        <v>17</v>
      </c>
      <c r="D74" s="75" t="s">
        <v>277</v>
      </c>
      <c r="E74" s="70" t="s">
        <v>63</v>
      </c>
      <c r="F74" s="74" t="s">
        <v>672</v>
      </c>
      <c r="G74" s="74">
        <v>4</v>
      </c>
      <c r="H74" s="94">
        <v>0.13161999999999999</v>
      </c>
      <c r="I74" s="62">
        <f>VLOOKUP(C74,'Points Table'!A$3:L$43,IF(A74="A Grade / Juniors",4,IF(A74="B Grade",6,IF(A74="C Grade",8,IF(A74="D Grade",10,12)))))</f>
        <v>162</v>
      </c>
    </row>
    <row r="75" spans="1:9" ht="17" customHeight="1" x14ac:dyDescent="0.2">
      <c r="A75" s="74" t="s">
        <v>23</v>
      </c>
      <c r="B75" s="74" t="s">
        <v>37</v>
      </c>
      <c r="C75" s="74">
        <v>18</v>
      </c>
      <c r="D75" s="75" t="s">
        <v>278</v>
      </c>
      <c r="E75" s="70" t="s">
        <v>63</v>
      </c>
      <c r="F75" s="74" t="s">
        <v>673</v>
      </c>
      <c r="G75" s="74">
        <v>4</v>
      </c>
      <c r="H75" s="94">
        <v>0.162581</v>
      </c>
      <c r="I75" s="62">
        <f>VLOOKUP(C75,'Points Table'!A$3:L$43,IF(A75="A Grade / Juniors",4,IF(A75="B Grade",6,IF(A75="C Grade",8,IF(A75="D Grade",10,12)))))</f>
        <v>156</v>
      </c>
    </row>
    <row r="76" spans="1:9" ht="17" customHeight="1" x14ac:dyDescent="0.2">
      <c r="A76" s="74" t="s">
        <v>23</v>
      </c>
      <c r="B76" s="74" t="s">
        <v>37</v>
      </c>
      <c r="C76" s="74">
        <v>19</v>
      </c>
      <c r="D76" s="75" t="s">
        <v>279</v>
      </c>
      <c r="E76" s="70" t="s">
        <v>63</v>
      </c>
      <c r="F76" s="74" t="s">
        <v>674</v>
      </c>
      <c r="G76" s="74">
        <v>3</v>
      </c>
      <c r="H76" s="94">
        <v>0.11147</v>
      </c>
      <c r="I76" s="62">
        <f>VLOOKUP(C76,'Points Table'!A$3:L$43,IF(A76="A Grade / Juniors",4,IF(A76="B Grade",6,IF(A76="C Grade",8,IF(A76="D Grade",10,12)))))</f>
        <v>150</v>
      </c>
    </row>
    <row r="77" spans="1:9" ht="17" customHeight="1" x14ac:dyDescent="0.2">
      <c r="A77" s="74" t="s">
        <v>23</v>
      </c>
      <c r="B77" s="74" t="s">
        <v>37</v>
      </c>
      <c r="C77" s="74">
        <v>20</v>
      </c>
      <c r="D77" s="75" t="s">
        <v>280</v>
      </c>
      <c r="E77" s="70" t="s">
        <v>63</v>
      </c>
      <c r="F77" s="74" t="s">
        <v>675</v>
      </c>
      <c r="G77" s="74">
        <v>1</v>
      </c>
      <c r="H77" s="94">
        <v>3.1771000000000001E-2</v>
      </c>
      <c r="I77" s="62">
        <f>VLOOKUP(C77,'Points Table'!A$3:L$43,IF(A77="A Grade / Juniors",4,IF(A77="B Grade",6,IF(A77="C Grade",8,IF(A77="D Grade",10,12)))))</f>
        <v>147</v>
      </c>
    </row>
    <row r="78" spans="1:9" ht="17" customHeight="1" x14ac:dyDescent="0.2">
      <c r="A78" s="74" t="s">
        <v>61</v>
      </c>
      <c r="B78" s="74" t="s">
        <v>38</v>
      </c>
      <c r="C78" s="74">
        <v>1</v>
      </c>
      <c r="D78" s="75" t="s">
        <v>62</v>
      </c>
      <c r="E78" s="70" t="s">
        <v>63</v>
      </c>
      <c r="F78" s="74" t="s">
        <v>676</v>
      </c>
      <c r="G78" s="74">
        <v>6</v>
      </c>
      <c r="H78" s="94">
        <v>0.14715300000000001</v>
      </c>
      <c r="I78" s="62">
        <f>VLOOKUP(C78,'Points Table'!A$3:L$43,IF(A78="A Grade / Juniors",4,IF(A78="B Grade",6,IF(A78="C Grade",8,IF(A78="D Grade",10,12)))))</f>
        <v>500</v>
      </c>
    </row>
    <row r="79" spans="1:9" ht="17" x14ac:dyDescent="0.2">
      <c r="A79" s="74" t="s">
        <v>61</v>
      </c>
      <c r="B79" s="74" t="s">
        <v>38</v>
      </c>
      <c r="C79" s="74">
        <v>2</v>
      </c>
      <c r="D79" s="75" t="s">
        <v>64</v>
      </c>
      <c r="E79" s="70" t="s">
        <v>63</v>
      </c>
      <c r="F79" s="74" t="s">
        <v>677</v>
      </c>
      <c r="G79" s="74">
        <v>6</v>
      </c>
      <c r="H79" s="94">
        <v>0.16128500000000001</v>
      </c>
      <c r="I79" s="62">
        <f>VLOOKUP(C79,'Points Table'!A$3:L$43,IF(A79="A Grade / Juniors",4,IF(A79="B Grade",6,IF(A79="C Grade",8,IF(A79="D Grade",10,12)))))</f>
        <v>450</v>
      </c>
    </row>
    <row r="80" spans="1:9" ht="17" x14ac:dyDescent="0.2">
      <c r="A80" s="74" t="s">
        <v>61</v>
      </c>
      <c r="B80" s="74" t="s">
        <v>38</v>
      </c>
      <c r="C80" s="74">
        <v>3</v>
      </c>
      <c r="D80" s="75" t="s">
        <v>65</v>
      </c>
      <c r="E80" s="70" t="s">
        <v>63</v>
      </c>
      <c r="F80" s="74" t="s">
        <v>678</v>
      </c>
      <c r="G80" s="74">
        <v>5</v>
      </c>
      <c r="H80" s="94">
        <v>0.139178</v>
      </c>
      <c r="I80" s="62">
        <f>VLOOKUP(C80,'Points Table'!A$3:L$43,IF(A80="A Grade / Juniors",4,IF(A80="B Grade",6,IF(A80="C Grade",8,IF(A80="D Grade",10,12)))))</f>
        <v>420</v>
      </c>
    </row>
    <row r="81" spans="1:23" ht="18" customHeight="1" x14ac:dyDescent="0.2">
      <c r="A81" s="74" t="s">
        <v>19</v>
      </c>
      <c r="B81" s="74" t="s">
        <v>39</v>
      </c>
      <c r="C81" s="74">
        <v>1</v>
      </c>
      <c r="D81" s="75" t="s">
        <v>62</v>
      </c>
      <c r="E81" s="70" t="s">
        <v>63</v>
      </c>
      <c r="F81" s="74" t="s">
        <v>679</v>
      </c>
      <c r="G81" s="74">
        <v>6</v>
      </c>
      <c r="H81" s="94">
        <v>0.161134</v>
      </c>
      <c r="I81" s="62">
        <f>VLOOKUP(C81,'Points Table'!A$3:L$43,IF(A81="A Grade / Juniors",4,IF(A81="B Grade",6,IF(A81="C Grade",8,IF(A81="D Grade",10,12)))))</f>
        <v>400</v>
      </c>
    </row>
    <row r="82" spans="1:23" ht="18" customHeight="1" x14ac:dyDescent="0.2">
      <c r="A82" s="74" t="s">
        <v>19</v>
      </c>
      <c r="B82" s="74" t="s">
        <v>39</v>
      </c>
      <c r="C82" s="74">
        <v>2</v>
      </c>
      <c r="D82" s="75" t="s">
        <v>64</v>
      </c>
      <c r="E82" s="70" t="s">
        <v>63</v>
      </c>
      <c r="F82" s="74" t="s">
        <v>680</v>
      </c>
      <c r="G82" s="74">
        <v>5</v>
      </c>
      <c r="H82" s="94">
        <v>0.14544000000000001</v>
      </c>
      <c r="I82" s="62">
        <f>VLOOKUP(C82,'Points Table'!A$3:L$43,IF(A82="A Grade / Juniors",4,IF(A82="B Grade",6,IF(A82="C Grade",8,IF(A82="D Grade",10,12)))))</f>
        <v>360</v>
      </c>
    </row>
    <row r="83" spans="1:23" ht="18" customHeight="1" x14ac:dyDescent="0.2">
      <c r="A83" s="74" t="s">
        <v>21</v>
      </c>
      <c r="B83" s="74" t="s">
        <v>40</v>
      </c>
      <c r="C83" s="74">
        <v>1</v>
      </c>
      <c r="D83" s="75" t="s">
        <v>62</v>
      </c>
      <c r="E83" s="70" t="s">
        <v>63</v>
      </c>
      <c r="F83" s="74" t="s">
        <v>681</v>
      </c>
      <c r="G83" s="74">
        <v>3</v>
      </c>
      <c r="H83" s="94">
        <v>0.121725</v>
      </c>
      <c r="I83" s="62">
        <f>VLOOKUP(C83,'Points Table'!A$3:L$43,IF(A83="A Grade / Juniors",4,IF(A83="B Grade",6,IF(A83="C Grade",8,IF(A83="D Grade",10,12)))))</f>
        <v>350</v>
      </c>
      <c r="P83" s="114"/>
      <c r="Q83" s="114"/>
      <c r="R83" s="114"/>
      <c r="S83" s="114"/>
      <c r="T83" s="114"/>
      <c r="U83" s="114"/>
      <c r="V83" s="114"/>
      <c r="W83" s="114"/>
    </row>
    <row r="84" spans="1:23" ht="18" customHeight="1" x14ac:dyDescent="0.2">
      <c r="A84" s="74" t="s">
        <v>21</v>
      </c>
      <c r="B84" s="74" t="s">
        <v>40</v>
      </c>
      <c r="C84" s="74">
        <v>2</v>
      </c>
      <c r="D84" s="75" t="s">
        <v>64</v>
      </c>
      <c r="E84" s="70" t="s">
        <v>63</v>
      </c>
      <c r="F84" s="74" t="s">
        <v>682</v>
      </c>
      <c r="G84" s="74">
        <v>1</v>
      </c>
      <c r="H84" s="94">
        <v>4.0023000000000003E-2</v>
      </c>
      <c r="I84" s="62">
        <f>VLOOKUP(C84,'Points Table'!A$3:L$43,IF(A84="A Grade / Juniors",4,IF(A84="B Grade",6,IF(A84="C Grade",8,IF(A84="D Grade",10,12)))))</f>
        <v>315</v>
      </c>
      <c r="P84" s="115"/>
      <c r="Q84" s="115"/>
      <c r="R84" s="115"/>
      <c r="S84" s="115"/>
      <c r="T84" s="115"/>
      <c r="U84" s="115"/>
      <c r="V84" s="115"/>
      <c r="W84" s="115"/>
    </row>
    <row r="85" spans="1:23" ht="18" customHeight="1" x14ac:dyDescent="0.2">
      <c r="A85" s="74" t="s">
        <v>23</v>
      </c>
      <c r="B85" s="74" t="s">
        <v>683</v>
      </c>
      <c r="C85" s="74">
        <v>1</v>
      </c>
      <c r="D85" s="75" t="s">
        <v>62</v>
      </c>
      <c r="E85" s="70" t="s">
        <v>63</v>
      </c>
      <c r="F85" s="74" t="s">
        <v>684</v>
      </c>
      <c r="G85" s="74">
        <v>1</v>
      </c>
      <c r="H85" s="94">
        <v>5.4653E-2</v>
      </c>
      <c r="I85" s="62">
        <f>VLOOKUP(C85,'Points Table'!A$3:L$43,IF(A85="A Grade / Juniors",4,IF(A85="B Grade",6,IF(A85="C Grade",8,IF(A85="D Grade",10,12)))))</f>
        <v>300</v>
      </c>
    </row>
    <row r="86" spans="1:23" ht="18" customHeight="1" x14ac:dyDescent="0.2">
      <c r="A86" s="74" t="s">
        <v>23</v>
      </c>
      <c r="B86" s="74" t="s">
        <v>683</v>
      </c>
      <c r="C86" s="74">
        <v>2</v>
      </c>
      <c r="D86" s="75" t="s">
        <v>64</v>
      </c>
      <c r="E86" s="70" t="s">
        <v>63</v>
      </c>
      <c r="F86" s="74" t="s">
        <v>685</v>
      </c>
      <c r="G86" s="74">
        <v>1</v>
      </c>
      <c r="H86" s="94">
        <v>5.4688000000000001E-2</v>
      </c>
      <c r="I86" s="62">
        <f>VLOOKUP(C86,'Points Table'!A$3:L$43,IF(A86="A Grade / Juniors",4,IF(A86="B Grade",6,IF(A86="C Grade",8,IF(A86="D Grade",10,12)))))</f>
        <v>270</v>
      </c>
    </row>
    <row r="87" spans="1:23" ht="17" customHeight="1" x14ac:dyDescent="0.2">
      <c r="A87" s="74" t="s">
        <v>41</v>
      </c>
      <c r="B87" s="74" t="s">
        <v>45</v>
      </c>
      <c r="C87" s="74">
        <v>1</v>
      </c>
      <c r="D87" s="75" t="s">
        <v>62</v>
      </c>
      <c r="E87" s="70" t="s">
        <v>63</v>
      </c>
      <c r="F87" s="74" t="s">
        <v>561</v>
      </c>
      <c r="G87" s="74">
        <v>5</v>
      </c>
      <c r="H87" s="113" t="s">
        <v>686</v>
      </c>
      <c r="I87" s="62">
        <f>VLOOKUP(C87,'Points Table'!A$3:L$43,IF(A87="A Grade / Juniors",4,IF(A87="B Grade",6,IF(A87="C Grade",8,IF(A87="D Grade",10,12)))))</f>
        <v>500</v>
      </c>
    </row>
    <row r="88" spans="1:23" ht="17" customHeight="1" x14ac:dyDescent="0.2">
      <c r="A88" s="74" t="s">
        <v>41</v>
      </c>
      <c r="B88" s="74" t="s">
        <v>46</v>
      </c>
      <c r="C88" s="74">
        <v>1</v>
      </c>
      <c r="D88" s="75" t="s">
        <v>62</v>
      </c>
      <c r="E88" s="70" t="s">
        <v>63</v>
      </c>
      <c r="F88" s="74" t="s">
        <v>687</v>
      </c>
      <c r="G88" s="74">
        <v>4</v>
      </c>
      <c r="H88" s="94">
        <v>7.8113000000000002E-2</v>
      </c>
      <c r="I88" s="62">
        <f>VLOOKUP(C88,'Points Table'!A$3:L$43,IF(A88="A Grade / Juniors",4,IF(A88="B Grade",6,IF(A88="C Grade",8,IF(A88="D Grade",10,12)))))</f>
        <v>500</v>
      </c>
    </row>
    <row r="89" spans="1:23" ht="17" customHeight="1" x14ac:dyDescent="0.2">
      <c r="A89" s="74" t="s">
        <v>41</v>
      </c>
      <c r="B89" s="74" t="s">
        <v>46</v>
      </c>
      <c r="C89" s="74">
        <v>2</v>
      </c>
      <c r="D89" s="75" t="s">
        <v>64</v>
      </c>
      <c r="E89" s="70" t="s">
        <v>63</v>
      </c>
      <c r="F89" s="74" t="s">
        <v>688</v>
      </c>
      <c r="G89" s="74">
        <v>3</v>
      </c>
      <c r="H89" s="94">
        <v>6.4444000000000001E-2</v>
      </c>
      <c r="I89" s="62">
        <f>VLOOKUP(C89,'Points Table'!A$3:L$43,IF(A89="A Grade / Juniors",4,IF(A89="B Grade",6,IF(A89="C Grade",8,IF(A89="D Grade",10,12)))))</f>
        <v>450</v>
      </c>
    </row>
    <row r="90" spans="1:23" ht="17" customHeight="1" x14ac:dyDescent="0.2">
      <c r="A90" s="74" t="s">
        <v>41</v>
      </c>
      <c r="B90" s="74" t="s">
        <v>47</v>
      </c>
      <c r="C90" s="74">
        <v>1</v>
      </c>
      <c r="D90" s="75" t="s">
        <v>62</v>
      </c>
      <c r="E90" s="70" t="s">
        <v>63</v>
      </c>
      <c r="F90" s="74" t="s">
        <v>689</v>
      </c>
      <c r="G90" s="74">
        <v>4</v>
      </c>
      <c r="H90" s="94">
        <v>8.3264000000000005E-2</v>
      </c>
      <c r="I90" s="62">
        <f>VLOOKUP(C90,'Points Table'!A$3:L$43,IF(A90="A Grade / Juniors",4,IF(A90="B Grade",6,IF(A90="C Grade",8,IF(A90="D Grade",10,12)))))</f>
        <v>500</v>
      </c>
    </row>
    <row r="91" spans="1:23" ht="17" customHeight="1" x14ac:dyDescent="0.2">
      <c r="A91" s="74" t="s">
        <v>41</v>
      </c>
      <c r="B91" s="74" t="s">
        <v>47</v>
      </c>
      <c r="C91" s="74">
        <v>2</v>
      </c>
      <c r="D91" s="75" t="s">
        <v>64</v>
      </c>
      <c r="E91" s="70" t="s">
        <v>63</v>
      </c>
      <c r="F91" s="74" t="s">
        <v>690</v>
      </c>
      <c r="G91" s="74">
        <v>3</v>
      </c>
      <c r="H91" s="94">
        <v>7.2593000000000005E-2</v>
      </c>
      <c r="I91" s="62">
        <f>VLOOKUP(C91,'Points Table'!A$3:L$43,IF(A91="A Grade / Juniors",4,IF(A91="B Grade",6,IF(A91="C Grade",8,IF(A91="D Grade",10,12)))))</f>
        <v>450</v>
      </c>
    </row>
    <row r="92" spans="1:23" ht="17" customHeight="1" x14ac:dyDescent="0.2">
      <c r="A92" s="74" t="s">
        <v>41</v>
      </c>
      <c r="B92" s="74" t="s">
        <v>47</v>
      </c>
      <c r="C92" s="74">
        <v>3</v>
      </c>
      <c r="D92" s="75" t="s">
        <v>65</v>
      </c>
      <c r="E92" s="70" t="s">
        <v>63</v>
      </c>
      <c r="F92" s="74" t="s">
        <v>691</v>
      </c>
      <c r="G92" s="74">
        <v>3</v>
      </c>
      <c r="H92" s="94">
        <v>7.2997999999999993E-2</v>
      </c>
      <c r="I92" s="62">
        <f>VLOOKUP(C92,'Points Table'!A$3:L$43,IF(A92="A Grade / Juniors",4,IF(A92="B Grade",6,IF(A92="C Grade",8,IF(A92="D Grade",10,12)))))</f>
        <v>420</v>
      </c>
    </row>
    <row r="93" spans="1:23" ht="17" customHeight="1" x14ac:dyDescent="0.2">
      <c r="A93" s="74" t="s">
        <v>41</v>
      </c>
      <c r="B93" s="74" t="s">
        <v>47</v>
      </c>
      <c r="C93" s="74">
        <v>4</v>
      </c>
      <c r="D93" s="75" t="s">
        <v>66</v>
      </c>
      <c r="E93" s="70" t="s">
        <v>63</v>
      </c>
      <c r="F93" s="74" t="s">
        <v>692</v>
      </c>
      <c r="G93" s="74">
        <v>3</v>
      </c>
      <c r="H93" s="94">
        <v>7.6527999999999999E-2</v>
      </c>
      <c r="I93" s="62">
        <f>VLOOKUP(C93,'Points Table'!A$3:L$43,IF(A93="A Grade / Juniors",4,IF(A93="B Grade",6,IF(A93="C Grade",8,IF(A93="D Grade",10,12)))))</f>
        <v>400</v>
      </c>
      <c r="N93" s="117"/>
      <c r="O93" s="117"/>
      <c r="P93" s="117"/>
      <c r="Q93" s="117"/>
      <c r="R93" s="117"/>
      <c r="S93" s="117"/>
      <c r="T93" s="117"/>
      <c r="U93" s="117"/>
      <c r="V93" s="117"/>
      <c r="W93" s="117"/>
    </row>
    <row r="94" spans="1:23" ht="17" customHeight="1" x14ac:dyDescent="0.2">
      <c r="A94" s="74" t="s">
        <v>41</v>
      </c>
      <c r="B94" s="74" t="s">
        <v>47</v>
      </c>
      <c r="C94" s="74">
        <v>5</v>
      </c>
      <c r="D94" s="75" t="s">
        <v>67</v>
      </c>
      <c r="E94" s="70" t="s">
        <v>63</v>
      </c>
      <c r="F94" s="74" t="s">
        <v>693</v>
      </c>
      <c r="G94" s="74">
        <v>3</v>
      </c>
      <c r="H94" s="94">
        <v>8.0347000000000002E-2</v>
      </c>
      <c r="I94" s="62">
        <f>VLOOKUP(C94,'Points Table'!A$3:L$43,IF(A94="A Grade / Juniors",4,IF(A94="B Grade",6,IF(A94="C Grade",8,IF(A94="D Grade",10,12)))))</f>
        <v>390</v>
      </c>
      <c r="N94" s="117"/>
      <c r="O94" s="117"/>
      <c r="P94" s="117"/>
      <c r="Q94" s="117"/>
      <c r="R94" s="117"/>
      <c r="S94" s="117"/>
      <c r="T94" s="117"/>
      <c r="U94" s="117"/>
      <c r="V94" s="117"/>
      <c r="W94" s="117"/>
    </row>
    <row r="95" spans="1:23" ht="17" customHeight="1" x14ac:dyDescent="0.2">
      <c r="A95" s="74" t="s">
        <v>41</v>
      </c>
      <c r="B95" s="74" t="s">
        <v>47</v>
      </c>
      <c r="C95" s="74">
        <v>6</v>
      </c>
      <c r="D95" s="75" t="s">
        <v>68</v>
      </c>
      <c r="E95" s="70" t="s">
        <v>63</v>
      </c>
      <c r="F95" s="74" t="s">
        <v>694</v>
      </c>
      <c r="G95" s="74">
        <v>3</v>
      </c>
      <c r="H95" s="94">
        <v>8.1389000000000003E-2</v>
      </c>
      <c r="I95" s="62">
        <f>VLOOKUP(C95,'Points Table'!A$3:L$43,IF(A95="A Grade / Juniors",4,IF(A95="B Grade",6,IF(A95="C Grade",8,IF(A95="D Grade",10,12)))))</f>
        <v>380</v>
      </c>
      <c r="N95" s="115"/>
      <c r="O95" s="115"/>
      <c r="P95" s="115"/>
      <c r="Q95" s="115"/>
      <c r="R95" s="115"/>
      <c r="S95" s="115"/>
      <c r="T95" s="115"/>
      <c r="U95" s="115"/>
      <c r="V95" s="117"/>
      <c r="W95" s="117"/>
    </row>
    <row r="96" spans="1:23" ht="17" customHeight="1" x14ac:dyDescent="0.2">
      <c r="A96" s="74" t="s">
        <v>41</v>
      </c>
      <c r="B96" s="74" t="s">
        <v>47</v>
      </c>
      <c r="C96" s="74">
        <v>7</v>
      </c>
      <c r="D96" s="75" t="s">
        <v>69</v>
      </c>
      <c r="E96" s="70" t="s">
        <v>63</v>
      </c>
      <c r="F96" s="74" t="s">
        <v>695</v>
      </c>
      <c r="G96" s="74">
        <v>2</v>
      </c>
      <c r="H96" s="94">
        <v>5.7477E-2</v>
      </c>
      <c r="I96" s="62">
        <f>VLOOKUP(C96,'Points Table'!A$3:L$43,IF(A96="A Grade / Juniors",4,IF(A96="B Grade",6,IF(A96="C Grade",8,IF(A96="D Grade",10,12)))))</f>
        <v>370</v>
      </c>
      <c r="N96" s="117"/>
      <c r="O96" s="117"/>
      <c r="P96" s="117"/>
      <c r="Q96" s="117"/>
      <c r="R96" s="117"/>
      <c r="S96" s="117"/>
      <c r="T96" s="117"/>
      <c r="U96" s="117"/>
      <c r="V96" s="117"/>
      <c r="W96" s="117"/>
    </row>
    <row r="97" spans="1:9" ht="17" customHeight="1" x14ac:dyDescent="0.2">
      <c r="A97" s="74" t="s">
        <v>41</v>
      </c>
      <c r="B97" s="74" t="s">
        <v>47</v>
      </c>
      <c r="C97" s="74">
        <v>8</v>
      </c>
      <c r="D97" s="75" t="s">
        <v>70</v>
      </c>
      <c r="E97" s="70" t="s">
        <v>63</v>
      </c>
      <c r="F97" s="74" t="s">
        <v>696</v>
      </c>
      <c r="G97" s="74">
        <v>1</v>
      </c>
      <c r="H97" s="94">
        <v>3.9132E-2</v>
      </c>
      <c r="I97" s="62">
        <f>VLOOKUP(C97,'Points Table'!A$3:L$43,IF(A97="A Grade / Juniors",4,IF(A97="B Grade",6,IF(A97="C Grade",8,IF(A97="D Grade",10,12)))))</f>
        <v>360</v>
      </c>
    </row>
    <row r="98" spans="1:9" ht="17" customHeight="1" x14ac:dyDescent="0.2">
      <c r="A98" s="74" t="s">
        <v>41</v>
      </c>
      <c r="B98" s="74" t="s">
        <v>340</v>
      </c>
      <c r="C98" s="74">
        <v>1</v>
      </c>
      <c r="D98" s="75" t="s">
        <v>62</v>
      </c>
      <c r="E98" s="116" t="s">
        <v>63</v>
      </c>
      <c r="F98" s="74" t="s">
        <v>697</v>
      </c>
      <c r="G98" s="74">
        <v>2</v>
      </c>
      <c r="H98" s="94">
        <v>7.2453703703703701E-2</v>
      </c>
      <c r="I98" s="62">
        <f>VLOOKUP(C98,'Points Table'!A$3:L$43,IF(A98="A Grade / Juniors",4,IF(A98="B Grade",6,IF(A98="C Grade",8,IF(A98="D Grade",10,12)))))</f>
        <v>500</v>
      </c>
    </row>
  </sheetData>
  <phoneticPr fontId="11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C 4 G A A B Q S w M E F A A C A A g A s m G T V B R B 3 a + k A A A A 9 g A A A B I A H A B D b 2 5 m a W c v U G F j a 2 F n Z S 5 4 b W w g o h g A K K A U A A A A A A A A A A A A A A A A A A A A A A A A A A A A h Y 9 B D o I w F E S v Q r q n L c W F I Z 8 S 4 1 Y S E 6 N x 2 2 C F R v g Y W i x 3 c + G R v I I Y R d 2 5 n D d v M X O / 3 i A b m j q 4 6 M 6 a F l M S U U 4 C j U V 7 M F i m p H f H c E 4 y C W t V n F S p g 1 F G m w z 2 k J L K u X P C m P e e + p i 2 X c k E 5 x H b 5 6 t N U e l G k Y 9 s / s u h Q e s U F p p I 2 L 3 G S E E j H t O Z E J Q D m y D k B r + C G P c + 2 x 8 I y 7 5 2 f a e l x n C x B T Z F Y O 8 P 8 g F Q S w M E F A A C A A g A s m G T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L J h k 1 Q I 7 P N W K A M A A M s m A A A T A B w A R m 9 y b X V s Y X M v U 2 V j d G l v b j E u b S C i G A A o o B Q A A A A A A A A A A A A A A A A A A A A A A A A A A A D t m V 1 P 2 z A U h u 8 r 9 T 9 Y 4 W K p 1 E R 1 U t i X e g H Z G N X W U b V F m k S 5 M I 0 p F o 4 d x e 4 G q v j v c z 4 o h T h o o w E K T W / a v j 4 5 O j 5 + e n z s C j y R h D M w T N / h 5 3 q t X h P n K M I + 2 D J G 6 J T i V g s C s 4 + m G M C G A T q A Y l m v A f U a 8 l k 0 w U r p + 2 d 2 Y i r M f U K x 7 X E m M Z P C N L x P 4 y O B I z F W / g I + / o L F h e T h 2 G k 5 E P z y e m D g A w g O 3 x 0 g S n m E G D g g l A I T N u z Q P z M a T X D c D U K K A + U M x e F 1 D G g 7 x k m j m Q a w C K + T x T I / 7 v q d R d T G y f X x F y T R S W a + Z f Q j H n C p p n a A k a / C i q e T W N v Z S K a b N y 5 U B N n I L q X D C a I o E h 0 Z z f A i h i 3 D O 0 d s q n y O r k J 8 6 3 C k p i P O e B R 4 n M 4 C F g 8 K U x N B c z 4 3 P C T x l E d X R h N I Z Q c k v p T X T T A 3 B k j l t 0 / V c G 6 o 3 / W U 1 m V y p 2 3 H z l N 7 o n z m T H + g U O R t l Q r g w p Y E t 6 q j V V 2 t 2 t a q 2 1 p 1 R 6 u + 1 6 o f t O r H n D r i E t E 7 6 n W j X i N M u z h a u J 0 M b m c 9 4 X b 0 c D u r w + 1 U c L 8 4 3 E u z W I L 7 R l 0 d 7 t v K D c z V A e d / G O X I F w n i G e E O U K s u Q r V 9 p H x 7 F A l B J l U B r x h / 9 g K + z o x X d f w t M / 6 c d d w t l 3 F L Q W 4 N + I z 5 l m t 5 E S L T 0 1 n E r H 0 U B V U n X k H + Q o V 8 j S H f k E p + D 9 K N o f y J S n l M d s p O m V A f Z l B D 6 y u a q i f / i e M 4 l P u V O g t v B Y Y T r 8 8 E c G I C c 4 u T 6 k 6 B 7 h b o 7 Q J 9 u 0 D f y e n Z i f 8 w P f E n K w F 6 o z 2 V 6 O i i w E m + q q Z 6 n r h s s q 2 i g a I 0 w K I 8 w K J E w L u Z + C + w 4 X q D v U o H U o G 9 m W B r m + 9 2 W b e E u 7 0 9 D w x x R L A A K s 2 t + + A 7 1 n f C J u e E o a o L f 3 y D U v R D e G 2 N S 7 n N 9 W u A u O q y 3 w z E 5 V 2 D L E O 8 X d 4 J c Z 8 S F q 8 b O G I k 3 e 5 c k G x 9 D x D r V s S + X W L L K 7 t u R m y J 9 x n l 0 O r q a X V X p 9 W t a H 1 K W l f p X t e u Z l a t 6 i u l U F 8 z H 8 2 m 9 R Q t a f p Z Q e n E g I 5 j S J M v S W + q z r M D L G Z U i s 0 C V i E 5 y f + H s U d O 8 z T 9 R E H e U g + e 2 i j B i C y Z 3 z D y D Y U 5 F z 3 C 7 L y I L v P i 7 u / p X f E h w P 4 C U E s B A i 0 A F A A C A A g A s m G T V B R B 3 a + k A A A A 9 g A A A B I A A A A A A A A A A A A A A A A A A A A A A E N v b m Z p Z y 9 Q Y W N r Y W d l L n h t b F B L A Q I t A B Q A A g A I A L J h k 1 Q P y u m r p A A A A O k A A A A T A A A A A A A A A A A A A A A A A P A A A A B b Q 2 9 u d G V u d F 9 U e X B l c 1 0 u e G 1 s U E s B A i 0 A F A A C A A g A s m G T V A j s 8 1 Y o A w A A y y Y A A B M A A A A A A A A A A A A A A A A A 4 Q E A A E Z v c m 1 1 b G F z L 1 N l Y 3 R p b 2 4 x L m 1 Q S w U G A A A A A A M A A w D C A A A A V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G N Q A A A A A A A D 2 0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2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N V Q y M z o x O D o x O C 4 2 O T U 3 M z Y 4 W i I g L z 4 8 R W 5 0 c n k g V H l w Z T 0 i R m l s b E N v b H V t b l R 5 c G V z I i B W Y W x 1 Z T 0 i c 0 J n W U R C Z 0 1 L Q 2 d v S 0 N n b 0 t D Z 2 9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v Q 2 h h b m d l Z C B U e X B l L n t D Y X R l Z 2 9 y e S w w f S Z x d W 9 0 O y w m c X V v d D t T Z W N 0 a W 9 u M S 9 U Y W J s Z T A w M S A o U G F n Z S A x K S 9 D a G F u Z 2 V k I F R 5 c G U u e 1 J h Y 2 U g U G x h d G U s M X 0 m c X V v d D s s J n F 1 b 3 Q 7 U 2 V j d G l v b j E v V G F i b G U w M D E g K F B h Z 2 U g M S k v Q 2 h h b m d l Z C B U e X B l L n t Q S U M s M n 0 m c X V v d D s s J n F 1 b 3 Q 7 U 2 V j d G l v b j E v V G F i b G U w M D E g K F B h Z 2 U g M S k v Q 2 h h b m d l Z C B U e X B l L n t S a W R l c i w z f S Z x d W 9 0 O y w m c X V v d D t T Z W N 0 a W 9 u M S 9 U Y W J s Z T A w M S A o U G F n Z S A x K S 9 D a G F u Z 2 V k I F R 5 c G U u e 0 x h c H M s N H 0 m c X V v d D s s J n F 1 b 3 Q 7 U 2 V j d G l v b j E v V G F i b G U w M D E g K F B h Z 2 U g M S k v Q 2 h h b m d l Z C B U e X B l L n t M Y X A g M S w 1 f S Z x d W 9 0 O y w m c X V v d D t T Z W N 0 a W 9 u M S 9 U Y W J s Z T A w M S A o U G F n Z S A x K S 9 D a G F u Z 2 V k I F R 5 c G U u e 0 x h c C A y L D Z 9 J n F 1 b 3 Q 7 L C Z x d W 9 0 O 1 N l Y 3 R p b 2 4 x L 1 R h Y m x l M D A x I C h Q Y W d l I D E p L 0 N o Y W 5 n Z W Q g V H l w Z S 5 7 T G F w I D M s N 3 0 m c X V v d D s s J n F 1 b 3 Q 7 U 2 V j d G l v b j E v V G F i b G U w M D E g K F B h Z 2 U g M S k v Q 2 h h b m d l Z C B U e X B l L n t M Y X A g N C w 4 f S Z x d W 9 0 O y w m c X V v d D t T Z W N 0 a W 9 u M S 9 U Y W J s Z T A w M S A o U G F n Z S A x K S 9 D a G F u Z 2 V k I F R 5 c G U u e 0 x h c C A 1 L D l 9 J n F 1 b 3 Q 7 L C Z x d W 9 0 O 1 N l Y 3 R p b 2 4 x L 1 R h Y m x l M D A x I C h Q Y W d l I D E p L 0 N o Y W 5 n Z W Q g V H l w Z S 5 7 T G F w I D Y s M T B 9 J n F 1 b 3 Q 7 L C Z x d W 9 0 O 1 N l Y 3 R p b 2 4 x L 1 R h Y m x l M D A x I C h Q Y W d l I D E p L 0 N o Y W 5 n Z W Q g V H l w Z S 5 7 T G F w I D c s M T F 9 J n F 1 b 3 Q 7 L C Z x d W 9 0 O 1 N l Y 3 R p b 2 4 x L 1 R h Y m x l M D A x I C h Q Y W d l I D E p L 0 N o Y W 5 n Z W Q g V H l w Z S 5 7 T G F w I D g s M T J 9 J n F 1 b 3 Q 7 L C Z x d W 9 0 O 1 N l Y 3 R p b 2 4 x L 1 R h Y m x l M D A x I C h Q Y W d l I D E p L 0 N o Y W 5 n Z W Q g V H l w Z S 5 7 T G F w I D k s M T N 9 J n F 1 b 3 Q 7 L C Z x d W 9 0 O 1 N l Y 3 R p b 2 4 x L 1 R h Y m x l M D A x I C h Q Y W d l I D E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S A o U G F n Z S A x K S 9 D a G F u Z 2 V k I F R 5 c G U u e 0 N h d G V n b 3 J 5 L D B 9 J n F 1 b 3 Q 7 L C Z x d W 9 0 O 1 N l Y 3 R p b 2 4 x L 1 R h Y m x l M D A x I C h Q Y W d l I D E p L 0 N o Y W 5 n Z W Q g V H l w Z S 5 7 U m F j Z S B Q b G F 0 Z S w x f S Z x d W 9 0 O y w m c X V v d D t T Z W N 0 a W 9 u M S 9 U Y W J s Z T A w M S A o U G F n Z S A x K S 9 D a G F u Z 2 V k I F R 5 c G U u e 1 B J Q y w y f S Z x d W 9 0 O y w m c X V v d D t T Z W N 0 a W 9 u M S 9 U Y W J s Z T A w M S A o U G F n Z S A x K S 9 D a G F u Z 2 V k I F R 5 c G U u e 1 J p Z G V y L D N 9 J n F 1 b 3 Q 7 L C Z x d W 9 0 O 1 N l Y 3 R p b 2 4 x L 1 R h Y m x l M D A x I C h Q Y W d l I D E p L 0 N o Y W 5 n Z W Q g V H l w Z S 5 7 T G F w c y w 0 f S Z x d W 9 0 O y w m c X V v d D t T Z W N 0 a W 9 u M S 9 U Y W J s Z T A w M S A o U G F n Z S A x K S 9 D a G F u Z 2 V k I F R 5 c G U u e 0 x h c C A x L D V 9 J n F 1 b 3 Q 7 L C Z x d W 9 0 O 1 N l Y 3 R p b 2 4 x L 1 R h Y m x l M D A x I C h Q Y W d l I D E p L 0 N o Y W 5 n Z W Q g V H l w Z S 5 7 T G F w I D I s N n 0 m c X V v d D s s J n F 1 b 3 Q 7 U 2 V j d G l v b j E v V G F i b G U w M D E g K F B h Z 2 U g M S k v Q 2 h h b m d l Z C B U e X B l L n t M Y X A g M y w 3 f S Z x d W 9 0 O y w m c X V v d D t T Z W N 0 a W 9 u M S 9 U Y W J s Z T A w M S A o U G F n Z S A x K S 9 D a G F u Z 2 V k I F R 5 c G U u e 0 x h c C A 0 L D h 9 J n F 1 b 3 Q 7 L C Z x d W 9 0 O 1 N l Y 3 R p b 2 4 x L 1 R h Y m x l M D A x I C h Q Y W d l I D E p L 0 N o Y W 5 n Z W Q g V H l w Z S 5 7 T G F w I D U s O X 0 m c X V v d D s s J n F 1 b 3 Q 7 U 2 V j d G l v b j E v V G F i b G U w M D E g K F B h Z 2 U g M S k v Q 2 h h b m d l Z C B U e X B l L n t M Y X A g N i w x M H 0 m c X V v d D s s J n F 1 b 3 Q 7 U 2 V j d G l v b j E v V G F i b G U w M D E g K F B h Z 2 U g M S k v Q 2 h h b m d l Z C B U e X B l L n t M Y X A g N y w x M X 0 m c X V v d D s s J n F 1 b 3 Q 7 U 2 V j d G l v b j E v V G F i b G U w M D E g K F B h Z 2 U g M S k v Q 2 h h b m d l Z C B U e X B l L n t M Y X A g O C w x M n 0 m c X V v d D s s J n F 1 b 3 Q 7 U 2 V j d G l v b j E v V G F i b G U w M D E g K F B h Z 2 U g M S k v Q 2 h h b m d l Z C B U e X B l L n t M Y X A g O S w x M 3 0 m c X V v d D s s J n F 1 b 3 Q 7 U 2 V j d G l v b j E v V G F i b G U w M D E g K F B h Z 2 U g M S k v Q 2 h h b m d l Z C B U e X B l L n t U b 3 R h b C w x N H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0 L T E 1 V D I z O j E 4 O j E 4 L j c w M T c z M j d a I i A v P j x F b n R y e S B U e X B l P S J G a W x s Q 2 9 s d W 1 u V H l w Z X M i I F Z h b H V l P S J z Q m d Z R E J n T U t D Z 2 9 L Q 2 d v S 0 J n W U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9 D a G F u Z 2 V k I F R 5 c G U u e 0 N h d G V n b 3 J 5 L D B 9 J n F 1 b 3 Q 7 L C Z x d W 9 0 O 1 N l Y 3 R p b 2 4 x L 1 R h Y m x l M D A y I C h Q Y W d l I D I p L 0 N o Y W 5 n Z W Q g V H l w Z S 5 7 U m F j Z S B Q b G F 0 Z S w x f S Z x d W 9 0 O y w m c X V v d D t T Z W N 0 a W 9 u M S 9 U Y W J s Z T A w M i A o U G F n Z S A y K S 9 D a G F u Z 2 V k I F R 5 c G U u e 1 B J Q y w y f S Z x d W 9 0 O y w m c X V v d D t T Z W N 0 a W 9 u M S 9 U Y W J s Z T A w M i A o U G F n Z S A y K S 9 D a G F u Z 2 V k I F R 5 c G U u e 1 J p Z G V y L D N 9 J n F 1 b 3 Q 7 L C Z x d W 9 0 O 1 N l Y 3 R p b 2 4 x L 1 R h Y m x l M D A y I C h Q Y W d l I D I p L 0 N o Y W 5 n Z W Q g V H l w Z S 5 7 T G F w c y w 0 f S Z x d W 9 0 O y w m c X V v d D t T Z W N 0 a W 9 u M S 9 U Y W J s Z T A w M i A o U G F n Z S A y K S 9 D a G F u Z 2 V k I F R 5 c G U u e 0 x h c C A x L D V 9 J n F 1 b 3 Q 7 L C Z x d W 9 0 O 1 N l Y 3 R p b 2 4 x L 1 R h Y m x l M D A y I C h Q Y W d l I D I p L 0 N o Y W 5 n Z W Q g V H l w Z S 5 7 T G F w I D I s N n 0 m c X V v d D s s J n F 1 b 3 Q 7 U 2 V j d G l v b j E v V G F i b G U w M D I g K F B h Z 2 U g M i k v Q 2 h h b m d l Z C B U e X B l L n t M Y X A g M y w 3 f S Z x d W 9 0 O y w m c X V v d D t T Z W N 0 a W 9 u M S 9 U Y W J s Z T A w M i A o U G F n Z S A y K S 9 D a G F u Z 2 V k I F R 5 c G U u e 0 x h c C A 0 L D h 9 J n F 1 b 3 Q 7 L C Z x d W 9 0 O 1 N l Y 3 R p b 2 4 x L 1 R h Y m x l M D A y I C h Q Y W d l I D I p L 0 N o Y W 5 n Z W Q g V H l w Z S 5 7 T G F w I D U s O X 0 m c X V v d D s s J n F 1 b 3 Q 7 U 2 V j d G l v b j E v V G F i b G U w M D I g K F B h Z 2 U g M i k v Q 2 h h b m d l Z C B U e X B l L n t M Y X A g N i w x M H 0 m c X V v d D s s J n F 1 b 3 Q 7 U 2 V j d G l v b j E v V G F i b G U w M D I g K F B h Z 2 U g M i k v Q 2 h h b m d l Z C B U e X B l L n t M Y X A g N y w x M X 0 m c X V v d D s s J n F 1 b 3 Q 7 U 2 V j d G l v b j E v V G F i b G U w M D I g K F B h Z 2 U g M i k v Q 2 h h b m d l Z C B U e X B l L n t M Y X A g O C w x M n 0 m c X V v d D s s J n F 1 b 3 Q 7 U 2 V j d G l v b j E v V G F i b G U w M D I g K F B h Z 2 U g M i k v Q 2 h h b m d l Z C B U e X B l L n t M Y X A g O S w x M 3 0 m c X V v d D s s J n F 1 b 3 Q 7 U 2 V j d G l v b j E v V G F i b G U w M D I g K F B h Z 2 U g M i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y I C h Q Y W d l I D I p L 0 N o Y W 5 n Z W Q g V H l w Z S 5 7 Q 2 F 0 Z W d v c n k s M H 0 m c X V v d D s s J n F 1 b 3 Q 7 U 2 V j d G l v b j E v V G F i b G U w M D I g K F B h Z 2 U g M i k v Q 2 h h b m d l Z C B U e X B l L n t S Y W N l I F B s Y X R l L D F 9 J n F 1 b 3 Q 7 L C Z x d W 9 0 O 1 N l Y 3 R p b 2 4 x L 1 R h Y m x l M D A y I C h Q Y W d l I D I p L 0 N o Y W 5 n Z W Q g V H l w Z S 5 7 U E l D L D J 9 J n F 1 b 3 Q 7 L C Z x d W 9 0 O 1 N l Y 3 R p b 2 4 x L 1 R h Y m x l M D A y I C h Q Y W d l I D I p L 0 N o Y W 5 n Z W Q g V H l w Z S 5 7 U m l k Z X I s M 3 0 m c X V v d D s s J n F 1 b 3 Q 7 U 2 V j d G l v b j E v V G F i b G U w M D I g K F B h Z 2 U g M i k v Q 2 h h b m d l Z C B U e X B l L n t M Y X B z L D R 9 J n F 1 b 3 Q 7 L C Z x d W 9 0 O 1 N l Y 3 R p b 2 4 x L 1 R h Y m x l M D A y I C h Q Y W d l I D I p L 0 N o Y W 5 n Z W Q g V H l w Z S 5 7 T G F w I D E s N X 0 m c X V v d D s s J n F 1 b 3 Q 7 U 2 V j d G l v b j E v V G F i b G U w M D I g K F B h Z 2 U g M i k v Q 2 h h b m d l Z C B U e X B l L n t M Y X A g M i w 2 f S Z x d W 9 0 O y w m c X V v d D t T Z W N 0 a W 9 u M S 9 U Y W J s Z T A w M i A o U G F n Z S A y K S 9 D a G F u Z 2 V k I F R 5 c G U u e 0 x h c C A z L D d 9 J n F 1 b 3 Q 7 L C Z x d W 9 0 O 1 N l Y 3 R p b 2 4 x L 1 R h Y m x l M D A y I C h Q Y W d l I D I p L 0 N o Y W 5 n Z W Q g V H l w Z S 5 7 T G F w I D Q s O H 0 m c X V v d D s s J n F 1 b 3 Q 7 U 2 V j d G l v b j E v V G F i b G U w M D I g K F B h Z 2 U g M i k v Q 2 h h b m d l Z C B U e X B l L n t M Y X A g N S w 5 f S Z x d W 9 0 O y w m c X V v d D t T Z W N 0 a W 9 u M S 9 U Y W J s Z T A w M i A o U G F n Z S A y K S 9 D a G F u Z 2 V k I F R 5 c G U u e 0 x h c C A 2 L D E w f S Z x d W 9 0 O y w m c X V v d D t T Z W N 0 a W 9 u M S 9 U Y W J s Z T A w M i A o U G F n Z S A y K S 9 D a G F u Z 2 V k I F R 5 c G U u e 0 x h c C A 3 L D E x f S Z x d W 9 0 O y w m c X V v d D t T Z W N 0 a W 9 u M S 9 U Y W J s Z T A w M i A o U G F n Z S A y K S 9 D a G F u Z 2 V k I F R 5 c G U u e 0 x h c C A 4 L D E y f S Z x d W 9 0 O y w m c X V v d D t T Z W N 0 a W 9 u M S 9 U Y W J s Z T A w M i A o U G F n Z S A y K S 9 D a G F u Z 2 V k I F R 5 c G U u e 0 x h c C A 5 L D E z f S Z x d W 9 0 O y w m c X V v d D t T Z W N 0 a W 9 u M S 9 U Y W J s Z T A w M i A o U G F n Z S A y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O V Q x M T o w M j o y N S 4 3 M T Y 3 O T U y W i I g L z 4 8 R W 5 0 c n k g V H l w Z T 0 i R m l s b E N v b H V t b l R 5 c G V z I i B W Y W x 1 Z T 0 i c 0 J n W U R C Z 0 1 L Q 2 d v S 0 N n b 0 t D Z 2 9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I p L 0 N o Y W 5 n Z W Q g V H l w Z S 5 7 Q 2 F 0 Z W d v c n k s M H 0 m c X V v d D s s J n F 1 b 3 Q 7 U 2 V j d G l v b j E v V G F i b G U w M D E g K F B h Z 2 U g M S k g K D I p L 0 N o Y W 5 n Z W Q g V H l w Z S 5 7 U m F j Z S B Q b G F 0 Z S w x f S Z x d W 9 0 O y w m c X V v d D t T Z W N 0 a W 9 u M S 9 U Y W J s Z T A w M S A o U G F n Z S A x K S A o M i k v Q 2 h h b m d l Z C B U e X B l L n t Q S U M s M n 0 m c X V v d D s s J n F 1 b 3 Q 7 U 2 V j d G l v b j E v V G F i b G U w M D E g K F B h Z 2 U g M S k g K D I p L 0 N o Y W 5 n Z W Q g V H l w Z S 5 7 U m l k Z X I s M 3 0 m c X V v d D s s J n F 1 b 3 Q 7 U 2 V j d G l v b j E v V G F i b G U w M D E g K F B h Z 2 U g M S k g K D I p L 0 N o Y W 5 n Z W Q g V H l w Z S 5 7 T G F w c y w 0 f S Z x d W 9 0 O y w m c X V v d D t T Z W N 0 a W 9 u M S 9 U Y W J s Z T A w M S A o U G F n Z S A x K S A o M i k v Q 2 h h b m d l Z C B U e X B l L n t M Y X A g M S w 1 f S Z x d W 9 0 O y w m c X V v d D t T Z W N 0 a W 9 u M S 9 U Y W J s Z T A w M S A o U G F n Z S A x K S A o M i k v Q 2 h h b m d l Z C B U e X B l L n t M Y X A g M i w 2 f S Z x d W 9 0 O y w m c X V v d D t T Z W N 0 a W 9 u M S 9 U Y W J s Z T A w M S A o U G F n Z S A x K S A o M i k v Q 2 h h b m d l Z C B U e X B l L n t M Y X A g M y w 3 f S Z x d W 9 0 O y w m c X V v d D t T Z W N 0 a W 9 u M S 9 U Y W J s Z T A w M S A o U G F n Z S A x K S A o M i k v Q 2 h h b m d l Z C B U e X B l L n t M Y X A g N C w 4 f S Z x d W 9 0 O y w m c X V v d D t T Z W N 0 a W 9 u M S 9 U Y W J s Z T A w M S A o U G F n Z S A x K S A o M i k v Q 2 h h b m d l Z C B U e X B l L n t M Y X A g N S w 5 f S Z x d W 9 0 O y w m c X V v d D t T Z W N 0 a W 9 u M S 9 U Y W J s Z T A w M S A o U G F n Z S A x K S A o M i k v Q 2 h h b m d l Z C B U e X B l L n t M Y X A g N i w x M H 0 m c X V v d D s s J n F 1 b 3 Q 7 U 2 V j d G l v b j E v V G F i b G U w M D E g K F B h Z 2 U g M S k g K D I p L 0 N o Y W 5 n Z W Q g V H l w Z S 5 7 T G F w I D c s M T F 9 J n F 1 b 3 Q 7 L C Z x d W 9 0 O 1 N l Y 3 R p b 2 4 x L 1 R h Y m x l M D A x I C h Q Y W d l I D E p I C g y K S 9 D a G F u Z 2 V k I F R 5 c G U u e 0 x h c C A 4 L D E y f S Z x d W 9 0 O y w m c X V v d D t T Z W N 0 a W 9 u M S 9 U Y W J s Z T A w M S A o U G F n Z S A x K S A o M i k v Q 2 h h b m d l Z C B U e X B l L n t M Y X A g O S w x M 3 0 m c X V v d D s s J n F 1 b 3 Q 7 U 2 V j d G l v b j E v V G F i b G U w M D E g K F B h Z 2 U g M S k g K D I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S A o U G F n Z S A x K S A o M i k v Q 2 h h b m d l Z C B U e X B l L n t D Y X R l Z 2 9 y e S w w f S Z x d W 9 0 O y w m c X V v d D t T Z W N 0 a W 9 u M S 9 U Y W J s Z T A w M S A o U G F n Z S A x K S A o M i k v Q 2 h h b m d l Z C B U e X B l L n t S Y W N l I F B s Y X R l L D F 9 J n F 1 b 3 Q 7 L C Z x d W 9 0 O 1 N l Y 3 R p b 2 4 x L 1 R h Y m x l M D A x I C h Q Y W d l I D E p I C g y K S 9 D a G F u Z 2 V k I F R 5 c G U u e 1 B J Q y w y f S Z x d W 9 0 O y w m c X V v d D t T Z W N 0 a W 9 u M S 9 U Y W J s Z T A w M S A o U G F n Z S A x K S A o M i k v Q 2 h h b m d l Z C B U e X B l L n t S a W R l c i w z f S Z x d W 9 0 O y w m c X V v d D t T Z W N 0 a W 9 u M S 9 U Y W J s Z T A w M S A o U G F n Z S A x K S A o M i k v Q 2 h h b m d l Z C B U e X B l L n t M Y X B z L D R 9 J n F 1 b 3 Q 7 L C Z x d W 9 0 O 1 N l Y 3 R p b 2 4 x L 1 R h Y m x l M D A x I C h Q Y W d l I D E p I C g y K S 9 D a G F u Z 2 V k I F R 5 c G U u e 0 x h c C A x L D V 9 J n F 1 b 3 Q 7 L C Z x d W 9 0 O 1 N l Y 3 R p b 2 4 x L 1 R h Y m x l M D A x I C h Q Y W d l I D E p I C g y K S 9 D a G F u Z 2 V k I F R 5 c G U u e 0 x h c C A y L D Z 9 J n F 1 b 3 Q 7 L C Z x d W 9 0 O 1 N l Y 3 R p b 2 4 x L 1 R h Y m x l M D A x I C h Q Y W d l I D E p I C g y K S 9 D a G F u Z 2 V k I F R 5 c G U u e 0 x h c C A z L D d 9 J n F 1 b 3 Q 7 L C Z x d W 9 0 O 1 N l Y 3 R p b 2 4 x L 1 R h Y m x l M D A x I C h Q Y W d l I D E p I C g y K S 9 D a G F u Z 2 V k I F R 5 c G U u e 0 x h c C A 0 L D h 9 J n F 1 b 3 Q 7 L C Z x d W 9 0 O 1 N l Y 3 R p b 2 4 x L 1 R h Y m x l M D A x I C h Q Y W d l I D E p I C g y K S 9 D a G F u Z 2 V k I F R 5 c G U u e 0 x h c C A 1 L D l 9 J n F 1 b 3 Q 7 L C Z x d W 9 0 O 1 N l Y 3 R p b 2 4 x L 1 R h Y m x l M D A x I C h Q Y W d l I D E p I C g y K S 9 D a G F u Z 2 V k I F R 5 c G U u e 0 x h c C A 2 L D E w f S Z x d W 9 0 O y w m c X V v d D t T Z W N 0 a W 9 u M S 9 U Y W J s Z T A w M S A o U G F n Z S A x K S A o M i k v Q 2 h h b m d l Z C B U e X B l L n t M Y X A g N y w x M X 0 m c X V v d D s s J n F 1 b 3 Q 7 U 2 V j d G l v b j E v V G F i b G U w M D E g K F B h Z 2 U g M S k g K D I p L 0 N o Y W 5 n Z W Q g V H l w Z S 5 7 T G F w I D g s M T J 9 J n F 1 b 3 Q 7 L C Z x d W 9 0 O 1 N l Y 3 R p b 2 4 x L 1 R h Y m x l M D A x I C h Q Y W d l I D E p I C g y K S 9 D a G F u Z 2 V k I F R 5 c G U u e 0 x h c C A 5 L D E z f S Z x d W 9 0 O y w m c X V v d D t T Z W N 0 a W 9 u M S 9 U Y W J s Z T A w M S A o U G F n Z S A x K S A o M i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O V Q x M T o w M j o y N S 4 3 M j I 3 N z U 1 W i I g L z 4 8 R W 5 0 c n k g V H l w Z T 0 i R m l s b E N v b H V t b l R 5 c G V z I i B W Y W x 1 Z T 0 i c 0 J n W U R C Z 0 1 L Q 2 d v S 0 N n b 0 t C Z 1 l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I p L 0 N o Y W 5 n Z W Q g V H l w Z S 5 7 Q 2 F 0 Z W d v c n k s M H 0 m c X V v d D s s J n F 1 b 3 Q 7 U 2 V j d G l v b j E v V G F i b G U w M D I g K F B h Z 2 U g M i k g K D I p L 0 N o Y W 5 n Z W Q g V H l w Z S 5 7 U m F j Z S B Q b G F 0 Z S w x f S Z x d W 9 0 O y w m c X V v d D t T Z W N 0 a W 9 u M S 9 U Y W J s Z T A w M i A o U G F n Z S A y K S A o M i k v Q 2 h h b m d l Z C B U e X B l L n t Q S U M s M n 0 m c X V v d D s s J n F 1 b 3 Q 7 U 2 V j d G l v b j E v V G F i b G U w M D I g K F B h Z 2 U g M i k g K D I p L 0 N o Y W 5 n Z W Q g V H l w Z S 5 7 U m l k Z X I s M 3 0 m c X V v d D s s J n F 1 b 3 Q 7 U 2 V j d G l v b j E v V G F i b G U w M D I g K F B h Z 2 U g M i k g K D I p L 0 N o Y W 5 n Z W Q g V H l w Z S 5 7 T G F w c y w 0 f S Z x d W 9 0 O y w m c X V v d D t T Z W N 0 a W 9 u M S 9 U Y W J s Z T A w M i A o U G F n Z S A y K S A o M i k v Q 2 h h b m d l Z C B U e X B l L n t M Y X A g M S w 1 f S Z x d W 9 0 O y w m c X V v d D t T Z W N 0 a W 9 u M S 9 U Y W J s Z T A w M i A o U G F n Z S A y K S A o M i k v Q 2 h h b m d l Z C B U e X B l L n t M Y X A g M i w 2 f S Z x d W 9 0 O y w m c X V v d D t T Z W N 0 a W 9 u M S 9 U Y W J s Z T A w M i A o U G F n Z S A y K S A o M i k v Q 2 h h b m d l Z C B U e X B l L n t M Y X A g M y w 3 f S Z x d W 9 0 O y w m c X V v d D t T Z W N 0 a W 9 u M S 9 U Y W J s Z T A w M i A o U G F n Z S A y K S A o M i k v Q 2 h h b m d l Z C B U e X B l L n t M Y X A g N C w 4 f S Z x d W 9 0 O y w m c X V v d D t T Z W N 0 a W 9 u M S 9 U Y W J s Z T A w M i A o U G F n Z S A y K S A o M i k v Q 2 h h b m d l Z C B U e X B l L n t M Y X A g N S w 5 f S Z x d W 9 0 O y w m c X V v d D t T Z W N 0 a W 9 u M S 9 U Y W J s Z T A w M i A o U G F n Z S A y K S A o M i k v Q 2 h h b m d l Z C B U e X B l L n t M Y X A g N i w x M H 0 m c X V v d D s s J n F 1 b 3 Q 7 U 2 V j d G l v b j E v V G F i b G U w M D I g K F B h Z 2 U g M i k g K D I p L 0 N o Y W 5 n Z W Q g V H l w Z S 5 7 T G F w I D c s M T F 9 J n F 1 b 3 Q 7 L C Z x d W 9 0 O 1 N l Y 3 R p b 2 4 x L 1 R h Y m x l M D A y I C h Q Y W d l I D I p I C g y K S 9 D a G F u Z 2 V k I F R 5 c G U u e 0 x h c C A 4 L D E y f S Z x d W 9 0 O y w m c X V v d D t T Z W N 0 a W 9 u M S 9 U Y W J s Z T A w M i A o U G F n Z S A y K S A o M i k v Q 2 h h b m d l Z C B U e X B l L n t M Y X A g O S w x M 3 0 m c X V v d D s s J n F 1 b 3 Q 7 U 2 V j d G l v b j E v V G F i b G U w M D I g K F B h Z 2 U g M i k g K D I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i A o U G F n Z S A y K S A o M i k v Q 2 h h b m d l Z C B U e X B l L n t D Y X R l Z 2 9 y e S w w f S Z x d W 9 0 O y w m c X V v d D t T Z W N 0 a W 9 u M S 9 U Y W J s Z T A w M i A o U G F n Z S A y K S A o M i k v Q 2 h h b m d l Z C B U e X B l L n t S Y W N l I F B s Y X R l L D F 9 J n F 1 b 3 Q 7 L C Z x d W 9 0 O 1 N l Y 3 R p b 2 4 x L 1 R h Y m x l M D A y I C h Q Y W d l I D I p I C g y K S 9 D a G F u Z 2 V k I F R 5 c G U u e 1 B J Q y w y f S Z x d W 9 0 O y w m c X V v d D t T Z W N 0 a W 9 u M S 9 U Y W J s Z T A w M i A o U G F n Z S A y K S A o M i k v Q 2 h h b m d l Z C B U e X B l L n t S a W R l c i w z f S Z x d W 9 0 O y w m c X V v d D t T Z W N 0 a W 9 u M S 9 U Y W J s Z T A w M i A o U G F n Z S A y K S A o M i k v Q 2 h h b m d l Z C B U e X B l L n t M Y X B z L D R 9 J n F 1 b 3 Q 7 L C Z x d W 9 0 O 1 N l Y 3 R p b 2 4 x L 1 R h Y m x l M D A y I C h Q Y W d l I D I p I C g y K S 9 D a G F u Z 2 V k I F R 5 c G U u e 0 x h c C A x L D V 9 J n F 1 b 3 Q 7 L C Z x d W 9 0 O 1 N l Y 3 R p b 2 4 x L 1 R h Y m x l M D A y I C h Q Y W d l I D I p I C g y K S 9 D a G F u Z 2 V k I F R 5 c G U u e 0 x h c C A y L D Z 9 J n F 1 b 3 Q 7 L C Z x d W 9 0 O 1 N l Y 3 R p b 2 4 x L 1 R h Y m x l M D A y I C h Q Y W d l I D I p I C g y K S 9 D a G F u Z 2 V k I F R 5 c G U u e 0 x h c C A z L D d 9 J n F 1 b 3 Q 7 L C Z x d W 9 0 O 1 N l Y 3 R p b 2 4 x L 1 R h Y m x l M D A y I C h Q Y W d l I D I p I C g y K S 9 D a G F u Z 2 V k I F R 5 c G U u e 0 x h c C A 0 L D h 9 J n F 1 b 3 Q 7 L C Z x d W 9 0 O 1 N l Y 3 R p b 2 4 x L 1 R h Y m x l M D A y I C h Q Y W d l I D I p I C g y K S 9 D a G F u Z 2 V k I F R 5 c G U u e 0 x h c C A 1 L D l 9 J n F 1 b 3 Q 7 L C Z x d W 9 0 O 1 N l Y 3 R p b 2 4 x L 1 R h Y m x l M D A y I C h Q Y W d l I D I p I C g y K S 9 D a G F u Z 2 V k I F R 5 c G U u e 0 x h c C A 2 L D E w f S Z x d W 9 0 O y w m c X V v d D t T Z W N 0 a W 9 u M S 9 U Y W J s Z T A w M i A o U G F n Z S A y K S A o M i k v Q 2 h h b m d l Z C B U e X B l L n t M Y X A g N y w x M X 0 m c X V v d D s s J n F 1 b 3 Q 7 U 2 V j d G l v b j E v V G F i b G U w M D I g K F B h Z 2 U g M i k g K D I p L 0 N o Y W 5 n Z W Q g V H l w Z S 5 7 T G F w I D g s M T J 9 J n F 1 b 3 Q 7 L C Z x d W 9 0 O 1 N l Y 3 R p b 2 4 x L 1 R h Y m x l M D A y I C h Q Y W d l I D I p I C g y K S 9 D a G F u Z 2 V k I F R 5 c G U u e 0 x h c C A 5 L D E z f S Z x d W 9 0 O y w m c X V v d D t T Z W N 0 a W 9 u M S 9 U Y W J s Z T A w M i A o U G F n Z S A y K S A o M i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Y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2 L T E 4 V D A z O j U 5 O j M w L j Q 2 M j g w N z F a I i A v P j x F b n R y e S B U e X B l P S J G a W x s Q 2 9 s d W 1 u V H l w Z X M i I F Z h b H V l P S J z Q m d Z R E J n T U t D Z 2 9 L Q 2 d v S 0 N n b 0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S A o U G F n Z S A x K S A o M y k v Q 2 h h b m d l Z C B U e X B l L n t D Y X R l Z 2 9 y e S w w f S Z x d W 9 0 O y w m c X V v d D t T Z W N 0 a W 9 u M S 9 U Y W J s Z T A w M S A o U G F n Z S A x K S A o M y k v Q 2 h h b m d l Z C B U e X B l L n t S Y W N l I F B s Y X R l L D F 9 J n F 1 b 3 Q 7 L C Z x d W 9 0 O 1 N l Y 3 R p b 2 4 x L 1 R h Y m x l M D A x I C h Q Y W d l I D E p I C g z K S 9 D a G F u Z 2 V k I F R 5 c G U u e 1 B J Q y w y f S Z x d W 9 0 O y w m c X V v d D t T Z W N 0 a W 9 u M S 9 U Y W J s Z T A w M S A o U G F n Z S A x K S A o M y k v Q 2 h h b m d l Z C B U e X B l L n t S a W R l c i w z f S Z x d W 9 0 O y w m c X V v d D t T Z W N 0 a W 9 u M S 9 U Y W J s Z T A w M S A o U G F n Z S A x K S A o M y k v Q 2 h h b m d l Z C B U e X B l L n t M Y X B z L D R 9 J n F 1 b 3 Q 7 L C Z x d W 9 0 O 1 N l Y 3 R p b 2 4 x L 1 R h Y m x l M D A x I C h Q Y W d l I D E p I C g z K S 9 D a G F u Z 2 V k I F R 5 c G U u e 0 x h c C A x L D V 9 J n F 1 b 3 Q 7 L C Z x d W 9 0 O 1 N l Y 3 R p b 2 4 x L 1 R h Y m x l M D A x I C h Q Y W d l I D E p I C g z K S 9 D a G F u Z 2 V k I F R 5 c G U u e 0 x h c C A y L D Z 9 J n F 1 b 3 Q 7 L C Z x d W 9 0 O 1 N l Y 3 R p b 2 4 x L 1 R h Y m x l M D A x I C h Q Y W d l I D E p I C g z K S 9 D a G F u Z 2 V k I F R 5 c G U u e 0 x h c C A z L D d 9 J n F 1 b 3 Q 7 L C Z x d W 9 0 O 1 N l Y 3 R p b 2 4 x L 1 R h Y m x l M D A x I C h Q Y W d l I D E p I C g z K S 9 D a G F u Z 2 V k I F R 5 c G U u e 0 x h c C A 0 L D h 9 J n F 1 b 3 Q 7 L C Z x d W 9 0 O 1 N l Y 3 R p b 2 4 x L 1 R h Y m x l M D A x I C h Q Y W d l I D E p I C g z K S 9 D a G F u Z 2 V k I F R 5 c G U u e 0 x h c C A 1 L D l 9 J n F 1 b 3 Q 7 L C Z x d W 9 0 O 1 N l Y 3 R p b 2 4 x L 1 R h Y m x l M D A x I C h Q Y W d l I D E p I C g z K S 9 D a G F u Z 2 V k I F R 5 c G U u e 0 x h c C A 2 L D E w f S Z x d W 9 0 O y w m c X V v d D t T Z W N 0 a W 9 u M S 9 U Y W J s Z T A w M S A o U G F n Z S A x K S A o M y k v Q 2 h h b m d l Z C B U e X B l L n t M Y X A g N y w x M X 0 m c X V v d D s s J n F 1 b 3 Q 7 U 2 V j d G l v b j E v V G F i b G U w M D E g K F B h Z 2 U g M S k g K D M p L 0 N o Y W 5 n Z W Q g V H l w Z S 5 7 T G F w I D g s M T J 9 J n F 1 b 3 Q 7 L C Z x d W 9 0 O 1 N l Y 3 R p b 2 4 x L 1 R h Y m x l M D A x I C h Q Y W d l I D E p I C g z K S 9 D a G F u Z 2 V k I F R 5 c G U u e 0 x h c C A 5 L D E z f S Z x d W 9 0 O y w m c X V v d D t T Z W N 0 a W 9 u M S 9 U Y W J s Z T A w M S A o U G F n Z S A x K S A o M y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I C g z K S 9 D a G F u Z 2 V k I F R 5 c G U u e 0 N h d G V n b 3 J 5 L D B 9 J n F 1 b 3 Q 7 L C Z x d W 9 0 O 1 N l Y 3 R p b 2 4 x L 1 R h Y m x l M D A x I C h Q Y W d l I D E p I C g z K S 9 D a G F u Z 2 V k I F R 5 c G U u e 1 J h Y 2 U g U G x h d G U s M X 0 m c X V v d D s s J n F 1 b 3 Q 7 U 2 V j d G l v b j E v V G F i b G U w M D E g K F B h Z 2 U g M S k g K D M p L 0 N o Y W 5 n Z W Q g V H l w Z S 5 7 U E l D L D J 9 J n F 1 b 3 Q 7 L C Z x d W 9 0 O 1 N l Y 3 R p b 2 4 x L 1 R h Y m x l M D A x I C h Q Y W d l I D E p I C g z K S 9 D a G F u Z 2 V k I F R 5 c G U u e 1 J p Z G V y L D N 9 J n F 1 b 3 Q 7 L C Z x d W 9 0 O 1 N l Y 3 R p b 2 4 x L 1 R h Y m x l M D A x I C h Q Y W d l I D E p I C g z K S 9 D a G F u Z 2 V k I F R 5 c G U u e 0 x h c H M s N H 0 m c X V v d D s s J n F 1 b 3 Q 7 U 2 V j d G l v b j E v V G F i b G U w M D E g K F B h Z 2 U g M S k g K D M p L 0 N o Y W 5 n Z W Q g V H l w Z S 5 7 T G F w I D E s N X 0 m c X V v d D s s J n F 1 b 3 Q 7 U 2 V j d G l v b j E v V G F i b G U w M D E g K F B h Z 2 U g M S k g K D M p L 0 N o Y W 5 n Z W Q g V H l w Z S 5 7 T G F w I D I s N n 0 m c X V v d D s s J n F 1 b 3 Q 7 U 2 V j d G l v b j E v V G F i b G U w M D E g K F B h Z 2 U g M S k g K D M p L 0 N o Y W 5 n Z W Q g V H l w Z S 5 7 T G F w I D M s N 3 0 m c X V v d D s s J n F 1 b 3 Q 7 U 2 V j d G l v b j E v V G F i b G U w M D E g K F B h Z 2 U g M S k g K D M p L 0 N o Y W 5 n Z W Q g V H l w Z S 5 7 T G F w I D Q s O H 0 m c X V v d D s s J n F 1 b 3 Q 7 U 2 V j d G l v b j E v V G F i b G U w M D E g K F B h Z 2 U g M S k g K D M p L 0 N o Y W 5 n Z W Q g V H l w Z S 5 7 T G F w I D U s O X 0 m c X V v d D s s J n F 1 b 3 Q 7 U 2 V j d G l v b j E v V G F i b G U w M D E g K F B h Z 2 U g M S k g K D M p L 0 N o Y W 5 n Z W Q g V H l w Z S 5 7 T G F w I D Y s M T B 9 J n F 1 b 3 Q 7 L C Z x d W 9 0 O 1 N l Y 3 R p b 2 4 x L 1 R h Y m x l M D A x I C h Q Y W d l I D E p I C g z K S 9 D a G F u Z 2 V k I F R 5 c G U u e 0 x h c C A 3 L D E x f S Z x d W 9 0 O y w m c X V v d D t T Z W N 0 a W 9 u M S 9 U Y W J s Z T A w M S A o U G F n Z S A x K S A o M y k v Q 2 h h b m d l Z C B U e X B l L n t M Y X A g O C w x M n 0 m c X V v d D s s J n F 1 b 3 Q 7 U 2 V j d G l v b j E v V G F i b G U w M D E g K F B h Z 2 U g M S k g K D M p L 0 N o Y W 5 n Z W Q g V H l w Z S 5 7 T G F w I D k s M T N 9 J n F 1 b 3 Q 7 L C Z x d W 9 0 O 1 N l Y 3 R p b 2 4 x L 1 R h Y m x l M D A x I C h Q Y W d l I D E p I C g z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i 0 x O F Q w M z o 1 O T o z M C 4 0 N j g 4 M z E w W i I g L z 4 8 R W 5 0 c n k g V H l w Z T 0 i R m l s b E N v b H V t b l R 5 c G V z I i B W Y W x 1 Z T 0 i c 0 J n T U R C Z 0 1 L Q 2 d v S 0 N n b 0 t C Z 1 l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M p L 0 N o Y W 5 n Z W Q g V H l w Z S 5 7 Q 2 F 0 Z W d v c n k s M H 0 m c X V v d D s s J n F 1 b 3 Q 7 U 2 V j d G l v b j E v V G F i b G U w M D I g K F B h Z 2 U g M i k g K D M p L 0 N o Y W 5 n Z W Q g V H l w Z S 5 7 U m F j Z S B Q b G F 0 Z S w x f S Z x d W 9 0 O y w m c X V v d D t T Z W N 0 a W 9 u M S 9 U Y W J s Z T A w M i A o U G F n Z S A y K S A o M y k v Q 2 h h b m d l Z C B U e X B l L n t Q S U M s M n 0 m c X V v d D s s J n F 1 b 3 Q 7 U 2 V j d G l v b j E v V G F i b G U w M D I g K F B h Z 2 U g M i k g K D M p L 0 N o Y W 5 n Z W Q g V H l w Z S 5 7 U m l k Z X I s M 3 0 m c X V v d D s s J n F 1 b 3 Q 7 U 2 V j d G l v b j E v V G F i b G U w M D I g K F B h Z 2 U g M i k g K D M p L 0 N o Y W 5 n Z W Q g V H l w Z S 5 7 T G F w c y w 0 f S Z x d W 9 0 O y w m c X V v d D t T Z W N 0 a W 9 u M S 9 U Y W J s Z T A w M i A o U G F n Z S A y K S A o M y k v Q 2 h h b m d l Z C B U e X B l L n t M Y X A g M S w 1 f S Z x d W 9 0 O y w m c X V v d D t T Z W N 0 a W 9 u M S 9 U Y W J s Z T A w M i A o U G F n Z S A y K S A o M y k v Q 2 h h b m d l Z C B U e X B l L n t M Y X A g M i w 2 f S Z x d W 9 0 O y w m c X V v d D t T Z W N 0 a W 9 u M S 9 U Y W J s Z T A w M i A o U G F n Z S A y K S A o M y k v Q 2 h h b m d l Z C B U e X B l L n t M Y X A g M y w 3 f S Z x d W 9 0 O y w m c X V v d D t T Z W N 0 a W 9 u M S 9 U Y W J s Z T A w M i A o U G F n Z S A y K S A o M y k v Q 2 h h b m d l Z C B U e X B l L n t M Y X A g N C w 4 f S Z x d W 9 0 O y w m c X V v d D t T Z W N 0 a W 9 u M S 9 U Y W J s Z T A w M i A o U G F n Z S A y K S A o M y k v Q 2 h h b m d l Z C B U e X B l L n t M Y X A g N S w 5 f S Z x d W 9 0 O y w m c X V v d D t T Z W N 0 a W 9 u M S 9 U Y W J s Z T A w M i A o U G F n Z S A y K S A o M y k v Q 2 h h b m d l Z C B U e X B l L n t M Y X A g N i w x M H 0 m c X V v d D s s J n F 1 b 3 Q 7 U 2 V j d G l v b j E v V G F i b G U w M D I g K F B h Z 2 U g M i k g K D M p L 0 N o Y W 5 n Z W Q g V H l w Z S 5 7 T G F w I D c s M T F 9 J n F 1 b 3 Q 7 L C Z x d W 9 0 O 1 N l Y 3 R p b 2 4 x L 1 R h Y m x l M D A y I C h Q Y W d l I D I p I C g z K S 9 D a G F u Z 2 V k I F R 5 c G U u e 0 x h c C A 4 L D E y f S Z x d W 9 0 O y w m c X V v d D t T Z W N 0 a W 9 u M S 9 U Y W J s Z T A w M i A o U G F n Z S A y K S A o M y k v Q 2 h h b m d l Z C B U e X B l L n t M Y X A g O S w x M 3 0 m c X V v d D s s J n F 1 b 3 Q 7 U 2 V j d G l v b j E v V G F i b G U w M D I g K F B h Z 2 U g M i k g K D M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i A o U G F n Z S A y K S A o M y k v Q 2 h h b m d l Z C B U e X B l L n t D Y X R l Z 2 9 y e S w w f S Z x d W 9 0 O y w m c X V v d D t T Z W N 0 a W 9 u M S 9 U Y W J s Z T A w M i A o U G F n Z S A y K S A o M y k v Q 2 h h b m d l Z C B U e X B l L n t S Y W N l I F B s Y X R l L D F 9 J n F 1 b 3 Q 7 L C Z x d W 9 0 O 1 N l Y 3 R p b 2 4 x L 1 R h Y m x l M D A y I C h Q Y W d l I D I p I C g z K S 9 D a G F u Z 2 V k I F R 5 c G U u e 1 B J Q y w y f S Z x d W 9 0 O y w m c X V v d D t T Z W N 0 a W 9 u M S 9 U Y W J s Z T A w M i A o U G F n Z S A y K S A o M y k v Q 2 h h b m d l Z C B U e X B l L n t S a W R l c i w z f S Z x d W 9 0 O y w m c X V v d D t T Z W N 0 a W 9 u M S 9 U Y W J s Z T A w M i A o U G F n Z S A y K S A o M y k v Q 2 h h b m d l Z C B U e X B l L n t M Y X B z L D R 9 J n F 1 b 3 Q 7 L C Z x d W 9 0 O 1 N l Y 3 R p b 2 4 x L 1 R h Y m x l M D A y I C h Q Y W d l I D I p I C g z K S 9 D a G F u Z 2 V k I F R 5 c G U u e 0 x h c C A x L D V 9 J n F 1 b 3 Q 7 L C Z x d W 9 0 O 1 N l Y 3 R p b 2 4 x L 1 R h Y m x l M D A y I C h Q Y W d l I D I p I C g z K S 9 D a G F u Z 2 V k I F R 5 c G U u e 0 x h c C A y L D Z 9 J n F 1 b 3 Q 7 L C Z x d W 9 0 O 1 N l Y 3 R p b 2 4 x L 1 R h Y m x l M D A y I C h Q Y W d l I D I p I C g z K S 9 D a G F u Z 2 V k I F R 5 c G U u e 0 x h c C A z L D d 9 J n F 1 b 3 Q 7 L C Z x d W 9 0 O 1 N l Y 3 R p b 2 4 x L 1 R h Y m x l M D A y I C h Q Y W d l I D I p I C g z K S 9 D a G F u Z 2 V k I F R 5 c G U u e 0 x h c C A 0 L D h 9 J n F 1 b 3 Q 7 L C Z x d W 9 0 O 1 N l Y 3 R p b 2 4 x L 1 R h Y m x l M D A y I C h Q Y W d l I D I p I C g z K S 9 D a G F u Z 2 V k I F R 5 c G U u e 0 x h c C A 1 L D l 9 J n F 1 b 3 Q 7 L C Z x d W 9 0 O 1 N l Y 3 R p b 2 4 x L 1 R h Y m x l M D A y I C h Q Y W d l I D I p I C g z K S 9 D a G F u Z 2 V k I F R 5 c G U u e 0 x h c C A 2 L D E w f S Z x d W 9 0 O y w m c X V v d D t T Z W N 0 a W 9 u M S 9 U Y W J s Z T A w M i A o U G F n Z S A y K S A o M y k v Q 2 h h b m d l Z C B U e X B l L n t M Y X A g N y w x M X 0 m c X V v d D s s J n F 1 b 3 Q 7 U 2 V j d G l v b j E v V G F i b G U w M D I g K F B h Z 2 U g M i k g K D M p L 0 N o Y W 5 n Z W Q g V H l w Z S 5 7 T G F w I D g s M T J 9 J n F 1 b 3 Q 7 L C Z x d W 9 0 O 1 N l Y 3 R p b 2 4 x L 1 R h Y m x l M D A y I C h Q Y W d l I D I p I C g z K S 9 D a G F u Z 2 V k I F R 5 c G U u e 0 x h c C A 5 L D E z f S Z x d W 9 0 O y w m c X V v d D t T Z W N 0 a W 9 u M S 9 U Y W J s Z T A w M i A o U G F n Z S A y K S A o M y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A y V D A 5 O j M 0 O j M y L j U z O D k 3 M j l a I i A v P j x F b n R y e S B U e X B l P S J G a W x s Q 2 9 s d W 1 u V H l w Z X M i I F Z h b H V l P S J z Q m d Z R 0 J n W U d C Z 2 9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M j A y M S B Y Q 0 8 g U m Q g M S B F Y W d s Z S B N V E I g U G F y a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i 9 B d X R v U m V t b 3 Z l Z E N v b H V t b n M x L n t D b 2 x 1 b W 4 x L D B 9 J n F 1 b 3 Q 7 L C Z x d W 9 0 O 1 N l Y 3 R p b 2 4 x L 1 B h Z 2 U w M D I v Q X V 0 b 1 J l b W 9 2 Z W R D b 2 x 1 b W 5 z M S 5 7 Q 2 9 s d W 1 u M i w x f S Z x d W 9 0 O y w m c X V v d D t T Z W N 0 a W 9 u M S 9 Q Y W d l M D A y L 0 F 1 d G 9 S Z W 1 v d m V k Q 2 9 s d W 1 u c z E u e 0 N v b H V t b j M s M n 0 m c X V v d D s s J n F 1 b 3 Q 7 U 2 V j d G l v b j E v U G F n Z T A w M i 9 B d X R v U m V t b 3 Z l Z E N v b H V t b n M x L n t D b 2 x 1 b W 4 0 L D N 9 J n F 1 b 3 Q 7 L C Z x d W 9 0 O 1 N l Y 3 R p b 2 4 x L 1 B h Z 2 U w M D I v Q X V 0 b 1 J l b W 9 2 Z W R D b 2 x 1 b W 5 z M S 5 7 Q 2 9 s d W 1 u N S w 0 f S Z x d W 9 0 O y w m c X V v d D t T Z W N 0 a W 9 u M S 9 Q Y W d l M D A y L 0 F 1 d G 9 S Z W 1 v d m V k Q 2 9 s d W 1 u c z E u e 0 N v b H V t b j Y s N X 0 m c X V v d D s s J n F 1 b 3 Q 7 U 2 V j d G l v b j E v U G F n Z T A w M i 9 B d X R v U m V t b 3 Z l Z E N v b H V t b n M x L n s y M D I x I F h D T y B S Z C A x I E V h Z 2 x l I E 1 U Q i B Q Y X J r L D Z 9 J n F 1 b 3 Q 7 L C Z x d W 9 0 O 1 N l Y 3 R p b 2 4 x L 1 B h Z 2 U w M D I v Q X V 0 b 1 J l b W 9 2 Z W R D b 2 x 1 b W 5 z M S 5 7 Q 2 9 s d W 1 u O C w 3 f S Z x d W 9 0 O y w m c X V v d D t T Z W N 0 a W 9 u M S 9 Q Y W d l M D A y L 0 F 1 d G 9 S Z W 1 v d m V k Q 2 9 s d W 1 u c z E u e 0 N v b H V t b j k s O H 0 m c X V v d D s s J n F 1 b 3 Q 7 U 2 V j d G l v b j E v U G F n Z T A w M i 9 B d X R v U m V t b 3 Z l Z E N v b H V t b n M x L n t D b 2 x 1 b W 4 x M C w 5 f S Z x d W 9 0 O y w m c X V v d D t T Z W N 0 a W 9 u M S 9 Q Y W d l M D A y L 0 F 1 d G 9 S Z W 1 v d m V k Q 2 9 s d W 1 u c z E u e 0 N v b H V t b j E x L D E w f S Z x d W 9 0 O y w m c X V v d D t T Z W N 0 a W 9 u M S 9 Q Y W d l M D A y L 0 F 1 d G 9 S Z W 1 v d m V k Q 2 9 s d W 1 u c z E u e 0 N v b H V t b j E y L D E x f S Z x d W 9 0 O y w m c X V v d D t T Z W N 0 a W 9 u M S 9 Q Y W d l M D A y L 0 F 1 d G 9 S Z W 1 v d m V k Q 2 9 s d W 1 u c z E u e 0 N v b H V t b j E z L D E y f S Z x d W 9 0 O y w m c X V v d D t T Z W N 0 a W 9 u M S 9 Q Y W d l M D A y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G F n Z T A w M i 9 B d X R v U m V t b 3 Z l Z E N v b H V t b n M x L n t D b 2 x 1 b W 4 x L D B 9 J n F 1 b 3 Q 7 L C Z x d W 9 0 O 1 N l Y 3 R p b 2 4 x L 1 B h Z 2 U w M D I v Q X V 0 b 1 J l b W 9 2 Z W R D b 2 x 1 b W 5 z M S 5 7 Q 2 9 s d W 1 u M i w x f S Z x d W 9 0 O y w m c X V v d D t T Z W N 0 a W 9 u M S 9 Q Y W d l M D A y L 0 F 1 d G 9 S Z W 1 v d m V k Q 2 9 s d W 1 u c z E u e 0 N v b H V t b j M s M n 0 m c X V v d D s s J n F 1 b 3 Q 7 U 2 V j d G l v b j E v U G F n Z T A w M i 9 B d X R v U m V t b 3 Z l Z E N v b H V t b n M x L n t D b 2 x 1 b W 4 0 L D N 9 J n F 1 b 3 Q 7 L C Z x d W 9 0 O 1 N l Y 3 R p b 2 4 x L 1 B h Z 2 U w M D I v Q X V 0 b 1 J l b W 9 2 Z W R D b 2 x 1 b W 5 z M S 5 7 Q 2 9 s d W 1 u N S w 0 f S Z x d W 9 0 O y w m c X V v d D t T Z W N 0 a W 9 u M S 9 Q Y W d l M D A y L 0 F 1 d G 9 S Z W 1 v d m V k Q 2 9 s d W 1 u c z E u e 0 N v b H V t b j Y s N X 0 m c X V v d D s s J n F 1 b 3 Q 7 U 2 V j d G l v b j E v U G F n Z T A w M i 9 B d X R v U m V t b 3 Z l Z E N v b H V t b n M x L n s y M D I x I F h D T y B S Z C A x I E V h Z 2 x l I E 1 U Q i B Q Y X J r L D Z 9 J n F 1 b 3 Q 7 L C Z x d W 9 0 O 1 N l Y 3 R p b 2 4 x L 1 B h Z 2 U w M D I v Q X V 0 b 1 J l b W 9 2 Z W R D b 2 x 1 b W 5 z M S 5 7 Q 2 9 s d W 1 u O C w 3 f S Z x d W 9 0 O y w m c X V v d D t T Z W N 0 a W 9 u M S 9 Q Y W d l M D A y L 0 F 1 d G 9 S Z W 1 v d m V k Q 2 9 s d W 1 u c z E u e 0 N v b H V t b j k s O H 0 m c X V v d D s s J n F 1 b 3 Q 7 U 2 V j d G l v b j E v U G F n Z T A w M i 9 B d X R v U m V t b 3 Z l Z E N v b H V t b n M x L n t D b 2 x 1 b W 4 x M C w 5 f S Z x d W 9 0 O y w m c X V v d D t T Z W N 0 a W 9 u M S 9 Q Y W d l M D A y L 0 F 1 d G 9 S Z W 1 v d m V k Q 2 9 s d W 1 u c z E u e 0 N v b H V t b j E x L D E w f S Z x d W 9 0 O y w m c X V v d D t T Z W N 0 a W 9 u M S 9 Q Y W d l M D A y L 0 F 1 d G 9 S Z W 1 v d m V k Q 2 9 s d W 1 u c z E u e 0 N v b H V t b j E y L D E x f S Z x d W 9 0 O y w m c X V v d D t T Z W N 0 a W 9 u M S 9 Q Y W d l M D A y L 0 F 1 d G 9 S Z W 1 v d m V k Q 2 9 s d W 1 u c z E u e 0 N v b H V t b j E z L D E y f S Z x d W 9 0 O y w m c X V v d D t T Z W N 0 a W 9 u M S 9 Q Y W d l M D A y L 0 F 1 d G 9 S Z W 1 v d m V k Q 2 9 s d W 1 u c z E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A y V D A 5 O j M 1 O j I 2 L j c 0 M T Q 3 M z d a I i A v P j x F b n R y e S B U e X B l P S J G a W x s Q 2 9 s d W 1 u V H l w Z X M i I F Z h b H V l P S J z Q m d Z R 0 J n W U d C Z 2 9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M j A y M S B Y Q 0 8 g U m Q g M S B F Y W d s Z S B N V E I g U G F y a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S 9 B d X R v U m V t b 3 Z l Z E N v b H V t b n M x L n t D b 2 x 1 b W 4 x L D B 9 J n F 1 b 3 Q 7 L C Z x d W 9 0 O 1 N l Y 3 R p b 2 4 x L 1 B h Z 2 U w M D E v Q X V 0 b 1 J l b W 9 2 Z W R D b 2 x 1 b W 5 z M S 5 7 Q 2 9 s d W 1 u M i w x f S Z x d W 9 0 O y w m c X V v d D t T Z W N 0 a W 9 u M S 9 Q Y W d l M D A x L 0 F 1 d G 9 S Z W 1 v d m V k Q 2 9 s d W 1 u c z E u e 0 N v b H V t b j M s M n 0 m c X V v d D s s J n F 1 b 3 Q 7 U 2 V j d G l v b j E v U G F n Z T A w M S 9 B d X R v U m V t b 3 Z l Z E N v b H V t b n M x L n t D b 2 x 1 b W 4 0 L D N 9 J n F 1 b 3 Q 7 L C Z x d W 9 0 O 1 N l Y 3 R p b 2 4 x L 1 B h Z 2 U w M D E v Q X V 0 b 1 J l b W 9 2 Z W R D b 2 x 1 b W 5 z M S 5 7 Q 2 9 s d W 1 u N S w 0 f S Z x d W 9 0 O y w m c X V v d D t T Z W N 0 a W 9 u M S 9 Q Y W d l M D A x L 0 F 1 d G 9 S Z W 1 v d m V k Q 2 9 s d W 1 u c z E u e 0 N v b H V t b j Y s N X 0 m c X V v d D s s J n F 1 b 3 Q 7 U 2 V j d G l v b j E v U G F n Z T A w M S 9 B d X R v U m V t b 3 Z l Z E N v b H V t b n M x L n s y M D I x I F h D T y B S Z C A x I E V h Z 2 x l I E 1 U Q i B Q Y X J r L D Z 9 J n F 1 b 3 Q 7 L C Z x d W 9 0 O 1 N l Y 3 R p b 2 4 x L 1 B h Z 2 U w M D E v Q X V 0 b 1 J l b W 9 2 Z W R D b 2 x 1 b W 5 z M S 5 7 Q 2 9 s d W 1 u O C w 3 f S Z x d W 9 0 O y w m c X V v d D t T Z W N 0 a W 9 u M S 9 Q Y W d l M D A x L 0 F 1 d G 9 S Z W 1 v d m V k Q 2 9 s d W 1 u c z E u e 0 N v b H V t b j k s O H 0 m c X V v d D s s J n F 1 b 3 Q 7 U 2 V j d G l v b j E v U G F n Z T A w M S 9 B d X R v U m V t b 3 Z l Z E N v b H V t b n M x L n t D b 2 x 1 b W 4 x M C w 5 f S Z x d W 9 0 O y w m c X V v d D t T Z W N 0 a W 9 u M S 9 Q Y W d l M D A x L 0 F 1 d G 9 S Z W 1 v d m V k Q 2 9 s d W 1 u c z E u e 0 N v b H V t b j E x L D E w f S Z x d W 9 0 O y w m c X V v d D t T Z W N 0 a W 9 u M S 9 Q Y W d l M D A x L 0 F 1 d G 9 S Z W 1 v d m V k Q 2 9 s d W 1 u c z E u e 0 N v b H V t b j E y L D E x f S Z x d W 9 0 O y w m c X V v d D t T Z W N 0 a W 9 u M S 9 Q Y W d l M D A x L 0 F 1 d G 9 S Z W 1 v d m V k Q 2 9 s d W 1 u c z E u e 0 N v b H V t b j E z L D E y f S Z x d W 9 0 O y w m c X V v d D t T Z W N 0 a W 9 u M S 9 Q Y W d l M D A x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G F n Z T A w M S 9 B d X R v U m V t b 3 Z l Z E N v b H V t b n M x L n t D b 2 x 1 b W 4 x L D B 9 J n F 1 b 3 Q 7 L C Z x d W 9 0 O 1 N l Y 3 R p b 2 4 x L 1 B h Z 2 U w M D E v Q X V 0 b 1 J l b W 9 2 Z W R D b 2 x 1 b W 5 z M S 5 7 Q 2 9 s d W 1 u M i w x f S Z x d W 9 0 O y w m c X V v d D t T Z W N 0 a W 9 u M S 9 Q Y W d l M D A x L 0 F 1 d G 9 S Z W 1 v d m V k Q 2 9 s d W 1 u c z E u e 0 N v b H V t b j M s M n 0 m c X V v d D s s J n F 1 b 3 Q 7 U 2 V j d G l v b j E v U G F n Z T A w M S 9 B d X R v U m V t b 3 Z l Z E N v b H V t b n M x L n t D b 2 x 1 b W 4 0 L D N 9 J n F 1 b 3 Q 7 L C Z x d W 9 0 O 1 N l Y 3 R p b 2 4 x L 1 B h Z 2 U w M D E v Q X V 0 b 1 J l b W 9 2 Z W R D b 2 x 1 b W 5 z M S 5 7 Q 2 9 s d W 1 u N S w 0 f S Z x d W 9 0 O y w m c X V v d D t T Z W N 0 a W 9 u M S 9 Q Y W d l M D A x L 0 F 1 d G 9 S Z W 1 v d m V k Q 2 9 s d W 1 u c z E u e 0 N v b H V t b j Y s N X 0 m c X V v d D s s J n F 1 b 3 Q 7 U 2 V j d G l v b j E v U G F n Z T A w M S 9 B d X R v U m V t b 3 Z l Z E N v b H V t b n M x L n s y M D I x I F h D T y B S Z C A x I E V h Z 2 x l I E 1 U Q i B Q Y X J r L D Z 9 J n F 1 b 3 Q 7 L C Z x d W 9 0 O 1 N l Y 3 R p b 2 4 x L 1 B h Z 2 U w M D E v Q X V 0 b 1 J l b W 9 2 Z W R D b 2 x 1 b W 5 z M S 5 7 Q 2 9 s d W 1 u O C w 3 f S Z x d W 9 0 O y w m c X V v d D t T Z W N 0 a W 9 u M S 9 Q Y W d l M D A x L 0 F 1 d G 9 S Z W 1 v d m V k Q 2 9 s d W 1 u c z E u e 0 N v b H V t b j k s O H 0 m c X V v d D s s J n F 1 b 3 Q 7 U 2 V j d G l v b j E v U G F n Z T A w M S 9 B d X R v U m V t b 3 Z l Z E N v b H V t b n M x L n t D b 2 x 1 b W 4 x M C w 5 f S Z x d W 9 0 O y w m c X V v d D t T Z W N 0 a W 9 u M S 9 Q Y W d l M D A x L 0 F 1 d G 9 S Z W 1 v d m V k Q 2 9 s d W 1 u c z E u e 0 N v b H V t b j E x L D E w f S Z x d W 9 0 O y w m c X V v d D t T Z W N 0 a W 9 u M S 9 Q Y W d l M D A x L 0 F 1 d G 9 S Z W 1 v d m V k Q 2 9 s d W 1 u c z E u e 0 N v b H V t b j E y L D E x f S Z x d W 9 0 O y w m c X V v d D t T Z W N 0 a W 9 u M S 9 Q Y W d l M D A x L 0 F 1 d G 9 S Z W 1 v d m V k Q 2 9 s d W 1 u c z E u e 0 N v b H V t b j E z L D E y f S Z x d W 9 0 O y w m c X V v d D t T Z W N 0 a W 9 u M S 9 Q Y W d l M D A x L 0 F 1 d G 9 S Z W 1 v d m V k Q 2 9 s d W 1 u c z E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U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I 1 V D A z O j M 3 O j M 0 L j Y z M j A z M z h a I i A v P j x F b n R y e S B U e X B l P S J G a W x s Q 2 9 s d W 1 u V H l w Z X M i I F Z h b H V l P S J z Q m d N R E J n W U R D Z 2 9 L Q 2 d v S 0 N n P T 0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Q 2 9 s d W 1 u N C Z x d W 9 0 O y w m c X V v d D t S a W R l c i Z x d W 9 0 O y w m c X V v d D t M Y X B z J n F 1 b 3 Q 7 L C Z x d W 9 0 O 0 x h c C A x J n F 1 b 3 Q 7 L C Z x d W 9 0 O 0 x h c C A y J n F 1 b 3 Q 7 L C Z x d W 9 0 O 0 x h c C A z J n F 1 b 3 Q 7 L C Z x d W 9 0 O 0 x h c C A 0 J n F 1 b 3 Q 7 L C Z x d W 9 0 O 0 x h c C A 1 J n F 1 b 3 Q 7 L C Z x d W 9 0 O 0 x h c C A 2 J n F 1 b 3 Q 7 L C Z x d W 9 0 O 1 R v d G F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0 K S 9 D a G F u Z 2 V k I F R 5 c G U u e 0 N h d G V n b 3 J 5 L D B 9 J n F 1 b 3 Q 7 L C Z x d W 9 0 O 1 N l Y 3 R p b 2 4 x L 1 R h Y m x l M D A x I C h Q Y W d l I D E p I C g 0 K S 9 D a G F u Z 2 V k I F R 5 c G U u e 1 J h Y 2 U g U G x h d G U s M X 0 m c X V v d D s s J n F 1 b 3 Q 7 U 2 V j d G l v b j E v V G F i b G U w M D E g K F B h Z 2 U g M S k g K D Q p L 0 N o Y W 5 n Z W Q g V H l w Z S 5 7 U E l D L D J 9 J n F 1 b 3 Q 7 L C Z x d W 9 0 O 1 N l Y 3 R p b 2 4 x L 1 R h Y m x l M D A x I C h Q Y W d l I D E p I C g 0 K S 9 D a G F u Z 2 V k I F R 5 c G U u e 0 N v b H V t b j Q s M 3 0 m c X V v d D s s J n F 1 b 3 Q 7 U 2 V j d G l v b j E v V G F i b G U w M D E g K F B h Z 2 U g M S k g K D Q p L 0 N o Y W 5 n Z W Q g V H l w Z S 5 7 U m l k Z X I s N H 0 m c X V v d D s s J n F 1 b 3 Q 7 U 2 V j d G l v b j E v V G F i b G U w M D E g K F B h Z 2 U g M S k g K D Q p L 0 N o Y W 5 n Z W Q g V H l w Z S 5 7 T G F w c y w 1 f S Z x d W 9 0 O y w m c X V v d D t T Z W N 0 a W 9 u M S 9 U Y W J s Z T A w M S A o U G F n Z S A x K S A o N C k v Q 2 h h b m d l Z C B U e X B l L n t M Y X A g M S w 2 f S Z x d W 9 0 O y w m c X V v d D t T Z W N 0 a W 9 u M S 9 U Y W J s Z T A w M S A o U G F n Z S A x K S A o N C k v Q 2 h h b m d l Z C B U e X B l L n t M Y X A g M i w 3 f S Z x d W 9 0 O y w m c X V v d D t T Z W N 0 a W 9 u M S 9 U Y W J s Z T A w M S A o U G F n Z S A x K S A o N C k v Q 2 h h b m d l Z C B U e X B l L n t M Y X A g M y w 4 f S Z x d W 9 0 O y w m c X V v d D t T Z W N 0 a W 9 u M S 9 U Y W J s Z T A w M S A o U G F n Z S A x K S A o N C k v Q 2 h h b m d l Z C B U e X B l L n t M Y X A g N C w 5 f S Z x d W 9 0 O y w m c X V v d D t T Z W N 0 a W 9 u M S 9 U Y W J s Z T A w M S A o U G F n Z S A x K S A o N C k v Q 2 h h b m d l Z C B U e X B l L n t M Y X A g N S w x M H 0 m c X V v d D s s J n F 1 b 3 Q 7 U 2 V j d G l v b j E v V G F i b G U w M D E g K F B h Z 2 U g M S k g K D Q p L 0 N o Y W 5 n Z W Q g V H l w Z S 5 7 T G F w I D Y s M T F 9 J n F 1 b 3 Q 7 L C Z x d W 9 0 O 1 N l Y 3 R p b 2 4 x L 1 R h Y m x l M D A x I C h Q Y W d l I D E p I C g 0 K S 9 D a G F u Z 2 V k I F R 5 c G U u e 1 R v d G F s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D E g K F B h Z 2 U g M S k g K D Q p L 0 N o Y W 5 n Z W Q g V H l w Z S 5 7 Q 2 F 0 Z W d v c n k s M H 0 m c X V v d D s s J n F 1 b 3 Q 7 U 2 V j d G l v b j E v V G F i b G U w M D E g K F B h Z 2 U g M S k g K D Q p L 0 N o Y W 5 n Z W Q g V H l w Z S 5 7 U m F j Z S B Q b G F 0 Z S w x f S Z x d W 9 0 O y w m c X V v d D t T Z W N 0 a W 9 u M S 9 U Y W J s Z T A w M S A o U G F n Z S A x K S A o N C k v Q 2 h h b m d l Z C B U e X B l L n t Q S U M s M n 0 m c X V v d D s s J n F 1 b 3 Q 7 U 2 V j d G l v b j E v V G F i b G U w M D E g K F B h Z 2 U g M S k g K D Q p L 0 N o Y W 5 n Z W Q g V H l w Z S 5 7 Q 2 9 s d W 1 u N C w z f S Z x d W 9 0 O y w m c X V v d D t T Z W N 0 a W 9 u M S 9 U Y W J s Z T A w M S A o U G F n Z S A x K S A o N C k v Q 2 h h b m d l Z C B U e X B l L n t S a W R l c i w 0 f S Z x d W 9 0 O y w m c X V v d D t T Z W N 0 a W 9 u M S 9 U Y W J s Z T A w M S A o U G F n Z S A x K S A o N C k v Q 2 h h b m d l Z C B U e X B l L n t M Y X B z L D V 9 J n F 1 b 3 Q 7 L C Z x d W 9 0 O 1 N l Y 3 R p b 2 4 x L 1 R h Y m x l M D A x I C h Q Y W d l I D E p I C g 0 K S 9 D a G F u Z 2 V k I F R 5 c G U u e 0 x h c C A x L D Z 9 J n F 1 b 3 Q 7 L C Z x d W 9 0 O 1 N l Y 3 R p b 2 4 x L 1 R h Y m x l M D A x I C h Q Y W d l I D E p I C g 0 K S 9 D a G F u Z 2 V k I F R 5 c G U u e 0 x h c C A y L D d 9 J n F 1 b 3 Q 7 L C Z x d W 9 0 O 1 N l Y 3 R p b 2 4 x L 1 R h Y m x l M D A x I C h Q Y W d l I D E p I C g 0 K S 9 D a G F u Z 2 V k I F R 5 c G U u e 0 x h c C A z L D h 9 J n F 1 b 3 Q 7 L C Z x d W 9 0 O 1 N l Y 3 R p b 2 4 x L 1 R h Y m x l M D A x I C h Q Y W d l I D E p I C g 0 K S 9 D a G F u Z 2 V k I F R 5 c G U u e 0 x h c C A 0 L D l 9 J n F 1 b 3 Q 7 L C Z x d W 9 0 O 1 N l Y 3 R p b 2 4 x L 1 R h Y m x l M D A x I C h Q Y W d l I D E p I C g 0 K S 9 D a G F u Z 2 V k I F R 5 c G U u e 0 x h c C A 1 L D E w f S Z x d W 9 0 O y w m c X V v d D t T Z W N 0 a W 9 u M S 9 U Y W J s Z T A w M S A o U G F n Z S A x K S A o N C k v Q 2 h h b m d l Z C B U e X B l L n t M Y X A g N i w x M X 0 m c X V v d D s s J n F 1 b 3 Q 7 U 2 V j d G l v b j E v V G F i b G U w M D E g K F B h Z 2 U g M S k g K D Q p L 0 N o Y W 5 n Z W Q g V H l w Z S 5 7 V G 9 0 Y W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y 0 y N V Q w M z o z N z o z N C 4 2 M z Q 2 M T E 4 W i I g L z 4 8 R W 5 0 c n k g V H l w Z T 0 i R m l s b E N v b H V t b l R 5 c G V z I i B W Y W x 1 Z T 0 i c 0 J n T U R C Z 1 l E Q 2 d v S 0 N n b 0 d D Z z 0 9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0 N v b H V t b j Q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N C k v Q 2 h h b m d l Z C B U e X B l L n t D Y X R l Z 2 9 y e S w w f S Z x d W 9 0 O y w m c X V v d D t T Z W N 0 a W 9 u M S 9 U Y W J s Z T A w M i A o U G F n Z S A y K S A o N C k v Q 2 h h b m d l Z C B U e X B l L n t S Y W N l I F B s Y X R l L D F 9 J n F 1 b 3 Q 7 L C Z x d W 9 0 O 1 N l Y 3 R p b 2 4 x L 1 R h Y m x l M D A y I C h Q Y W d l I D I p I C g 0 K S 9 D a G F u Z 2 V k I F R 5 c G U u e 1 B J Q y w y f S Z x d W 9 0 O y w m c X V v d D t T Z W N 0 a W 9 u M S 9 U Y W J s Z T A w M i A o U G F n Z S A y K S A o N C k v Q 2 h h b m d l Z C B U e X B l L n t D b 2 x 1 b W 4 0 L D N 9 J n F 1 b 3 Q 7 L C Z x d W 9 0 O 1 N l Y 3 R p b 2 4 x L 1 R h Y m x l M D A y I C h Q Y W d l I D I p I C g 0 K S 9 D a G F u Z 2 V k I F R 5 c G U u e 1 J p Z G V y L D R 9 J n F 1 b 3 Q 7 L C Z x d W 9 0 O 1 N l Y 3 R p b 2 4 x L 1 R h Y m x l M D A y I C h Q Y W d l I D I p I C g 0 K S 9 D a G F u Z 2 V k I F R 5 c G U u e 0 x h c H M s N X 0 m c X V v d D s s J n F 1 b 3 Q 7 U 2 V j d G l v b j E v V G F i b G U w M D I g K F B h Z 2 U g M i k g K D Q p L 0 N o Y W 5 n Z W Q g V H l w Z S 5 7 T G F w I D E s N n 0 m c X V v d D s s J n F 1 b 3 Q 7 U 2 V j d G l v b j E v V G F i b G U w M D I g K F B h Z 2 U g M i k g K D Q p L 0 N o Y W 5 n Z W Q g V H l w Z S 5 7 T G F w I D I s N 3 0 m c X V v d D s s J n F 1 b 3 Q 7 U 2 V j d G l v b j E v V G F i b G U w M D I g K F B h Z 2 U g M i k g K D Q p L 0 N o Y W 5 n Z W Q g V H l w Z S 5 7 T G F w I D M s O H 0 m c X V v d D s s J n F 1 b 3 Q 7 U 2 V j d G l v b j E v V G F i b G U w M D I g K F B h Z 2 U g M i k g K D Q p L 0 N o Y W 5 n Z W Q g V H l w Z S 5 7 T G F w I D Q s O X 0 m c X V v d D s s J n F 1 b 3 Q 7 U 2 V j d G l v b j E v V G F i b G U w M D I g K F B h Z 2 U g M i k g K D Q p L 0 N o Y W 5 n Z W Q g V H l w Z S 5 7 T G F w I D U s M T B 9 J n F 1 b 3 Q 7 L C Z x d W 9 0 O 1 N l Y 3 R p b 2 4 x L 1 R h Y m x l M D A y I C h Q Y W d l I D I p I C g 0 K S 9 D a G F u Z 2 V k I F R 5 c G U u e 0 x h c C A 2 L D E x f S Z x d W 9 0 O y w m c X V v d D t T Z W N 0 a W 9 u M S 9 U Y W J s Z T A w M i A o U G F n Z S A y K S A o N C k v Q 2 h h b m d l Z C B U e X B l L n t U b 3 R h b C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A y I C h Q Y W d l I D I p I C g 0 K S 9 D a G F u Z 2 V k I F R 5 c G U u e 0 N h d G V n b 3 J 5 L D B 9 J n F 1 b 3 Q 7 L C Z x d W 9 0 O 1 N l Y 3 R p b 2 4 x L 1 R h Y m x l M D A y I C h Q Y W d l I D I p I C g 0 K S 9 D a G F u Z 2 V k I F R 5 c G U u e 1 J h Y 2 U g U G x h d G U s M X 0 m c X V v d D s s J n F 1 b 3 Q 7 U 2 V j d G l v b j E v V G F i b G U w M D I g K F B h Z 2 U g M i k g K D Q p L 0 N o Y W 5 n Z W Q g V H l w Z S 5 7 U E l D L D J 9 J n F 1 b 3 Q 7 L C Z x d W 9 0 O 1 N l Y 3 R p b 2 4 x L 1 R h Y m x l M D A y I C h Q Y W d l I D I p I C g 0 K S 9 D a G F u Z 2 V k I F R 5 c G U u e 0 N v b H V t b j Q s M 3 0 m c X V v d D s s J n F 1 b 3 Q 7 U 2 V j d G l v b j E v V G F i b G U w M D I g K F B h Z 2 U g M i k g K D Q p L 0 N o Y W 5 n Z W Q g V H l w Z S 5 7 U m l k Z X I s N H 0 m c X V v d D s s J n F 1 b 3 Q 7 U 2 V j d G l v b j E v V G F i b G U w M D I g K F B h Z 2 U g M i k g K D Q p L 0 N o Y W 5 n Z W Q g V H l w Z S 5 7 T G F w c y w 1 f S Z x d W 9 0 O y w m c X V v d D t T Z W N 0 a W 9 u M S 9 U Y W J s Z T A w M i A o U G F n Z S A y K S A o N C k v Q 2 h h b m d l Z C B U e X B l L n t M Y X A g M S w 2 f S Z x d W 9 0 O y w m c X V v d D t T Z W N 0 a W 9 u M S 9 U Y W J s Z T A w M i A o U G F n Z S A y K S A o N C k v Q 2 h h b m d l Z C B U e X B l L n t M Y X A g M i w 3 f S Z x d W 9 0 O y w m c X V v d D t T Z W N 0 a W 9 u M S 9 U Y W J s Z T A w M i A o U G F n Z S A y K S A o N C k v Q 2 h h b m d l Z C B U e X B l L n t M Y X A g M y w 4 f S Z x d W 9 0 O y w m c X V v d D t T Z W N 0 a W 9 u M S 9 U Y W J s Z T A w M i A o U G F n Z S A y K S A o N C k v Q 2 h h b m d l Z C B U e X B l L n t M Y X A g N C w 5 f S Z x d W 9 0 O y w m c X V v d D t T Z W N 0 a W 9 u M S 9 U Y W J s Z T A w M i A o U G F n Z S A y K S A o N C k v Q 2 h h b m d l Z C B U e X B l L n t M Y X A g N S w x M H 0 m c X V v d D s s J n F 1 b 3 Q 7 U 2 V j d G l v b j E v V G F i b G U w M D I g K F B h Z 2 U g M i k g K D Q p L 0 N o Y W 5 n Z W Q g V H l w Z S 5 7 T G F w I D Y s M T F 9 J n F 1 b 3 Q 7 L C Z x d W 9 0 O 1 N l Y 3 R p b 2 4 x L 1 R h Y m x l M D A y I C h Q Y W d l I D I p I C g 0 K S 9 D a G F u Z 2 V k I F R 5 c G U u e 1 R v d G F s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1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O S 0 w M V Q x M z o 1 N T o 0 M S 4 w N D Y 2 N T Q 1 W i I g L z 4 8 R W 5 0 c n k g V H l w Z T 0 i R m l s b E N v b H V t b l R 5 c G V z I i B W Y W x 1 Z T 0 i c 0 J n T U R C Z 1 l E Q 2 d v S 0 N n b 0 t D Z z 0 9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0 N v b H V t b j Q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N S k v Q 2 h h b m d l Z C B U e X B l L n t D Y X R l Z 2 9 y e S w w f S Z x d W 9 0 O y w m c X V v d D t T Z W N 0 a W 9 u M S 9 U Y W J s Z T A w M i A o U G F n Z S A y K S A o N S k v Q 2 h h b m d l Z C B U e X B l L n t S Y W N l I F B s Y X R l L D F 9 J n F 1 b 3 Q 7 L C Z x d W 9 0 O 1 N l Y 3 R p b 2 4 x L 1 R h Y m x l M D A y I C h Q Y W d l I D I p I C g 1 K S 9 D a G F u Z 2 V k I F R 5 c G U u e 1 B J Q y w y f S Z x d W 9 0 O y w m c X V v d D t T Z W N 0 a W 9 u M S 9 U Y W J s Z T A w M i A o U G F n Z S A y K S A o N S k v Q 2 h h b m d l Z C B U e X B l L n t D b 2 x 1 b W 4 0 L D N 9 J n F 1 b 3 Q 7 L C Z x d W 9 0 O 1 N l Y 3 R p b 2 4 x L 1 R h Y m x l M D A y I C h Q Y W d l I D I p I C g 1 K S 9 D a G F u Z 2 V k I F R 5 c G U u e 1 J p Z G V y L D R 9 J n F 1 b 3 Q 7 L C Z x d W 9 0 O 1 N l Y 3 R p b 2 4 x L 1 R h Y m x l M D A y I C h Q Y W d l I D I p I C g 1 K S 9 D a G F u Z 2 V k I F R 5 c G U u e 0 x h c H M s N X 0 m c X V v d D s s J n F 1 b 3 Q 7 U 2 V j d G l v b j E v V G F i b G U w M D I g K F B h Z 2 U g M i k g K D U p L 0 N o Y W 5 n Z W Q g V H l w Z S 5 7 T G F w I D E s N n 0 m c X V v d D s s J n F 1 b 3 Q 7 U 2 V j d G l v b j E v V G F i b G U w M D I g K F B h Z 2 U g M i k g K D U p L 0 N o Y W 5 n Z W Q g V H l w Z S 5 7 T G F w I D I s N 3 0 m c X V v d D s s J n F 1 b 3 Q 7 U 2 V j d G l v b j E v V G F i b G U w M D I g K F B h Z 2 U g M i k g K D U p L 0 N o Y W 5 n Z W Q g V H l w Z S 5 7 T G F w I D M s O H 0 m c X V v d D s s J n F 1 b 3 Q 7 U 2 V j d G l v b j E v V G F i b G U w M D I g K F B h Z 2 U g M i k g K D U p L 0 N o Y W 5 n Z W Q g V H l w Z S 5 7 T G F w I D Q s O X 0 m c X V v d D s s J n F 1 b 3 Q 7 U 2 V j d G l v b j E v V G F i b G U w M D I g K F B h Z 2 U g M i k g K D U p L 0 N o Y W 5 n Z W Q g V H l w Z S 5 7 T G F w I D U s M T B 9 J n F 1 b 3 Q 7 L C Z x d W 9 0 O 1 N l Y 3 R p b 2 4 x L 1 R h Y m x l M D A y I C h Q Y W d l I D I p I C g 1 K S 9 D a G F u Z 2 V k I F R 5 c G U u e 0 x h c C A 2 L D E x f S Z x d W 9 0 O y w m c X V v d D t T Z W N 0 a W 9 u M S 9 U Y W J s Z T A w M i A o U G F n Z S A y K S A o N S k v Q 2 h h b m d l Z C B U e X B l L n t U b 3 R h b C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A y I C h Q Y W d l I D I p I C g 1 K S 9 D a G F u Z 2 V k I F R 5 c G U u e 0 N h d G V n b 3 J 5 L D B 9 J n F 1 b 3 Q 7 L C Z x d W 9 0 O 1 N l Y 3 R p b 2 4 x L 1 R h Y m x l M D A y I C h Q Y W d l I D I p I C g 1 K S 9 D a G F u Z 2 V k I F R 5 c G U u e 1 J h Y 2 U g U G x h d G U s M X 0 m c X V v d D s s J n F 1 b 3 Q 7 U 2 V j d G l v b j E v V G F i b G U w M D I g K F B h Z 2 U g M i k g K D U p L 0 N o Y W 5 n Z W Q g V H l w Z S 5 7 U E l D L D J 9 J n F 1 b 3 Q 7 L C Z x d W 9 0 O 1 N l Y 3 R p b 2 4 x L 1 R h Y m x l M D A y I C h Q Y W d l I D I p I C g 1 K S 9 D a G F u Z 2 V k I F R 5 c G U u e 0 N v b H V t b j Q s M 3 0 m c X V v d D s s J n F 1 b 3 Q 7 U 2 V j d G l v b j E v V G F i b G U w M D I g K F B h Z 2 U g M i k g K D U p L 0 N o Y W 5 n Z W Q g V H l w Z S 5 7 U m l k Z X I s N H 0 m c X V v d D s s J n F 1 b 3 Q 7 U 2 V j d G l v b j E v V G F i b G U w M D I g K F B h Z 2 U g M i k g K D U p L 0 N o Y W 5 n Z W Q g V H l w Z S 5 7 T G F w c y w 1 f S Z x d W 9 0 O y w m c X V v d D t T Z W N 0 a W 9 u M S 9 U Y W J s Z T A w M i A o U G F n Z S A y K S A o N S k v Q 2 h h b m d l Z C B U e X B l L n t M Y X A g M S w 2 f S Z x d W 9 0 O y w m c X V v d D t T Z W N 0 a W 9 u M S 9 U Y W J s Z T A w M i A o U G F n Z S A y K S A o N S k v Q 2 h h b m d l Z C B U e X B l L n t M Y X A g M i w 3 f S Z x d W 9 0 O y w m c X V v d D t T Z W N 0 a W 9 u M S 9 U Y W J s Z T A w M i A o U G F n Z S A y K S A o N S k v Q 2 h h b m d l Z C B U e X B l L n t M Y X A g M y w 4 f S Z x d W 9 0 O y w m c X V v d D t T Z W N 0 a W 9 u M S 9 U Y W J s Z T A w M i A o U G F n Z S A y K S A o N S k v Q 2 h h b m d l Z C B U e X B l L n t M Y X A g N C w 5 f S Z x d W 9 0 O y w m c X V v d D t T Z W N 0 a W 9 u M S 9 U Y W J s Z T A w M i A o U G F n Z S A y K S A o N S k v Q 2 h h b m d l Z C B U e X B l L n t M Y X A g N S w x M H 0 m c X V v d D s s J n F 1 b 3 Q 7 U 2 V j d G l v b j E v V G F i b G U w M D I g K F B h Z 2 U g M i k g K D U p L 0 N o Y W 5 n Z W Q g V H l w Z S 5 7 T G F w I D Y s M T F 9 J n F 1 b 3 Q 7 L C Z x d W 9 0 O 1 N l Y 3 R p b 2 4 x L 1 R h Y m x l M D A y I C h Q Y W d l I D I p I C g 1 K S 9 D a G F u Z 2 V k I F R 5 c G U u e 1 R v d G F s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J T I w K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1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E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5 L T A x V D E z O j U 1 O j Q x L j A 2 M j k 1 N z F a I i A v P j x F b n R y e S B U e X B l P S J G a W x s Q 2 9 s d W 1 u V H l w Z X M i I F Z h b H V l P S J z Q m d N R E J n W U R D Z 2 9 L Q 2 d v P S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D b 2 x 1 b W 4 0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M g K F B h Z 2 U g M y k v Q 2 h h b m d l Z C B U e X B l L n t D Y X R l Z 2 9 y e S w w f S Z x d W 9 0 O y w m c X V v d D t T Z W N 0 a W 9 u M S 9 U Y W J s Z T A w M y A o U G F n Z S A z K S 9 D a G F u Z 2 V k I F R 5 c G U u e 1 J h Y 2 U g U G x h d G U s M X 0 m c X V v d D s s J n F 1 b 3 Q 7 U 2 V j d G l v b j E v V G F i b G U w M D M g K F B h Z 2 U g M y k v Q 2 h h b m d l Z C B U e X B l L n t Q S U M s M n 0 m c X V v d D s s J n F 1 b 3 Q 7 U 2 V j d G l v b j E v V G F i b G U w M D M g K F B h Z 2 U g M y k v Q 2 h h b m d l Z C B U e X B l L n t D b 2 x 1 b W 4 0 L D N 9 J n F 1 b 3 Q 7 L C Z x d W 9 0 O 1 N l Y 3 R p b 2 4 x L 1 R h Y m x l M D A z I C h Q Y W d l I D M p L 0 N o Y W 5 n Z W Q g V H l w Z S 5 7 U m l k Z X I s N H 0 m c X V v d D s s J n F 1 b 3 Q 7 U 2 V j d G l v b j E v V G F i b G U w M D M g K F B h Z 2 U g M y k v Q 2 h h b m d l Z C B U e X B l L n t M Y X B z L D V 9 J n F 1 b 3 Q 7 L C Z x d W 9 0 O 1 N l Y 3 R p b 2 4 x L 1 R h Y m x l M D A z I C h Q Y W d l I D M p L 0 N o Y W 5 n Z W Q g V H l w Z S 5 7 T G F w I D E s N n 0 m c X V v d D s s J n F 1 b 3 Q 7 U 2 V j d G l v b j E v V G F i b G U w M D M g K F B h Z 2 U g M y k v Q 2 h h b m d l Z C B U e X B l L n t M Y X A g M i w 3 f S Z x d W 9 0 O y w m c X V v d D t T Z W N 0 a W 9 u M S 9 U Y W J s Z T A w M y A o U G F n Z S A z K S 9 D a G F u Z 2 V k I F R 5 c G U u e 0 x h c C A z L D h 9 J n F 1 b 3 Q 7 L C Z x d W 9 0 O 1 N l Y 3 R p b 2 4 x L 1 R h Y m x l M D A z I C h Q Y W d l I D M p L 0 N o Y W 5 n Z W Q g V H l w Z S 5 7 T G F w I D Q s O X 0 m c X V v d D s s J n F 1 b 3 Q 7 U 2 V j d G l v b j E v V G F i b G U w M D M g K F B h Z 2 U g M y k v Q 2 h h b m d l Z C B U e X B l L n t M Y X A g N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A z I C h Q Y W d l I D M p L 0 N o Y W 5 n Z W Q g V H l w Z S 5 7 Q 2 F 0 Z W d v c n k s M H 0 m c X V v d D s s J n F 1 b 3 Q 7 U 2 V j d G l v b j E v V G F i b G U w M D M g K F B h Z 2 U g M y k v Q 2 h h b m d l Z C B U e X B l L n t S Y W N l I F B s Y X R l L D F 9 J n F 1 b 3 Q 7 L C Z x d W 9 0 O 1 N l Y 3 R p b 2 4 x L 1 R h Y m x l M D A z I C h Q Y W d l I D M p L 0 N o Y W 5 n Z W Q g V H l w Z S 5 7 U E l D L D J 9 J n F 1 b 3 Q 7 L C Z x d W 9 0 O 1 N l Y 3 R p b 2 4 x L 1 R h Y m x l M D A z I C h Q Y W d l I D M p L 0 N o Y W 5 n Z W Q g V H l w Z S 5 7 Q 2 9 s d W 1 u N C w z f S Z x d W 9 0 O y w m c X V v d D t T Z W N 0 a W 9 u M S 9 U Y W J s Z T A w M y A o U G F n Z S A z K S 9 D a G F u Z 2 V k I F R 5 c G U u e 1 J p Z G V y L D R 9 J n F 1 b 3 Q 7 L C Z x d W 9 0 O 1 N l Y 3 R p b 2 4 x L 1 R h Y m x l M D A z I C h Q Y W d l I D M p L 0 N o Y W 5 n Z W Q g V H l w Z S 5 7 T G F w c y w 1 f S Z x d W 9 0 O y w m c X V v d D t T Z W N 0 a W 9 u M S 9 U Y W J s Z T A w M y A o U G F n Z S A z K S 9 D a G F u Z 2 V k I F R 5 c G U u e 0 x h c C A x L D Z 9 J n F 1 b 3 Q 7 L C Z x d W 9 0 O 1 N l Y 3 R p b 2 4 x L 1 R h Y m x l M D A z I C h Q Y W d l I D M p L 0 N o Y W 5 n Z W Q g V H l w Z S 5 7 T G F w I D I s N 3 0 m c X V v d D s s J n F 1 b 3 Q 7 U 2 V j d G l v b j E v V G F i b G U w M D M g K F B h Z 2 U g M y k v Q 2 h h b m d l Z C B U e X B l L n t M Y X A g M y w 4 f S Z x d W 9 0 O y w m c X V v d D t T Z W N 0 a W 9 u M S 9 U Y W J s Z T A w M y A o U G F n Z S A z K S 9 D a G F u Z 2 V k I F R 5 c G U u e 0 x h c C A 0 L D l 9 J n F 1 b 3 Q 7 L C Z x d W 9 0 O 1 N l Y 3 R p b 2 4 x L 1 R h Y m x l M D A z I C h Q Y W d l I D M p L 0 N o Y W 5 n Z W Q g V H l w Z S 5 7 T G F w I D U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y U y M C h Q Y W d l J T I w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R h Y m x l M D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M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5 L T A x V D E z O j U 1 O j Q x L j A 2 M z M x O D F a I i A v P j x F b n R y e S B U e X B l P S J G a W x s Q 2 9 s d W 1 u V H l w Z X M i I F Z h b H V l P S J z Q m d N R E J n W U R D Z 2 9 L Q 2 d v S y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D b 2 x 1 b W 4 0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U p L 0 N o Y W 5 n Z W Q g V H l w Z S 5 7 Q 2 F 0 Z W d v c n k s M H 0 m c X V v d D s s J n F 1 b 3 Q 7 U 2 V j d G l v b j E v V G F i b G U w M D E g K F B h Z 2 U g M S k g K D U p L 0 N o Y W 5 n Z W Q g V H l w Z S 5 7 U m F j Z S B Q b G F 0 Z S w x f S Z x d W 9 0 O y w m c X V v d D t T Z W N 0 a W 9 u M S 9 U Y W J s Z T A w M S A o U G F n Z S A x K S A o N S k v Q 2 h h b m d l Z C B U e X B l L n t Q S U M s M n 0 m c X V v d D s s J n F 1 b 3 Q 7 U 2 V j d G l v b j E v V G F i b G U w M D E g K F B h Z 2 U g M S k g K D U p L 0 N o Y W 5 n Z W Q g V H l w Z S 5 7 Q 2 9 s d W 1 u N C w z f S Z x d W 9 0 O y w m c X V v d D t T Z W N 0 a W 9 u M S 9 U Y W J s Z T A w M S A o U G F n Z S A x K S A o N S k v Q 2 h h b m d l Z C B U e X B l L n t S a W R l c i w 0 f S Z x d W 9 0 O y w m c X V v d D t T Z W N 0 a W 9 u M S 9 U Y W J s Z T A w M S A o U G F n Z S A x K S A o N S k v Q 2 h h b m d l Z C B U e X B l L n t M Y X B z L D V 9 J n F 1 b 3 Q 7 L C Z x d W 9 0 O 1 N l Y 3 R p b 2 4 x L 1 R h Y m x l M D A x I C h Q Y W d l I D E p I C g 1 K S 9 D a G F u Z 2 V k I F R 5 c G U u e 0 x h c C A x L D Z 9 J n F 1 b 3 Q 7 L C Z x d W 9 0 O 1 N l Y 3 R p b 2 4 x L 1 R h Y m x l M D A x I C h Q Y W d l I D E p I C g 1 K S 9 D a G F u Z 2 V k I F R 5 c G U u e 0 x h c C A y L D d 9 J n F 1 b 3 Q 7 L C Z x d W 9 0 O 1 N l Y 3 R p b 2 4 x L 1 R h Y m x l M D A x I C h Q Y W d l I D E p I C g 1 K S 9 D a G F u Z 2 V k I F R 5 c G U u e 0 x h c C A z L D h 9 J n F 1 b 3 Q 7 L C Z x d W 9 0 O 1 N l Y 3 R p b 2 4 x L 1 R h Y m x l M D A x I C h Q Y W d l I D E p I C g 1 K S 9 D a G F u Z 2 V k I F R 5 c G U u e 0 x h c C A 0 L D l 9 J n F 1 b 3 Q 7 L C Z x d W 9 0 O 1 N l Y 3 R p b 2 4 x L 1 R h Y m x l M D A x I C h Q Y W d l I D E p I C g 1 K S 9 D a G F u Z 2 V k I F R 5 c G U u e 0 x h c C A 1 L D E w f S Z x d W 9 0 O y w m c X V v d D t T Z W N 0 a W 9 u M S 9 U Y W J s Z T A w M S A o U G F n Z S A x K S A o N S k v Q 2 h h b m d l Z C B U e X B l L n t M Y X A g N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R h Y m x l M D A x I C h Q Y W d l I D E p I C g 1 K S 9 D a G F u Z 2 V k I F R 5 c G U u e 0 N h d G V n b 3 J 5 L D B 9 J n F 1 b 3 Q 7 L C Z x d W 9 0 O 1 N l Y 3 R p b 2 4 x L 1 R h Y m x l M D A x I C h Q Y W d l I D E p I C g 1 K S 9 D a G F u Z 2 V k I F R 5 c G U u e 1 J h Y 2 U g U G x h d G U s M X 0 m c X V v d D s s J n F 1 b 3 Q 7 U 2 V j d G l v b j E v V G F i b G U w M D E g K F B h Z 2 U g M S k g K D U p L 0 N o Y W 5 n Z W Q g V H l w Z S 5 7 U E l D L D J 9 J n F 1 b 3 Q 7 L C Z x d W 9 0 O 1 N l Y 3 R p b 2 4 x L 1 R h Y m x l M D A x I C h Q Y W d l I D E p I C g 1 K S 9 D a G F u Z 2 V k I F R 5 c G U u e 0 N v b H V t b j Q s M 3 0 m c X V v d D s s J n F 1 b 3 Q 7 U 2 V j d G l v b j E v V G F i b G U w M D E g K F B h Z 2 U g M S k g K D U p L 0 N o Y W 5 n Z W Q g V H l w Z S 5 7 U m l k Z X I s N H 0 m c X V v d D s s J n F 1 b 3 Q 7 U 2 V j d G l v b j E v V G F i b G U w M D E g K F B h Z 2 U g M S k g K D U p L 0 N o Y W 5 n Z W Q g V H l w Z S 5 7 T G F w c y w 1 f S Z x d W 9 0 O y w m c X V v d D t T Z W N 0 a W 9 u M S 9 U Y W J s Z T A w M S A o U G F n Z S A x K S A o N S k v Q 2 h h b m d l Z C B U e X B l L n t M Y X A g M S w 2 f S Z x d W 9 0 O y w m c X V v d D t T Z W N 0 a W 9 u M S 9 U Y W J s Z T A w M S A o U G F n Z S A x K S A o N S k v Q 2 h h b m d l Z C B U e X B l L n t M Y X A g M i w 3 f S Z x d W 9 0 O y w m c X V v d D t T Z W N 0 a W 9 u M S 9 U Y W J s Z T A w M S A o U G F n Z S A x K S A o N S k v Q 2 h h b m d l Z C B U e X B l L n t M Y X A g M y w 4 f S Z x d W 9 0 O y w m c X V v d D t T Z W N 0 a W 9 u M S 9 U Y W J s Z T A w M S A o U G F n Z S A x K S A o N S k v Q 2 h h b m d l Z C B U e X B l L n t M Y X A g N C w 5 f S Z x d W 9 0 O y w m c X V v d D t T Z W N 0 a W 9 u M S 9 U Y W J s Z T A w M S A o U G F n Z S A x K S A o N S k v Q 2 h h b m d l Z C B U e X B l L n t M Y X A g N S w x M H 0 m c X V v d D s s J n F 1 b 3 Q 7 U 2 V j d G l v b j E v V G F i b G U w M D E g K F B h Z 2 U g M S k g K D U p L 0 N o Y W 5 n Z W Q g V H l w Z S 5 7 T G F w I D Y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l M j A o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U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1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C 0 x O V Q w M j o z M D o w M C 4 x M z c 2 N T Y 0 W i I g L z 4 8 R W 5 0 c n k g V H l w Z T 0 i R m l s b E N v b H V t b l R 5 c G V z I i B W Y W x 1 Z T 0 i c 0 J n T U d B d 2 9 H Q m d Z R y I g L z 4 8 R W 5 0 c n k g V H l w Z T 0 i R m l s b E N v b H V t b k 5 h b W V z I i B W Y W x 1 Z T 0 i c 1 s m c X V v d D t Q b G F j Z S Z x d W 9 0 O y w m c X V v d D t C a W I m c X V v d D s s J n F 1 b 3 Q 7 T m F t Z S Z x d W 9 0 O y w m c X V v d D t M Y X B z J n F 1 b 3 Q 7 L C Z x d W 9 0 O 1 R v d C B U a W 1 l J n F 1 b 3 Q 7 L C Z x d W 9 0 O 0 d h c C Z x d W 9 0 O y w m c X V v d D t N a W 4 u J n F 1 b 3 Q 7 L C Z x d W 9 0 O 0 1 h e C 4 m c X V v d D s s J n F 1 b 3 Q 7 Q X Z n L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t N C k v Q X V 0 b 1 J l b W 9 2 Z W R D b 2 x 1 b W 5 z M S 5 7 U G x h Y 2 U s M H 0 m c X V v d D s s J n F 1 b 3 Q 7 U 2 V j d G l v b j E v V G F i b G U w M D E g K F B h Z 2 U g M S 0 0 K S 9 B d X R v U m V t b 3 Z l Z E N v b H V t b n M x L n t C a W I s M X 0 m c X V v d D s s J n F 1 b 3 Q 7 U 2 V j d G l v b j E v V G F i b G U w M D E g K F B h Z 2 U g M S 0 0 K S 9 B d X R v U m V t b 3 Z l Z E N v b H V t b n M x L n t O Y W 1 l L D J 9 J n F 1 b 3 Q 7 L C Z x d W 9 0 O 1 N l Y 3 R p b 2 4 x L 1 R h Y m x l M D A x I C h Q Y W d l I D E t N C k v Q X V 0 b 1 J l b W 9 2 Z W R D b 2 x 1 b W 5 z M S 5 7 T G F w c y w z f S Z x d W 9 0 O y w m c X V v d D t T Z W N 0 a W 9 u M S 9 U Y W J s Z T A w M S A o U G F n Z S A x L T Q p L 0 F 1 d G 9 S Z W 1 v d m V k Q 2 9 s d W 1 u c z E u e 1 R v d C B U a W 1 l L D R 9 J n F 1 b 3 Q 7 L C Z x d W 9 0 O 1 N l Y 3 R p b 2 4 x L 1 R h Y m x l M D A x I C h Q Y W d l I D E t N C k v Q X V 0 b 1 J l b W 9 2 Z W R D b 2 x 1 b W 5 z M S 5 7 R 2 F w L D V 9 J n F 1 b 3 Q 7 L C Z x d W 9 0 O 1 N l Y 3 R p b 2 4 x L 1 R h Y m x l M D A x I C h Q Y W d l I D E t N C k v Q X V 0 b 1 J l b W 9 2 Z W R D b 2 x 1 b W 5 z M S 5 7 T W l u L i w 2 f S Z x d W 9 0 O y w m c X V v d D t T Z W N 0 a W 9 u M S 9 U Y W J s Z T A w M S A o U G F n Z S A x L T Q p L 0 F 1 d G 9 S Z W 1 v d m V k Q 2 9 s d W 1 u c z E u e 0 1 h e C 4 s N 3 0 m c X V v d D s s J n F 1 b 3 Q 7 U 2 V j d G l v b j E v V G F i b G U w M D E g K F B h Z 2 U g M S 0 0 K S 9 B d X R v U m V t b 3 Z l Z E N v b H V t b n M x L n t B d m c u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A x I C h Q Y W d l I D E t N C k v Q X V 0 b 1 J l b W 9 2 Z W R D b 2 x 1 b W 5 z M S 5 7 U G x h Y 2 U s M H 0 m c X V v d D s s J n F 1 b 3 Q 7 U 2 V j d G l v b j E v V G F i b G U w M D E g K F B h Z 2 U g M S 0 0 K S 9 B d X R v U m V t b 3 Z l Z E N v b H V t b n M x L n t C a W I s M X 0 m c X V v d D s s J n F 1 b 3 Q 7 U 2 V j d G l v b j E v V G F i b G U w M D E g K F B h Z 2 U g M S 0 0 K S 9 B d X R v U m V t b 3 Z l Z E N v b H V t b n M x L n t O Y W 1 l L D J 9 J n F 1 b 3 Q 7 L C Z x d W 9 0 O 1 N l Y 3 R p b 2 4 x L 1 R h Y m x l M D A x I C h Q Y W d l I D E t N C k v Q X V 0 b 1 J l b W 9 2 Z W R D b 2 x 1 b W 5 z M S 5 7 T G F w c y w z f S Z x d W 9 0 O y w m c X V v d D t T Z W N 0 a W 9 u M S 9 U Y W J s Z T A w M S A o U G F n Z S A x L T Q p L 0 F 1 d G 9 S Z W 1 v d m V k Q 2 9 s d W 1 u c z E u e 1 R v d C B U a W 1 l L D R 9 J n F 1 b 3 Q 7 L C Z x d W 9 0 O 1 N l Y 3 R p b 2 4 x L 1 R h Y m x l M D A x I C h Q Y W d l I D E t N C k v Q X V 0 b 1 J l b W 9 2 Z W R D b 2 x 1 b W 5 z M S 5 7 R 2 F w L D V 9 J n F 1 b 3 Q 7 L C Z x d W 9 0 O 1 N l Y 3 R p b 2 4 x L 1 R h Y m x l M D A x I C h Q Y W d l I D E t N C k v Q X V 0 b 1 J l b W 9 2 Z W R D b 2 x 1 b W 5 z M S 5 7 T W l u L i w 2 f S Z x d W 9 0 O y w m c X V v d D t T Z W N 0 a W 9 u M S 9 U Y W J s Z T A w M S A o U G F n Z S A x L T Q p L 0 F 1 d G 9 S Z W 1 v d m V k Q 2 9 s d W 1 u c z E u e 0 1 h e C 4 s N 3 0 m c X V v d D s s J n F 1 b 3 Q 7 U 2 V j d G l v b j E v V G F i b G U w M D E g K F B h Z 2 U g M S 0 0 K S 9 B d X R v U m V t b 3 Z l Z E N v b H V t b n M x L n t B d m c u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0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0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L T Q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L T Q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K D D B o n p V F O v a A 7 d p U O 4 c E A A A A A A g A A A A A A E G Y A A A A B A A A g A A A A o S 3 6 x o / c + p / j B N K z i C Y + B H e O u 9 X I q H U P 9 m I R y U l v 6 z 4 A A A A A D o A A A A A C A A A g A A A A 8 I 6 C u z d x A 2 7 I F 2 b r v U Y r S W g z 5 F i y 0 v X U J I + g a C g A j B x Q A A A A O R D 8 i x s l 2 X b X 9 0 a / t w 8 r F n p l + I P R f C P Y T u 5 6 y l Q i x o V c K u M 4 e r c C 7 O e L P K Y 4 s W H z 8 0 p L 8 / A m g l A g 9 I B 7 K 3 8 / w K Y l 6 u a y H q l 2 X g X 9 4 2 r O o m 9 A A A A A b Y R A z q s 0 0 2 V z m 2 N s H a n H G M m 3 o m q M m R B H A r U T 6 o P d 0 S S y 7 n Q o q L l o d 6 5 R O 4 a K x B B 9 f + z t j Q f M / V u 9 5 W D W i U w y i w = = < / D a t a M a s h u p > 
</file>

<file path=customXml/itemProps1.xml><?xml version="1.0" encoding="utf-8"?>
<ds:datastoreItem xmlns:ds="http://schemas.openxmlformats.org/officeDocument/2006/customXml" ds:itemID="{22208CF6-E971-4188-A2DF-49341128689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Summary Sheet</vt:lpstr>
      <vt:lpstr>Points Table</vt:lpstr>
      <vt:lpstr>Participants</vt:lpstr>
      <vt:lpstr>League Table R4</vt:lpstr>
      <vt:lpstr>RD1 Eagle</vt:lpstr>
      <vt:lpstr>RD2 Shepherds</vt:lpstr>
      <vt:lpstr>RD3 Eagle Park</vt:lpstr>
      <vt:lpstr>RD4 Ohalloran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Natalie Redmond</dc:creator>
  <cp:lastModifiedBy>Jill Seeman</cp:lastModifiedBy>
  <dcterms:created xsi:type="dcterms:W3CDTF">2021-03-31T10:04:31Z</dcterms:created>
  <dcterms:modified xsi:type="dcterms:W3CDTF">2023-03-26T23:22:25Z</dcterms:modified>
</cp:coreProperties>
</file>