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wnloads/"/>
    </mc:Choice>
  </mc:AlternateContent>
  <xr:revisionPtr revIDLastSave="0" documentId="13_ncr:1_{56FAEBDC-07AA-9A4F-93F5-8F2415353579}" xr6:coauthVersionLast="47" xr6:coauthVersionMax="47" xr10:uidLastSave="{00000000-0000-0000-0000-000000000000}"/>
  <bookViews>
    <workbookView xWindow="0" yWindow="500" windowWidth="38400" windowHeight="22120" activeTab="3" xr2:uid="{C59F5D0A-4C38-4166-AE0A-2EAD127EB61E}"/>
  </bookViews>
  <sheets>
    <sheet name="Summary Sheet" sheetId="1" r:id="rId1"/>
    <sheet name="Points Table" sheetId="2" r:id="rId2"/>
    <sheet name="Participants" sheetId="3" r:id="rId3"/>
    <sheet name="League Table R2" sheetId="15" r:id="rId4"/>
    <sheet name="RD1 Eagle" sheetId="14" r:id="rId5"/>
    <sheet name="RD2 Shepherds" sheetId="16" r:id="rId6"/>
  </sheets>
  <definedNames>
    <definedName name="rider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4" i="15" l="1"/>
  <c r="C24" i="15"/>
  <c r="Z39" i="15"/>
  <c r="Z54" i="15"/>
  <c r="Z59" i="15"/>
  <c r="Z38" i="15"/>
  <c r="AM22" i="15"/>
  <c r="AL20" i="15"/>
  <c r="AL23" i="15"/>
  <c r="AL24" i="15"/>
  <c r="AL21" i="15"/>
  <c r="AA52" i="15"/>
  <c r="AA41" i="15"/>
  <c r="AA40" i="15"/>
  <c r="AA36" i="15"/>
  <c r="AA43" i="15"/>
  <c r="AA37" i="15"/>
  <c r="AA49" i="15"/>
  <c r="AA50" i="15"/>
  <c r="Z51" i="15"/>
  <c r="Z53" i="15"/>
  <c r="Z46" i="15"/>
  <c r="Z34" i="15"/>
  <c r="Z35" i="15"/>
  <c r="Z42" i="15"/>
  <c r="Z47" i="15"/>
  <c r="Z55" i="15"/>
  <c r="Z48" i="15"/>
  <c r="Z57" i="15"/>
  <c r="Z44" i="15"/>
  <c r="Z45" i="15"/>
  <c r="Z58" i="15"/>
  <c r="Z56" i="15"/>
  <c r="O34" i="15"/>
  <c r="O32" i="15"/>
  <c r="O29" i="15"/>
  <c r="O40" i="15"/>
  <c r="O28" i="15"/>
  <c r="O41" i="15"/>
  <c r="O42" i="15"/>
  <c r="N27" i="15"/>
  <c r="N40" i="15"/>
  <c r="N36" i="15"/>
  <c r="N31" i="15"/>
  <c r="N35" i="15"/>
  <c r="N37" i="15"/>
  <c r="N30" i="15"/>
  <c r="N33" i="15"/>
  <c r="N38" i="15"/>
  <c r="N41" i="15"/>
  <c r="U41" i="15" s="1"/>
  <c r="N42" i="15"/>
  <c r="U42" i="15" s="1"/>
  <c r="N39" i="15"/>
  <c r="B50" i="15"/>
  <c r="B74" i="15"/>
  <c r="B105" i="15"/>
  <c r="B59" i="15"/>
  <c r="B49" i="15"/>
  <c r="B93" i="15"/>
  <c r="B95" i="15"/>
  <c r="B31" i="15"/>
  <c r="B71" i="15"/>
  <c r="B23" i="15"/>
  <c r="B19" i="15"/>
  <c r="B41" i="15"/>
  <c r="B52" i="15"/>
  <c r="B27" i="15"/>
  <c r="B96" i="15"/>
  <c r="B25" i="15"/>
  <c r="B100" i="15"/>
  <c r="B22" i="15"/>
  <c r="B76" i="15"/>
  <c r="B92" i="15"/>
  <c r="B51" i="15"/>
  <c r="B84" i="15"/>
  <c r="B30" i="15"/>
  <c r="B63" i="15"/>
  <c r="B110" i="15"/>
  <c r="B103" i="15"/>
  <c r="B89" i="15"/>
  <c r="B113" i="15"/>
  <c r="B65" i="15"/>
  <c r="B81" i="15"/>
  <c r="B68" i="15"/>
  <c r="B79" i="15"/>
  <c r="B37" i="15"/>
  <c r="B80" i="15"/>
  <c r="B77" i="15"/>
  <c r="B108" i="15"/>
  <c r="B44" i="15"/>
  <c r="B40" i="15"/>
  <c r="B111" i="15"/>
  <c r="B114" i="15"/>
  <c r="B115" i="15"/>
  <c r="B116" i="15"/>
  <c r="B117" i="15"/>
  <c r="B118" i="15"/>
  <c r="B119" i="15"/>
  <c r="B120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58" i="15"/>
  <c r="C86" i="15"/>
  <c r="C69" i="15"/>
  <c r="C34" i="15"/>
  <c r="C88" i="15"/>
  <c r="C104" i="15"/>
  <c r="C35" i="15"/>
  <c r="C57" i="15"/>
  <c r="C36" i="15"/>
  <c r="C61" i="15"/>
  <c r="C112" i="15"/>
  <c r="C28" i="15"/>
  <c r="C97" i="15"/>
  <c r="C67" i="15"/>
  <c r="C33" i="15"/>
  <c r="C87" i="15"/>
  <c r="C91" i="15"/>
  <c r="C54" i="15"/>
  <c r="C90" i="15"/>
  <c r="C70" i="15"/>
  <c r="C75" i="15"/>
  <c r="C78" i="15"/>
  <c r="C46" i="15"/>
  <c r="C18" i="15"/>
  <c r="C107" i="15"/>
  <c r="C94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I130" i="16"/>
  <c r="AM21" i="15" s="1"/>
  <c r="I131" i="16"/>
  <c r="AM19" i="15" s="1"/>
  <c r="I132" i="16"/>
  <c r="AM18" i="15" s="1"/>
  <c r="I121" i="16"/>
  <c r="AA19" i="15" s="1"/>
  <c r="I122" i="16"/>
  <c r="AA39" i="15" s="1"/>
  <c r="I123" i="16"/>
  <c r="AA24" i="15" s="1"/>
  <c r="I124" i="16"/>
  <c r="AA45" i="15" s="1"/>
  <c r="I125" i="16"/>
  <c r="AA46" i="15" s="1"/>
  <c r="I126" i="16"/>
  <c r="AA51" i="15" s="1"/>
  <c r="I127" i="16"/>
  <c r="AM20" i="15" s="1"/>
  <c r="I128" i="16"/>
  <c r="AM23" i="15" s="1"/>
  <c r="I129" i="16"/>
  <c r="AM24" i="15" s="1"/>
  <c r="I107" i="16"/>
  <c r="AA20" i="15" s="1"/>
  <c r="I108" i="16"/>
  <c r="AA35" i="15" s="1"/>
  <c r="I109" i="16"/>
  <c r="AA25" i="15" s="1"/>
  <c r="I110" i="16"/>
  <c r="AA23" i="15" s="1"/>
  <c r="I111" i="16"/>
  <c r="AA47" i="15" s="1"/>
  <c r="I112" i="16"/>
  <c r="AA28" i="15" s="1"/>
  <c r="I113" i="16"/>
  <c r="AA54" i="15" s="1"/>
  <c r="I114" i="16"/>
  <c r="AA55" i="15" s="1"/>
  <c r="I115" i="16"/>
  <c r="AA32" i="15" s="1"/>
  <c r="I116" i="16"/>
  <c r="AA56" i="15" s="1"/>
  <c r="I117" i="16"/>
  <c r="AA33" i="15" s="1"/>
  <c r="I118" i="16"/>
  <c r="AA57" i="15" s="1"/>
  <c r="I119" i="16"/>
  <c r="AA58" i="15" s="1"/>
  <c r="I120" i="16"/>
  <c r="AA59" i="15" s="1"/>
  <c r="I101" i="16"/>
  <c r="AA18" i="15" s="1"/>
  <c r="I102" i="16"/>
  <c r="AA38" i="15" s="1"/>
  <c r="I103" i="16"/>
  <c r="AA26" i="15" s="1"/>
  <c r="I104" i="16"/>
  <c r="AA44" i="15" s="1"/>
  <c r="I105" i="16"/>
  <c r="AA48" i="15" s="1"/>
  <c r="I106" i="16"/>
  <c r="AA30" i="15" s="1"/>
  <c r="I93" i="16"/>
  <c r="AA34" i="15" s="1"/>
  <c r="I94" i="16"/>
  <c r="AA21" i="15" s="1"/>
  <c r="I95" i="16"/>
  <c r="AA22" i="15" s="1"/>
  <c r="I96" i="16"/>
  <c r="AA42" i="15" s="1"/>
  <c r="I97" i="16"/>
  <c r="AA27" i="15" s="1"/>
  <c r="I98" i="16"/>
  <c r="AA29" i="15" s="1"/>
  <c r="I99" i="16"/>
  <c r="AA53" i="15" s="1"/>
  <c r="I100" i="16"/>
  <c r="AA31" i="15" s="1"/>
  <c r="I84" i="16"/>
  <c r="O21" i="15" s="1"/>
  <c r="I85" i="16"/>
  <c r="O33" i="15" s="1"/>
  <c r="I86" i="16"/>
  <c r="O35" i="15" s="1"/>
  <c r="I87" i="16"/>
  <c r="I88" i="16"/>
  <c r="O36" i="15" s="1"/>
  <c r="I89" i="16"/>
  <c r="I90" i="16"/>
  <c r="O37" i="15" s="1"/>
  <c r="I91" i="16"/>
  <c r="O38" i="15" s="1"/>
  <c r="I92" i="16"/>
  <c r="O39" i="15" s="1"/>
  <c r="I77" i="16"/>
  <c r="O20" i="15" s="1"/>
  <c r="I78" i="16"/>
  <c r="O22" i="15" s="1"/>
  <c r="I79" i="16"/>
  <c r="O31" i="15" s="1"/>
  <c r="I80" i="16"/>
  <c r="O23" i="15" s="1"/>
  <c r="I81" i="16"/>
  <c r="O24" i="15" s="1"/>
  <c r="I73" i="16"/>
  <c r="O27" i="15" s="1"/>
  <c r="I74" i="16"/>
  <c r="O19" i="15" s="1"/>
  <c r="I75" i="16"/>
  <c r="I76" i="16"/>
  <c r="O30" i="15" s="1"/>
  <c r="I72" i="16"/>
  <c r="O18" i="15" s="1"/>
  <c r="I53" i="16"/>
  <c r="C21" i="15" s="1"/>
  <c r="I54" i="16"/>
  <c r="C47" i="15" s="1"/>
  <c r="I55" i="16"/>
  <c r="C50" i="15" s="1"/>
  <c r="I56" i="16"/>
  <c r="C100" i="15" s="1"/>
  <c r="I57" i="16"/>
  <c r="C71" i="15" s="1"/>
  <c r="I58" i="16"/>
  <c r="C56" i="15" s="1"/>
  <c r="I59" i="16"/>
  <c r="C92" i="15" s="1"/>
  <c r="I60" i="16"/>
  <c r="C77" i="15" s="1"/>
  <c r="I61" i="16"/>
  <c r="C37" i="15" s="1"/>
  <c r="I62" i="16"/>
  <c r="C84" i="15" s="1"/>
  <c r="I63" i="16"/>
  <c r="C58" i="15" s="1"/>
  <c r="I64" i="16"/>
  <c r="C95" i="15" s="1"/>
  <c r="I65" i="16"/>
  <c r="C30" i="15" s="1"/>
  <c r="I66" i="16"/>
  <c r="C60" i="15" s="1"/>
  <c r="I67" i="16"/>
  <c r="C26" i="15" s="1"/>
  <c r="I68" i="16"/>
  <c r="C27" i="15" s="1"/>
  <c r="I69" i="16"/>
  <c r="C79" i="15" s="1"/>
  <c r="I70" i="16"/>
  <c r="C89" i="15" s="1"/>
  <c r="I71" i="16"/>
  <c r="C113" i="15" s="1"/>
  <c r="I52" i="16"/>
  <c r="C49" i="15" s="1"/>
  <c r="I30" i="16"/>
  <c r="C44" i="15" s="1"/>
  <c r="I31" i="16"/>
  <c r="C73" i="15" s="1"/>
  <c r="I32" i="16"/>
  <c r="C101" i="15" s="1"/>
  <c r="I33" i="16"/>
  <c r="C96" i="15" s="1"/>
  <c r="I34" i="16"/>
  <c r="C109" i="15" s="1"/>
  <c r="I35" i="16"/>
  <c r="C108" i="15" s="1"/>
  <c r="I36" i="16"/>
  <c r="C98" i="15" s="1"/>
  <c r="I37" i="16"/>
  <c r="C48" i="15" s="1"/>
  <c r="I38" i="16"/>
  <c r="C59" i="15" s="1"/>
  <c r="I39" i="16"/>
  <c r="C68" i="15" s="1"/>
  <c r="I40" i="16"/>
  <c r="C85" i="15" s="1"/>
  <c r="I41" i="16"/>
  <c r="C111" i="15" s="1"/>
  <c r="I42" i="16"/>
  <c r="C29" i="15" s="1"/>
  <c r="I43" i="16"/>
  <c r="C99" i="15" s="1"/>
  <c r="I44" i="16"/>
  <c r="C64" i="15" s="1"/>
  <c r="I45" i="16"/>
  <c r="C43" i="15" s="1"/>
  <c r="I46" i="16"/>
  <c r="C110" i="15" s="1"/>
  <c r="I47" i="16"/>
  <c r="C25" i="15" s="1"/>
  <c r="I48" i="16"/>
  <c r="C93" i="15" s="1"/>
  <c r="I49" i="16"/>
  <c r="C74" i="15" s="1"/>
  <c r="I50" i="16"/>
  <c r="C102" i="15" s="1"/>
  <c r="I51" i="16"/>
  <c r="C45" i="15" s="1"/>
  <c r="I29" i="16"/>
  <c r="C31" i="15" s="1"/>
  <c r="I28" i="16"/>
  <c r="C52" i="15" s="1"/>
  <c r="I27" i="16"/>
  <c r="C41" i="15" s="1"/>
  <c r="I26" i="16"/>
  <c r="C62" i="15" s="1"/>
  <c r="I25" i="16"/>
  <c r="C22" i="15" s="1"/>
  <c r="I24" i="16"/>
  <c r="C19" i="15" s="1"/>
  <c r="I23" i="16"/>
  <c r="C53" i="15" s="1"/>
  <c r="I22" i="16"/>
  <c r="C40" i="15" s="1"/>
  <c r="I21" i="16"/>
  <c r="C65" i="15" s="1"/>
  <c r="I20" i="16"/>
  <c r="C23" i="15" s="1"/>
  <c r="I19" i="16"/>
  <c r="C103" i="15" s="1"/>
  <c r="I18" i="16"/>
  <c r="C63" i="15" s="1"/>
  <c r="I17" i="16"/>
  <c r="C55" i="15" s="1"/>
  <c r="I16" i="16"/>
  <c r="C76" i="15" s="1"/>
  <c r="I15" i="16"/>
  <c r="C72" i="15" s="1"/>
  <c r="I14" i="16"/>
  <c r="C105" i="15" s="1"/>
  <c r="I13" i="16"/>
  <c r="C106" i="15" s="1"/>
  <c r="I12" i="16"/>
  <c r="C32" i="15" s="1"/>
  <c r="I11" i="16"/>
  <c r="C81" i="15" s="1"/>
  <c r="I10" i="16"/>
  <c r="C42" i="15" s="1"/>
  <c r="I3" i="16"/>
  <c r="C51" i="15" s="1"/>
  <c r="I4" i="16"/>
  <c r="C83" i="15" s="1"/>
  <c r="I5" i="16"/>
  <c r="C39" i="15" s="1"/>
  <c r="I6" i="16"/>
  <c r="C66" i="15" s="1"/>
  <c r="I7" i="16"/>
  <c r="C20" i="15" s="1"/>
  <c r="I8" i="16"/>
  <c r="C82" i="15" s="1"/>
  <c r="I9" i="16"/>
  <c r="C38" i="15" s="1"/>
  <c r="I2" i="16"/>
  <c r="C80" i="15" s="1"/>
  <c r="I83" i="16"/>
  <c r="O26" i="15" s="1"/>
  <c r="I82" i="16"/>
  <c r="O25" i="15" s="1"/>
  <c r="I98" i="14"/>
  <c r="AL19" i="15" s="1"/>
  <c r="AS19" i="15" s="1"/>
  <c r="I97" i="14"/>
  <c r="AL18" i="15" s="1"/>
  <c r="I93" i="14"/>
  <c r="Z36" i="15" s="1"/>
  <c r="AG36" i="15" s="1"/>
  <c r="I94" i="14"/>
  <c r="Z24" i="15" s="1"/>
  <c r="I95" i="14"/>
  <c r="I92" i="14"/>
  <c r="Z19" i="15" s="1"/>
  <c r="AG19" i="15" s="1"/>
  <c r="I96" i="14"/>
  <c r="AL22" i="15" s="1"/>
  <c r="I86" i="14"/>
  <c r="Z23" i="15" s="1"/>
  <c r="AG23" i="15" s="1"/>
  <c r="I87" i="14"/>
  <c r="Z25" i="15" s="1"/>
  <c r="AG25" i="15" s="1"/>
  <c r="I88" i="14"/>
  <c r="Z43" i="15" s="1"/>
  <c r="AG43" i="15" s="1"/>
  <c r="I89" i="14"/>
  <c r="Z28" i="15" s="1"/>
  <c r="I90" i="14"/>
  <c r="Z32" i="15" s="1"/>
  <c r="AG32" i="15" s="1"/>
  <c r="I91" i="14"/>
  <c r="Z33" i="15" s="1"/>
  <c r="AG33" i="15" s="1"/>
  <c r="AH33" i="15" s="1" a="1"/>
  <c r="AH33" i="15" s="1"/>
  <c r="I85" i="14"/>
  <c r="Z20" i="15" s="1"/>
  <c r="AG20" i="15" s="1"/>
  <c r="I79" i="14"/>
  <c r="Z37" i="15" s="1"/>
  <c r="AG37" i="15" s="1"/>
  <c r="I80" i="14"/>
  <c r="Z40" i="15" s="1"/>
  <c r="I81" i="14"/>
  <c r="Z26" i="15" s="1"/>
  <c r="I82" i="14"/>
  <c r="Z49" i="15" s="1"/>
  <c r="I83" i="14"/>
  <c r="Z52" i="15" s="1"/>
  <c r="AG52" i="15" s="1"/>
  <c r="I84" i="14"/>
  <c r="Z30" i="15" s="1"/>
  <c r="I78" i="14"/>
  <c r="Z18" i="15" s="1"/>
  <c r="AG18" i="15" s="1"/>
  <c r="I72" i="14"/>
  <c r="Z22" i="15" s="1"/>
  <c r="AG22" i="15" s="1"/>
  <c r="I73" i="14"/>
  <c r="Z27" i="15" s="1"/>
  <c r="I74" i="14"/>
  <c r="Z41" i="15" s="1"/>
  <c r="AG41" i="15" s="1"/>
  <c r="I75" i="14"/>
  <c r="Z50" i="15" s="1"/>
  <c r="AG50" i="15" s="1"/>
  <c r="I76" i="14"/>
  <c r="Z29" i="15" s="1"/>
  <c r="I77" i="14"/>
  <c r="Z31" i="15" s="1"/>
  <c r="AG31" i="15" s="1"/>
  <c r="I71" i="14"/>
  <c r="Z21" i="15" s="1"/>
  <c r="I68" i="14"/>
  <c r="N32" i="15" s="1"/>
  <c r="I69" i="14"/>
  <c r="N25" i="15" s="1"/>
  <c r="U25" i="15" s="1"/>
  <c r="I70" i="14"/>
  <c r="N26" i="15" s="1"/>
  <c r="U26" i="15" s="1"/>
  <c r="I67" i="14"/>
  <c r="N21" i="15" s="1"/>
  <c r="U21" i="15" s="1"/>
  <c r="I3" i="14"/>
  <c r="B39" i="15" s="1"/>
  <c r="I4" i="14"/>
  <c r="B38" i="15" s="1"/>
  <c r="I5" i="14"/>
  <c r="B104" i="15" s="1"/>
  <c r="I6" i="14"/>
  <c r="B28" i="15" s="1"/>
  <c r="I7" i="14"/>
  <c r="B20" i="15" s="1"/>
  <c r="I8" i="14"/>
  <c r="B66" i="15" s="1"/>
  <c r="I9" i="14"/>
  <c r="B82" i="15" s="1"/>
  <c r="I10" i="14"/>
  <c r="B33" i="15" s="1"/>
  <c r="I11" i="14"/>
  <c r="B83" i="15" s="1"/>
  <c r="I12" i="14"/>
  <c r="B57" i="15" s="1"/>
  <c r="I13" i="14"/>
  <c r="B107" i="15" s="1"/>
  <c r="I14" i="14"/>
  <c r="B18" i="15" s="1"/>
  <c r="I15" i="14"/>
  <c r="B62" i="15" s="1"/>
  <c r="I16" i="14"/>
  <c r="B42" i="15" s="1"/>
  <c r="I17" i="14"/>
  <c r="B106" i="15" s="1"/>
  <c r="I18" i="14"/>
  <c r="B90" i="15" s="1"/>
  <c r="I19" i="14"/>
  <c r="B55" i="15" s="1"/>
  <c r="I20" i="14"/>
  <c r="B32" i="15" s="1"/>
  <c r="I21" i="14"/>
  <c r="B70" i="15" s="1"/>
  <c r="I22" i="14"/>
  <c r="B86" i="15" s="1"/>
  <c r="I23" i="14"/>
  <c r="B67" i="15" s="1"/>
  <c r="I24" i="14"/>
  <c r="B61" i="15" s="1"/>
  <c r="I25" i="14"/>
  <c r="B72" i="15" s="1"/>
  <c r="I26" i="14"/>
  <c r="B75" i="15" s="1"/>
  <c r="I27" i="14"/>
  <c r="B73" i="15" s="1"/>
  <c r="I28" i="14"/>
  <c r="B98" i="15" s="1"/>
  <c r="I29" i="14"/>
  <c r="B78" i="15" s="1"/>
  <c r="I30" i="14"/>
  <c r="B88" i="15" s="1"/>
  <c r="I31" i="14"/>
  <c r="B101" i="15" s="1"/>
  <c r="I32" i="14"/>
  <c r="B91" i="15" s="1"/>
  <c r="I33" i="14"/>
  <c r="B97" i="15" s="1"/>
  <c r="I34" i="14"/>
  <c r="B69" i="15" s="1"/>
  <c r="I35" i="14"/>
  <c r="B29" i="15" s="1"/>
  <c r="I36" i="14"/>
  <c r="B48" i="15" s="1"/>
  <c r="I37" i="14"/>
  <c r="B85" i="15" s="1"/>
  <c r="I38" i="14"/>
  <c r="B64" i="15" s="1"/>
  <c r="I39" i="14"/>
  <c r="B43" i="15" s="1"/>
  <c r="I40" i="14"/>
  <c r="B109" i="15" s="1"/>
  <c r="I41" i="14"/>
  <c r="B99" i="15" s="1"/>
  <c r="I42" i="14"/>
  <c r="B35" i="15" s="1"/>
  <c r="I43" i="14"/>
  <c r="B45" i="15" s="1"/>
  <c r="I44" i="14"/>
  <c r="B36" i="15" s="1"/>
  <c r="I45" i="14"/>
  <c r="B102" i="15" s="1"/>
  <c r="I46" i="14"/>
  <c r="B54" i="15" s="1"/>
  <c r="I47" i="14"/>
  <c r="B87" i="15" s="1"/>
  <c r="I48" i="14"/>
  <c r="B34" i="15" s="1"/>
  <c r="I49" i="14"/>
  <c r="B47" i="15" s="1"/>
  <c r="I50" i="14"/>
  <c r="B21" i="15" s="1"/>
  <c r="I51" i="14"/>
  <c r="B53" i="15" s="1"/>
  <c r="I52" i="14"/>
  <c r="B56" i="15" s="1"/>
  <c r="I53" i="14"/>
  <c r="B26" i="15" s="1"/>
  <c r="I54" i="14"/>
  <c r="B112" i="15" s="1"/>
  <c r="I55" i="14"/>
  <c r="B46" i="15" s="1"/>
  <c r="I56" i="14"/>
  <c r="B60" i="15" s="1"/>
  <c r="I57" i="14"/>
  <c r="N18" i="15" s="1"/>
  <c r="I58" i="14"/>
  <c r="N19" i="15" s="1"/>
  <c r="I59" i="14"/>
  <c r="N28" i="15" s="1"/>
  <c r="I60" i="14"/>
  <c r="I61" i="14"/>
  <c r="N29" i="15" s="1"/>
  <c r="U29" i="15" s="1"/>
  <c r="I62" i="14"/>
  <c r="N20" i="15" s="1"/>
  <c r="U20" i="15" s="1"/>
  <c r="I63" i="14"/>
  <c r="N23" i="15" s="1"/>
  <c r="U23" i="15" s="1"/>
  <c r="I64" i="14"/>
  <c r="N22" i="15" s="1"/>
  <c r="U22" i="15" s="1"/>
  <c r="I65" i="14"/>
  <c r="N24" i="15" s="1"/>
  <c r="I66" i="14"/>
  <c r="N34" i="15" s="1"/>
  <c r="I2" i="14"/>
  <c r="B94" i="15" s="1"/>
  <c r="I24" i="15" l="1"/>
  <c r="J24" i="15" s="1" a="1"/>
  <c r="J24" i="15" s="1"/>
  <c r="AG30" i="15"/>
  <c r="AG24" i="15"/>
  <c r="U19" i="15"/>
  <c r="U24" i="15"/>
  <c r="AG28" i="15"/>
  <c r="U35" i="15"/>
  <c r="U27" i="15"/>
  <c r="AG57" i="15"/>
  <c r="U39" i="15"/>
  <c r="AG46" i="15"/>
  <c r="AG38" i="15"/>
  <c r="AH38" i="15" s="1" a="1"/>
  <c r="AH38" i="15" s="1"/>
  <c r="U31" i="15"/>
  <c r="AG59" i="15"/>
  <c r="AH59" i="15" s="1" a="1"/>
  <c r="AH59" i="15" s="1"/>
  <c r="AG56" i="15"/>
  <c r="AG51" i="15"/>
  <c r="AG54" i="15"/>
  <c r="AH54" i="15" s="1" a="1"/>
  <c r="AH54" i="15" s="1"/>
  <c r="AG39" i="15"/>
  <c r="AH39" i="15" s="1" a="1"/>
  <c r="AH39" i="15" s="1"/>
  <c r="U38" i="15"/>
  <c r="AG55" i="15"/>
  <c r="AG45" i="15"/>
  <c r="AG44" i="15"/>
  <c r="AS21" i="15"/>
  <c r="AT21" i="15" s="1" a="1"/>
  <c r="AT21" i="15" s="1"/>
  <c r="U33" i="15"/>
  <c r="AG47" i="15"/>
  <c r="U30" i="15"/>
  <c r="U37" i="15"/>
  <c r="AG35" i="15"/>
  <c r="AT19" i="15" a="1"/>
  <c r="AT19" i="15" s="1"/>
  <c r="AS20" i="15"/>
  <c r="AS18" i="15"/>
  <c r="AT18" i="15" s="1" a="1"/>
  <c r="AT18" i="15" s="1"/>
  <c r="AS22" i="15"/>
  <c r="AS24" i="15"/>
  <c r="AS23" i="15"/>
  <c r="AG27" i="15"/>
  <c r="AG48" i="15"/>
  <c r="AG42" i="15"/>
  <c r="AG21" i="15"/>
  <c r="AG53" i="15"/>
  <c r="AG58" i="15"/>
  <c r="AG49" i="15"/>
  <c r="AH49" i="15" s="1" a="1"/>
  <c r="AH49" i="15" s="1"/>
  <c r="AG29" i="15"/>
  <c r="AH29" i="15" s="1" a="1"/>
  <c r="AH29" i="15" s="1"/>
  <c r="AG26" i="15"/>
  <c r="AH26" i="15" s="1" a="1"/>
  <c r="AH26" i="15" s="1"/>
  <c r="AG40" i="15"/>
  <c r="AH40" i="15" s="1" a="1"/>
  <c r="AH40" i="15" s="1"/>
  <c r="AG34" i="15"/>
  <c r="U34" i="15"/>
  <c r="U28" i="15"/>
  <c r="U40" i="15"/>
  <c r="U32" i="15"/>
  <c r="U18" i="15"/>
  <c r="U36" i="15"/>
  <c r="I117" i="15"/>
  <c r="I128" i="15"/>
  <c r="I116" i="15"/>
  <c r="I93" i="15"/>
  <c r="I19" i="15"/>
  <c r="J19" i="15" s="1" a="1"/>
  <c r="J19" i="15" s="1"/>
  <c r="I61" i="15"/>
  <c r="I135" i="15"/>
  <c r="J135" i="15" s="1" a="1"/>
  <c r="J135" i="15" s="1"/>
  <c r="I123" i="15"/>
  <c r="J123" i="15" s="1" a="1"/>
  <c r="J123" i="15" s="1"/>
  <c r="I32" i="15"/>
  <c r="J32" i="15" s="1" a="1"/>
  <c r="J32" i="15" s="1"/>
  <c r="I101" i="15"/>
  <c r="J101" i="15" s="1" a="1"/>
  <c r="J101" i="15" s="1"/>
  <c r="I38" i="15"/>
  <c r="J38" i="15" s="1" a="1"/>
  <c r="J38" i="15" s="1"/>
  <c r="I42" i="15"/>
  <c r="J42" i="15" s="1" a="1"/>
  <c r="J42" i="15" s="1"/>
  <c r="I91" i="15"/>
  <c r="I23" i="15"/>
  <c r="J23" i="15" s="1" a="1"/>
  <c r="J23" i="15" s="1"/>
  <c r="I45" i="15"/>
  <c r="J45" i="15" s="1" a="1"/>
  <c r="J45" i="15" s="1"/>
  <c r="I106" i="15"/>
  <c r="J106" i="15" s="1" a="1"/>
  <c r="J106" i="15" s="1"/>
  <c r="I133" i="15"/>
  <c r="J133" i="15" s="1" a="1"/>
  <c r="J133" i="15" s="1"/>
  <c r="I134" i="15"/>
  <c r="J134" i="15" s="1" a="1"/>
  <c r="J134" i="15" s="1"/>
  <c r="I122" i="15"/>
  <c r="J122" i="15" s="1" a="1"/>
  <c r="J122" i="15" s="1"/>
  <c r="I44" i="15"/>
  <c r="J44" i="15" s="1" a="1"/>
  <c r="J44" i="15" s="1"/>
  <c r="I68" i="15"/>
  <c r="I110" i="15"/>
  <c r="J110" i="15" s="1" a="1"/>
  <c r="J110" i="15" s="1"/>
  <c r="I76" i="15"/>
  <c r="J76" i="15" s="1" a="1"/>
  <c r="J76" i="15" s="1"/>
  <c r="I87" i="15"/>
  <c r="J87" i="15" s="1" a="1"/>
  <c r="J87" i="15" s="1"/>
  <c r="I66" i="15"/>
  <c r="I35" i="15"/>
  <c r="I50" i="15"/>
  <c r="J50" i="15" s="1" a="1"/>
  <c r="J50" i="15" s="1"/>
  <c r="I121" i="15"/>
  <c r="J121" i="15" s="1" a="1"/>
  <c r="J121" i="15" s="1"/>
  <c r="I81" i="15"/>
  <c r="J81" i="15" s="1" a="1"/>
  <c r="J81" i="15" s="1"/>
  <c r="I63" i="15"/>
  <c r="J63" i="15" s="1" a="1"/>
  <c r="J63" i="15" s="1"/>
  <c r="I90" i="15"/>
  <c r="J90" i="15" s="1" a="1"/>
  <c r="J90" i="15" s="1"/>
  <c r="I27" i="15"/>
  <c r="J27" i="15" s="1" a="1"/>
  <c r="J27" i="15" s="1"/>
  <c r="I71" i="15"/>
  <c r="J71" i="15" s="1" a="1"/>
  <c r="J71" i="15" s="1"/>
  <c r="I104" i="15"/>
  <c r="J104" i="15" s="1" a="1"/>
  <c r="J104" i="15" s="1"/>
  <c r="I85" i="15"/>
  <c r="I132" i="15"/>
  <c r="I129" i="15"/>
  <c r="J129" i="15" s="1" a="1"/>
  <c r="J129" i="15" s="1"/>
  <c r="I62" i="15"/>
  <c r="J62" i="15" s="1" a="1"/>
  <c r="J62" i="15" s="1"/>
  <c r="I18" i="15"/>
  <c r="J18" i="15" s="1" a="1"/>
  <c r="J18" i="15" s="1"/>
  <c r="I72" i="15"/>
  <c r="J72" i="15" s="1" a="1"/>
  <c r="J72" i="15" s="1"/>
  <c r="I46" i="15"/>
  <c r="J46" i="15" s="1" a="1"/>
  <c r="J46" i="15" s="1"/>
  <c r="I75" i="15"/>
  <c r="J75" i="15" s="1" a="1"/>
  <c r="J75" i="15" s="1"/>
  <c r="I47" i="15"/>
  <c r="J47" i="15" s="1" a="1"/>
  <c r="J47" i="15" s="1"/>
  <c r="I41" i="15"/>
  <c r="J41" i="15" s="1" a="1"/>
  <c r="J41" i="15" s="1"/>
  <c r="I105" i="15"/>
  <c r="I109" i="15"/>
  <c r="J109" i="15" s="1" a="1"/>
  <c r="J109" i="15" s="1"/>
  <c r="I84" i="15"/>
  <c r="J84" i="15" s="1" a="1"/>
  <c r="J84" i="15" s="1"/>
  <c r="I60" i="15"/>
  <c r="I98" i="15"/>
  <c r="I29" i="15"/>
  <c r="I120" i="15"/>
  <c r="J120" i="15" s="1" a="1"/>
  <c r="J120" i="15" s="1"/>
  <c r="I94" i="15"/>
  <c r="I48" i="15"/>
  <c r="J48" i="15" s="1" a="1"/>
  <c r="J48" i="15" s="1"/>
  <c r="I78" i="15"/>
  <c r="J78" i="15" s="1" a="1"/>
  <c r="J78" i="15" s="1"/>
  <c r="I54" i="15"/>
  <c r="J54" i="15" s="1" a="1"/>
  <c r="J54" i="15" s="1"/>
  <c r="I33" i="15"/>
  <c r="J33" i="15" s="1" a="1"/>
  <c r="J33" i="15" s="1"/>
  <c r="I31" i="15"/>
  <c r="J31" i="15" s="1" a="1"/>
  <c r="J31" i="15" s="1"/>
  <c r="I64" i="15"/>
  <c r="J64" i="15" s="1" a="1"/>
  <c r="J64" i="15" s="1"/>
  <c r="I69" i="15"/>
  <c r="I131" i="15"/>
  <c r="J131" i="15" s="1" a="1"/>
  <c r="J131" i="15" s="1"/>
  <c r="I119" i="15"/>
  <c r="J119" i="15" s="1" a="1"/>
  <c r="J119" i="15" s="1"/>
  <c r="I108" i="15"/>
  <c r="J108" i="15" s="1" a="1"/>
  <c r="J108" i="15" s="1"/>
  <c r="I56" i="15"/>
  <c r="J56" i="15" s="1" a="1"/>
  <c r="J56" i="15" s="1"/>
  <c r="I39" i="15"/>
  <c r="J39" i="15" s="1" a="1"/>
  <c r="J39" i="15" s="1"/>
  <c r="I22" i="15"/>
  <c r="J22" i="15" s="1" a="1"/>
  <c r="J22" i="15" s="1"/>
  <c r="I43" i="15"/>
  <c r="J43" i="15" s="1" a="1"/>
  <c r="J43" i="15" s="1"/>
  <c r="I95" i="15"/>
  <c r="J95" i="15" s="1" a="1"/>
  <c r="J95" i="15" s="1"/>
  <c r="I21" i="15"/>
  <c r="J21" i="15" s="1" a="1"/>
  <c r="J21" i="15" s="1"/>
  <c r="I86" i="15"/>
  <c r="J86" i="15" s="1" a="1"/>
  <c r="J86" i="15" s="1"/>
  <c r="I130" i="15"/>
  <c r="J130" i="15" s="1" a="1"/>
  <c r="J130" i="15" s="1"/>
  <c r="I118" i="15"/>
  <c r="J118" i="15" s="1" a="1"/>
  <c r="J118" i="15" s="1"/>
  <c r="I77" i="15"/>
  <c r="I65" i="15"/>
  <c r="J65" i="15" s="1" a="1"/>
  <c r="J65" i="15" s="1"/>
  <c r="I30" i="15"/>
  <c r="J30" i="15" s="1" a="1"/>
  <c r="J30" i="15" s="1"/>
  <c r="I55" i="15"/>
  <c r="J55" i="15" s="1" a="1"/>
  <c r="J55" i="15" s="1"/>
  <c r="I82" i="15"/>
  <c r="J82" i="15" s="1" a="1"/>
  <c r="J82" i="15" s="1"/>
  <c r="I28" i="15"/>
  <c r="J28" i="15" s="1" a="1"/>
  <c r="J28" i="15" s="1"/>
  <c r="I59" i="15"/>
  <c r="J59" i="15" s="1" a="1"/>
  <c r="J59" i="15" s="1"/>
  <c r="I20" i="15"/>
  <c r="I26" i="15"/>
  <c r="J26" i="15" s="1" a="1"/>
  <c r="J26" i="15" s="1"/>
  <c r="I100" i="15"/>
  <c r="J100" i="15" s="1" a="1"/>
  <c r="J100" i="15" s="1"/>
  <c r="I52" i="15"/>
  <c r="J52" i="15" s="1" a="1"/>
  <c r="J52" i="15" s="1"/>
  <c r="I112" i="15"/>
  <c r="J112" i="15" s="1" a="1"/>
  <c r="J112" i="15" s="1"/>
  <c r="I88" i="15"/>
  <c r="J88" i="15" s="1" a="1"/>
  <c r="J88" i="15" s="1"/>
  <c r="I53" i="15"/>
  <c r="J53" i="15" s="1" a="1"/>
  <c r="J53" i="15" s="1"/>
  <c r="I127" i="15"/>
  <c r="J127" i="15" s="1" a="1"/>
  <c r="J127" i="15" s="1"/>
  <c r="I115" i="15"/>
  <c r="J115" i="15" s="1" a="1"/>
  <c r="J115" i="15" s="1"/>
  <c r="I80" i="15"/>
  <c r="J80" i="15" s="1" a="1"/>
  <c r="J80" i="15" s="1"/>
  <c r="I113" i="15"/>
  <c r="I126" i="15"/>
  <c r="J126" i="15" s="1" a="1"/>
  <c r="J126" i="15" s="1"/>
  <c r="I114" i="15"/>
  <c r="J114" i="15" s="1" a="1"/>
  <c r="J114" i="15" s="1"/>
  <c r="I37" i="15"/>
  <c r="J37" i="15" s="1" a="1"/>
  <c r="J37" i="15" s="1"/>
  <c r="I89" i="15"/>
  <c r="I51" i="15"/>
  <c r="J51" i="15" s="1" a="1"/>
  <c r="J51" i="15" s="1"/>
  <c r="I102" i="15"/>
  <c r="J102" i="15" s="1" a="1"/>
  <c r="J102" i="15" s="1"/>
  <c r="I67" i="15"/>
  <c r="J67" i="15" s="1" a="1"/>
  <c r="J67" i="15" s="1"/>
  <c r="I49" i="15"/>
  <c r="J49" i="15" s="1" a="1"/>
  <c r="J49" i="15" s="1"/>
  <c r="I73" i="15"/>
  <c r="J73" i="15" s="1" a="1"/>
  <c r="J73" i="15" s="1"/>
  <c r="I125" i="15"/>
  <c r="J125" i="15" s="1" a="1"/>
  <c r="J125" i="15" s="1"/>
  <c r="I111" i="15"/>
  <c r="J111" i="15" s="1" a="1"/>
  <c r="J111" i="15" s="1"/>
  <c r="I79" i="15"/>
  <c r="J79" i="15" s="1" a="1"/>
  <c r="J79" i="15" s="1"/>
  <c r="I83" i="15"/>
  <c r="J83" i="15" s="1" a="1"/>
  <c r="J83" i="15" s="1"/>
  <c r="I92" i="15"/>
  <c r="J92" i="15" s="1" a="1"/>
  <c r="J92" i="15" s="1"/>
  <c r="I25" i="15"/>
  <c r="J25" i="15" s="1" a="1"/>
  <c r="J25" i="15" s="1"/>
  <c r="I97" i="15"/>
  <c r="J97" i="15" s="1" a="1"/>
  <c r="J97" i="15" s="1"/>
  <c r="I36" i="15"/>
  <c r="J36" i="15" s="1" a="1"/>
  <c r="J36" i="15" s="1"/>
  <c r="I74" i="15"/>
  <c r="J74" i="15" s="1" a="1"/>
  <c r="J74" i="15" s="1"/>
  <c r="I58" i="15"/>
  <c r="J58" i="15" s="1" a="1"/>
  <c r="J58" i="15" s="1"/>
  <c r="I124" i="15"/>
  <c r="J124" i="15" s="1" a="1"/>
  <c r="J124" i="15" s="1"/>
  <c r="I40" i="15"/>
  <c r="J40" i="15" s="1" a="1"/>
  <c r="J40" i="15" s="1"/>
  <c r="I107" i="15"/>
  <c r="J107" i="15" s="1" a="1"/>
  <c r="J107" i="15" s="1"/>
  <c r="I70" i="15"/>
  <c r="J70" i="15" s="1" a="1"/>
  <c r="J70" i="15" s="1"/>
  <c r="I96" i="15"/>
  <c r="J96" i="15" s="1" a="1"/>
  <c r="J96" i="15" s="1"/>
  <c r="I99" i="15"/>
  <c r="J99" i="15" s="1" a="1"/>
  <c r="J99" i="15" s="1"/>
  <c r="I57" i="15"/>
  <c r="J57" i="15" s="1" a="1"/>
  <c r="J57" i="15" s="1"/>
  <c r="I34" i="15"/>
  <c r="J34" i="15" s="1" a="1"/>
  <c r="J34" i="15" s="1"/>
  <c r="AH57" i="15" a="1"/>
  <c r="AH57" i="15" s="1"/>
  <c r="AH45" i="15" a="1"/>
  <c r="AH45" i="15" s="1"/>
  <c r="AH44" i="15" a="1"/>
  <c r="AH44" i="15" s="1"/>
  <c r="J60" i="15" a="1"/>
  <c r="J60" i="15" s="1"/>
  <c r="I103" i="15"/>
  <c r="J103" i="15" s="1" a="1"/>
  <c r="J103" i="15" s="1"/>
  <c r="J117" i="15" a="1"/>
  <c r="J117" i="15" s="1"/>
  <c r="AH50" i="15" a="1"/>
  <c r="AH50" i="15" s="1"/>
  <c r="J98" i="15" a="1"/>
  <c r="J98" i="15" s="1"/>
  <c r="AH31" i="15" a="1"/>
  <c r="AH31" i="15" s="1"/>
  <c r="AH51" i="15" a="1"/>
  <c r="AH51" i="15" s="1"/>
  <c r="AH43" i="15" a="1"/>
  <c r="AH43" i="15" s="1"/>
  <c r="AH56" i="15" a="1"/>
  <c r="AH56" i="15" s="1"/>
  <c r="AH58" i="15" a="1"/>
  <c r="AH58" i="15" s="1"/>
  <c r="AH25" i="15" a="1"/>
  <c r="AH25" i="15" s="1"/>
  <c r="AH27" i="15" a="1"/>
  <c r="AH27" i="15" s="1"/>
  <c r="AH32" i="15" a="1"/>
  <c r="AH32" i="15" s="1"/>
  <c r="AH21" i="15" a="1"/>
  <c r="AH21" i="15" s="1"/>
  <c r="AH18" i="15" a="1"/>
  <c r="AH18" i="15" s="1"/>
  <c r="AH19" i="15" a="1"/>
  <c r="AH19" i="15" s="1"/>
  <c r="AH37" i="15" a="1"/>
  <c r="AH37" i="15" s="1"/>
  <c r="AH23" i="15" a="1"/>
  <c r="AH23" i="15" s="1"/>
  <c r="AH48" i="15" a="1"/>
  <c r="AH48" i="15" s="1"/>
  <c r="AH28" i="15" a="1"/>
  <c r="AH28" i="15" s="1"/>
  <c r="AH52" i="15" a="1"/>
  <c r="AH52" i="15" s="1"/>
  <c r="AH41" i="15" a="1"/>
  <c r="AH41" i="15" s="1"/>
  <c r="AH20" i="15" a="1"/>
  <c r="AH20" i="15" s="1"/>
  <c r="AH24" i="15" a="1"/>
  <c r="AH24" i="15" s="1"/>
  <c r="AH42" i="15" a="1"/>
  <c r="AH42" i="15" s="1"/>
  <c r="AH30" i="15" a="1"/>
  <c r="AH30" i="15" s="1"/>
  <c r="J132" i="15" a="1"/>
  <c r="J132" i="15" s="1"/>
  <c r="J77" i="15" a="1"/>
  <c r="J77" i="15" s="1"/>
  <c r="J93" i="15" a="1"/>
  <c r="J93" i="15" s="1"/>
  <c r="J116" i="15" a="1"/>
  <c r="J116" i="15" s="1"/>
  <c r="J91" i="15" a="1"/>
  <c r="J91" i="15" s="1"/>
  <c r="J61" i="15" a="1"/>
  <c r="J61" i="15" s="1"/>
  <c r="J66" i="15" a="1"/>
  <c r="J66" i="15" s="1"/>
  <c r="J128" i="15" a="1"/>
  <c r="J128" i="15" s="1"/>
  <c r="AH36" i="15" a="1"/>
  <c r="AH36" i="15" s="1"/>
  <c r="AT23" i="15" l="1" a="1"/>
  <c r="AT23" i="15" s="1"/>
  <c r="AT24" i="15" a="1"/>
  <c r="AT24" i="15" s="1"/>
  <c r="AU19" i="15" s="1" a="1"/>
  <c r="AU19" i="15" s="1"/>
  <c r="AT22" i="15" a="1"/>
  <c r="AT22" i="15" s="1"/>
  <c r="AU22" i="15" s="1" a="1"/>
  <c r="AU22" i="15" s="1"/>
  <c r="AT20" i="15" a="1"/>
  <c r="AT20" i="15" s="1"/>
  <c r="V27" i="15" a="1"/>
  <c r="V27" i="15" s="1"/>
  <c r="V35" i="15" a="1"/>
  <c r="V35" i="15" s="1"/>
  <c r="V32" i="15" a="1"/>
  <c r="V32" i="15" s="1"/>
  <c r="V23" i="15" a="1"/>
  <c r="V23" i="15" s="1"/>
  <c r="V39" i="15" a="1"/>
  <c r="V39" i="15" s="1"/>
  <c r="J89" i="15" a="1"/>
  <c r="J89" i="15" s="1"/>
  <c r="J68" i="15" a="1"/>
  <c r="J68" i="15" s="1"/>
  <c r="J113" i="15" a="1"/>
  <c r="J113" i="15" s="1"/>
  <c r="J94" i="15" a="1"/>
  <c r="J94" i="15" s="1"/>
  <c r="V19" i="15" a="1"/>
  <c r="V19" i="15" s="1"/>
  <c r="AH47" i="15" a="1"/>
  <c r="AH47" i="15" s="1"/>
  <c r="AH34" i="15" a="1"/>
  <c r="AH34" i="15" s="1"/>
  <c r="AH53" i="15" a="1"/>
  <c r="AH53" i="15" s="1"/>
  <c r="AH55" i="15" a="1"/>
  <c r="AH55" i="15" s="1"/>
  <c r="AH22" i="15" a="1"/>
  <c r="AH22" i="15" s="1"/>
  <c r="AI29" i="15" s="1" a="1"/>
  <c r="AI29" i="15" s="1"/>
  <c r="AH46" i="15" a="1"/>
  <c r="AH46" i="15" s="1"/>
  <c r="AH35" i="15" a="1"/>
  <c r="AH35" i="15" s="1"/>
  <c r="AI35" i="15" s="1" a="1"/>
  <c r="AI35" i="15" s="1"/>
  <c r="V22" i="15" a="1"/>
  <c r="V22" i="15" s="1"/>
  <c r="V30" i="15" a="1"/>
  <c r="V30" i="15" s="1"/>
  <c r="V26" i="15" a="1"/>
  <c r="V26" i="15" s="1"/>
  <c r="V36" i="15" a="1"/>
  <c r="V36" i="15" s="1"/>
  <c r="V40" i="15" a="1"/>
  <c r="V40" i="15" s="1"/>
  <c r="V18" i="15" a="1"/>
  <c r="V18" i="15" s="1"/>
  <c r="V25" i="15" a="1"/>
  <c r="V25" i="15" s="1"/>
  <c r="J69" i="15" a="1"/>
  <c r="J69" i="15" s="1"/>
  <c r="V29" i="15" a="1"/>
  <c r="V29" i="15" s="1"/>
  <c r="V41" i="15" a="1"/>
  <c r="V41" i="15" s="1"/>
  <c r="V33" i="15" a="1"/>
  <c r="V33" i="15" s="1"/>
  <c r="V31" i="15" a="1"/>
  <c r="V31" i="15" s="1"/>
  <c r="J35" i="15" a="1"/>
  <c r="J35" i="15" s="1"/>
  <c r="V28" i="15" a="1"/>
  <c r="V28" i="15" s="1"/>
  <c r="V38" i="15" a="1"/>
  <c r="V38" i="15" s="1"/>
  <c r="J105" i="15" a="1"/>
  <c r="J105" i="15" s="1"/>
  <c r="V24" i="15" a="1"/>
  <c r="V24" i="15" s="1"/>
  <c r="J20" i="15" a="1"/>
  <c r="J20" i="15" s="1"/>
  <c r="V20" i="15" a="1"/>
  <c r="V20" i="15" s="1"/>
  <c r="V37" i="15" a="1"/>
  <c r="V37" i="15" s="1"/>
  <c r="V42" i="15" a="1"/>
  <c r="V42" i="15" s="1"/>
  <c r="J85" i="15" a="1"/>
  <c r="J85" i="15" s="1"/>
  <c r="V21" i="15" a="1"/>
  <c r="V21" i="15" s="1"/>
  <c r="J29" i="15" a="1"/>
  <c r="J29" i="15" s="1"/>
  <c r="V34" i="15" a="1"/>
  <c r="V34" i="15" s="1"/>
  <c r="K37" i="15" l="1" a="1"/>
  <c r="K37" i="15" s="1"/>
  <c r="K44" i="15" a="1"/>
  <c r="K44" i="15" s="1"/>
  <c r="K98" i="15" a="1"/>
  <c r="K98" i="15" s="1"/>
  <c r="W31" i="15" a="1"/>
  <c r="W31" i="15" s="1"/>
  <c r="K60" i="15" a="1"/>
  <c r="K60" i="15" s="1"/>
  <c r="K105" i="15" a="1"/>
  <c r="K105" i="15" s="1"/>
  <c r="W41" i="15" a="1"/>
  <c r="W41" i="15" s="1"/>
  <c r="K74" i="15" a="1"/>
  <c r="K74" i="15" s="1"/>
  <c r="AI21" i="15" a="1"/>
  <c r="AI21" i="15" s="1"/>
  <c r="AI30" i="15" a="1"/>
  <c r="AI30" i="15" s="1"/>
  <c r="K28" i="15" a="1"/>
  <c r="K28" i="15" s="1"/>
  <c r="K120" i="15" a="1"/>
  <c r="K120" i="15" s="1"/>
  <c r="K25" i="15" a="1"/>
  <c r="K25" i="15" s="1"/>
  <c r="K135" i="15" a="1"/>
  <c r="K135" i="15" s="1"/>
  <c r="K96" i="15" a="1"/>
  <c r="K96" i="15" s="1"/>
  <c r="K104" i="15" a="1"/>
  <c r="K104" i="15" s="1"/>
  <c r="K92" i="15" a="1"/>
  <c r="K92" i="15" s="1"/>
  <c r="K99" i="15" a="1"/>
  <c r="K99" i="15" s="1"/>
  <c r="K80" i="15" a="1"/>
  <c r="K80" i="15" s="1"/>
  <c r="K41" i="15" a="1"/>
  <c r="K41" i="15" s="1"/>
  <c r="K18" i="15" a="1"/>
  <c r="K18" i="15" s="1"/>
  <c r="K122" i="15" a="1"/>
  <c r="K122" i="15" s="1"/>
  <c r="K121" i="15" a="1"/>
  <c r="K121" i="15" s="1"/>
  <c r="K47" i="15" a="1"/>
  <c r="K47" i="15" s="1"/>
  <c r="K88" i="15" a="1"/>
  <c r="K88" i="15" s="1"/>
  <c r="AI55" i="15" a="1"/>
  <c r="AI55" i="15" s="1"/>
  <c r="K71" i="15" a="1"/>
  <c r="K71" i="15" s="1"/>
  <c r="AI53" i="15" a="1"/>
  <c r="AI53" i="15" s="1"/>
  <c r="K46" i="15" a="1"/>
  <c r="K46" i="15" s="1"/>
  <c r="K117" i="15" a="1"/>
  <c r="K117" i="15" s="1"/>
  <c r="K69" i="15" a="1"/>
  <c r="K69" i="15" s="1"/>
  <c r="K133" i="15" a="1"/>
  <c r="K133" i="15" s="1"/>
  <c r="K127" i="15" a="1"/>
  <c r="K127" i="15" s="1"/>
  <c r="K73" i="15" a="1"/>
  <c r="K73" i="15" s="1"/>
  <c r="K65" i="15" a="1"/>
  <c r="K65" i="15" s="1"/>
  <c r="K67" i="15" a="1"/>
  <c r="K67" i="15" s="1"/>
  <c r="K53" i="15" a="1"/>
  <c r="K53" i="15" s="1"/>
  <c r="K24" i="15" a="1"/>
  <c r="K24" i="15" s="1"/>
  <c r="W20" i="15" a="1"/>
  <c r="W20" i="15" s="1"/>
  <c r="W25" i="15" a="1"/>
  <c r="W25" i="15" s="1"/>
  <c r="AI34" i="15" a="1"/>
  <c r="AI34" i="15" s="1"/>
  <c r="AU20" i="15" a="1"/>
  <c r="AU20" i="15" s="1"/>
  <c r="AI59" i="15" a="1"/>
  <c r="AI59" i="15" s="1"/>
  <c r="K79" i="15" a="1"/>
  <c r="K79" i="15" s="1"/>
  <c r="K86" i="15" a="1"/>
  <c r="K86" i="15" s="1"/>
  <c r="K40" i="15" a="1"/>
  <c r="K40" i="15" s="1"/>
  <c r="K91" i="15" a="1"/>
  <c r="K91" i="15" s="1"/>
  <c r="K52" i="15" a="1"/>
  <c r="K52" i="15" s="1"/>
  <c r="AI31" i="15" a="1"/>
  <c r="AI31" i="15" s="1"/>
  <c r="AI37" i="15" a="1"/>
  <c r="AI37" i="15" s="1"/>
  <c r="K132" i="15" a="1"/>
  <c r="K132" i="15" s="1"/>
  <c r="K115" i="15" a="1"/>
  <c r="K115" i="15" s="1"/>
  <c r="K35" i="15" a="1"/>
  <c r="K35" i="15" s="1"/>
  <c r="K34" i="15" a="1"/>
  <c r="K34" i="15" s="1"/>
  <c r="AI39" i="15" a="1"/>
  <c r="AI39" i="15" s="1"/>
  <c r="K131" i="15" a="1"/>
  <c r="K131" i="15" s="1"/>
  <c r="AI38" i="15" a="1"/>
  <c r="AI38" i="15" s="1"/>
  <c r="K19" i="15" a="1"/>
  <c r="K19" i="15" s="1"/>
  <c r="W42" i="15" a="1"/>
  <c r="W42" i="15" s="1"/>
  <c r="W35" i="15" a="1"/>
  <c r="W35" i="15" s="1"/>
  <c r="AI43" i="15" a="1"/>
  <c r="AI43" i="15" s="1"/>
  <c r="K84" i="15" a="1"/>
  <c r="K84" i="15" s="1"/>
  <c r="W27" i="15" a="1"/>
  <c r="W27" i="15" s="1"/>
  <c r="K20" i="15" a="1"/>
  <c r="K20" i="15" s="1"/>
  <c r="K27" i="15" a="1"/>
  <c r="K27" i="15" s="1"/>
  <c r="K45" i="15" a="1"/>
  <c r="K45" i="15" s="1"/>
  <c r="AI44" i="15" a="1"/>
  <c r="AI44" i="15" s="1"/>
  <c r="AI27" i="15" a="1"/>
  <c r="AI27" i="15" s="1"/>
  <c r="AI51" i="15" a="1"/>
  <c r="AI51" i="15" s="1"/>
  <c r="K111" i="15" a="1"/>
  <c r="K111" i="15" s="1"/>
  <c r="K125" i="15" a="1"/>
  <c r="K125" i="15" s="1"/>
  <c r="K90" i="15" a="1"/>
  <c r="K90" i="15" s="1"/>
  <c r="K49" i="15" a="1"/>
  <c r="K49" i="15" s="1"/>
  <c r="W39" i="15" a="1"/>
  <c r="W39" i="15" s="1"/>
  <c r="AI58" i="15" a="1"/>
  <c r="AI58" i="15" s="1"/>
  <c r="AI32" i="15" a="1"/>
  <c r="AI32" i="15" s="1"/>
  <c r="W21" i="15" a="1"/>
  <c r="W21" i="15" s="1"/>
  <c r="K43" i="15" a="1"/>
  <c r="K43" i="15" s="1"/>
  <c r="K21" i="15" a="1"/>
  <c r="K21" i="15" s="1"/>
  <c r="W29" i="15" a="1"/>
  <c r="W29" i="15" s="1"/>
  <c r="K64" i="15" a="1"/>
  <c r="K64" i="15" s="1"/>
  <c r="AI18" i="15" a="1"/>
  <c r="AI18" i="15" s="1"/>
  <c r="AI28" i="15" a="1"/>
  <c r="AI28" i="15" s="1"/>
  <c r="K93" i="15" a="1"/>
  <c r="K93" i="15" s="1"/>
  <c r="K29" i="15" a="1"/>
  <c r="K29" i="15" s="1"/>
  <c r="W18" i="15" a="1"/>
  <c r="W18" i="15" s="1"/>
  <c r="AI47" i="15" a="1"/>
  <c r="AI47" i="15" s="1"/>
  <c r="AI57" i="15" a="1"/>
  <c r="AI57" i="15" s="1"/>
  <c r="K81" i="15" a="1"/>
  <c r="K81" i="15" s="1"/>
  <c r="W24" i="15" a="1"/>
  <c r="W24" i="15" s="1"/>
  <c r="W40" i="15" a="1"/>
  <c r="W40" i="15" s="1"/>
  <c r="W19" i="15" a="1"/>
  <c r="W19" i="15" s="1"/>
  <c r="AU24" i="15" a="1"/>
  <c r="AU24" i="15" s="1"/>
  <c r="K110" i="15" a="1"/>
  <c r="K110" i="15" s="1"/>
  <c r="AI52" i="15" a="1"/>
  <c r="AI52" i="15" s="1"/>
  <c r="AI56" i="15" a="1"/>
  <c r="AI56" i="15" s="1"/>
  <c r="K130" i="15" a="1"/>
  <c r="K130" i="15" s="1"/>
  <c r="AI25" i="15" a="1"/>
  <c r="AI25" i="15" s="1"/>
  <c r="AI24" i="15" a="1"/>
  <c r="AI24" i="15" s="1"/>
  <c r="AI49" i="15" a="1"/>
  <c r="AI49" i="15" s="1"/>
  <c r="K116" i="15" a="1"/>
  <c r="K116" i="15" s="1"/>
  <c r="K59" i="15" a="1"/>
  <c r="K59" i="15" s="1"/>
  <c r="K66" i="15" a="1"/>
  <c r="K66" i="15" s="1"/>
  <c r="K82" i="15" a="1"/>
  <c r="K82" i="15" s="1"/>
  <c r="K134" i="15" a="1"/>
  <c r="K134" i="15" s="1"/>
  <c r="W33" i="15" a="1"/>
  <c r="W33" i="15" s="1"/>
  <c r="AI33" i="15" a="1"/>
  <c r="AI33" i="15" s="1"/>
  <c r="AI42" i="15" a="1"/>
  <c r="AI42" i="15" s="1"/>
  <c r="AI22" i="15" a="1"/>
  <c r="AI22" i="15" s="1"/>
  <c r="W32" i="15" a="1"/>
  <c r="W32" i="15" s="1"/>
  <c r="K58" i="15" a="1"/>
  <c r="K58" i="15" s="1"/>
  <c r="K102" i="15" a="1"/>
  <c r="K102" i="15" s="1"/>
  <c r="W37" i="15" a="1"/>
  <c r="W37" i="15" s="1"/>
  <c r="AI48" i="15" a="1"/>
  <c r="AI48" i="15" s="1"/>
  <c r="K100" i="15" a="1"/>
  <c r="K100" i="15" s="1"/>
  <c r="K61" i="15" a="1"/>
  <c r="K61" i="15" s="1"/>
  <c r="W36" i="15" a="1"/>
  <c r="W36" i="15" s="1"/>
  <c r="K36" i="15" a="1"/>
  <c r="K36" i="15" s="1"/>
  <c r="AU23" i="15" a="1"/>
  <c r="AU23" i="15" s="1"/>
  <c r="K95" i="15" a="1"/>
  <c r="K95" i="15" s="1"/>
  <c r="K118" i="15" a="1"/>
  <c r="K118" i="15" s="1"/>
  <c r="K76" i="15" a="1"/>
  <c r="K76" i="15" s="1"/>
  <c r="K97" i="15" a="1"/>
  <c r="K97" i="15" s="1"/>
  <c r="K38" i="15" a="1"/>
  <c r="K38" i="15" s="1"/>
  <c r="K87" i="15" a="1"/>
  <c r="K87" i="15" s="1"/>
  <c r="K77" i="15" a="1"/>
  <c r="K77" i="15" s="1"/>
  <c r="K56" i="15" a="1"/>
  <c r="K56" i="15" s="1"/>
  <c r="AU18" i="15" a="1"/>
  <c r="AU18" i="15" s="1"/>
  <c r="AI50" i="15" a="1"/>
  <c r="AI50" i="15" s="1"/>
  <c r="K70" i="15" a="1"/>
  <c r="K70" i="15" s="1"/>
  <c r="K126" i="15" a="1"/>
  <c r="K126" i="15" s="1"/>
  <c r="K31" i="15" a="1"/>
  <c r="K31" i="15" s="1"/>
  <c r="K114" i="15" a="1"/>
  <c r="K114" i="15" s="1"/>
  <c r="K113" i="15" a="1"/>
  <c r="K113" i="15" s="1"/>
  <c r="K123" i="15" a="1"/>
  <c r="K123" i="15" s="1"/>
  <c r="K54" i="15" a="1"/>
  <c r="K54" i="15" s="1"/>
  <c r="K107" i="15" a="1"/>
  <c r="K107" i="15" s="1"/>
  <c r="K57" i="15" a="1"/>
  <c r="K57" i="15" s="1"/>
  <c r="K42" i="15" a="1"/>
  <c r="K42" i="15" s="1"/>
  <c r="K106" i="15" a="1"/>
  <c r="K106" i="15" s="1"/>
  <c r="K78" i="15" a="1"/>
  <c r="K78" i="15" s="1"/>
  <c r="K129" i="15" a="1"/>
  <c r="K129" i="15" s="1"/>
  <c r="K83" i="15" a="1"/>
  <c r="K83" i="15" s="1"/>
  <c r="A46" i="2" a="1"/>
  <c r="A46" i="2" s="1"/>
  <c r="K94" i="15" a="1"/>
  <c r="K94" i="15" s="1"/>
  <c r="AI19" i="15" a="1"/>
  <c r="AI19" i="15" s="1"/>
  <c r="K22" i="15" a="1"/>
  <c r="K22" i="15" s="1"/>
  <c r="K124" i="15" a="1"/>
  <c r="K124" i="15" s="1"/>
  <c r="AI46" i="15" a="1"/>
  <c r="AI46" i="15" s="1"/>
  <c r="W23" i="15" a="1"/>
  <c r="W23" i="15" s="1"/>
  <c r="AI41" i="15" a="1"/>
  <c r="AI41" i="15" s="1"/>
  <c r="AI36" i="15" a="1"/>
  <c r="AI36" i="15" s="1"/>
  <c r="W38" i="15" a="1"/>
  <c r="W38" i="15" s="1"/>
  <c r="W26" i="15" a="1"/>
  <c r="W26" i="15" s="1"/>
  <c r="W28" i="15" a="1"/>
  <c r="W28" i="15" s="1"/>
  <c r="W30" i="15" a="1"/>
  <c r="W30" i="15" s="1"/>
  <c r="K85" i="15" a="1"/>
  <c r="K85" i="15" s="1"/>
  <c r="K55" i="15" a="1"/>
  <c r="K55" i="15" s="1"/>
  <c r="K33" i="15" a="1"/>
  <c r="K33" i="15" s="1"/>
  <c r="K128" i="15" a="1"/>
  <c r="K128" i="15" s="1"/>
  <c r="AI20" i="15" a="1"/>
  <c r="AI20" i="15" s="1"/>
  <c r="K108" i="15" a="1"/>
  <c r="K108" i="15" s="1"/>
  <c r="AI54" i="15" a="1"/>
  <c r="AI54" i="15" s="1"/>
  <c r="K63" i="15" a="1"/>
  <c r="K63" i="15" s="1"/>
  <c r="K119" i="15" a="1"/>
  <c r="K119" i="15" s="1"/>
  <c r="K30" i="15" a="1"/>
  <c r="K30" i="15" s="1"/>
  <c r="AI26" i="15" a="1"/>
  <c r="AI26" i="15" s="1"/>
  <c r="K68" i="15" a="1"/>
  <c r="K68" i="15" s="1"/>
  <c r="K89" i="15" a="1"/>
  <c r="K89" i="15" s="1"/>
  <c r="K48" i="15" a="1"/>
  <c r="K48" i="15" s="1"/>
  <c r="K109" i="15" a="1"/>
  <c r="K109" i="15" s="1"/>
  <c r="K101" i="15" a="1"/>
  <c r="K101" i="15" s="1"/>
  <c r="W34" i="15" a="1"/>
  <c r="W34" i="15" s="1"/>
  <c r="K103" i="15" a="1"/>
  <c r="K103" i="15" s="1"/>
  <c r="W22" i="15" a="1"/>
  <c r="W22" i="15" s="1"/>
  <c r="K112" i="15" a="1"/>
  <c r="K112" i="15" s="1"/>
  <c r="K62" i="15" a="1"/>
  <c r="K62" i="15" s="1"/>
  <c r="K50" i="15" a="1"/>
  <c r="K50" i="15" s="1"/>
  <c r="K32" i="15" a="1"/>
  <c r="K32" i="15" s="1"/>
  <c r="K51" i="15" a="1"/>
  <c r="K51" i="15" s="1"/>
  <c r="AI45" i="15" a="1"/>
  <c r="AI45" i="15" s="1"/>
  <c r="K23" i="15" a="1"/>
  <c r="K23" i="15" s="1"/>
  <c r="K72" i="15" a="1"/>
  <c r="K72" i="15" s="1"/>
  <c r="K39" i="15" a="1"/>
  <c r="K39" i="15" s="1"/>
  <c r="K75" i="15" a="1"/>
  <c r="K75" i="15" s="1"/>
  <c r="K26" i="15" a="1"/>
  <c r="K26" i="15" s="1"/>
  <c r="AI40" i="15" a="1"/>
  <c r="AI40" i="15" s="1"/>
  <c r="AI23" i="15" a="1"/>
  <c r="AI23" i="15" s="1"/>
  <c r="AU21" i="15" a="1"/>
  <c r="AU21" i="15" s="1"/>
  <c r="F2" i="3"/>
  <c r="E2" i="3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" i="2"/>
  <c r="B2" i="3"/>
  <c r="C2" i="3"/>
  <c r="D2" i="3"/>
  <c r="A2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39FD627A-A885-45EB-B509-699FB1BC0682}" keepAlive="1" name="Query - Table001 (Page 1-4)" description="Connection to the 'Table001 (Page 1-4)' query in the workbook." type="5" refreshedVersion="7" background="1" saveData="1">
    <dbPr connection="Provider=Microsoft.Mashup.OleDb.1;Data Source=$Workbook$;Location=&quot;Table001 (Page 1-4)&quot;;Extended Properties=&quot;&quot;" command="SELECT * FROM [Table001 (Page 1-4)]"/>
  </connection>
  <connection id="4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5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6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7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8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9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10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1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2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3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14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15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<sst xmlns="http://schemas.openxmlformats.org/spreadsheetml/2006/main" count="1847" uniqueCount="500">
  <si>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</si>
  <si>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</si>
  <si>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</si>
  <si>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</si>
  <si>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</si>
  <si>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</si>
  <si>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</si>
  <si>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</si>
  <si>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</si>
  <si>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Round 8</t>
  </si>
  <si>
    <t>Round</t>
  </si>
  <si>
    <t>Discipline</t>
  </si>
  <si>
    <t>Date</t>
  </si>
  <si>
    <t>Location</t>
  </si>
  <si>
    <t>Series Points System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</si>
  <si>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</si>
  <si>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</si>
  <si>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</si>
  <si>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</si>
  <si>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</si>
  <si>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</si>
  <si>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</si>
  <si>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</si>
  <si>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</si>
  <si>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</si>
  <si>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</si>
  <si>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</si>
  <si>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</si>
  <si>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</si>
  <si>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</si>
  <si>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</si>
  <si>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</si>
  <si>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</si>
  <si>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Laps</t>
  </si>
  <si>
    <t>A Grade Men</t>
  </si>
  <si>
    <t>B Grade Men</t>
  </si>
  <si>
    <t>C Grade Men</t>
  </si>
  <si>
    <t>D Grade Men</t>
  </si>
  <si>
    <t>A Grade Women</t>
  </si>
  <si>
    <t>B Grade Women</t>
  </si>
  <si>
    <t>C Grade Women</t>
  </si>
  <si>
    <t>A Grade / Juniors</t>
  </si>
  <si>
    <t>Number of Rounds</t>
  </si>
  <si>
    <t>Place</t>
  </si>
  <si>
    <t>Tot Time</t>
  </si>
  <si>
    <t>Under 19 Men</t>
  </si>
  <si>
    <t>Under 17 Men</t>
  </si>
  <si>
    <t>Under 15 Men</t>
  </si>
  <si>
    <t>Under 13 Men</t>
  </si>
  <si>
    <t>Round 9</t>
  </si>
  <si>
    <t>Round 10</t>
  </si>
  <si>
    <t>7 Rounds only graded races counted</t>
  </si>
  <si>
    <t>Best of 5</t>
  </si>
  <si>
    <t>Best 5 of 7
Total</t>
  </si>
  <si>
    <t>Best 5 of 7
Ranking</t>
  </si>
  <si>
    <t>Duo</t>
  </si>
  <si>
    <t>Duo Points</t>
  </si>
  <si>
    <t>Points Category</t>
  </si>
  <si>
    <t>Grade</t>
  </si>
  <si>
    <t>PIC</t>
  </si>
  <si>
    <t>Team</t>
  </si>
  <si>
    <t>A grade / Juniors</t>
  </si>
  <si>
    <t>1st</t>
  </si>
  <si>
    <t>N/A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</si>
  <si>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</si>
  <si>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</si>
  <si>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</si>
  <si>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</si>
  <si>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</si>
  <si>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</si>
  <si>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</si>
  <si>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</si>
  <si>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</si>
  <si>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</si>
  <si>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</si>
  <si>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</si>
  <si>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</si>
  <si>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</si>
  <si>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</si>
  <si>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r>
      <rPr>
        <sz val="10"/>
        <rFont val="Arial"/>
        <family val="2"/>
      </rPr>
      <t>Sam WALSH</t>
    </r>
  </si>
  <si>
    <r>
      <rPr>
        <sz val="10"/>
        <rFont val="Arial"/>
        <family val="2"/>
      </rPr>
      <t>Lachlan GLASSPOOL</t>
    </r>
  </si>
  <si>
    <r>
      <rPr>
        <sz val="10"/>
        <rFont val="Arial"/>
        <family val="2"/>
      </rPr>
      <t>Matthew BIRD</t>
    </r>
  </si>
  <si>
    <r>
      <rPr>
        <sz val="10"/>
        <rFont val="Arial"/>
        <family val="2"/>
      </rPr>
      <t>Darcy STRUDWICK</t>
    </r>
  </si>
  <si>
    <r>
      <rPr>
        <sz val="10"/>
        <rFont val="Arial"/>
        <family val="2"/>
      </rPr>
      <t>Carlos GUEDEZ</t>
    </r>
  </si>
  <si>
    <r>
      <rPr>
        <sz val="10"/>
        <rFont val="Arial"/>
        <family val="2"/>
      </rPr>
      <t>Adrian SCOTT</t>
    </r>
  </si>
  <si>
    <r>
      <rPr>
        <sz val="10"/>
        <rFont val="Arial"/>
        <family val="2"/>
      </rPr>
      <t>Clint DRAPER</t>
    </r>
  </si>
  <si>
    <r>
      <rPr>
        <sz val="10"/>
        <rFont val="Arial"/>
        <family val="2"/>
      </rPr>
      <t>Markus CHANDLER</t>
    </r>
  </si>
  <si>
    <r>
      <rPr>
        <sz val="10"/>
        <rFont val="Arial"/>
        <family val="2"/>
      </rPr>
      <t>Willowa ATKINS</t>
    </r>
  </si>
  <si>
    <r>
      <rPr>
        <sz val="10"/>
        <rFont val="Arial"/>
        <family val="2"/>
      </rPr>
      <t>Anna KUBILIUS</t>
    </r>
  </si>
  <si>
    <r>
      <rPr>
        <sz val="10"/>
        <rFont val="Arial"/>
        <family val="2"/>
      </rPr>
      <t>Anook SIMPSON</t>
    </r>
  </si>
  <si>
    <r>
      <rPr>
        <sz val="10"/>
        <rFont val="Arial"/>
        <family val="2"/>
      </rPr>
      <t>Tessa MANNING</t>
    </r>
  </si>
  <si>
    <r>
      <rPr>
        <sz val="10"/>
        <rFont val="Arial"/>
        <family val="2"/>
      </rPr>
      <t>Sarah HOLMES</t>
    </r>
  </si>
  <si>
    <r>
      <rPr>
        <sz val="10"/>
        <rFont val="Arial"/>
        <family val="2"/>
      </rPr>
      <t>Josh HOPPS</t>
    </r>
  </si>
  <si>
    <r>
      <rPr>
        <sz val="10"/>
        <rFont val="Arial"/>
        <family val="2"/>
      </rPr>
      <t>Rowan WALKER</t>
    </r>
  </si>
  <si>
    <r>
      <rPr>
        <sz val="10"/>
        <rFont val="Arial"/>
        <family val="2"/>
      </rPr>
      <t>Tom SIINMAA</t>
    </r>
  </si>
  <si>
    <r>
      <rPr>
        <sz val="10"/>
        <rFont val="Arial"/>
        <family val="2"/>
      </rPr>
      <t>David TALBOT</t>
    </r>
  </si>
  <si>
    <r>
      <rPr>
        <sz val="10"/>
        <rFont val="Arial"/>
        <family val="2"/>
      </rPr>
      <t>Dirk GARDNER</t>
    </r>
  </si>
  <si>
    <r>
      <rPr>
        <sz val="10"/>
        <rFont val="Arial"/>
        <family val="2"/>
      </rPr>
      <t>Simon BAIRD</t>
    </r>
  </si>
  <si>
    <r>
      <rPr>
        <sz val="10"/>
        <rFont val="Arial"/>
        <family val="2"/>
      </rPr>
      <t>Daniel TUK</t>
    </r>
  </si>
  <si>
    <r>
      <rPr>
        <sz val="10"/>
        <rFont val="Arial"/>
        <family val="2"/>
      </rPr>
      <t>Daniel LYNCH</t>
    </r>
  </si>
  <si>
    <r>
      <rPr>
        <sz val="10"/>
        <rFont val="Arial"/>
        <family val="2"/>
      </rPr>
      <t>Mark HARRIS</t>
    </r>
  </si>
  <si>
    <r>
      <rPr>
        <sz val="10"/>
        <rFont val="Arial"/>
        <family val="2"/>
      </rPr>
      <t>Matt SANDERSON</t>
    </r>
  </si>
  <si>
    <r>
      <rPr>
        <sz val="10"/>
        <rFont val="Arial"/>
        <family val="2"/>
      </rPr>
      <t>Ian ROUTLEDGE</t>
    </r>
  </si>
  <si>
    <r>
      <rPr>
        <sz val="10"/>
        <rFont val="Arial"/>
        <family val="2"/>
      </rPr>
      <t>Neil WATERHOUSE</t>
    </r>
  </si>
  <si>
    <r>
      <rPr>
        <sz val="10"/>
        <rFont val="Arial"/>
        <family val="2"/>
      </rPr>
      <t>Troy FLOWER</t>
    </r>
  </si>
  <si>
    <r>
      <rPr>
        <sz val="10"/>
        <rFont val="Arial"/>
        <family val="2"/>
      </rPr>
      <t>Adam NICHOLSON</t>
    </r>
  </si>
  <si>
    <r>
      <rPr>
        <sz val="10"/>
        <rFont val="Arial"/>
        <family val="2"/>
      </rPr>
      <t>James IRVING</t>
    </r>
  </si>
  <si>
    <r>
      <rPr>
        <sz val="10"/>
        <rFont val="Arial"/>
        <family val="2"/>
      </rPr>
      <t>Joe MULLAN</t>
    </r>
  </si>
  <si>
    <r>
      <rPr>
        <sz val="10"/>
        <rFont val="Arial"/>
        <family val="2"/>
      </rPr>
      <t>Simon EGLINTON</t>
    </r>
  </si>
  <si>
    <r>
      <rPr>
        <sz val="10"/>
        <rFont val="Arial"/>
        <family val="2"/>
      </rPr>
      <t>Christopher SUTTER</t>
    </r>
  </si>
  <si>
    <r>
      <rPr>
        <sz val="10"/>
        <rFont val="Arial"/>
        <family val="2"/>
      </rPr>
      <t>James KNOWLER</t>
    </r>
  </si>
  <si>
    <r>
      <rPr>
        <sz val="10"/>
        <rFont val="Arial"/>
        <family val="2"/>
      </rPr>
      <t>Cameron BOWDEN</t>
    </r>
  </si>
  <si>
    <r>
      <rPr>
        <sz val="10"/>
        <rFont val="Arial"/>
        <family val="2"/>
      </rPr>
      <t>Janna CORSO</t>
    </r>
  </si>
  <si>
    <r>
      <rPr>
        <sz val="10"/>
        <rFont val="Arial"/>
        <family val="2"/>
      </rPr>
      <t>Gabrielle TODD</t>
    </r>
  </si>
  <si>
    <r>
      <rPr>
        <sz val="10"/>
        <rFont val="Arial"/>
        <family val="2"/>
      </rPr>
      <t>Madeleine STEELE</t>
    </r>
  </si>
  <si>
    <r>
      <rPr>
        <sz val="10"/>
        <rFont val="Arial"/>
        <family val="2"/>
      </rPr>
      <t>Susie GREEN</t>
    </r>
  </si>
  <si>
    <r>
      <rPr>
        <sz val="10"/>
        <rFont val="Arial"/>
        <family val="2"/>
      </rPr>
      <t>Meg CASTLE</t>
    </r>
  </si>
  <si>
    <r>
      <rPr>
        <sz val="10"/>
        <rFont val="Arial"/>
        <family val="2"/>
      </rPr>
      <t>Tom CREE</t>
    </r>
  </si>
  <si>
    <r>
      <rPr>
        <sz val="10"/>
        <rFont val="Arial"/>
        <family val="2"/>
      </rPr>
      <t>Declan KING</t>
    </r>
  </si>
  <si>
    <r>
      <rPr>
        <sz val="10"/>
        <rFont val="Arial"/>
        <family val="2"/>
      </rPr>
      <t>Sam BRUCE</t>
    </r>
  </si>
  <si>
    <r>
      <rPr>
        <sz val="10"/>
        <rFont val="Arial"/>
        <family val="2"/>
      </rPr>
      <t>Jason MOORE</t>
    </r>
  </si>
  <si>
    <r>
      <rPr>
        <sz val="10"/>
        <rFont val="Arial"/>
        <family val="2"/>
      </rPr>
      <t>Aaron TETLEY</t>
    </r>
  </si>
  <si>
    <r>
      <rPr>
        <sz val="10"/>
        <rFont val="Arial"/>
        <family val="2"/>
      </rPr>
      <t>Ted HOPE</t>
    </r>
  </si>
  <si>
    <r>
      <rPr>
        <sz val="10"/>
        <rFont val="Arial"/>
        <family val="2"/>
      </rPr>
      <t>Brad JOSIC</t>
    </r>
  </si>
  <si>
    <r>
      <rPr>
        <sz val="10"/>
        <rFont val="Arial"/>
        <family val="2"/>
      </rPr>
      <t>Rob GREENWOOD</t>
    </r>
  </si>
  <si>
    <r>
      <rPr>
        <sz val="10"/>
        <rFont val="Arial"/>
        <family val="2"/>
      </rPr>
      <t>Dylan GRIGG</t>
    </r>
  </si>
  <si>
    <r>
      <rPr>
        <sz val="10"/>
        <rFont val="Arial"/>
        <family val="2"/>
      </rPr>
      <t>Russell SCUTCHINGS</t>
    </r>
  </si>
  <si>
    <r>
      <rPr>
        <sz val="10"/>
        <rFont val="Arial"/>
        <family val="2"/>
      </rPr>
      <t>Ben CHANDLER</t>
    </r>
  </si>
  <si>
    <r>
      <rPr>
        <sz val="10"/>
        <rFont val="Arial"/>
        <family val="2"/>
      </rPr>
      <t>Waltemath HANS</t>
    </r>
  </si>
  <si>
    <r>
      <rPr>
        <sz val="10"/>
        <rFont val="Arial"/>
        <family val="2"/>
      </rPr>
      <t>David KNIGHT</t>
    </r>
  </si>
  <si>
    <r>
      <rPr>
        <sz val="10"/>
        <rFont val="Arial"/>
        <family val="2"/>
      </rPr>
      <t>Chris HERBERT</t>
    </r>
  </si>
  <si>
    <r>
      <rPr>
        <sz val="10"/>
        <rFont val="Arial"/>
        <family val="2"/>
      </rPr>
      <t>Gavin RUSSELL</t>
    </r>
  </si>
  <si>
    <r>
      <rPr>
        <sz val="10"/>
        <rFont val="Arial"/>
        <family val="2"/>
      </rPr>
      <t>Colin GLASGOW</t>
    </r>
  </si>
  <si>
    <r>
      <rPr>
        <sz val="10"/>
        <rFont val="Arial"/>
        <family val="2"/>
      </rPr>
      <t>Mark MANNING</t>
    </r>
  </si>
  <si>
    <r>
      <rPr>
        <sz val="10"/>
        <rFont val="Arial"/>
        <family val="2"/>
      </rPr>
      <t>Jason MORGAN</t>
    </r>
  </si>
  <si>
    <r>
      <rPr>
        <sz val="10"/>
        <rFont val="Arial"/>
        <family val="2"/>
      </rPr>
      <t>Harrison KINCAID</t>
    </r>
  </si>
  <si>
    <r>
      <rPr>
        <sz val="10"/>
        <rFont val="Arial"/>
        <family val="2"/>
      </rPr>
      <t>Bjorn GASTON</t>
    </r>
  </si>
  <si>
    <r>
      <rPr>
        <sz val="10"/>
        <rFont val="Arial"/>
        <family val="2"/>
      </rPr>
      <t>Damien O’DEA</t>
    </r>
  </si>
  <si>
    <r>
      <rPr>
        <sz val="10"/>
        <rFont val="Arial"/>
        <family val="2"/>
      </rPr>
      <t>Brenton DAVEY</t>
    </r>
  </si>
  <si>
    <r>
      <rPr>
        <sz val="10"/>
        <rFont val="Arial"/>
        <family val="2"/>
      </rPr>
      <t>Jessica MCGEE</t>
    </r>
  </si>
  <si>
    <r>
      <rPr>
        <sz val="10"/>
        <rFont val="Arial"/>
        <family val="2"/>
      </rPr>
      <t>Stef SOTORA</t>
    </r>
  </si>
  <si>
    <r>
      <rPr>
        <sz val="10"/>
        <rFont val="Arial"/>
        <family val="2"/>
      </rPr>
      <t>Hannah STUBING</t>
    </r>
  </si>
  <si>
    <r>
      <rPr>
        <sz val="10"/>
        <rFont val="Arial"/>
        <family val="2"/>
      </rPr>
      <t>Chiara HILL</t>
    </r>
  </si>
  <si>
    <r>
      <rPr>
        <sz val="10"/>
        <rFont val="Arial"/>
        <family val="2"/>
      </rPr>
      <t>Julia MASSEY</t>
    </r>
  </si>
  <si>
    <r>
      <rPr>
        <sz val="10"/>
        <rFont val="Arial"/>
        <family val="2"/>
      </rPr>
      <t>Elina NURMELA</t>
    </r>
  </si>
  <si>
    <r>
      <rPr>
        <sz val="10"/>
        <rFont val="Arial"/>
        <family val="2"/>
      </rPr>
      <t>Natasha BYSTERVELD</t>
    </r>
  </si>
  <si>
    <r>
      <rPr>
        <sz val="10"/>
        <rFont val="Arial"/>
        <family val="2"/>
      </rPr>
      <t>Tania DAY</t>
    </r>
  </si>
  <si>
    <r>
      <rPr>
        <sz val="10"/>
        <rFont val="Arial"/>
        <family val="2"/>
      </rPr>
      <t>Anita SMITH</t>
    </r>
  </si>
  <si>
    <r>
      <rPr>
        <sz val="10"/>
        <rFont val="Arial"/>
        <family val="2"/>
      </rPr>
      <t>Cam ROWBERRY</t>
    </r>
  </si>
  <si>
    <r>
      <rPr>
        <sz val="10"/>
        <rFont val="Arial"/>
        <family val="2"/>
      </rPr>
      <t>Dylan NORTHCOTT</t>
    </r>
  </si>
  <si>
    <r>
      <rPr>
        <sz val="10"/>
        <rFont val="Arial"/>
        <family val="2"/>
      </rPr>
      <t>Jiri KLIMA</t>
    </r>
  </si>
  <si>
    <r>
      <rPr>
        <sz val="10"/>
        <rFont val="Arial"/>
        <family val="2"/>
      </rPr>
      <t>Ben COVE</t>
    </r>
  </si>
  <si>
    <r>
      <rPr>
        <sz val="10"/>
        <rFont val="Arial"/>
        <family val="2"/>
      </rPr>
      <t>Dane ELDRIDGE</t>
    </r>
  </si>
  <si>
    <r>
      <rPr>
        <sz val="10"/>
        <rFont val="Arial"/>
        <family val="2"/>
      </rPr>
      <t>Henry MARTIN-HARRIS</t>
    </r>
  </si>
  <si>
    <r>
      <rPr>
        <sz val="10"/>
        <rFont val="Arial"/>
        <family val="2"/>
      </rPr>
      <t>Olav MAROLD</t>
    </r>
  </si>
  <si>
    <r>
      <rPr>
        <sz val="10"/>
        <rFont val="Arial"/>
        <family val="2"/>
      </rPr>
      <t>Kieren BELAMARIE</t>
    </r>
  </si>
  <si>
    <r>
      <rPr>
        <sz val="10"/>
        <rFont val="Arial"/>
        <family val="2"/>
      </rPr>
      <t>Simon WHITE</t>
    </r>
  </si>
  <si>
    <r>
      <rPr>
        <sz val="10"/>
        <rFont val="Arial"/>
        <family val="2"/>
      </rPr>
      <t>Sam NICHOLLS</t>
    </r>
  </si>
  <si>
    <r>
      <rPr>
        <sz val="10"/>
        <rFont val="Arial"/>
        <family val="2"/>
      </rPr>
      <t>Luke CELLIER</t>
    </r>
  </si>
  <si>
    <r>
      <rPr>
        <sz val="10"/>
        <rFont val="Arial"/>
        <family val="2"/>
      </rPr>
      <t>David GREEN</t>
    </r>
  </si>
  <si>
    <r>
      <rPr>
        <sz val="10"/>
        <rFont val="Arial"/>
        <family val="2"/>
      </rPr>
      <t>Cameron ASHMEAD</t>
    </r>
  </si>
  <si>
    <r>
      <rPr>
        <sz val="10"/>
        <rFont val="Arial"/>
        <family val="2"/>
      </rPr>
      <t>Danny GALLIVER</t>
    </r>
  </si>
  <si>
    <r>
      <rPr>
        <sz val="10"/>
        <rFont val="Arial"/>
        <family val="2"/>
      </rPr>
      <t>Damien STEVENS</t>
    </r>
  </si>
  <si>
    <r>
      <rPr>
        <sz val="10"/>
        <rFont val="Arial"/>
        <family val="2"/>
      </rPr>
      <t>Marcus EBSARY</t>
    </r>
  </si>
  <si>
    <r>
      <rPr>
        <sz val="10"/>
        <rFont val="Arial"/>
        <family val="2"/>
      </rPr>
      <t>Craig GIBBINS</t>
    </r>
  </si>
  <si>
    <r>
      <rPr>
        <sz val="10"/>
        <rFont val="Arial"/>
        <family val="2"/>
      </rPr>
      <t>Sam JAMES</t>
    </r>
  </si>
  <si>
    <r>
      <rPr>
        <sz val="10"/>
        <rFont val="Arial"/>
        <family val="2"/>
      </rPr>
      <t>Michael WORTHINGTON</t>
    </r>
  </si>
  <si>
    <r>
      <rPr>
        <sz val="10"/>
        <rFont val="Arial"/>
        <family val="2"/>
      </rPr>
      <t>Micheal PEARCE</t>
    </r>
  </si>
  <si>
    <r>
      <rPr>
        <sz val="10"/>
        <rFont val="Arial"/>
        <family val="2"/>
      </rPr>
      <t>Andrew TIDSWELL</t>
    </r>
  </si>
  <si>
    <r>
      <rPr>
        <sz val="10"/>
        <rFont val="Arial"/>
        <family val="2"/>
      </rPr>
      <t>Louis FRESCHI</t>
    </r>
  </si>
  <si>
    <r>
      <rPr>
        <sz val="10"/>
        <rFont val="Arial"/>
        <family val="2"/>
      </rPr>
      <t>Arlo MULLAN</t>
    </r>
  </si>
  <si>
    <r>
      <rPr>
        <sz val="10"/>
        <rFont val="Arial"/>
        <family val="2"/>
      </rPr>
      <t>Jarrod SCUTCHINGS</t>
    </r>
  </si>
  <si>
    <r>
      <rPr>
        <sz val="10"/>
        <rFont val="Arial"/>
        <family val="2"/>
      </rPr>
      <t>Harry MCGREGOR</t>
    </r>
  </si>
  <si>
    <r>
      <rPr>
        <sz val="10"/>
        <rFont val="Arial"/>
        <family val="2"/>
      </rPr>
      <t>Juan FLOWER</t>
    </r>
  </si>
  <si>
    <r>
      <rPr>
        <sz val="10"/>
        <rFont val="Arial"/>
        <family val="2"/>
      </rPr>
      <t>Alexander GIBBINS</t>
    </r>
  </si>
  <si>
    <r>
      <rPr>
        <sz val="10"/>
        <rFont val="Arial"/>
        <family val="2"/>
      </rPr>
      <t>Luke CRIPWELL</t>
    </r>
  </si>
  <si>
    <r>
      <rPr>
        <sz val="10"/>
        <rFont val="Arial"/>
        <family val="2"/>
      </rPr>
      <t>Fraser OERTEL</t>
    </r>
  </si>
  <si>
    <r>
      <rPr>
        <sz val="10"/>
        <rFont val="Arial"/>
        <family val="2"/>
      </rPr>
      <t>Torsten SWART</t>
    </r>
  </si>
  <si>
    <r>
      <rPr>
        <sz val="10"/>
        <rFont val="Arial"/>
        <family val="2"/>
      </rPr>
      <t>Harrison CHANDLER</t>
    </r>
  </si>
  <si>
    <r>
      <rPr>
        <sz val="10"/>
        <rFont val="Arial"/>
        <family val="2"/>
      </rPr>
      <t>Noah GRIGGS</t>
    </r>
  </si>
  <si>
    <r>
      <rPr>
        <sz val="10"/>
        <rFont val="Arial"/>
        <family val="2"/>
      </rPr>
      <t>Kobi ROWE</t>
    </r>
  </si>
  <si>
    <r>
      <rPr>
        <sz val="10"/>
        <rFont val="Arial"/>
        <family val="2"/>
      </rPr>
      <t>Darcy PRINCE</t>
    </r>
  </si>
  <si>
    <r>
      <rPr>
        <sz val="10"/>
        <rFont val="Arial"/>
        <family val="2"/>
      </rPr>
      <t>Liam UNDERWOOD</t>
    </r>
  </si>
  <si>
    <r>
      <rPr>
        <sz val="10"/>
        <rFont val="Arial"/>
        <family val="2"/>
      </rPr>
      <t>Angus ASHMEAD</t>
    </r>
  </si>
  <si>
    <r>
      <rPr>
        <sz val="10"/>
        <rFont val="Arial"/>
        <family val="2"/>
      </rPr>
      <t>Ryan UNDERWOOD</t>
    </r>
  </si>
  <si>
    <r>
      <rPr>
        <sz val="10"/>
        <rFont val="Arial"/>
        <family val="2"/>
      </rPr>
      <t>Jensen MAROLD</t>
    </r>
  </si>
  <si>
    <r>
      <rPr>
        <sz val="10"/>
        <rFont val="Arial"/>
        <family val="2"/>
      </rPr>
      <t>Archie WINTER</t>
    </r>
  </si>
  <si>
    <r>
      <rPr>
        <sz val="10"/>
        <rFont val="Arial"/>
        <family val="2"/>
      </rPr>
      <t>Chase HAINES</t>
    </r>
  </si>
  <si>
    <r>
      <rPr>
        <sz val="10"/>
        <rFont val="Arial"/>
        <family val="2"/>
      </rPr>
      <t>Thomas BRINKLEY</t>
    </r>
  </si>
  <si>
    <r>
      <rPr>
        <sz val="10"/>
        <rFont val="Arial"/>
        <family val="2"/>
      </rPr>
      <t>Asher LODGE</t>
    </r>
  </si>
  <si>
    <r>
      <rPr>
        <sz val="10"/>
        <rFont val="Arial"/>
        <family val="2"/>
      </rPr>
      <t>Mitchell HICKS</t>
    </r>
  </si>
  <si>
    <r>
      <rPr>
        <sz val="10"/>
        <rFont val="Arial"/>
        <family val="2"/>
      </rPr>
      <t>Sasha SIERP</t>
    </r>
  </si>
  <si>
    <r>
      <rPr>
        <sz val="10"/>
        <rFont val="Arial"/>
        <family val="2"/>
      </rPr>
      <t>Tyler MERRITT</t>
    </r>
  </si>
  <si>
    <r>
      <rPr>
        <sz val="10"/>
        <rFont val="Arial"/>
        <family val="2"/>
      </rPr>
      <t>Luke ROBINSON</t>
    </r>
  </si>
  <si>
    <r>
      <rPr>
        <sz val="10"/>
        <rFont val="Arial"/>
        <family val="2"/>
      </rPr>
      <t>Sam CREE</t>
    </r>
  </si>
  <si>
    <r>
      <rPr>
        <sz val="10"/>
        <rFont val="Arial"/>
        <family val="2"/>
      </rPr>
      <t>Toby FARN</t>
    </r>
  </si>
  <si>
    <r>
      <rPr>
        <sz val="10"/>
        <rFont val="Arial"/>
        <family val="2"/>
      </rPr>
      <t>Amelia REID</t>
    </r>
  </si>
  <si>
    <r>
      <rPr>
        <sz val="10"/>
        <rFont val="Arial"/>
        <family val="2"/>
      </rPr>
      <t>Billie MARSH</t>
    </r>
  </si>
  <si>
    <r>
      <rPr>
        <sz val="10"/>
        <rFont val="Arial"/>
        <family val="2"/>
      </rPr>
      <t>Isla GIBSON</t>
    </r>
  </si>
  <si>
    <r>
      <rPr>
        <sz val="10"/>
        <rFont val="Arial"/>
        <family val="2"/>
      </rPr>
      <t>Joseph KEYNES</t>
    </r>
  </si>
  <si>
    <r>
      <rPr>
        <sz val="10"/>
        <rFont val="Arial"/>
        <family val="2"/>
      </rPr>
      <t>Zac SERET</t>
    </r>
  </si>
  <si>
    <r>
      <rPr>
        <sz val="10"/>
        <rFont val="Arial"/>
        <family val="2"/>
      </rPr>
      <t>Jack PENTLAND</t>
    </r>
  </si>
  <si>
    <r>
      <rPr>
        <sz val="10"/>
        <rFont val="Arial"/>
        <family val="2"/>
      </rPr>
      <t>Oliver CORAM</t>
    </r>
  </si>
  <si>
    <r>
      <rPr>
        <sz val="10"/>
        <rFont val="Arial"/>
        <family val="2"/>
      </rPr>
      <t>Alistair GRIGG</t>
    </r>
  </si>
  <si>
    <r>
      <rPr>
        <sz val="10"/>
        <rFont val="Arial"/>
        <family val="2"/>
      </rPr>
      <t>Henry BROWN</t>
    </r>
  </si>
  <si>
    <r>
      <rPr>
        <sz val="10"/>
        <rFont val="Arial"/>
        <family val="2"/>
      </rPr>
      <t>Elianne WATERHOUSE</t>
    </r>
  </si>
  <si>
    <r>
      <rPr>
        <sz val="10"/>
        <rFont val="Arial"/>
        <family val="2"/>
      </rPr>
      <t>Chloe JAMES</t>
    </r>
  </si>
  <si>
    <r>
      <rPr>
        <sz val="10"/>
        <rFont val="Arial"/>
        <family val="2"/>
      </rPr>
      <t>Elisse JAMES</t>
    </r>
  </si>
  <si>
    <t>eBike Men</t>
  </si>
  <si>
    <t>eBike Women</t>
  </si>
  <si>
    <r>
      <rPr>
        <sz val="10"/>
        <rFont val="Arial"/>
        <family val="2"/>
      </rPr>
      <t>Lucas PITT</t>
    </r>
  </si>
  <si>
    <r>
      <rPr>
        <sz val="10"/>
        <rFont val="Arial"/>
        <family val="2"/>
      </rPr>
      <t>Nathan TAYLOR</t>
    </r>
  </si>
  <si>
    <r>
      <rPr>
        <sz val="10"/>
        <rFont val="Arial"/>
        <family val="2"/>
      </rPr>
      <t>Ashley CHEESMAN</t>
    </r>
  </si>
  <si>
    <t>Chelsea MOUNT</t>
  </si>
  <si>
    <r>
      <rPr>
        <sz val="10"/>
        <rFont val="Arial"/>
        <family val="2"/>
      </rPr>
      <t>Tom CHAPMAN</t>
    </r>
  </si>
  <si>
    <r>
      <rPr>
        <sz val="10"/>
        <rFont val="Arial"/>
        <family val="2"/>
      </rPr>
      <t>30:57</t>
    </r>
  </si>
  <si>
    <r>
      <rPr>
        <sz val="10"/>
        <rFont val="Arial"/>
        <family val="2"/>
      </rPr>
      <t>32:38</t>
    </r>
  </si>
  <si>
    <r>
      <rPr>
        <sz val="10"/>
        <rFont val="Arial"/>
        <family val="2"/>
      </rPr>
      <t>33:31</t>
    </r>
  </si>
  <si>
    <r>
      <rPr>
        <sz val="10"/>
        <rFont val="Arial"/>
        <family val="2"/>
      </rPr>
      <t>Giancarlo COSTAGLIOLA</t>
    </r>
  </si>
  <si>
    <r>
      <rPr>
        <sz val="10"/>
        <rFont val="Arial"/>
        <family val="2"/>
      </rPr>
      <t>31:11</t>
    </r>
  </si>
  <si>
    <r>
      <rPr>
        <sz val="10"/>
        <rFont val="Arial"/>
        <family val="2"/>
      </rPr>
      <t>Harry HOLLAWAY</t>
    </r>
  </si>
  <si>
    <r>
      <rPr>
        <sz val="10"/>
        <rFont val="Arial"/>
        <family val="2"/>
      </rPr>
      <t>31:16</t>
    </r>
  </si>
  <si>
    <r>
      <rPr>
        <sz val="10"/>
        <rFont val="Arial"/>
        <family val="2"/>
      </rPr>
      <t>31:33</t>
    </r>
  </si>
  <si>
    <r>
      <rPr>
        <sz val="10"/>
        <rFont val="Arial"/>
        <family val="2"/>
      </rPr>
      <t>32:08</t>
    </r>
  </si>
  <si>
    <r>
      <rPr>
        <sz val="10"/>
        <rFont val="Arial"/>
        <family val="2"/>
      </rPr>
      <t>32:21</t>
    </r>
  </si>
  <si>
    <r>
      <rPr>
        <sz val="10"/>
        <rFont val="Arial"/>
        <family val="2"/>
      </rPr>
      <t>Connor SCROOP</t>
    </r>
  </si>
  <si>
    <r>
      <rPr>
        <sz val="10"/>
        <rFont val="Arial"/>
        <family val="2"/>
      </rPr>
      <t>31:03</t>
    </r>
  </si>
  <si>
    <r>
      <rPr>
        <sz val="10"/>
        <rFont val="Arial"/>
        <family val="2"/>
      </rPr>
      <t>16:34</t>
    </r>
  </si>
  <si>
    <r>
      <rPr>
        <sz val="10"/>
        <rFont val="Arial"/>
        <family val="2"/>
      </rPr>
      <t>Griffin KNIGHT</t>
    </r>
  </si>
  <si>
    <r>
      <rPr>
        <sz val="10"/>
        <rFont val="Arial"/>
        <family val="2"/>
      </rPr>
      <t>11:30</t>
    </r>
  </si>
  <si>
    <r>
      <rPr>
        <sz val="10"/>
        <rFont val="Arial"/>
        <family val="2"/>
      </rPr>
      <t>Sam BUSH</t>
    </r>
  </si>
  <si>
    <r>
      <rPr>
        <sz val="10"/>
        <rFont val="Arial"/>
        <family val="2"/>
      </rPr>
      <t>Nathan HAAS</t>
    </r>
  </si>
  <si>
    <r>
      <rPr>
        <sz val="10"/>
        <rFont val="Arial"/>
        <family val="2"/>
      </rPr>
      <t>26:12</t>
    </r>
  </si>
  <si>
    <r>
      <rPr>
        <sz val="10"/>
        <rFont val="Arial"/>
        <family val="2"/>
      </rPr>
      <t>27:18</t>
    </r>
  </si>
  <si>
    <r>
      <rPr>
        <sz val="10"/>
        <rFont val="Arial"/>
        <family val="2"/>
      </rPr>
      <t>27:31</t>
    </r>
  </si>
  <si>
    <r>
      <rPr>
        <sz val="10"/>
        <rFont val="Arial"/>
        <family val="2"/>
      </rPr>
      <t>27:53</t>
    </r>
  </si>
  <si>
    <r>
      <rPr>
        <sz val="10"/>
        <rFont val="Arial"/>
        <family val="2"/>
      </rPr>
      <t>John OAKES</t>
    </r>
  </si>
  <si>
    <r>
      <rPr>
        <sz val="10"/>
        <rFont val="Arial"/>
        <family val="2"/>
      </rPr>
      <t>28:29</t>
    </r>
  </si>
  <si>
    <r>
      <rPr>
        <sz val="10"/>
        <rFont val="Arial"/>
        <family val="2"/>
      </rPr>
      <t>28:53</t>
    </r>
  </si>
  <si>
    <r>
      <rPr>
        <sz val="10"/>
        <rFont val="Arial"/>
        <family val="2"/>
      </rPr>
      <t>26:22</t>
    </r>
  </si>
  <si>
    <r>
      <rPr>
        <sz val="10"/>
        <rFont val="Arial"/>
        <family val="2"/>
      </rPr>
      <t>Josh HUGHES</t>
    </r>
  </si>
  <si>
    <r>
      <rPr>
        <sz val="10"/>
        <rFont val="Arial"/>
        <family val="2"/>
      </rPr>
      <t>26:28</t>
    </r>
  </si>
  <si>
    <r>
      <rPr>
        <sz val="10"/>
        <rFont val="Arial"/>
        <family val="2"/>
      </rPr>
      <t>Alister SMITH</t>
    </r>
  </si>
  <si>
    <r>
      <rPr>
        <sz val="10"/>
        <rFont val="Arial"/>
        <family val="2"/>
      </rPr>
      <t>27:51</t>
    </r>
  </si>
  <si>
    <r>
      <rPr>
        <sz val="10"/>
        <rFont val="Arial"/>
        <family val="2"/>
      </rPr>
      <t>Jacob KOOP</t>
    </r>
  </si>
  <si>
    <r>
      <rPr>
        <sz val="10"/>
        <rFont val="Arial"/>
        <family val="2"/>
      </rPr>
      <t>28:08</t>
    </r>
  </si>
  <si>
    <r>
      <rPr>
        <sz val="10"/>
        <rFont val="Arial"/>
        <family val="2"/>
      </rPr>
      <t>Harrison BARRETT</t>
    </r>
  </si>
  <si>
    <r>
      <rPr>
        <sz val="10"/>
        <rFont val="Arial"/>
        <family val="2"/>
      </rPr>
      <t>14:22</t>
    </r>
  </si>
  <si>
    <r>
      <rPr>
        <sz val="10"/>
        <rFont val="Arial"/>
        <family val="2"/>
      </rPr>
      <t>22:56</t>
    </r>
  </si>
  <si>
    <r>
      <rPr>
        <sz val="10"/>
        <rFont val="Arial"/>
        <family val="2"/>
      </rPr>
      <t>Marc FOX</t>
    </r>
  </si>
  <si>
    <r>
      <rPr>
        <sz val="10"/>
        <rFont val="Arial"/>
        <family val="2"/>
      </rPr>
      <t>23:12</t>
    </r>
  </si>
  <si>
    <r>
      <rPr>
        <sz val="10"/>
        <rFont val="Arial"/>
        <family val="2"/>
      </rPr>
      <t>24:02</t>
    </r>
  </si>
  <si>
    <r>
      <rPr>
        <sz val="10"/>
        <rFont val="Arial"/>
        <family val="2"/>
      </rPr>
      <t>24:30</t>
    </r>
  </si>
  <si>
    <r>
      <rPr>
        <sz val="10"/>
        <rFont val="Arial"/>
        <family val="2"/>
      </rPr>
      <t>Marcus HOFER</t>
    </r>
  </si>
  <si>
    <r>
      <rPr>
        <sz val="10"/>
        <rFont val="Arial"/>
        <family val="2"/>
      </rPr>
      <t>24:41</t>
    </r>
  </si>
  <si>
    <r>
      <rPr>
        <sz val="10"/>
        <rFont val="Arial"/>
        <family val="2"/>
      </rPr>
      <t>Brayden FUNK</t>
    </r>
  </si>
  <si>
    <r>
      <rPr>
        <sz val="10"/>
        <rFont val="Arial"/>
        <family val="2"/>
      </rPr>
      <t>24:46</t>
    </r>
  </si>
  <si>
    <r>
      <rPr>
        <sz val="10"/>
        <rFont val="Arial"/>
        <family val="2"/>
      </rPr>
      <t>24:50</t>
    </r>
  </si>
  <si>
    <r>
      <rPr>
        <sz val="10"/>
        <rFont val="Arial"/>
        <family val="2"/>
      </rPr>
      <t>Jason IZZARD</t>
    </r>
  </si>
  <si>
    <r>
      <rPr>
        <sz val="10"/>
        <rFont val="Arial"/>
        <family val="2"/>
      </rPr>
      <t>Chris KING</t>
    </r>
  </si>
  <si>
    <r>
      <rPr>
        <sz val="10"/>
        <rFont val="Arial"/>
        <family val="2"/>
      </rPr>
      <t>24:54</t>
    </r>
  </si>
  <si>
    <r>
      <rPr>
        <sz val="10"/>
        <rFont val="Arial"/>
        <family val="2"/>
      </rPr>
      <t>Andrew BRAKER</t>
    </r>
  </si>
  <si>
    <r>
      <rPr>
        <sz val="10"/>
        <rFont val="Arial"/>
        <family val="2"/>
      </rPr>
      <t>24:55</t>
    </r>
  </si>
  <si>
    <r>
      <rPr>
        <sz val="10"/>
        <rFont val="Arial"/>
        <family val="2"/>
      </rPr>
      <t>25:08</t>
    </r>
  </si>
  <si>
    <r>
      <rPr>
        <sz val="10"/>
        <rFont val="Arial"/>
        <family val="2"/>
      </rPr>
      <t>25:14</t>
    </r>
  </si>
  <si>
    <r>
      <rPr>
        <sz val="10"/>
        <rFont val="Arial"/>
        <family val="2"/>
      </rPr>
      <t>25:37</t>
    </r>
  </si>
  <si>
    <r>
      <rPr>
        <sz val="10"/>
        <rFont val="Arial"/>
        <family val="2"/>
      </rPr>
      <t>23:17</t>
    </r>
  </si>
  <si>
    <r>
      <rPr>
        <sz val="10"/>
        <rFont val="Arial"/>
        <family val="2"/>
      </rPr>
      <t>23:37</t>
    </r>
  </si>
  <si>
    <r>
      <rPr>
        <sz val="10"/>
        <rFont val="Arial"/>
        <family val="2"/>
      </rPr>
      <t>23:50</t>
    </r>
  </si>
  <si>
    <r>
      <rPr>
        <sz val="10"/>
        <rFont val="Arial"/>
        <family val="2"/>
      </rPr>
      <t>Glenn FEAR</t>
    </r>
  </si>
  <si>
    <r>
      <rPr>
        <sz val="10"/>
        <rFont val="Arial"/>
        <family val="2"/>
      </rPr>
      <t>24:23</t>
    </r>
  </si>
  <si>
    <r>
      <rPr>
        <sz val="10"/>
        <rFont val="Arial"/>
        <family val="2"/>
      </rPr>
      <t>25:22</t>
    </r>
  </si>
  <si>
    <r>
      <rPr>
        <sz val="10"/>
        <rFont val="Arial"/>
        <family val="2"/>
      </rPr>
      <t>Hans WALTEMATH</t>
    </r>
  </si>
  <si>
    <r>
      <rPr>
        <sz val="10"/>
        <rFont val="Arial"/>
        <family val="2"/>
      </rPr>
      <t>20:13</t>
    </r>
  </si>
  <si>
    <r>
      <rPr>
        <sz val="10"/>
        <rFont val="Arial"/>
        <family val="2"/>
      </rPr>
      <t>24:19</t>
    </r>
  </si>
  <si>
    <r>
      <rPr>
        <sz val="10"/>
        <rFont val="Arial"/>
        <family val="2"/>
      </rPr>
      <t>John GILBERT</t>
    </r>
  </si>
  <si>
    <r>
      <rPr>
        <sz val="10"/>
        <rFont val="Arial"/>
        <family val="2"/>
      </rPr>
      <t>17:15</t>
    </r>
  </si>
  <si>
    <t>17th</t>
  </si>
  <si>
    <t>18th</t>
  </si>
  <si>
    <t>19th</t>
  </si>
  <si>
    <t>20th</t>
  </si>
  <si>
    <t>21st</t>
  </si>
  <si>
    <t>22nd</t>
  </si>
  <si>
    <r>
      <rPr>
        <sz val="10"/>
        <rFont val="Arial"/>
        <family val="2"/>
      </rPr>
      <t>Jarrad LITTLEFORD</t>
    </r>
  </si>
  <si>
    <r>
      <rPr>
        <sz val="10"/>
        <rFont val="Arial"/>
        <family val="2"/>
      </rPr>
      <t>19:22</t>
    </r>
  </si>
  <si>
    <r>
      <rPr>
        <sz val="10"/>
        <rFont val="Arial"/>
        <family val="2"/>
      </rPr>
      <t>Ben NICHOLSON</t>
    </r>
  </si>
  <si>
    <r>
      <rPr>
        <sz val="10"/>
        <rFont val="Arial"/>
        <family val="2"/>
      </rPr>
      <t>20:12</t>
    </r>
  </si>
  <si>
    <r>
      <rPr>
        <sz val="10"/>
        <rFont val="Arial"/>
        <family val="2"/>
      </rPr>
      <t>20:36</t>
    </r>
  </si>
  <si>
    <r>
      <rPr>
        <sz val="10"/>
        <rFont val="Arial"/>
        <family val="2"/>
      </rPr>
      <t>20:43</t>
    </r>
  </si>
  <si>
    <r>
      <rPr>
        <sz val="10"/>
        <rFont val="Arial"/>
        <family val="2"/>
      </rPr>
      <t>21:32</t>
    </r>
  </si>
  <si>
    <r>
      <rPr>
        <sz val="10"/>
        <rFont val="Arial"/>
        <family val="2"/>
      </rPr>
      <t>Harrison TOWART</t>
    </r>
  </si>
  <si>
    <r>
      <rPr>
        <sz val="10"/>
        <rFont val="Arial"/>
        <family val="2"/>
      </rPr>
      <t>22:38</t>
    </r>
  </si>
  <si>
    <r>
      <rPr>
        <sz val="10"/>
        <rFont val="Arial"/>
        <family val="2"/>
      </rPr>
      <t>Mick TOWART</t>
    </r>
  </si>
  <si>
    <r>
      <rPr>
        <sz val="10"/>
        <rFont val="Arial"/>
        <family val="2"/>
      </rPr>
      <t>20:14</t>
    </r>
  </si>
  <si>
    <r>
      <rPr>
        <sz val="10"/>
        <rFont val="Arial"/>
        <family val="2"/>
      </rPr>
      <t>23:42</t>
    </r>
  </si>
  <si>
    <r>
      <rPr>
        <sz val="10"/>
        <rFont val="Arial"/>
        <family val="2"/>
      </rPr>
      <t>24:16</t>
    </r>
  </si>
  <si>
    <r>
      <rPr>
        <sz val="10"/>
        <rFont val="Arial"/>
        <family val="2"/>
      </rPr>
      <t>Talia SIMPSON</t>
    </r>
  </si>
  <si>
    <r>
      <rPr>
        <sz val="10"/>
        <rFont val="Arial"/>
        <family val="2"/>
      </rPr>
      <t>25:34</t>
    </r>
  </si>
  <si>
    <t xml:space="preserve">Tessa MANNING </t>
  </si>
  <si>
    <r>
      <rPr>
        <sz val="10"/>
        <rFont val="Arial"/>
        <family val="2"/>
      </rPr>
      <t>Bek GRATTON</t>
    </r>
  </si>
  <si>
    <r>
      <rPr>
        <sz val="10"/>
        <rFont val="Arial"/>
        <family val="2"/>
      </rPr>
      <t>23:53</t>
    </r>
  </si>
  <si>
    <r>
      <rPr>
        <sz val="10"/>
        <rFont val="Arial"/>
        <family val="2"/>
      </rPr>
      <t>24:21</t>
    </r>
  </si>
  <si>
    <r>
      <rPr>
        <sz val="10"/>
        <rFont val="Arial"/>
        <family val="2"/>
      </rPr>
      <t>24:33</t>
    </r>
  </si>
  <si>
    <r>
      <rPr>
        <sz val="10"/>
        <rFont val="Arial"/>
        <family val="2"/>
      </rPr>
      <t>25:07</t>
    </r>
  </si>
  <si>
    <r>
      <rPr>
        <sz val="10"/>
        <rFont val="Arial"/>
        <family val="2"/>
      </rPr>
      <t>26:36</t>
    </r>
  </si>
  <si>
    <r>
      <rPr>
        <sz val="10"/>
        <rFont val="Arial"/>
        <family val="2"/>
      </rPr>
      <t>Jane RUSSELL</t>
    </r>
  </si>
  <si>
    <r>
      <rPr>
        <sz val="10"/>
        <rFont val="Arial"/>
        <family val="2"/>
      </rPr>
      <t>23:44</t>
    </r>
  </si>
  <si>
    <r>
      <rPr>
        <sz val="10"/>
        <rFont val="Arial"/>
        <family val="2"/>
      </rPr>
      <t>23:46</t>
    </r>
  </si>
  <si>
    <r>
      <rPr>
        <sz val="10"/>
        <rFont val="Arial"/>
        <family val="2"/>
      </rPr>
      <t>Anne-Marie CHOWLES</t>
    </r>
  </si>
  <si>
    <r>
      <rPr>
        <sz val="10"/>
        <rFont val="Arial"/>
        <family val="2"/>
      </rPr>
      <t>25:27</t>
    </r>
  </si>
  <si>
    <r>
      <rPr>
        <sz val="10"/>
        <rFont val="Arial"/>
        <family val="2"/>
      </rPr>
      <t>26:38</t>
    </r>
  </si>
  <si>
    <r>
      <rPr>
        <sz val="10"/>
        <rFont val="Arial"/>
        <family val="2"/>
      </rPr>
      <t>32:27</t>
    </r>
  </si>
  <si>
    <r>
      <rPr>
        <sz val="10"/>
        <rFont val="Arial"/>
        <family val="2"/>
      </rPr>
      <t>30:54</t>
    </r>
  </si>
  <si>
    <r>
      <rPr>
        <sz val="10"/>
        <rFont val="Arial"/>
        <family val="2"/>
      </rPr>
      <t>31:13</t>
    </r>
  </si>
  <si>
    <r>
      <rPr>
        <sz val="10"/>
        <rFont val="Arial"/>
        <family val="2"/>
      </rPr>
      <t>Cade SOMERVILLE</t>
    </r>
  </si>
  <si>
    <r>
      <rPr>
        <sz val="10"/>
        <rFont val="Arial"/>
        <family val="2"/>
      </rPr>
      <t>32:40</t>
    </r>
  </si>
  <si>
    <r>
      <rPr>
        <sz val="10"/>
        <rFont val="Arial"/>
        <family val="2"/>
      </rPr>
      <t>Nick GRAY</t>
    </r>
  </si>
  <si>
    <r>
      <rPr>
        <sz val="10"/>
        <rFont val="Arial"/>
        <family val="2"/>
      </rPr>
      <t>32:18</t>
    </r>
  </si>
  <si>
    <r>
      <rPr>
        <sz val="10"/>
        <rFont val="Arial"/>
        <family val="2"/>
      </rPr>
      <t>32:25</t>
    </r>
  </si>
  <si>
    <r>
      <rPr>
        <sz val="10"/>
        <rFont val="Arial"/>
        <family val="2"/>
      </rPr>
      <t>33:15</t>
    </r>
  </si>
  <si>
    <r>
      <rPr>
        <sz val="10"/>
        <rFont val="Arial"/>
        <family val="2"/>
      </rPr>
      <t>26:16</t>
    </r>
  </si>
  <si>
    <r>
      <rPr>
        <sz val="10"/>
        <rFont val="Arial"/>
        <family val="2"/>
      </rPr>
      <t>Felix BULL</t>
    </r>
  </si>
  <si>
    <r>
      <rPr>
        <sz val="10"/>
        <rFont val="Arial"/>
        <family val="2"/>
      </rPr>
      <t>26:45</t>
    </r>
  </si>
  <si>
    <r>
      <rPr>
        <sz val="10"/>
        <rFont val="Arial"/>
        <family val="2"/>
      </rPr>
      <t>Cooper FOX</t>
    </r>
  </si>
  <si>
    <r>
      <rPr>
        <sz val="10"/>
        <rFont val="Arial"/>
        <family val="2"/>
      </rPr>
      <t>27:11</t>
    </r>
  </si>
  <si>
    <r>
      <rPr>
        <sz val="10"/>
        <rFont val="Arial"/>
        <family val="2"/>
      </rPr>
      <t>28:36</t>
    </r>
  </si>
  <si>
    <r>
      <rPr>
        <sz val="10"/>
        <rFont val="Arial"/>
        <family val="2"/>
      </rPr>
      <t>Lincoln RIEGER</t>
    </r>
  </si>
  <si>
    <r>
      <rPr>
        <sz val="10"/>
        <rFont val="Arial"/>
        <family val="2"/>
      </rPr>
      <t>26:55</t>
    </r>
  </si>
  <si>
    <r>
      <rPr>
        <sz val="10"/>
        <rFont val="Arial"/>
        <family val="2"/>
      </rPr>
      <t>Jordan BROWN</t>
    </r>
  </si>
  <si>
    <r>
      <rPr>
        <sz val="10"/>
        <rFont val="Arial"/>
        <family val="2"/>
      </rPr>
      <t>27:46</t>
    </r>
  </si>
  <si>
    <r>
      <rPr>
        <sz val="10"/>
        <rFont val="Arial"/>
        <family val="2"/>
      </rPr>
      <t>22:08</t>
    </r>
  </si>
  <si>
    <r>
      <rPr>
        <sz val="10"/>
        <rFont val="Arial"/>
        <family val="2"/>
      </rPr>
      <t>15:21</t>
    </r>
  </si>
  <si>
    <r>
      <rPr>
        <sz val="10"/>
        <rFont val="Arial"/>
        <family val="2"/>
      </rPr>
      <t>16:46</t>
    </r>
  </si>
  <si>
    <r>
      <rPr>
        <sz val="10"/>
        <rFont val="Arial"/>
        <family val="2"/>
      </rPr>
      <t>17:03</t>
    </r>
  </si>
  <si>
    <r>
      <rPr>
        <sz val="10"/>
        <rFont val="Arial"/>
        <family val="2"/>
      </rPr>
      <t>Leo NICHOLSON</t>
    </r>
  </si>
  <si>
    <r>
      <rPr>
        <sz val="10"/>
        <rFont val="Arial"/>
        <family val="2"/>
      </rPr>
      <t>17:06</t>
    </r>
  </si>
  <si>
    <r>
      <rPr>
        <sz val="10"/>
        <rFont val="Arial"/>
        <family val="2"/>
      </rPr>
      <t>17:08</t>
    </r>
  </si>
  <si>
    <r>
      <rPr>
        <sz val="10"/>
        <rFont val="Arial"/>
        <family val="2"/>
      </rPr>
      <t>15:42</t>
    </r>
  </si>
  <si>
    <r>
      <rPr>
        <sz val="10"/>
        <rFont val="Arial"/>
        <family val="2"/>
      </rPr>
      <t>17:23</t>
    </r>
  </si>
  <si>
    <t>Hayley MULES</t>
  </si>
  <si>
    <t>Under 15 Women</t>
  </si>
  <si>
    <r>
      <rPr>
        <sz val="10"/>
        <rFont val="Arial"/>
        <family val="2"/>
      </rPr>
      <t>15:13</t>
    </r>
  </si>
  <si>
    <r>
      <rPr>
        <sz val="10"/>
        <rFont val="Arial"/>
        <family val="2"/>
      </rPr>
      <t>Evan HAWKES</t>
    </r>
  </si>
  <si>
    <r>
      <rPr>
        <sz val="10"/>
        <rFont val="Arial"/>
        <family val="2"/>
      </rPr>
      <t>16:54</t>
    </r>
  </si>
  <si>
    <t xml:space="preserve"> Zac SERET</t>
  </si>
  <si>
    <t>Under 13 Women</t>
  </si>
  <si>
    <r>
      <rPr>
        <sz val="10"/>
        <rFont val="Arial"/>
        <family val="2"/>
      </rPr>
      <t>19:26</t>
    </r>
  </si>
  <si>
    <r>
      <rPr>
        <sz val="10"/>
        <rFont val="Arial"/>
        <family val="2"/>
      </rPr>
      <t>16:21</t>
    </r>
  </si>
  <si>
    <t xml:space="preserve">2023 Senior Men's Series Points </t>
  </si>
  <si>
    <t>2023 Senior Women's Series Points</t>
  </si>
  <si>
    <t>2023 Junior Boy's Series Points</t>
  </si>
  <si>
    <t>2023 Junior Girl's Series Points</t>
  </si>
  <si>
    <r>
      <rPr>
        <sz val="10"/>
        <rFont val="Arial"/>
        <family val="2"/>
      </rPr>
      <t>33:18</t>
    </r>
  </si>
  <si>
    <r>
      <rPr>
        <sz val="10"/>
        <rFont val="Arial"/>
        <family val="2"/>
      </rPr>
      <t>33:26</t>
    </r>
  </si>
  <si>
    <r>
      <rPr>
        <sz val="10"/>
        <rFont val="Arial"/>
        <family val="2"/>
      </rPr>
      <t>33:38</t>
    </r>
  </si>
  <si>
    <r>
      <rPr>
        <sz val="10"/>
        <rFont val="Arial"/>
        <family val="2"/>
      </rPr>
      <t>33:53</t>
    </r>
  </si>
  <si>
    <r>
      <rPr>
        <sz val="10"/>
        <rFont val="Arial"/>
        <family val="2"/>
      </rPr>
      <t>36:26</t>
    </r>
  </si>
  <si>
    <r>
      <rPr>
        <sz val="10"/>
        <rFont val="Arial"/>
        <family val="2"/>
      </rPr>
      <t>34:01</t>
    </r>
  </si>
  <si>
    <r>
      <rPr>
        <sz val="10"/>
        <rFont val="Arial"/>
        <family val="2"/>
      </rPr>
      <t>34:58</t>
    </r>
  </si>
  <si>
    <r>
      <rPr>
        <sz val="10"/>
        <rFont val="Arial"/>
        <family val="2"/>
      </rPr>
      <t>11:59</t>
    </r>
  </si>
  <si>
    <r>
      <rPr>
        <sz val="10"/>
        <rFont val="Arial"/>
        <family val="2"/>
      </rPr>
      <t>30:25</t>
    </r>
  </si>
  <si>
    <r>
      <rPr>
        <sz val="10"/>
        <rFont val="Arial"/>
        <family val="2"/>
      </rPr>
      <t>30:42</t>
    </r>
  </si>
  <si>
    <r>
      <rPr>
        <sz val="10"/>
        <rFont val="Arial"/>
        <family val="2"/>
      </rPr>
      <t>30:53</t>
    </r>
  </si>
  <si>
    <r>
      <rPr>
        <sz val="10"/>
        <rFont val="Arial"/>
        <family val="2"/>
      </rPr>
      <t>31:17</t>
    </r>
  </si>
  <si>
    <r>
      <rPr>
        <sz val="10"/>
        <rFont val="Arial"/>
        <family val="2"/>
      </rPr>
      <t>31:51</t>
    </r>
  </si>
  <si>
    <r>
      <rPr>
        <sz val="10"/>
        <rFont val="Arial"/>
        <family val="2"/>
      </rPr>
      <t>32:02</t>
    </r>
  </si>
  <si>
    <r>
      <rPr>
        <sz val="10"/>
        <rFont val="Arial"/>
        <family val="2"/>
      </rPr>
      <t>32:15</t>
    </r>
  </si>
  <si>
    <r>
      <rPr>
        <sz val="10"/>
        <rFont val="Arial"/>
        <family val="2"/>
      </rPr>
      <t>32:17</t>
    </r>
  </si>
  <si>
    <r>
      <rPr>
        <sz val="10"/>
        <rFont val="Arial"/>
        <family val="2"/>
      </rPr>
      <t>32:23</t>
    </r>
  </si>
  <si>
    <r>
      <rPr>
        <sz val="10"/>
        <rFont val="Arial"/>
        <family val="2"/>
      </rPr>
      <t>32:47</t>
    </r>
  </si>
  <si>
    <r>
      <rPr>
        <sz val="10"/>
        <rFont val="Arial"/>
        <family val="2"/>
      </rPr>
      <t>29:54</t>
    </r>
  </si>
  <si>
    <r>
      <rPr>
        <sz val="10"/>
        <rFont val="Arial"/>
        <family val="2"/>
      </rPr>
      <t>30:04</t>
    </r>
  </si>
  <si>
    <r>
      <rPr>
        <sz val="10"/>
        <rFont val="Arial"/>
        <family val="2"/>
      </rPr>
      <t>30:38</t>
    </r>
  </si>
  <si>
    <r>
      <rPr>
        <sz val="10"/>
        <rFont val="Arial"/>
        <family val="2"/>
      </rPr>
      <t>31:47</t>
    </r>
  </si>
  <si>
    <r>
      <rPr>
        <sz val="10"/>
        <rFont val="Arial"/>
        <family val="2"/>
      </rPr>
      <t>24:59</t>
    </r>
  </si>
  <si>
    <r>
      <rPr>
        <sz val="10"/>
        <rFont val="Arial"/>
        <family val="2"/>
      </rPr>
      <t>29:51</t>
    </r>
  </si>
  <si>
    <r>
      <rPr>
        <sz val="10"/>
        <rFont val="Arial"/>
        <family val="2"/>
      </rPr>
      <t>30:09</t>
    </r>
  </si>
  <si>
    <r>
      <rPr>
        <sz val="10"/>
        <rFont val="Arial"/>
        <family val="2"/>
      </rPr>
      <t>20:02</t>
    </r>
  </si>
  <si>
    <r>
      <rPr>
        <sz val="10"/>
        <rFont val="Arial"/>
        <family val="2"/>
      </rPr>
      <t>20:03</t>
    </r>
  </si>
  <si>
    <r>
      <rPr>
        <sz val="10"/>
        <rFont val="Arial"/>
        <family val="2"/>
      </rPr>
      <t>20:26</t>
    </r>
  </si>
  <si>
    <r>
      <rPr>
        <sz val="10"/>
        <rFont val="Arial"/>
        <family val="2"/>
      </rPr>
      <t>20:35</t>
    </r>
  </si>
  <si>
    <r>
      <rPr>
        <sz val="10"/>
        <rFont val="Arial"/>
        <family val="2"/>
      </rPr>
      <t>20:39</t>
    </r>
  </si>
  <si>
    <r>
      <rPr>
        <sz val="10"/>
        <rFont val="Arial"/>
        <family val="2"/>
      </rPr>
      <t>20:49</t>
    </r>
  </si>
  <si>
    <r>
      <rPr>
        <sz val="10"/>
        <rFont val="Arial"/>
        <family val="2"/>
      </rPr>
      <t>21:07</t>
    </r>
  </si>
  <si>
    <r>
      <rPr>
        <sz val="10"/>
        <rFont val="Arial"/>
        <family val="2"/>
      </rPr>
      <t>21:22</t>
    </r>
  </si>
  <si>
    <r>
      <rPr>
        <sz val="10"/>
        <rFont val="Arial"/>
        <family val="2"/>
      </rPr>
      <t>21:37</t>
    </r>
  </si>
  <si>
    <r>
      <rPr>
        <sz val="10"/>
        <rFont val="Arial"/>
        <family val="2"/>
      </rPr>
      <t>22:03</t>
    </r>
  </si>
  <si>
    <r>
      <rPr>
        <sz val="10"/>
        <rFont val="Arial"/>
        <family val="2"/>
      </rPr>
      <t>22:10</t>
    </r>
  </si>
  <si>
    <r>
      <rPr>
        <sz val="10"/>
        <rFont val="Arial"/>
        <family val="2"/>
      </rPr>
      <t>22:30</t>
    </r>
  </si>
  <si>
    <r>
      <rPr>
        <sz val="10"/>
        <rFont val="Arial"/>
        <family val="2"/>
      </rPr>
      <t>22:32</t>
    </r>
  </si>
  <si>
    <r>
      <rPr>
        <sz val="10"/>
        <rFont val="Arial"/>
        <family val="2"/>
      </rPr>
      <t>23:49</t>
    </r>
  </si>
  <si>
    <r>
      <rPr>
        <sz val="10"/>
        <rFont val="Arial"/>
        <family val="2"/>
      </rPr>
      <t>23:52</t>
    </r>
  </si>
  <si>
    <r>
      <rPr>
        <sz val="10"/>
        <rFont val="Arial"/>
        <family val="2"/>
      </rPr>
      <t>24:01</t>
    </r>
  </si>
  <si>
    <r>
      <rPr>
        <sz val="10"/>
        <rFont val="Arial"/>
        <family val="2"/>
      </rPr>
      <t>21:26</t>
    </r>
  </si>
  <si>
    <r>
      <rPr>
        <sz val="10"/>
        <rFont val="Arial"/>
        <family val="2"/>
      </rPr>
      <t>22:01</t>
    </r>
  </si>
  <si>
    <r>
      <rPr>
        <sz val="10"/>
        <rFont val="Arial"/>
        <family val="2"/>
      </rPr>
      <t>17:51</t>
    </r>
  </si>
  <si>
    <r>
      <rPr>
        <sz val="10"/>
        <rFont val="Arial"/>
        <family val="2"/>
      </rPr>
      <t>17:41</t>
    </r>
  </si>
  <si>
    <r>
      <rPr>
        <sz val="10"/>
        <rFont val="Arial"/>
        <family val="2"/>
      </rPr>
      <t>17:42</t>
    </r>
  </si>
  <si>
    <r>
      <rPr>
        <sz val="10"/>
        <rFont val="Arial"/>
        <family val="2"/>
      </rPr>
      <t>18:26</t>
    </r>
  </si>
  <si>
    <r>
      <rPr>
        <sz val="10"/>
        <rFont val="Arial"/>
        <family val="2"/>
      </rPr>
      <t>18:49</t>
    </r>
  </si>
  <si>
    <r>
      <rPr>
        <sz val="10"/>
        <rFont val="Arial"/>
        <family val="2"/>
      </rPr>
      <t>19:05</t>
    </r>
  </si>
  <si>
    <r>
      <rPr>
        <sz val="10"/>
        <rFont val="Arial"/>
        <family val="2"/>
      </rPr>
      <t>19:16</t>
    </r>
  </si>
  <si>
    <r>
      <rPr>
        <sz val="10"/>
        <rFont val="Arial"/>
        <family val="2"/>
      </rPr>
      <t>19:24</t>
    </r>
  </si>
  <si>
    <r>
      <rPr>
        <sz val="10"/>
        <rFont val="Arial"/>
        <family val="2"/>
      </rPr>
      <t>19:41</t>
    </r>
  </si>
  <si>
    <r>
      <rPr>
        <sz val="10"/>
        <rFont val="Arial"/>
        <family val="2"/>
      </rPr>
      <t>20:00</t>
    </r>
  </si>
  <si>
    <r>
      <rPr>
        <sz val="10"/>
        <rFont val="Arial"/>
        <family val="2"/>
      </rPr>
      <t>20:07</t>
    </r>
  </si>
  <si>
    <r>
      <rPr>
        <sz val="10"/>
        <rFont val="Arial"/>
        <family val="2"/>
      </rPr>
      <t>20:25</t>
    </r>
  </si>
  <si>
    <r>
      <rPr>
        <sz val="10"/>
        <rFont val="Arial"/>
        <family val="2"/>
      </rPr>
      <t>20:51</t>
    </r>
  </si>
  <si>
    <r>
      <rPr>
        <sz val="10"/>
        <rFont val="Arial"/>
        <family val="2"/>
      </rPr>
      <t>17:04</t>
    </r>
  </si>
  <si>
    <r>
      <rPr>
        <sz val="10"/>
        <rFont val="Arial"/>
        <family val="2"/>
      </rPr>
      <t>18:05</t>
    </r>
  </si>
  <si>
    <r>
      <rPr>
        <sz val="10"/>
        <rFont val="Arial"/>
        <family val="2"/>
      </rPr>
      <t>18:13</t>
    </r>
  </si>
  <si>
    <r>
      <rPr>
        <sz val="10"/>
        <rFont val="Arial"/>
        <family val="2"/>
      </rPr>
      <t>19:14</t>
    </r>
  </si>
  <si>
    <r>
      <rPr>
        <sz val="10"/>
        <rFont val="Arial"/>
        <family val="2"/>
      </rPr>
      <t>19:18</t>
    </r>
  </si>
  <si>
    <r>
      <rPr>
        <sz val="10"/>
        <rFont val="Arial"/>
        <family val="2"/>
      </rPr>
      <t>22:11</t>
    </r>
  </si>
  <si>
    <r>
      <rPr>
        <sz val="10"/>
        <rFont val="Arial"/>
        <family val="2"/>
      </rPr>
      <t>23:36</t>
    </r>
  </si>
  <si>
    <r>
      <rPr>
        <sz val="10"/>
        <rFont val="Arial"/>
        <family val="2"/>
      </rPr>
      <t>24:32</t>
    </r>
  </si>
  <si>
    <r>
      <rPr>
        <sz val="10"/>
        <rFont val="Arial"/>
        <family val="2"/>
      </rPr>
      <t>24:37</t>
    </r>
  </si>
  <si>
    <r>
      <rPr>
        <sz val="10"/>
        <rFont val="Arial"/>
        <family val="2"/>
      </rPr>
      <t>26:18</t>
    </r>
  </si>
  <si>
    <r>
      <rPr>
        <sz val="10"/>
        <rFont val="Arial"/>
        <family val="2"/>
      </rPr>
      <t>24:58</t>
    </r>
  </si>
  <si>
    <r>
      <rPr>
        <sz val="10"/>
        <rFont val="Arial"/>
        <family val="2"/>
      </rPr>
      <t>26:39</t>
    </r>
  </si>
  <si>
    <r>
      <rPr>
        <sz val="10"/>
        <rFont val="Arial"/>
        <family val="2"/>
      </rPr>
      <t>27:00</t>
    </r>
  </si>
  <si>
    <r>
      <rPr>
        <sz val="10"/>
        <rFont val="Arial"/>
        <family val="2"/>
      </rPr>
      <t>24:03</t>
    </r>
  </si>
  <si>
    <r>
      <rPr>
        <sz val="10"/>
        <rFont val="Arial"/>
        <family val="2"/>
      </rPr>
      <t>27:54</t>
    </r>
  </si>
  <si>
    <r>
      <rPr>
        <sz val="10"/>
        <rFont val="Arial"/>
        <family val="2"/>
      </rPr>
      <t>23:51</t>
    </r>
  </si>
  <si>
    <r>
      <rPr>
        <sz val="10"/>
        <rFont val="Arial"/>
        <family val="2"/>
      </rPr>
      <t>25:19</t>
    </r>
  </si>
  <si>
    <r>
      <rPr>
        <sz val="10"/>
        <rFont val="Arial"/>
        <family val="2"/>
      </rPr>
      <t>25:45</t>
    </r>
  </si>
  <si>
    <r>
      <rPr>
        <sz val="10"/>
        <rFont val="Arial"/>
        <family val="2"/>
      </rPr>
      <t>27:14</t>
    </r>
  </si>
  <si>
    <r>
      <rPr>
        <sz val="10"/>
        <rFont val="Arial"/>
        <family val="2"/>
      </rPr>
      <t>28:24</t>
    </r>
  </si>
  <si>
    <r>
      <rPr>
        <sz val="10"/>
        <rFont val="Arial"/>
        <family val="2"/>
      </rPr>
      <t>22:34</t>
    </r>
  </si>
  <si>
    <r>
      <rPr>
        <sz val="10"/>
        <rFont val="Arial"/>
        <family val="2"/>
      </rPr>
      <t>34:10</t>
    </r>
  </si>
  <si>
    <r>
      <rPr>
        <sz val="10"/>
        <rFont val="Arial"/>
        <family val="2"/>
      </rPr>
      <t>34:52</t>
    </r>
  </si>
  <si>
    <r>
      <rPr>
        <sz val="10"/>
        <rFont val="Arial"/>
        <family val="2"/>
      </rPr>
      <t>33:57</t>
    </r>
  </si>
  <si>
    <r>
      <rPr>
        <sz val="10"/>
        <rFont val="Arial"/>
        <family val="2"/>
      </rPr>
      <t>34:03</t>
    </r>
  </si>
  <si>
    <r>
      <rPr>
        <sz val="10"/>
        <rFont val="Arial"/>
        <family val="2"/>
      </rPr>
      <t>34:30</t>
    </r>
  </si>
  <si>
    <r>
      <rPr>
        <sz val="10"/>
        <rFont val="Arial"/>
        <family val="2"/>
      </rPr>
      <t>33:19</t>
    </r>
  </si>
  <si>
    <r>
      <rPr>
        <sz val="10"/>
        <rFont val="Arial"/>
        <family val="2"/>
      </rPr>
      <t>35:37</t>
    </r>
  </si>
  <si>
    <r>
      <rPr>
        <sz val="10"/>
        <rFont val="Arial"/>
        <family val="2"/>
      </rPr>
      <t>36:08</t>
    </r>
  </si>
  <si>
    <r>
      <rPr>
        <sz val="10"/>
        <rFont val="Arial"/>
        <family val="2"/>
      </rPr>
      <t>29:27</t>
    </r>
  </si>
  <si>
    <r>
      <rPr>
        <sz val="10"/>
        <rFont val="Arial"/>
        <family val="2"/>
      </rPr>
      <t>32:13</t>
    </r>
  </si>
  <si>
    <r>
      <rPr>
        <sz val="10"/>
        <rFont val="Arial"/>
        <family val="2"/>
      </rPr>
      <t>30:39</t>
    </r>
  </si>
  <si>
    <r>
      <rPr>
        <sz val="10"/>
        <rFont val="Arial"/>
        <family val="2"/>
      </rPr>
      <t>32:39</t>
    </r>
  </si>
  <si>
    <r>
      <rPr>
        <sz val="10"/>
        <rFont val="Arial"/>
        <family val="2"/>
      </rPr>
      <t>32:05</t>
    </r>
  </si>
  <si>
    <r>
      <rPr>
        <sz val="10"/>
        <rFont val="Arial"/>
        <family val="2"/>
      </rPr>
      <t>30:18</t>
    </r>
  </si>
  <si>
    <r>
      <rPr>
        <sz val="10"/>
        <rFont val="Arial"/>
        <family val="2"/>
      </rPr>
      <t>19:23</t>
    </r>
  </si>
  <si>
    <r>
      <rPr>
        <sz val="10"/>
        <rFont val="Arial"/>
        <family val="2"/>
      </rPr>
      <t>21:10</t>
    </r>
  </si>
  <si>
    <r>
      <rPr>
        <sz val="10"/>
        <rFont val="Arial"/>
        <family val="2"/>
      </rPr>
      <t>21:28</t>
    </r>
  </si>
  <si>
    <r>
      <rPr>
        <sz val="10"/>
        <rFont val="Arial"/>
        <family val="2"/>
      </rPr>
      <t>21:44</t>
    </r>
  </si>
  <si>
    <r>
      <rPr>
        <sz val="10"/>
        <rFont val="Arial"/>
        <family val="2"/>
      </rPr>
      <t>22:23</t>
    </r>
  </si>
  <si>
    <r>
      <rPr>
        <sz val="10"/>
        <rFont val="Arial"/>
        <family val="2"/>
      </rPr>
      <t>19:17</t>
    </r>
  </si>
  <si>
    <r>
      <rPr>
        <sz val="10"/>
        <rFont val="Arial"/>
        <family val="2"/>
      </rPr>
      <t>19:48</t>
    </r>
  </si>
  <si>
    <r>
      <rPr>
        <sz val="10"/>
        <rFont val="Arial"/>
        <family val="2"/>
      </rPr>
      <t>19:50</t>
    </r>
  </si>
  <si>
    <r>
      <rPr>
        <sz val="10"/>
        <rFont val="Arial"/>
        <family val="2"/>
      </rPr>
      <t>20:31</t>
    </r>
  </si>
  <si>
    <r>
      <rPr>
        <sz val="10"/>
        <rFont val="Arial"/>
        <family val="2"/>
      </rPr>
      <t>21:36</t>
    </r>
  </si>
  <si>
    <r>
      <rPr>
        <sz val="10"/>
        <rFont val="Arial"/>
        <family val="2"/>
      </rPr>
      <t>22:46</t>
    </r>
  </si>
  <si>
    <r>
      <rPr>
        <sz val="10"/>
        <rFont val="Arial"/>
        <family val="2"/>
      </rPr>
      <t>23:25</t>
    </r>
  </si>
  <si>
    <r>
      <rPr>
        <sz val="10"/>
        <rFont val="Arial"/>
        <family val="2"/>
      </rPr>
      <t>23:34</t>
    </r>
  </si>
  <si>
    <r>
      <rPr>
        <sz val="10"/>
        <rFont val="Arial"/>
        <family val="2"/>
      </rPr>
      <t>22:39</t>
    </r>
  </si>
  <si>
    <r>
      <rPr>
        <sz val="10"/>
        <rFont val="Arial"/>
        <family val="2"/>
      </rPr>
      <t>24:05</t>
    </r>
  </si>
  <si>
    <r>
      <rPr>
        <sz val="10"/>
        <rFont val="Arial"/>
        <family val="2"/>
      </rPr>
      <t>19:37</t>
    </r>
  </si>
  <si>
    <r>
      <rPr>
        <sz val="10"/>
        <rFont val="Arial"/>
        <family val="2"/>
      </rPr>
      <t>23:15</t>
    </r>
  </si>
  <si>
    <r>
      <rPr>
        <sz val="10"/>
        <rFont val="Arial"/>
        <family val="2"/>
      </rPr>
      <t>24:06</t>
    </r>
  </si>
  <si>
    <r>
      <rPr>
        <sz val="10"/>
        <rFont val="Arial"/>
        <family val="2"/>
      </rPr>
      <t>20:38</t>
    </r>
  </si>
  <si>
    <r>
      <rPr>
        <sz val="10"/>
        <rFont val="Arial"/>
        <family val="2"/>
      </rPr>
      <t>23:11</t>
    </r>
  </si>
  <si>
    <r>
      <rPr>
        <sz val="10"/>
        <rFont val="Arial"/>
        <family val="2"/>
      </rPr>
      <t>21:25</t>
    </r>
  </si>
  <si>
    <r>
      <rPr>
        <sz val="10"/>
        <rFont val="Arial"/>
        <family val="2"/>
      </rPr>
      <t>23:58</t>
    </r>
  </si>
  <si>
    <t>RD1 XCC Eagle</t>
  </si>
  <si>
    <t>RD2 XCC Shepherds</t>
  </si>
  <si>
    <t>RD3 XCC Eagle</t>
  </si>
  <si>
    <t>RD4 XCM O'Halloran</t>
  </si>
  <si>
    <t>RD5 XCM Craigburn</t>
  </si>
  <si>
    <t>RD6 XCM Fox Creek</t>
  </si>
  <si>
    <t>RD7 XCM TBD</t>
  </si>
  <si>
    <r>
      <rPr>
        <sz val="10"/>
        <rFont val="Arial"/>
        <family val="2"/>
      </rPr>
      <t>Carly DUNN</t>
    </r>
  </si>
  <si>
    <t>Fri 20 Jan</t>
  </si>
  <si>
    <t>Eagle MTB Park</t>
  </si>
  <si>
    <t>XCC</t>
  </si>
  <si>
    <t>Sun 5 February</t>
  </si>
  <si>
    <t>Shepherd's Hill</t>
  </si>
  <si>
    <t>Sat 11 March </t>
  </si>
  <si>
    <t>Eagle MtB Park</t>
  </si>
  <si>
    <t>XCM (Twilight)</t>
  </si>
  <si>
    <t>Sat 18 March</t>
  </si>
  <si>
    <t>O'Halloran Hill</t>
  </si>
  <si>
    <t>XCM </t>
  </si>
  <si>
    <t>Sun 30 April</t>
  </si>
  <si>
    <t>Craigburn Farm</t>
  </si>
  <si>
    <t>Sun 28 May </t>
  </si>
  <si>
    <t>Fox Creek</t>
  </si>
  <si>
    <t>Sun 25 June</t>
  </si>
  <si>
    <t>Location TBA</t>
  </si>
  <si>
    <t>Sun 24 September</t>
  </si>
  <si>
    <t>Flinders Uni</t>
  </si>
  <si>
    <t>Sat 28 October</t>
  </si>
  <si>
    <t>Melrose </t>
  </si>
  <si>
    <t>Sun 29 October</t>
  </si>
  <si>
    <t>XCO State Champs </t>
  </si>
  <si>
    <t>Sun 12 November</t>
  </si>
  <si>
    <t>Eagle MtB Park </t>
  </si>
  <si>
    <t>Round 11</t>
  </si>
  <si>
    <t>Frequency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</si>
</sst>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2"/>
      <color rgb="FF2C2C2C"/>
      <name val="Arial"/>
      <family val="2"/>
    </font>
    <font>
      <sz val="12"/>
      <name val="Calibri"/>
      <family val="2"/>
      <scheme val="minor"/>
    </font>
    <font>
      <sz val="11"/>
      <color theme="1"/>
      <name val="Helvetica Neue"/>
      <family val="2"/>
    </font>
    <font>
      <i/>
      <sz val="11"/>
      <color theme="1"/>
      <name val="Helvetica Neue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</fills>
  <borders count="3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4" fillId="0" borderId="0"/>
    <xf numFmtId="0" fontId="6" fillId="0" borderId="0" applyNumberFormat="0" applyFill="0" applyBorder="0" applyAlignment="0" applyProtection="0"/>
  </cellStyleXfs>
  <cellXfs count="115">
    <xf numFmtId="0" fontId="0" fillId="0" borderId="0" xfId="0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3" fillId="2" borderId="2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 wrapText="1"/>
    </xf>
    <xf numFmtId="0" fontId="3" fillId="4" borderId="2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wrapText="1"/>
    </xf>
    <xf numFmtId="0" fontId="3" fillId="6" borderId="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wrapText="1"/>
    </xf>
    <xf numFmtId="164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7" fillId="8" borderId="0" xfId="2" applyFont="1" applyFill="1"/>
    <xf numFmtId="0" fontId="8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5" fillId="9" borderId="8" xfId="0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2" fillId="12" borderId="6" xfId="0" applyFont="1" applyFill="1" applyBorder="1" applyAlignment="1">
      <alignment horizontal="center" wrapText="1"/>
    </xf>
    <xf numFmtId="0" fontId="5" fillId="12" borderId="0" xfId="0" applyFont="1" applyFill="1"/>
    <xf numFmtId="0" fontId="0" fillId="12" borderId="0" xfId="0" applyFill="1"/>
    <xf numFmtId="0" fontId="13" fillId="0" borderId="0" xfId="0" applyFont="1"/>
    <xf numFmtId="1" fontId="0" fillId="8" borderId="0" xfId="0" applyNumberFormat="1" applyFill="1"/>
    <xf numFmtId="1" fontId="7" fillId="8" borderId="0" xfId="2" applyNumberFormat="1" applyFont="1" applyFill="1"/>
    <xf numFmtId="1" fontId="8" fillId="8" borderId="0" xfId="0" applyNumberFormat="1" applyFont="1" applyFill="1"/>
    <xf numFmtId="1" fontId="5" fillId="0" borderId="2" xfId="0" applyNumberFormat="1" applyFont="1" applyBorder="1" applyAlignment="1">
      <alignment horizontal="center"/>
    </xf>
    <xf numFmtId="0" fontId="5" fillId="8" borderId="0" xfId="0" applyFont="1" applyFill="1" applyAlignment="1">
      <alignment horizontal="center"/>
    </xf>
    <xf numFmtId="0" fontId="0" fillId="0" borderId="12" xfId="0" applyBorder="1"/>
    <xf numFmtId="0" fontId="13" fillId="0" borderId="12" xfId="0" applyFont="1" applyBorder="1"/>
    <xf numFmtId="0" fontId="12" fillId="12" borderId="14" xfId="0" applyFont="1" applyFill="1" applyBorder="1" applyAlignment="1">
      <alignment horizontal="left" wrapText="1"/>
    </xf>
    <xf numFmtId="1" fontId="12" fillId="12" borderId="15" xfId="0" applyNumberFormat="1" applyFont="1" applyFill="1" applyBorder="1" applyAlignment="1">
      <alignment horizontal="center" wrapText="1"/>
    </xf>
    <xf numFmtId="0" fontId="5" fillId="0" borderId="13" xfId="0" applyFont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14" fillId="0" borderId="2" xfId="0" applyNumberFormat="1" applyFont="1" applyBorder="1" applyAlignment="1">
      <alignment horizontal="center"/>
    </xf>
    <xf numFmtId="0" fontId="12" fillId="8" borderId="0" xfId="0" applyFont="1" applyFill="1" applyAlignment="1">
      <alignment horizontal="center"/>
    </xf>
    <xf numFmtId="1" fontId="5" fillId="8" borderId="0" xfId="0" applyNumberFormat="1" applyFont="1" applyFill="1" applyAlignment="1">
      <alignment horizontal="center"/>
    </xf>
    <xf numFmtId="0" fontId="12" fillId="12" borderId="14" xfId="0" applyFont="1" applyFill="1" applyBorder="1" applyAlignment="1">
      <alignment horizontal="center" wrapText="1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1" fontId="5" fillId="0" borderId="16" xfId="0" applyNumberFormat="1" applyFont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1" fontId="14" fillId="0" borderId="19" xfId="0" applyNumberFormat="1" applyFont="1" applyBorder="1" applyAlignment="1">
      <alignment horizontal="center"/>
    </xf>
    <xf numFmtId="0" fontId="15" fillId="0" borderId="0" xfId="0" applyFont="1"/>
    <xf numFmtId="0" fontId="12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12" fillId="12" borderId="23" xfId="0" applyFont="1" applyFill="1" applyBorder="1" applyAlignment="1">
      <alignment horizontal="center" wrapText="1"/>
    </xf>
    <xf numFmtId="1" fontId="12" fillId="12" borderId="21" xfId="0" applyNumberFormat="1" applyFont="1" applyFill="1" applyBorder="1" applyAlignment="1">
      <alignment horizontal="center" wrapText="1"/>
    </xf>
    <xf numFmtId="1" fontId="12" fillId="12" borderId="22" xfId="0" applyNumberFormat="1" applyFont="1" applyFill="1" applyBorder="1" applyAlignment="1">
      <alignment horizontal="center" wrapText="1"/>
    </xf>
    <xf numFmtId="0" fontId="12" fillId="12" borderId="24" xfId="0" applyFont="1" applyFill="1" applyBorder="1" applyAlignment="1">
      <alignment horizontal="left"/>
    </xf>
    <xf numFmtId="0" fontId="12" fillId="12" borderId="25" xfId="0" applyFont="1" applyFill="1" applyBorder="1" applyAlignment="1">
      <alignment horizontal="left"/>
    </xf>
    <xf numFmtId="0" fontId="5" fillId="9" borderId="13" xfId="0" applyFont="1" applyFill="1" applyBorder="1" applyAlignment="1">
      <alignment horizontal="center"/>
    </xf>
    <xf numFmtId="0" fontId="3" fillId="13" borderId="2" xfId="0" applyFont="1" applyFill="1" applyBorder="1" applyAlignment="1">
      <alignment horizontal="center"/>
    </xf>
    <xf numFmtId="0" fontId="3" fillId="13" borderId="2" xfId="0" applyFont="1" applyFill="1" applyBorder="1" applyAlignment="1">
      <alignment horizontal="center" wrapText="1"/>
    </xf>
    <xf numFmtId="0" fontId="0" fillId="13" borderId="2" xfId="0" applyFill="1" applyBorder="1" applyAlignment="1">
      <alignment horizontal="center"/>
    </xf>
    <xf numFmtId="0" fontId="0" fillId="14" borderId="0" xfId="0" applyFill="1" applyAlignment="1">
      <alignment horizontal="center"/>
    </xf>
    <xf numFmtId="1" fontId="5" fillId="0" borderId="17" xfId="0" applyNumberFormat="1" applyFont="1" applyBorder="1" applyAlignment="1">
      <alignment horizontal="center"/>
    </xf>
    <xf numFmtId="1" fontId="5" fillId="0" borderId="9" xfId="0" applyNumberFormat="1" applyFont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12" fillId="12" borderId="27" xfId="0" applyFont="1" applyFill="1" applyBorder="1" applyAlignment="1">
      <alignment horizontal="left" wrapText="1"/>
    </xf>
    <xf numFmtId="1" fontId="14" fillId="0" borderId="9" xfId="0" applyNumberFormat="1" applyFont="1" applyBorder="1" applyAlignment="1">
      <alignment horizontal="center"/>
    </xf>
    <xf numFmtId="1" fontId="14" fillId="0" borderId="20" xfId="0" applyNumberFormat="1" applyFont="1" applyBorder="1" applyAlignment="1">
      <alignment horizontal="center"/>
    </xf>
    <xf numFmtId="0" fontId="18" fillId="14" borderId="0" xfId="0" applyFont="1" applyFill="1" applyAlignment="1">
      <alignment horizontal="center" vertical="top"/>
    </xf>
    <xf numFmtId="0" fontId="1" fillId="0" borderId="0" xfId="0" applyFont="1"/>
    <xf numFmtId="0" fontId="17" fillId="0" borderId="0" xfId="0" applyFont="1" applyAlignment="1">
      <alignment horizontal="left" vertical="top" wrapText="1"/>
    </xf>
    <xf numFmtId="1" fontId="19" fillId="0" borderId="0" xfId="0" applyNumberFormat="1" applyFont="1" applyAlignment="1">
      <alignment horizontal="left" vertical="top" indent="1" shrinkToFit="1"/>
    </xf>
    <xf numFmtId="0" fontId="17" fillId="0" borderId="0" xfId="0" applyFont="1" applyAlignment="1">
      <alignment horizontal="right" vertical="top" wrapText="1"/>
    </xf>
    <xf numFmtId="0" fontId="20" fillId="0" borderId="0" xfId="0" applyFont="1" applyAlignment="1">
      <alignment horizontal="left" vertical="center" wrapText="1" indent="1"/>
    </xf>
    <xf numFmtId="0" fontId="20" fillId="0" borderId="0" xfId="0" applyFont="1" applyAlignment="1">
      <alignment horizontal="left" vertical="center" wrapText="1"/>
    </xf>
    <xf numFmtId="1" fontId="19" fillId="0" borderId="0" xfId="0" applyNumberFormat="1" applyFont="1" applyAlignment="1">
      <alignment horizontal="center" vertical="top" shrinkToFit="1"/>
    </xf>
    <xf numFmtId="20" fontId="17" fillId="0" borderId="0" xfId="0" applyNumberFormat="1" applyFont="1" applyAlignment="1">
      <alignment horizontal="right" vertical="top" wrapText="1"/>
    </xf>
    <xf numFmtId="0" fontId="12" fillId="12" borderId="27" xfId="0" applyFont="1" applyFill="1" applyBorder="1"/>
    <xf numFmtId="0" fontId="21" fillId="12" borderId="27" xfId="0" applyFont="1" applyFill="1" applyBorder="1"/>
    <xf numFmtId="1" fontId="5" fillId="0" borderId="24" xfId="0" applyNumberFormat="1" applyFont="1" applyBorder="1" applyAlignment="1">
      <alignment horizontal="center"/>
    </xf>
    <xf numFmtId="1" fontId="5" fillId="0" borderId="29" xfId="0" applyNumberFormat="1" applyFont="1" applyBorder="1" applyAlignment="1">
      <alignment horizontal="center"/>
    </xf>
    <xf numFmtId="1" fontId="5" fillId="0" borderId="28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49" fontId="18" fillId="14" borderId="0" xfId="0" applyNumberFormat="1" applyFont="1" applyFill="1" applyAlignment="1">
      <alignment horizontal="center" vertical="top"/>
    </xf>
    <xf numFmtId="49" fontId="1" fillId="0" borderId="0" xfId="0" applyNumberFormat="1" applyFont="1"/>
    <xf numFmtId="49" fontId="16" fillId="0" borderId="0" xfId="0" applyNumberFormat="1" applyFont="1" applyAlignment="1">
      <alignment horizontal="left" vertical="top" wrapText="1"/>
    </xf>
    <xf numFmtId="1" fontId="5" fillId="0" borderId="21" xfId="0" applyNumberFormat="1" applyFont="1" applyBorder="1" applyAlignment="1">
      <alignment horizontal="center"/>
    </xf>
    <xf numFmtId="1" fontId="5" fillId="8" borderId="2" xfId="0" applyNumberFormat="1" applyFont="1" applyFill="1" applyBorder="1" applyAlignment="1">
      <alignment horizontal="center"/>
    </xf>
    <xf numFmtId="1" fontId="14" fillId="0" borderId="24" xfId="0" applyNumberFormat="1" applyFont="1" applyBorder="1" applyAlignment="1">
      <alignment horizontal="center"/>
    </xf>
    <xf numFmtId="0" fontId="12" fillId="12" borderId="30" xfId="0" applyFont="1" applyFill="1" applyBorder="1" applyAlignment="1">
      <alignment horizontal="left"/>
    </xf>
    <xf numFmtId="1" fontId="14" fillId="0" borderId="29" xfId="0" applyNumberFormat="1" applyFont="1" applyBorder="1" applyAlignment="1">
      <alignment horizontal="center"/>
    </xf>
    <xf numFmtId="1" fontId="5" fillId="8" borderId="16" xfId="0" applyNumberFormat="1" applyFont="1" applyFill="1" applyBorder="1" applyAlignment="1">
      <alignment horizontal="center"/>
    </xf>
    <xf numFmtId="1" fontId="5" fillId="8" borderId="17" xfId="0" applyNumberFormat="1" applyFont="1" applyFill="1" applyBorder="1" applyAlignment="1">
      <alignment horizontal="center"/>
    </xf>
    <xf numFmtId="0" fontId="23" fillId="0" borderId="0" xfId="0" applyFont="1"/>
    <xf numFmtId="0" fontId="22" fillId="0" borderId="0" xfId="0" applyFont="1"/>
    <xf numFmtId="0" fontId="5" fillId="15" borderId="13" xfId="0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17" fillId="0" borderId="0" xfId="0" applyFont="1" applyAlignment="1">
      <alignment horizontal="left" vertical="top" wrapText="1"/>
    </xf>
    <xf numFmtId="0" fontId="11" fillId="11" borderId="3" xfId="0" applyFont="1" applyFill="1" applyBorder="1" applyAlignment="1">
      <alignment horizontal="center"/>
    </xf>
    <xf numFmtId="0" fontId="9" fillId="11" borderId="1" xfId="0" applyFont="1" applyFill="1" applyBorder="1" applyAlignment="1">
      <alignment horizontal="center"/>
    </xf>
    <xf numFmtId="0" fontId="9" fillId="11" borderId="4" xfId="0" applyFont="1" applyFill="1" applyBorder="1" applyAlignment="1">
      <alignment horizontal="center"/>
    </xf>
    <xf numFmtId="0" fontId="9" fillId="11" borderId="5" xfId="0" applyFont="1" applyFill="1" applyBorder="1" applyAlignment="1">
      <alignment horizontal="center"/>
    </xf>
    <xf numFmtId="0" fontId="11" fillId="11" borderId="1" xfId="0" applyFont="1" applyFill="1" applyBorder="1" applyAlignment="1">
      <alignment horizontal="center"/>
    </xf>
    <xf numFmtId="0" fontId="11" fillId="11" borderId="11" xfId="0" applyFont="1" applyFill="1" applyBorder="1" applyAlignment="1">
      <alignment horizontal="center"/>
    </xf>
  </cellXfs>
  <cellStyles count="3">
    <cellStyle name="Hyperlink" xfId="2" builtinId="8"/>
    <cellStyle name="Normal" xfId="0" builtinId="0"/>
    <cellStyle name="Normal 2" xfId="1" xr:uid="{3E611976-C757-424D-8394-B6B6F58A0DFB}"/>
  </cellStyles>
  <dxfs count="56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left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7</xdr:col>
      <xdr:colOff>197847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E6F31-6192-B24E-97CD-E4567C7A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725" y="361950"/>
          <a:ext cx="5750922" cy="21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1524001</xdr:colOff>
      <xdr:row>1</xdr:row>
      <xdr:rowOff>147637</xdr:rowOff>
    </xdr:from>
    <xdr:to>
      <xdr:col>18</xdr:col>
      <xdr:colOff>205121</xdr:colOff>
      <xdr:row>12</xdr:row>
      <xdr:rowOff>175945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6E84B-6341-B642-8416-0364168E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2001" y="338137"/>
          <a:ext cx="5805820" cy="2123808"/>
        </a:xfrm>
        <a:prstGeom prst="rect">
          <a:avLst/>
        </a:prstGeom>
      </xdr:spPr>
    </xdr:pic>
    <xdr:clientData/>
  </xdr:twoCellAnchor>
  <xdr:twoCellAnchor editAs="oneCell">
    <xdr:from>
      <xdr:col>9</xdr:col>
      <xdr:colOff>876300</xdr:colOff>
      <xdr:row>0</xdr:row>
      <xdr:rowOff>0</xdr:rowOff>
    </xdr:from>
    <xdr:to>
      <xdr:col>12</xdr:col>
      <xdr:colOff>434053</xdr:colOff>
      <xdr:row>11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AB9D83-BB53-F84D-AFCA-F16EED17E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33000" y="0"/>
          <a:ext cx="2758153" cy="222885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</xdr:row>
      <xdr:rowOff>152399</xdr:rowOff>
    </xdr:from>
    <xdr:to>
      <xdr:col>22</xdr:col>
      <xdr:colOff>101646</xdr:colOff>
      <xdr:row>11</xdr:row>
      <xdr:rowOff>104774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54B1FF-BDC1-E34D-B93E-6D205406B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8200" y="533399"/>
          <a:ext cx="2184446" cy="1666875"/>
        </a:xfrm>
        <a:prstGeom prst="rect">
          <a:avLst/>
        </a:prstGeom>
      </xdr:spPr>
    </xdr:pic>
    <xdr:clientData/>
  </xdr:twoCellAnchor>
  <xdr:twoCellAnchor editAs="oneCell">
    <xdr:from>
      <xdr:col>25</xdr:col>
      <xdr:colOff>719138</xdr:colOff>
      <xdr:row>1</xdr:row>
      <xdr:rowOff>119063</xdr:rowOff>
    </xdr:from>
    <xdr:to>
      <xdr:col>31</xdr:col>
      <xdr:colOff>43861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EBE1AD-2D31-3946-A89F-39F2BA9C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76238" y="309563"/>
          <a:ext cx="5674723" cy="2133333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</xdr:row>
      <xdr:rowOff>161925</xdr:rowOff>
    </xdr:from>
    <xdr:to>
      <xdr:col>25</xdr:col>
      <xdr:colOff>85725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79164C64-BF5D-AF40-9991-8DD1DDD7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5400" y="542925"/>
          <a:ext cx="2676525" cy="1620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396614</xdr:colOff>
      <xdr:row>6</xdr:row>
      <xdr:rowOff>23813</xdr:rowOff>
    </xdr:from>
    <xdr:to>
      <xdr:col>34</xdr:col>
      <xdr:colOff>1078355</xdr:colOff>
      <xdr:row>15</xdr:row>
      <xdr:rowOff>104315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BADD1A2D-2A58-E44A-9DF4-484B013C7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67314" y="1166813"/>
          <a:ext cx="1862841" cy="1795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590551</xdr:colOff>
      <xdr:row>0</xdr:row>
      <xdr:rowOff>90487</xdr:rowOff>
    </xdr:from>
    <xdr:to>
      <xdr:col>34</xdr:col>
      <xdr:colOff>1006107</xdr:colOff>
      <xdr:row>7</xdr:row>
      <xdr:rowOff>147637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DFC4A6CB-0E3E-8646-B2AC-A71DC8F39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1" y="90487"/>
          <a:ext cx="1596656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365974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08C1C3C5-737C-294A-B89A-B5548A4B5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728174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FB72F6E-9E20-3C4B-9EF3-72C54B6F7DAC}" name="Men_5" displayName="Men_5" ref="A17:J135" totalsRowShown="0" headerRowDxfId="55" dataDxfId="53" headerRowBorderDxfId="54" tableBorderDxfId="52">
  <autoFilter ref="A17:J135" xr:uid="{6FB72F6E-9E20-3C4B-9EF3-72C54B6F7DAC}"/>
  <sortState xmlns:xlrd2="http://schemas.microsoft.com/office/spreadsheetml/2017/richdata2" ref="A18:J135">
    <sortCondition descending="1" ref="J17:J135"/>
  </sortState>
  <tableColumns count="10">
    <tableColumn id="1" xr3:uid="{138DA150-8D2D-414F-AAED-F84809CED535}" name="Rider" dataDxfId="51"/>
    <tableColumn id="2" xr3:uid="{D8615D63-3546-B443-B490-7C1BF22C6B34}" name="RD1 XCC Eagle" dataDxfId="50">
      <calculatedColumnFormula>_xlfn.IFNA(INDEX('RD1 Eagle'!$I$2:$I$200,MATCH(Men_5[[#This Row],[Rider]],'RD1 Eagle'!$F$2:$F$200,0)),"")</calculatedColumnFormula>
    </tableColumn>
    <tableColumn id="3" xr3:uid="{3AB995A5-FB11-FE43-933E-A61E721DBF18}" name="RD2 XCC Shepherds" dataDxfId="49">
      <calculatedColumnFormula>_xlfn.IFNA(INDEX('RD2 Shepherds'!$I$2:$I$200,MATCH(Men_5[[#This Row],[Rider]],'RD2 Shepherds'!$F$2:$F$200,0)),"")</calculatedColumnFormula>
    </tableColumn>
    <tableColumn id="4" xr3:uid="{925B8789-DB8C-6A4D-89F6-D99EDEF2729B}" name="RD3 XCC Eagle" dataDxfId="48">
      <calculatedColumnFormula>_xlfn.IFNA(INDEX(#REF!,MATCH(Men_5[[#This Row],[Rider]],#REF!,0)),"")</calculatedColumnFormula>
    </tableColumn>
    <tableColumn id="5" xr3:uid="{4A559483-4D34-E648-9ACD-799B57AE4F57}" name="RD4 XCM O'Halloran" dataDxfId="47">
      <calculatedColumnFormula>_xlfn.IFNA(INDEX(#REF!,MATCH(Men_5[[#This Row],[Rider]],#REF!,0)),"")</calculatedColumnFormula>
    </tableColumn>
    <tableColumn id="6" xr3:uid="{0D8FFC3E-4A2B-814E-BB14-5A6E7831C4B6}" name="RD5 XCM Craigburn" dataDxfId="46">
      <calculatedColumnFormula>_xlfn.IFNA(INDEX(#REF!,MATCH(Men_5[[#This Row],[Rider]],#REF!,0)),"")</calculatedColumnFormula>
    </tableColumn>
    <tableColumn id="10" xr3:uid="{AB8D1A89-F2BC-C54E-8F76-29A94C5983AA}" name="RD6 XCM Fox Creek" dataDxfId="45">
      <calculatedColumnFormula>_xlfn.IFNA(INDEX(#REF!,MATCH(Men_5[[#This Row],[Rider]],#REF!,0)),"")</calculatedColumnFormula>
    </tableColumn>
    <tableColumn id="8" xr3:uid="{7091C678-2771-BA49-9E7D-A398FC117398}" name="RD7 XCM TBD" dataDxfId="44"/>
    <tableColumn id="11" xr3:uid="{72F50861-2C95-FA4F-A193-6BF33CE9E98B}" name="Number of Rounds" dataDxfId="43">
      <calculatedColumnFormula>7-COUNTBLANK(Men_5[[#This Row],[RD1 XCC Eagle]:[RD7 XCM TBD]])</calculatedColumnFormula>
    </tableColumn>
    <tableColumn id="7" xr3:uid="{9E68D26E-992B-DF4F-A56B-3ECCB435C4A1}" name="Best 5 of 7_x000a_Total" dataDxfId="42">
      <calculatedColumnFormula array="1">IF(Men_5[[#This Row],[Number of Rounds]]&lt;=5,SUM(IF(ISNA(B18:H18),0,B18:H18)),SUM(LARGE(B18:H18,{1,2,3,4,5})))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D2F1446-855D-8F43-B387-0C6353238DE8}" name="Women6" displayName="Women6" ref="M17:V42" totalsRowShown="0" headerRowDxfId="41" dataDxfId="39" headerRowBorderDxfId="40" tableBorderDxfId="38">
  <autoFilter ref="M17:V42" xr:uid="{9D2F1446-855D-8F43-B387-0C6353238DE8}"/>
  <sortState xmlns:xlrd2="http://schemas.microsoft.com/office/spreadsheetml/2017/richdata2" ref="M18:V42">
    <sortCondition descending="1" ref="V17:V42"/>
  </sortState>
  <tableColumns count="10">
    <tableColumn id="1" xr3:uid="{4BD69022-C659-CF49-96CE-053EE7410468}" name="Rider" dataDxfId="37"/>
    <tableColumn id="2" xr3:uid="{D652BE06-6877-4247-B8AE-1BC888D40123}" name="RD1 XCC Eagle" dataDxfId="36">
      <calculatedColumnFormula>_xlfn.IFNA(INDEX('RD1 Eagle'!$I$2:$I$200,MATCH(Women6[[#This Row],[Rider]],'RD1 Eagle'!$F$2:$F$200,0)),"")</calculatedColumnFormula>
    </tableColumn>
    <tableColumn id="3" xr3:uid="{7877517B-00C9-0C4E-9F47-0902A26C4BE6}" name="RD2 XCC Shepherds" dataDxfId="35">
      <calculatedColumnFormula>_xlfn.IFNA(INDEX('RD2 Shepherds'!$I$2:$I$200,MATCH(Women6[[#This Row],[Rider]],'RD2 Shepherds'!$F$2:$F$200,0)),"")</calculatedColumnFormula>
    </tableColumn>
    <tableColumn id="4" xr3:uid="{7C0B3AFA-A180-2F45-9471-BA19BE7507C2}" name="RD3 XCC Eagle" dataDxfId="34">
      <calculatedColumnFormula>_xlfn.IFNA(INDEX(#REF!,MATCH(Women6[[#This Row],[Rider]],#REF!,0)),"")</calculatedColumnFormula>
    </tableColumn>
    <tableColumn id="5" xr3:uid="{050A73C8-3231-D54F-B089-3FA9143D94CA}" name="RD4 XCM O'Halloran" dataDxfId="33">
      <calculatedColumnFormula>_xlfn.IFNA(INDEX(#REF!,MATCH(Women6[[#This Row],[Rider]],#REF!,0)),"")</calculatedColumnFormula>
    </tableColumn>
    <tableColumn id="6" xr3:uid="{80E06A4E-0716-D246-8B81-DE3319A12F3C}" name="RD5 XCM Craigburn" dataDxfId="32">
      <calculatedColumnFormula>_xlfn.IFNA(INDEX(#REF!,MATCH(Women6[[#This Row],[Rider]],#REF!,0)),"")</calculatedColumnFormula>
    </tableColumn>
    <tableColumn id="8" xr3:uid="{22420A4D-15EA-EA46-8169-0D3572847BC4}" name="RD6 XCM Fox Creek" dataDxfId="31">
      <calculatedColumnFormula>_xlfn.IFNA(INDEX(#REF!,MATCH(Women6[[#This Row],[Rider]],#REF!,0)),"")</calculatedColumnFormula>
    </tableColumn>
    <tableColumn id="9" xr3:uid="{234C0AA0-6F3C-CA41-BC28-7C382EE59293}" name="RD7 XCM TBD" dataDxfId="30"/>
    <tableColumn id="7" xr3:uid="{9D316545-0FB1-B843-AD99-4C7820C30ADA}" name="Number of Rounds" dataDxfId="29">
      <calculatedColumnFormula>7-COUNTBLANK(Women6[[#This Row],[RD1 XCC Eagle]:[RD7 XCM TBD]])</calculatedColumnFormula>
    </tableColumn>
    <tableColumn id="11" xr3:uid="{89DC98E4-36C6-BA4B-97CC-C0D20BD6104A}" name="Best 5 of 7_x000a_Total" dataDxfId="28">
      <calculatedColumnFormula array="1">IF(Men_5[[#This Row],[Number of Rounds]]&lt;=5,SUM(IF(ISNA(N18:T18),0,N18:T18)),SUM(LARGE(N18:T18,{1,2,3,4,5})))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92F2346-3C83-3547-8B69-6BAB4DD1A2E3}" name="Junior7" displayName="Junior7" ref="Y17:AH59" totalsRowShown="0" headerRowDxfId="27" dataDxfId="25" headerRowBorderDxfId="26" tableBorderDxfId="24">
  <autoFilter ref="Y17:AH59" xr:uid="{592F2346-3C83-3547-8B69-6BAB4DD1A2E3}"/>
  <sortState xmlns:xlrd2="http://schemas.microsoft.com/office/spreadsheetml/2017/richdata2" ref="Y18:AH59">
    <sortCondition descending="1" ref="AH17:AH59"/>
  </sortState>
  <tableColumns count="10">
    <tableColumn id="1" xr3:uid="{DB904407-4405-F245-AD5B-79542B133D77}" name="Rider" dataDxfId="23"/>
    <tableColumn id="2" xr3:uid="{49C51691-A07C-8645-B013-8FAF6BD793FB}" name="RD1 XCC Eagle" dataDxfId="22">
      <calculatedColumnFormula>_xlfn.IFNA(INDEX('RD1 Eagle'!$I$2:$I$200,MATCH(Junior7[[#This Row],[Rider]],'RD1 Eagle'!$F$2:$F$200,0)),"")</calculatedColumnFormula>
    </tableColumn>
    <tableColumn id="3" xr3:uid="{A41990D3-1CCD-7C4D-A7FE-DBA1D2EFB4F0}" name="RD2 XCC Shepherds" dataDxfId="21">
      <calculatedColumnFormula>_xlfn.IFNA(INDEX('RD2 Shepherds'!$I$2:$I$200,MATCH(Junior7[[#This Row],[Rider]],'RD2 Shepherds'!$F$2:$F$200,0)),"")</calculatedColumnFormula>
    </tableColumn>
    <tableColumn id="4" xr3:uid="{FBE52D38-56AB-1E49-B0B5-AD408528BED1}" name="RD3 XCC Eagle" dataDxfId="20">
      <calculatedColumnFormula>_xlfn.IFNA(INDEX(#REF!,MATCH(Junior7[[#This Row],[Rider]],#REF!,0)),"")</calculatedColumnFormula>
    </tableColumn>
    <tableColumn id="5" xr3:uid="{92C429E4-BC95-5F48-9B07-C4B4B5A8B170}" name="RD4 XCM O'Halloran" dataDxfId="19">
      <calculatedColumnFormula>_xlfn.IFNA(INDEX(#REF!,MATCH(Junior7[[#This Row],[Rider]],#REF!,0)),"")</calculatedColumnFormula>
    </tableColumn>
    <tableColumn id="6" xr3:uid="{133F6194-F384-424F-944C-04A430BBDCC2}" name="RD5 XCM Craigburn" dataDxfId="18">
      <calculatedColumnFormula>_xlfn.IFNA(INDEX(#REF!,MATCH(Junior7[[#This Row],[Rider]],#REF!,0)),"")</calculatedColumnFormula>
    </tableColumn>
    <tableColumn id="8" xr3:uid="{F75AD10B-4FEA-C041-ABF0-502126FFBB1F}" name="RD6 XCM Fox Creek" dataDxfId="17">
      <calculatedColumnFormula>_xlfn.IFNA(INDEX(#REF!,MATCH(Junior7[[#This Row],[Rider]],#REF!,0)),"")</calculatedColumnFormula>
    </tableColumn>
    <tableColumn id="9" xr3:uid="{9DCFD1A8-BABF-4144-8E77-A4F050ED21B3}" name="RD7 XCM TBD" dataDxfId="16"/>
    <tableColumn id="11" xr3:uid="{C03D3357-A7C4-934C-9541-4FE0E3C0F7E5}" name="Number of Rounds" dataDxfId="15">
      <calculatedColumnFormula>6-COUNTBLANK(Junior7[[#This Row],[RD1 XCC Eagle]:[RD6 XCM Fox Creek]])</calculatedColumnFormula>
    </tableColumn>
    <tableColumn id="7" xr3:uid="{DC132EA9-7048-DF41-9F36-76B7A5EF0CE9}" name="Best 5 of 7_x000a_Total" dataDxfId="14">
      <calculatedColumnFormula array="1">IF(Junior7[[#This Row],[Number of Rounds]]&lt;=5,SUM(IF(ISNA(Z18:AF18),0,Z18:AF18)),SUM(LARGE(Z18:AF18,{1,2,3,4,5})))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552E037-DFF4-034A-9DEF-A51B2D1B3D5C}" name="Women5108" displayName="Women5108" ref="AK17:AT24" totalsRowShown="0" headerRowDxfId="13" dataDxfId="11" headerRowBorderDxfId="12" tableBorderDxfId="10">
  <autoFilter ref="AK17:AT24" xr:uid="{C552E037-DFF4-034A-9DEF-A51B2D1B3D5C}"/>
  <sortState xmlns:xlrd2="http://schemas.microsoft.com/office/spreadsheetml/2017/richdata2" ref="AK18:AT24">
    <sortCondition descending="1" ref="AT17:AT24"/>
  </sortState>
  <tableColumns count="10">
    <tableColumn id="1" xr3:uid="{C5E454DF-8BB4-6F4A-884D-FA2A47021071}" name="Rider" dataDxfId="9"/>
    <tableColumn id="2" xr3:uid="{8E3BF666-4807-9C4C-8941-95CE3A3306D8}" name="RD1 XCC Eagle" dataDxfId="8">
      <calculatedColumnFormula>_xlfn.IFNA(INDEX('RD1 Eagle'!$I$2:$I$200,MATCH(Women5108[[#This Row],[Rider]],'RD1 Eagle'!$F$2:$F$200,0)),"")</calculatedColumnFormula>
    </tableColumn>
    <tableColumn id="3" xr3:uid="{BDC42484-0B2D-8143-BC49-8A14D722860D}" name="RD2 XCC Shepherds" dataDxfId="7">
      <calculatedColumnFormula>_xlfn.IFNA(INDEX('RD2 Shepherds'!$I$2:$I$200,MATCH(Women5108[[#This Row],[Rider]],'RD2 Shepherds'!$F$2:$F$200,0)),"")</calculatedColumnFormula>
    </tableColumn>
    <tableColumn id="4" xr3:uid="{DC006417-0B75-0448-9A91-E939B127E5DE}" name="RD3 XCC Eagle" dataDxfId="6"/>
    <tableColumn id="5" xr3:uid="{F77CAD02-7790-7B41-B45C-2404AD108FFD}" name="RD4 XCM O'Halloran" dataDxfId="5"/>
    <tableColumn id="6" xr3:uid="{9E747272-24ED-2847-8D63-F050E3DBF769}" name="RD5 XCM Craigburn" dataDxfId="4"/>
    <tableColumn id="8" xr3:uid="{AE0199CC-9244-9A4B-9817-DF07AE4F0433}" name="RD6 XCM Fox Creek" dataDxfId="3"/>
    <tableColumn id="9" xr3:uid="{26826726-4000-9141-B7B1-ADD4666257F8}" name="RD7 XCM TBD" dataDxfId="2"/>
    <tableColumn id="7" xr3:uid="{8F2BB6F5-75BC-7248-B806-B7A04E9FFB38}" name="Number of Rounds" dataDxfId="1">
      <calculatedColumnFormula>6-COUNTBLANK(Women5108[[#This Row],[RD1 XCC Eagle]:[RD6 XCM Fox Creek]])</calculatedColumnFormula>
    </tableColumn>
    <tableColumn id="11" xr3:uid="{633A5E0F-EF8E-1149-B7B8-0D1379389B17}" name="Best 5 of 7_x000a_Total" dataDxfId="0">
      <calculatedColumnFormula array="1">IF(Women5108[[#This Row],[Number of Rounds]]&lt;=5,SUM(IF(ISNA(AL18:AR18),0,AL18:AR18)),SUM(LARGE(AL18:AR18,{1,2,3,4,5})))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3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N35"/>
  <sheetViews>
    <sheetView workbookViewId="0">
      <selection activeCell="I30" sqref="I30"/>
    </sheetView>
  </sheetViews>
  <sheetFormatPr baseColWidth="10" defaultColWidth="8.83203125" defaultRowHeight="15" x14ac:dyDescent="0.2"/>
  <cols>
    <col min="2" max="2" width="17.83203125" bestFit="1" customWidth="1"/>
    <col min="3" max="5" width="21" customWidth="1"/>
    <col min="6" max="6" width="21.5" customWidth="1"/>
  </cols>
  <sheetData>
    <row r="1" spans="1:14" x14ac:dyDescent="0.2">
      <c r="A1" s="31" t="s">
        <v>10</v>
      </c>
      <c r="B1" s="31" t="s">
        <v>11</v>
      </c>
      <c r="C1" s="31" t="s">
        <v>12</v>
      </c>
      <c r="D1" s="31" t="s">
        <v>13</v>
      </c>
    </row>
    <row r="2" spans="1:14" x14ac:dyDescent="0.2">
      <c r="A2" t="s">
        <v>0</v>
      </c>
      <c r="B2" s="104" t="s">
        <v>475</v>
      </c>
      <c r="C2" s="104" t="s">
        <v>473</v>
      </c>
      <c r="D2" s="104" t="s">
        <v>474</v>
      </c>
    </row>
    <row r="3" spans="1:14" x14ac:dyDescent="0.2">
      <c r="A3" s="54" t="s">
        <v>1</v>
      </c>
      <c r="B3" s="104" t="s">
        <v>475</v>
      </c>
      <c r="C3" s="104" t="s">
        <v>476</v>
      </c>
      <c r="D3" s="104" t="s">
        <v>477</v>
      </c>
      <c r="E3" s="54"/>
    </row>
    <row r="4" spans="1:14" x14ac:dyDescent="0.2">
      <c r="A4" s="54" t="s">
        <v>2</v>
      </c>
      <c r="B4" s="104" t="s">
        <v>475</v>
      </c>
      <c r="C4" s="104" t="s">
        <v>478</v>
      </c>
      <c r="D4" s="104" t="s">
        <v>479</v>
      </c>
      <c r="E4" s="54"/>
    </row>
    <row r="5" spans="1:14" x14ac:dyDescent="0.2">
      <c r="A5" t="s">
        <v>3</v>
      </c>
      <c r="B5" s="104" t="s">
        <v>480</v>
      </c>
      <c r="C5" s="104" t="s">
        <v>481</v>
      </c>
      <c r="D5" s="104" t="s">
        <v>482</v>
      </c>
    </row>
    <row r="6" spans="1:14" x14ac:dyDescent="0.2">
      <c r="A6" t="s">
        <v>4</v>
      </c>
      <c r="B6" s="104" t="s">
        <v>483</v>
      </c>
      <c r="C6" s="104" t="s">
        <v>484</v>
      </c>
      <c r="D6" s="104" t="s">
        <v>485</v>
      </c>
      <c r="L6" s="104"/>
      <c r="M6" s="104"/>
      <c r="N6" s="104"/>
    </row>
    <row r="7" spans="1:14" x14ac:dyDescent="0.2">
      <c r="A7" t="s">
        <v>5</v>
      </c>
      <c r="B7" s="104" t="s">
        <v>7</v>
      </c>
      <c r="C7" s="104" t="s">
        <v>486</v>
      </c>
      <c r="D7" s="104" t="s">
        <v>487</v>
      </c>
      <c r="L7" s="104"/>
      <c r="M7" s="104"/>
      <c r="N7" s="104"/>
    </row>
    <row r="8" spans="1:14" x14ac:dyDescent="0.2">
      <c r="A8" t="s">
        <v>6</v>
      </c>
      <c r="B8" s="104" t="s">
        <v>483</v>
      </c>
      <c r="C8" s="104" t="s">
        <v>488</v>
      </c>
      <c r="D8" s="103" t="s">
        <v>489</v>
      </c>
      <c r="L8" s="104"/>
      <c r="M8" s="104"/>
      <c r="N8" s="104"/>
    </row>
    <row r="9" spans="1:14" x14ac:dyDescent="0.2">
      <c r="A9" s="54" t="s">
        <v>9</v>
      </c>
      <c r="B9" s="104" t="s">
        <v>8</v>
      </c>
      <c r="C9" s="104" t="s">
        <v>490</v>
      </c>
      <c r="D9" s="104" t="s">
        <v>491</v>
      </c>
      <c r="E9" s="54"/>
      <c r="L9" s="104"/>
      <c r="M9" s="104"/>
      <c r="N9" s="104"/>
    </row>
    <row r="10" spans="1:14" x14ac:dyDescent="0.2">
      <c r="A10" t="s">
        <v>49</v>
      </c>
      <c r="B10" s="104" t="s">
        <v>8</v>
      </c>
      <c r="C10" s="104" t="s">
        <v>492</v>
      </c>
      <c r="D10" s="104" t="s">
        <v>493</v>
      </c>
      <c r="L10" s="104"/>
      <c r="M10" s="104"/>
      <c r="N10" s="104"/>
    </row>
    <row r="11" spans="1:14" x14ac:dyDescent="0.2">
      <c r="A11" t="s">
        <v>50</v>
      </c>
      <c r="B11" s="104" t="s">
        <v>8</v>
      </c>
      <c r="C11" s="104" t="s">
        <v>494</v>
      </c>
      <c r="D11" s="104" t="s">
        <v>493</v>
      </c>
      <c r="L11" s="104"/>
      <c r="M11" s="104"/>
      <c r="N11" s="104"/>
    </row>
    <row r="12" spans="1:14" x14ac:dyDescent="0.2">
      <c r="A12" t="s">
        <v>498</v>
      </c>
      <c r="B12" s="104" t="s">
        <v>495</v>
      </c>
      <c r="C12" s="104" t="s">
        <v>496</v>
      </c>
      <c r="D12" s="104" t="s">
        <v>497</v>
      </c>
      <c r="L12" s="104"/>
      <c r="M12" s="104"/>
      <c r="N12" s="103"/>
    </row>
    <row r="13" spans="1:14" x14ac:dyDescent="0.2">
      <c r="A13" s="31" t="s">
        <v>14</v>
      </c>
      <c r="B13" s="32"/>
      <c r="C13" s="32"/>
      <c r="D13" s="32"/>
      <c r="L13" s="104"/>
      <c r="M13" s="104"/>
      <c r="N13" s="104"/>
    </row>
    <row r="14" spans="1:14" x14ac:dyDescent="0.2">
      <c r="A14" t="s">
        <v>51</v>
      </c>
      <c r="L14" s="104"/>
      <c r="M14" s="104"/>
      <c r="N14" s="104"/>
    </row>
    <row r="15" spans="1:14" x14ac:dyDescent="0.2">
      <c r="A15" t="s">
        <v>52</v>
      </c>
      <c r="L15" s="104"/>
      <c r="M15" s="104"/>
      <c r="N15" s="104"/>
    </row>
    <row r="16" spans="1:14" x14ac:dyDescent="0.2">
      <c r="A16" s="54"/>
      <c r="B16" s="54"/>
      <c r="C16" s="54"/>
      <c r="L16" s="104"/>
      <c r="M16" s="104"/>
      <c r="N16" s="104"/>
    </row>
    <row r="17" spans="1:6" x14ac:dyDescent="0.2">
      <c r="A17" s="54"/>
      <c r="B17" s="54"/>
      <c r="C17" s="54"/>
    </row>
    <row r="27" spans="1:6" x14ac:dyDescent="0.2">
      <c r="C27" s="1"/>
      <c r="D27" s="1"/>
      <c r="E27" s="1"/>
      <c r="F27" s="1"/>
    </row>
    <row r="28" spans="1:6" x14ac:dyDescent="0.2">
      <c r="C28" s="2"/>
      <c r="D28" s="2"/>
      <c r="E28" s="2"/>
      <c r="F28" s="2"/>
    </row>
    <row r="29" spans="1:6" x14ac:dyDescent="0.2">
      <c r="C29" s="2"/>
      <c r="D29" s="2"/>
      <c r="E29" s="2"/>
      <c r="F29" s="2"/>
    </row>
    <row r="30" spans="1:6" x14ac:dyDescent="0.2">
      <c r="C30" s="2"/>
      <c r="D30" s="2"/>
      <c r="E30" s="2"/>
      <c r="F30" s="2"/>
    </row>
    <row r="31" spans="1:6" x14ac:dyDescent="0.2">
      <c r="C31" s="2"/>
      <c r="D31" s="2"/>
      <c r="E31" s="2"/>
      <c r="F31" s="2"/>
    </row>
    <row r="32" spans="1:6" x14ac:dyDescent="0.2">
      <c r="C32" s="2"/>
      <c r="D32" s="2"/>
      <c r="E32" s="2"/>
      <c r="F32" s="2"/>
    </row>
    <row r="33" spans="3:6" x14ac:dyDescent="0.2">
      <c r="C33" s="2"/>
      <c r="D33" s="2"/>
      <c r="E33" s="2"/>
      <c r="F33" s="2"/>
    </row>
    <row r="34" spans="3:6" x14ac:dyDescent="0.2">
      <c r="C34" s="2"/>
      <c r="D34" s="2"/>
      <c r="E34" s="2"/>
      <c r="F34" s="2"/>
    </row>
    <row r="35" spans="3:6" x14ac:dyDescent="0.2">
      <c r="C35" s="2"/>
      <c r="D35" s="2"/>
      <c r="E35" s="2"/>
      <c r="F35" s="2"/>
    </row>
  </sheetData>
  <phoneticPr fontId="10" type="noConversion"/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2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L46"/>
  <sheetViews>
    <sheetView topLeftCell="A36" workbookViewId="0">
      <selection activeCell="C59" sqref="C59"/>
    </sheetView>
  </sheetViews>
  <sheetFormatPr baseColWidth="10" defaultColWidth="8.83203125" defaultRowHeight="15" x14ac:dyDescent="0.2"/>
  <sheetData>
    <row r="1" spans="1:12" x14ac:dyDescent="0.2">
      <c r="A1" t="s">
        <v>15</v>
      </c>
    </row>
    <row r="2" spans="1:12" ht="34" x14ac:dyDescent="0.4">
      <c r="C2" s="106" t="s">
        <v>16</v>
      </c>
      <c r="D2" s="107"/>
      <c r="E2" s="107"/>
      <c r="F2" s="107"/>
      <c r="G2" s="107"/>
      <c r="H2" s="107"/>
      <c r="I2" s="107"/>
      <c r="J2" s="107"/>
    </row>
    <row r="3" spans="1:12" ht="48" x14ac:dyDescent="0.2">
      <c r="A3" s="3" t="s">
        <v>17</v>
      </c>
      <c r="B3" s="3" t="s">
        <v>18</v>
      </c>
      <c r="C3" s="4" t="s">
        <v>41</v>
      </c>
      <c r="D3" s="4" t="s">
        <v>25</v>
      </c>
      <c r="E3" s="5" t="s">
        <v>19</v>
      </c>
      <c r="F3" s="6" t="s">
        <v>20</v>
      </c>
      <c r="G3" s="7" t="s">
        <v>21</v>
      </c>
      <c r="H3" s="8" t="s">
        <v>22</v>
      </c>
      <c r="I3" s="9" t="s">
        <v>23</v>
      </c>
      <c r="J3" s="10" t="s">
        <v>24</v>
      </c>
      <c r="K3" s="68" t="s">
        <v>55</v>
      </c>
      <c r="L3" s="69" t="s">
        <v>56</v>
      </c>
    </row>
    <row r="4" spans="1:12" x14ac:dyDescent="0.2">
      <c r="A4" s="3">
        <v>1</v>
      </c>
      <c r="B4" s="3">
        <v>500</v>
      </c>
      <c r="C4" s="11">
        <v>1</v>
      </c>
      <c r="D4" s="12">
        <v>500</v>
      </c>
      <c r="E4" s="13">
        <v>0.8</v>
      </c>
      <c r="F4" s="13">
        <v>400</v>
      </c>
      <c r="G4" s="14">
        <v>0.7</v>
      </c>
      <c r="H4" s="14">
        <v>350</v>
      </c>
      <c r="I4" s="15">
        <v>0.6</v>
      </c>
      <c r="J4" s="15">
        <v>300</v>
      </c>
      <c r="K4" s="70">
        <v>0.5</v>
      </c>
      <c r="L4" s="70">
        <f>K4*B4</f>
        <v>250</v>
      </c>
    </row>
    <row r="5" spans="1:12" x14ac:dyDescent="0.2">
      <c r="A5" s="3">
        <v>2</v>
      </c>
      <c r="B5" s="3">
        <v>450</v>
      </c>
      <c r="C5" s="11">
        <v>1</v>
      </c>
      <c r="D5" s="12">
        <v>450</v>
      </c>
      <c r="E5" s="13">
        <v>0.8</v>
      </c>
      <c r="F5" s="13">
        <v>360</v>
      </c>
      <c r="G5" s="14">
        <v>0.7</v>
      </c>
      <c r="H5" s="14">
        <v>315</v>
      </c>
      <c r="I5" s="15">
        <v>0.6</v>
      </c>
      <c r="J5" s="15">
        <v>270</v>
      </c>
      <c r="K5" s="70">
        <v>0.5</v>
      </c>
      <c r="L5" s="70">
        <f t="shared" ref="L5:L43" si="0">K5*B5</f>
        <v>225</v>
      </c>
    </row>
    <row r="6" spans="1:12" x14ac:dyDescent="0.2">
      <c r="A6" s="3">
        <v>3</v>
      </c>
      <c r="B6" s="3">
        <v>420</v>
      </c>
      <c r="C6" s="11">
        <v>1</v>
      </c>
      <c r="D6" s="12">
        <v>420</v>
      </c>
      <c r="E6" s="13">
        <v>0.8</v>
      </c>
      <c r="F6" s="13">
        <v>336</v>
      </c>
      <c r="G6" s="14">
        <v>0.7</v>
      </c>
      <c r="H6" s="14">
        <v>294</v>
      </c>
      <c r="I6" s="15">
        <v>0.6</v>
      </c>
      <c r="J6" s="15">
        <v>252</v>
      </c>
      <c r="K6" s="70">
        <v>0.5</v>
      </c>
      <c r="L6" s="70">
        <f t="shared" si="0"/>
        <v>210</v>
      </c>
    </row>
    <row r="7" spans="1:12" x14ac:dyDescent="0.2">
      <c r="A7" s="3">
        <v>4</v>
      </c>
      <c r="B7" s="3">
        <v>400</v>
      </c>
      <c r="C7" s="11">
        <v>1</v>
      </c>
      <c r="D7" s="12">
        <v>400</v>
      </c>
      <c r="E7" s="13">
        <v>0.8</v>
      </c>
      <c r="F7" s="13">
        <v>320</v>
      </c>
      <c r="G7" s="14">
        <v>0.7</v>
      </c>
      <c r="H7" s="14">
        <v>280</v>
      </c>
      <c r="I7" s="15">
        <v>0.6</v>
      </c>
      <c r="J7" s="15">
        <v>240</v>
      </c>
      <c r="K7" s="70">
        <v>0.5</v>
      </c>
      <c r="L7" s="70">
        <f t="shared" si="0"/>
        <v>200</v>
      </c>
    </row>
    <row r="8" spans="1:12" x14ac:dyDescent="0.2">
      <c r="A8" s="3">
        <v>5</v>
      </c>
      <c r="B8" s="3">
        <v>390</v>
      </c>
      <c r="C8" s="11">
        <v>1</v>
      </c>
      <c r="D8" s="12">
        <v>390</v>
      </c>
      <c r="E8" s="13">
        <v>0.8</v>
      </c>
      <c r="F8" s="13">
        <v>312</v>
      </c>
      <c r="G8" s="14">
        <v>0.7</v>
      </c>
      <c r="H8" s="14">
        <v>273</v>
      </c>
      <c r="I8" s="15">
        <v>0.6</v>
      </c>
      <c r="J8" s="15">
        <v>234</v>
      </c>
      <c r="K8" s="70">
        <v>0.5</v>
      </c>
      <c r="L8" s="70">
        <f t="shared" si="0"/>
        <v>195</v>
      </c>
    </row>
    <row r="9" spans="1:12" x14ac:dyDescent="0.2">
      <c r="A9" s="3">
        <v>6</v>
      </c>
      <c r="B9" s="3">
        <v>380</v>
      </c>
      <c r="C9" s="11">
        <v>1</v>
      </c>
      <c r="D9" s="12">
        <v>380</v>
      </c>
      <c r="E9" s="13">
        <v>0.8</v>
      </c>
      <c r="F9" s="13">
        <v>304</v>
      </c>
      <c r="G9" s="14">
        <v>0.7</v>
      </c>
      <c r="H9" s="14">
        <v>266</v>
      </c>
      <c r="I9" s="15">
        <v>0.6</v>
      </c>
      <c r="J9" s="15">
        <v>228</v>
      </c>
      <c r="K9" s="70">
        <v>0.5</v>
      </c>
      <c r="L9" s="70">
        <f t="shared" si="0"/>
        <v>190</v>
      </c>
    </row>
    <row r="10" spans="1:12" x14ac:dyDescent="0.2">
      <c r="A10" s="3">
        <v>7</v>
      </c>
      <c r="B10" s="3">
        <v>370</v>
      </c>
      <c r="C10" s="11">
        <v>1</v>
      </c>
      <c r="D10" s="12">
        <v>370</v>
      </c>
      <c r="E10" s="13">
        <v>0.8</v>
      </c>
      <c r="F10" s="13">
        <v>296</v>
      </c>
      <c r="G10" s="14">
        <v>0.7</v>
      </c>
      <c r="H10" s="14">
        <v>259</v>
      </c>
      <c r="I10" s="15">
        <v>0.6</v>
      </c>
      <c r="J10" s="15">
        <v>222</v>
      </c>
      <c r="K10" s="70">
        <v>0.5</v>
      </c>
      <c r="L10" s="70">
        <f t="shared" si="0"/>
        <v>185</v>
      </c>
    </row>
    <row r="11" spans="1:12" x14ac:dyDescent="0.2">
      <c r="A11" s="3">
        <v>8</v>
      </c>
      <c r="B11" s="3">
        <v>360</v>
      </c>
      <c r="C11" s="11">
        <v>1</v>
      </c>
      <c r="D11" s="12">
        <v>360</v>
      </c>
      <c r="E11" s="13">
        <v>0.8</v>
      </c>
      <c r="F11" s="13">
        <v>288</v>
      </c>
      <c r="G11" s="14">
        <v>0.7</v>
      </c>
      <c r="H11" s="14">
        <v>251.99999999999997</v>
      </c>
      <c r="I11" s="15">
        <v>0.6</v>
      </c>
      <c r="J11" s="15">
        <v>216</v>
      </c>
      <c r="K11" s="70">
        <v>0.5</v>
      </c>
      <c r="L11" s="70">
        <f t="shared" si="0"/>
        <v>180</v>
      </c>
    </row>
    <row r="12" spans="1:12" x14ac:dyDescent="0.2">
      <c r="A12" s="3">
        <v>9</v>
      </c>
      <c r="B12" s="3">
        <v>350</v>
      </c>
      <c r="C12" s="11">
        <v>1</v>
      </c>
      <c r="D12" s="12">
        <v>350</v>
      </c>
      <c r="E12" s="13">
        <v>0.8</v>
      </c>
      <c r="F12" s="13">
        <v>280</v>
      </c>
      <c r="G12" s="14">
        <v>0.7</v>
      </c>
      <c r="H12" s="14">
        <v>244.99999999999997</v>
      </c>
      <c r="I12" s="15">
        <v>0.6</v>
      </c>
      <c r="J12" s="15">
        <v>210</v>
      </c>
      <c r="K12" s="70">
        <v>0.5</v>
      </c>
      <c r="L12" s="70">
        <f t="shared" si="0"/>
        <v>175</v>
      </c>
    </row>
    <row r="13" spans="1:12" x14ac:dyDescent="0.2">
      <c r="A13" s="3">
        <v>10</v>
      </c>
      <c r="B13" s="3">
        <v>340</v>
      </c>
      <c r="C13" s="11">
        <v>1</v>
      </c>
      <c r="D13" s="12">
        <v>340</v>
      </c>
      <c r="E13" s="13">
        <v>0.8</v>
      </c>
      <c r="F13" s="13">
        <v>272</v>
      </c>
      <c r="G13" s="14">
        <v>0.7</v>
      </c>
      <c r="H13" s="14">
        <v>237.99999999999997</v>
      </c>
      <c r="I13" s="15">
        <v>0.6</v>
      </c>
      <c r="J13" s="15">
        <v>204</v>
      </c>
      <c r="K13" s="70">
        <v>0.5</v>
      </c>
      <c r="L13" s="70">
        <f t="shared" si="0"/>
        <v>170</v>
      </c>
    </row>
    <row r="14" spans="1:12" x14ac:dyDescent="0.2">
      <c r="A14" s="3">
        <v>11</v>
      </c>
      <c r="B14" s="3">
        <v>330</v>
      </c>
      <c r="C14" s="11">
        <v>1</v>
      </c>
      <c r="D14" s="12">
        <v>330</v>
      </c>
      <c r="E14" s="13">
        <v>0.8</v>
      </c>
      <c r="F14" s="13">
        <v>264</v>
      </c>
      <c r="G14" s="14">
        <v>0.7</v>
      </c>
      <c r="H14" s="14">
        <v>230.99999999999997</v>
      </c>
      <c r="I14" s="15">
        <v>0.6</v>
      </c>
      <c r="J14" s="15">
        <v>198</v>
      </c>
      <c r="K14" s="70">
        <v>0.5</v>
      </c>
      <c r="L14" s="70">
        <f t="shared" si="0"/>
        <v>165</v>
      </c>
    </row>
    <row r="15" spans="1:12" x14ac:dyDescent="0.2">
      <c r="A15" s="3">
        <v>12</v>
      </c>
      <c r="B15" s="3">
        <v>320</v>
      </c>
      <c r="C15" s="11">
        <v>1</v>
      </c>
      <c r="D15" s="12">
        <v>320</v>
      </c>
      <c r="E15" s="13">
        <v>0.8</v>
      </c>
      <c r="F15" s="13">
        <v>256</v>
      </c>
      <c r="G15" s="14">
        <v>0.7</v>
      </c>
      <c r="H15" s="14">
        <v>224</v>
      </c>
      <c r="I15" s="15">
        <v>0.6</v>
      </c>
      <c r="J15" s="15">
        <v>192</v>
      </c>
      <c r="K15" s="70">
        <v>0.5</v>
      </c>
      <c r="L15" s="70">
        <f t="shared" si="0"/>
        <v>160</v>
      </c>
    </row>
    <row r="16" spans="1:12" x14ac:dyDescent="0.2">
      <c r="A16" s="3">
        <v>13</v>
      </c>
      <c r="B16" s="3">
        <v>310</v>
      </c>
      <c r="C16" s="11">
        <v>1</v>
      </c>
      <c r="D16" s="12">
        <v>310</v>
      </c>
      <c r="E16" s="13">
        <v>0.8</v>
      </c>
      <c r="F16" s="13">
        <v>248</v>
      </c>
      <c r="G16" s="14">
        <v>0.7</v>
      </c>
      <c r="H16" s="14">
        <v>217</v>
      </c>
      <c r="I16" s="15">
        <v>0.6</v>
      </c>
      <c r="J16" s="15">
        <v>186</v>
      </c>
      <c r="K16" s="70">
        <v>0.5</v>
      </c>
      <c r="L16" s="70">
        <f t="shared" si="0"/>
        <v>155</v>
      </c>
    </row>
    <row r="17" spans="1:12" x14ac:dyDescent="0.2">
      <c r="A17" s="3">
        <v>14</v>
      </c>
      <c r="B17" s="3">
        <v>300</v>
      </c>
      <c r="C17" s="11">
        <v>1</v>
      </c>
      <c r="D17" s="12">
        <v>300</v>
      </c>
      <c r="E17" s="13">
        <v>0.8</v>
      </c>
      <c r="F17" s="13">
        <v>240</v>
      </c>
      <c r="G17" s="14">
        <v>0.7</v>
      </c>
      <c r="H17" s="14">
        <v>210</v>
      </c>
      <c r="I17" s="15">
        <v>0.6</v>
      </c>
      <c r="J17" s="15">
        <v>180</v>
      </c>
      <c r="K17" s="70">
        <v>0.5</v>
      </c>
      <c r="L17" s="70">
        <f t="shared" si="0"/>
        <v>150</v>
      </c>
    </row>
    <row r="18" spans="1:12" x14ac:dyDescent="0.2">
      <c r="A18" s="3">
        <v>15</v>
      </c>
      <c r="B18" s="3">
        <v>290</v>
      </c>
      <c r="C18" s="11">
        <v>1</v>
      </c>
      <c r="D18" s="12">
        <v>290</v>
      </c>
      <c r="E18" s="13">
        <v>0.8</v>
      </c>
      <c r="F18" s="13">
        <v>232</v>
      </c>
      <c r="G18" s="14">
        <v>0.7</v>
      </c>
      <c r="H18" s="14">
        <v>203</v>
      </c>
      <c r="I18" s="15">
        <v>0.6</v>
      </c>
      <c r="J18" s="15">
        <v>174</v>
      </c>
      <c r="K18" s="70">
        <v>0.5</v>
      </c>
      <c r="L18" s="70">
        <f t="shared" si="0"/>
        <v>145</v>
      </c>
    </row>
    <row r="19" spans="1:12" x14ac:dyDescent="0.2">
      <c r="A19" s="3">
        <v>16</v>
      </c>
      <c r="B19" s="3">
        <v>280</v>
      </c>
      <c r="C19" s="11">
        <v>1</v>
      </c>
      <c r="D19" s="12">
        <v>280</v>
      </c>
      <c r="E19" s="13">
        <v>0.8</v>
      </c>
      <c r="F19" s="13">
        <v>224</v>
      </c>
      <c r="G19" s="14">
        <v>0.7</v>
      </c>
      <c r="H19" s="14">
        <v>196</v>
      </c>
      <c r="I19" s="15">
        <v>0.6</v>
      </c>
      <c r="J19" s="15">
        <v>168</v>
      </c>
      <c r="K19" s="70">
        <v>0.5</v>
      </c>
      <c r="L19" s="70">
        <f t="shared" si="0"/>
        <v>140</v>
      </c>
    </row>
    <row r="20" spans="1:12" x14ac:dyDescent="0.2">
      <c r="A20" s="3">
        <v>17</v>
      </c>
      <c r="B20" s="3">
        <v>270</v>
      </c>
      <c r="C20" s="11">
        <v>1</v>
      </c>
      <c r="D20" s="12">
        <v>270</v>
      </c>
      <c r="E20" s="13">
        <v>0.8</v>
      </c>
      <c r="F20" s="13">
        <v>216</v>
      </c>
      <c r="G20" s="14">
        <v>0.7</v>
      </c>
      <c r="H20" s="14">
        <v>189</v>
      </c>
      <c r="I20" s="15">
        <v>0.6</v>
      </c>
      <c r="J20" s="15">
        <v>162</v>
      </c>
      <c r="K20" s="70">
        <v>0.5</v>
      </c>
      <c r="L20" s="70">
        <f t="shared" si="0"/>
        <v>135</v>
      </c>
    </row>
    <row r="21" spans="1:12" x14ac:dyDescent="0.2">
      <c r="A21" s="3">
        <v>18</v>
      </c>
      <c r="B21" s="3">
        <v>260</v>
      </c>
      <c r="C21" s="11">
        <v>1</v>
      </c>
      <c r="D21" s="12">
        <v>260</v>
      </c>
      <c r="E21" s="13">
        <v>0.8</v>
      </c>
      <c r="F21" s="13">
        <v>208</v>
      </c>
      <c r="G21" s="14">
        <v>0.7</v>
      </c>
      <c r="H21" s="14">
        <v>182</v>
      </c>
      <c r="I21" s="15">
        <v>0.6</v>
      </c>
      <c r="J21" s="15">
        <v>156</v>
      </c>
      <c r="K21" s="70">
        <v>0.5</v>
      </c>
      <c r="L21" s="70">
        <f t="shared" si="0"/>
        <v>130</v>
      </c>
    </row>
    <row r="22" spans="1:12" x14ac:dyDescent="0.2">
      <c r="A22" s="3">
        <v>19</v>
      </c>
      <c r="B22" s="3">
        <v>250</v>
      </c>
      <c r="C22" s="11">
        <v>1</v>
      </c>
      <c r="D22" s="12">
        <v>250</v>
      </c>
      <c r="E22" s="13">
        <v>0.8</v>
      </c>
      <c r="F22" s="13">
        <v>200</v>
      </c>
      <c r="G22" s="14">
        <v>0.7</v>
      </c>
      <c r="H22" s="14">
        <v>175</v>
      </c>
      <c r="I22" s="15">
        <v>0.6</v>
      </c>
      <c r="J22" s="15">
        <v>150</v>
      </c>
      <c r="K22" s="70">
        <v>0.5</v>
      </c>
      <c r="L22" s="70">
        <f t="shared" si="0"/>
        <v>125</v>
      </c>
    </row>
    <row r="23" spans="1:12" x14ac:dyDescent="0.2">
      <c r="A23" s="3">
        <v>20</v>
      </c>
      <c r="B23" s="3">
        <v>245</v>
      </c>
      <c r="C23" s="11">
        <v>1</v>
      </c>
      <c r="D23" s="12">
        <v>245</v>
      </c>
      <c r="E23" s="13">
        <v>0.8</v>
      </c>
      <c r="F23" s="13">
        <v>196</v>
      </c>
      <c r="G23" s="14">
        <v>0.7</v>
      </c>
      <c r="H23" s="14">
        <v>171.5</v>
      </c>
      <c r="I23" s="15">
        <v>0.6</v>
      </c>
      <c r="J23" s="15">
        <v>147</v>
      </c>
      <c r="K23" s="70">
        <v>0.5</v>
      </c>
      <c r="L23" s="70">
        <f t="shared" si="0"/>
        <v>122.5</v>
      </c>
    </row>
    <row r="24" spans="1:12" x14ac:dyDescent="0.2">
      <c r="A24" s="3">
        <v>21</v>
      </c>
      <c r="B24" s="3">
        <v>240</v>
      </c>
      <c r="C24" s="11">
        <v>1</v>
      </c>
      <c r="D24" s="12">
        <v>240</v>
      </c>
      <c r="E24" s="13">
        <v>0.8</v>
      </c>
      <c r="F24" s="13">
        <v>192</v>
      </c>
      <c r="G24" s="14">
        <v>0.7</v>
      </c>
      <c r="H24" s="14">
        <v>168</v>
      </c>
      <c r="I24" s="15">
        <v>0.6</v>
      </c>
      <c r="J24" s="15">
        <v>144</v>
      </c>
      <c r="K24" s="70">
        <v>0.5</v>
      </c>
      <c r="L24" s="70">
        <f t="shared" si="0"/>
        <v>120</v>
      </c>
    </row>
    <row r="25" spans="1:12" x14ac:dyDescent="0.2">
      <c r="A25" s="3">
        <v>22</v>
      </c>
      <c r="B25" s="3">
        <v>235</v>
      </c>
      <c r="C25" s="11">
        <v>1</v>
      </c>
      <c r="D25" s="12">
        <v>235</v>
      </c>
      <c r="E25" s="13">
        <v>0.8</v>
      </c>
      <c r="F25" s="13">
        <v>188</v>
      </c>
      <c r="G25" s="14">
        <v>0.7</v>
      </c>
      <c r="H25" s="14">
        <v>164.5</v>
      </c>
      <c r="I25" s="15">
        <v>0.6</v>
      </c>
      <c r="J25" s="15">
        <v>141</v>
      </c>
      <c r="K25" s="70">
        <v>0.5</v>
      </c>
      <c r="L25" s="70">
        <f t="shared" si="0"/>
        <v>117.5</v>
      </c>
    </row>
    <row r="26" spans="1:12" x14ac:dyDescent="0.2">
      <c r="A26" s="3">
        <v>23</v>
      </c>
      <c r="B26" s="3">
        <v>230</v>
      </c>
      <c r="C26" s="11">
        <v>1</v>
      </c>
      <c r="D26" s="12">
        <v>230</v>
      </c>
      <c r="E26" s="13">
        <v>0.8</v>
      </c>
      <c r="F26" s="13">
        <v>184</v>
      </c>
      <c r="G26" s="14">
        <v>0.7</v>
      </c>
      <c r="H26" s="14">
        <v>161</v>
      </c>
      <c r="I26" s="15">
        <v>0.6</v>
      </c>
      <c r="J26" s="15">
        <v>138</v>
      </c>
      <c r="K26" s="70">
        <v>0.5</v>
      </c>
      <c r="L26" s="70">
        <f t="shared" si="0"/>
        <v>115</v>
      </c>
    </row>
    <row r="27" spans="1:12" x14ac:dyDescent="0.2">
      <c r="A27" s="3">
        <v>24</v>
      </c>
      <c r="B27" s="3">
        <v>225</v>
      </c>
      <c r="C27" s="11">
        <v>1</v>
      </c>
      <c r="D27" s="12">
        <v>225</v>
      </c>
      <c r="E27" s="13">
        <v>0.8</v>
      </c>
      <c r="F27" s="13">
        <v>180</v>
      </c>
      <c r="G27" s="14">
        <v>0.7</v>
      </c>
      <c r="H27" s="14">
        <v>157.5</v>
      </c>
      <c r="I27" s="15">
        <v>0.6</v>
      </c>
      <c r="J27" s="15">
        <v>135</v>
      </c>
      <c r="K27" s="70">
        <v>0.5</v>
      </c>
      <c r="L27" s="70">
        <f t="shared" si="0"/>
        <v>112.5</v>
      </c>
    </row>
    <row r="28" spans="1:12" x14ac:dyDescent="0.2">
      <c r="A28" s="3">
        <v>25</v>
      </c>
      <c r="B28" s="3">
        <v>220</v>
      </c>
      <c r="C28" s="11">
        <v>1</v>
      </c>
      <c r="D28" s="12">
        <v>220</v>
      </c>
      <c r="E28" s="13">
        <v>0.8</v>
      </c>
      <c r="F28" s="13">
        <v>176</v>
      </c>
      <c r="G28" s="14">
        <v>0.7</v>
      </c>
      <c r="H28" s="14">
        <v>154</v>
      </c>
      <c r="I28" s="15">
        <v>0.6</v>
      </c>
      <c r="J28" s="15">
        <v>132</v>
      </c>
      <c r="K28" s="70">
        <v>0.5</v>
      </c>
      <c r="L28" s="70">
        <f t="shared" si="0"/>
        <v>110</v>
      </c>
    </row>
    <row r="29" spans="1:12" x14ac:dyDescent="0.2">
      <c r="A29" s="3">
        <v>26</v>
      </c>
      <c r="B29" s="3">
        <v>215</v>
      </c>
      <c r="C29" s="11">
        <v>1</v>
      </c>
      <c r="D29" s="12">
        <v>215</v>
      </c>
      <c r="E29" s="13">
        <v>0.8</v>
      </c>
      <c r="F29" s="13">
        <v>172</v>
      </c>
      <c r="G29" s="14">
        <v>0.7</v>
      </c>
      <c r="H29" s="14">
        <v>150.5</v>
      </c>
      <c r="I29" s="15">
        <v>0.6</v>
      </c>
      <c r="J29" s="15">
        <v>129</v>
      </c>
      <c r="K29" s="70">
        <v>0.5</v>
      </c>
      <c r="L29" s="70">
        <f t="shared" si="0"/>
        <v>107.5</v>
      </c>
    </row>
    <row r="30" spans="1:12" x14ac:dyDescent="0.2">
      <c r="A30" s="3">
        <v>27</v>
      </c>
      <c r="B30" s="3">
        <v>210</v>
      </c>
      <c r="C30" s="11">
        <v>1</v>
      </c>
      <c r="D30" s="12">
        <v>210</v>
      </c>
      <c r="E30" s="13">
        <v>0.8</v>
      </c>
      <c r="F30" s="13">
        <v>168</v>
      </c>
      <c r="G30" s="14">
        <v>0.7</v>
      </c>
      <c r="H30" s="14">
        <v>147</v>
      </c>
      <c r="I30" s="15">
        <v>0.6</v>
      </c>
      <c r="J30" s="15">
        <v>126</v>
      </c>
      <c r="K30" s="70">
        <v>0.5</v>
      </c>
      <c r="L30" s="70">
        <f t="shared" si="0"/>
        <v>105</v>
      </c>
    </row>
    <row r="31" spans="1:12" x14ac:dyDescent="0.2">
      <c r="A31" s="3">
        <v>28</v>
      </c>
      <c r="B31" s="3">
        <v>205</v>
      </c>
      <c r="C31" s="11">
        <v>1</v>
      </c>
      <c r="D31" s="12">
        <v>205</v>
      </c>
      <c r="E31" s="13">
        <v>0.8</v>
      </c>
      <c r="F31" s="13">
        <v>164</v>
      </c>
      <c r="G31" s="14">
        <v>0.7</v>
      </c>
      <c r="H31" s="14">
        <v>143.5</v>
      </c>
      <c r="I31" s="15">
        <v>0.6</v>
      </c>
      <c r="J31" s="15">
        <v>123</v>
      </c>
      <c r="K31" s="70">
        <v>0.5</v>
      </c>
      <c r="L31" s="70">
        <f t="shared" si="0"/>
        <v>102.5</v>
      </c>
    </row>
    <row r="32" spans="1:12" x14ac:dyDescent="0.2">
      <c r="A32" s="3">
        <v>29</v>
      </c>
      <c r="B32" s="3">
        <v>200</v>
      </c>
      <c r="C32" s="11">
        <v>1</v>
      </c>
      <c r="D32" s="12">
        <v>200</v>
      </c>
      <c r="E32" s="13">
        <v>0.8</v>
      </c>
      <c r="F32" s="13">
        <v>160</v>
      </c>
      <c r="G32" s="14">
        <v>0.7</v>
      </c>
      <c r="H32" s="14">
        <v>140</v>
      </c>
      <c r="I32" s="15">
        <v>0.6</v>
      </c>
      <c r="J32" s="15">
        <v>120</v>
      </c>
      <c r="K32" s="70">
        <v>0.5</v>
      </c>
      <c r="L32" s="70">
        <f t="shared" si="0"/>
        <v>100</v>
      </c>
    </row>
    <row r="33" spans="1:12" x14ac:dyDescent="0.2">
      <c r="A33" s="3">
        <v>30</v>
      </c>
      <c r="B33" s="3">
        <v>195</v>
      </c>
      <c r="C33" s="11">
        <v>1</v>
      </c>
      <c r="D33" s="12">
        <v>195</v>
      </c>
      <c r="E33" s="13">
        <v>0.8</v>
      </c>
      <c r="F33" s="13">
        <v>156</v>
      </c>
      <c r="G33" s="14">
        <v>0.7</v>
      </c>
      <c r="H33" s="14">
        <v>136.5</v>
      </c>
      <c r="I33" s="15">
        <v>0.6</v>
      </c>
      <c r="J33" s="15">
        <v>117</v>
      </c>
      <c r="K33" s="70">
        <v>0.5</v>
      </c>
      <c r="L33" s="70">
        <f t="shared" si="0"/>
        <v>97.5</v>
      </c>
    </row>
    <row r="34" spans="1:12" x14ac:dyDescent="0.2">
      <c r="A34" s="3">
        <v>31</v>
      </c>
      <c r="B34" s="3">
        <v>190</v>
      </c>
      <c r="C34" s="11">
        <v>1</v>
      </c>
      <c r="D34" s="12">
        <v>190</v>
      </c>
      <c r="E34" s="13">
        <v>0.8</v>
      </c>
      <c r="F34" s="13">
        <v>152</v>
      </c>
      <c r="G34" s="14">
        <v>0.7</v>
      </c>
      <c r="H34" s="14">
        <v>133</v>
      </c>
      <c r="I34" s="15">
        <v>0.6</v>
      </c>
      <c r="J34" s="15">
        <v>114</v>
      </c>
      <c r="K34" s="70">
        <v>0.5</v>
      </c>
      <c r="L34" s="70">
        <f t="shared" si="0"/>
        <v>95</v>
      </c>
    </row>
    <row r="35" spans="1:12" x14ac:dyDescent="0.2">
      <c r="A35" s="3">
        <v>32</v>
      </c>
      <c r="B35" s="3">
        <v>185</v>
      </c>
      <c r="C35" s="11">
        <v>1</v>
      </c>
      <c r="D35" s="12">
        <v>185</v>
      </c>
      <c r="E35" s="13">
        <v>0.8</v>
      </c>
      <c r="F35" s="13">
        <v>148</v>
      </c>
      <c r="G35" s="14">
        <v>0.7</v>
      </c>
      <c r="H35" s="14">
        <v>129.5</v>
      </c>
      <c r="I35" s="15">
        <v>0.6</v>
      </c>
      <c r="J35" s="15">
        <v>111</v>
      </c>
      <c r="K35" s="70">
        <v>0.5</v>
      </c>
      <c r="L35" s="70">
        <f t="shared" si="0"/>
        <v>92.5</v>
      </c>
    </row>
    <row r="36" spans="1:12" x14ac:dyDescent="0.2">
      <c r="A36" s="3">
        <v>33</v>
      </c>
      <c r="B36" s="3">
        <v>180</v>
      </c>
      <c r="C36" s="11">
        <v>1</v>
      </c>
      <c r="D36" s="12">
        <v>180</v>
      </c>
      <c r="E36" s="13">
        <v>0.8</v>
      </c>
      <c r="F36" s="13">
        <v>144</v>
      </c>
      <c r="G36" s="14">
        <v>0.7</v>
      </c>
      <c r="H36" s="14">
        <v>125.99999999999999</v>
      </c>
      <c r="I36" s="15">
        <v>0.6</v>
      </c>
      <c r="J36" s="15">
        <v>108</v>
      </c>
      <c r="K36" s="70">
        <v>0.5</v>
      </c>
      <c r="L36" s="70">
        <f t="shared" si="0"/>
        <v>90</v>
      </c>
    </row>
    <row r="37" spans="1:12" x14ac:dyDescent="0.2">
      <c r="A37" s="3">
        <v>34</v>
      </c>
      <c r="B37" s="3">
        <v>175</v>
      </c>
      <c r="C37" s="11">
        <v>1</v>
      </c>
      <c r="D37" s="12">
        <v>175</v>
      </c>
      <c r="E37" s="13">
        <v>0.8</v>
      </c>
      <c r="F37" s="13">
        <v>140</v>
      </c>
      <c r="G37" s="14">
        <v>0.7</v>
      </c>
      <c r="H37" s="14">
        <v>122.49999999999999</v>
      </c>
      <c r="I37" s="15">
        <v>0.6</v>
      </c>
      <c r="J37" s="15">
        <v>105</v>
      </c>
      <c r="K37" s="70">
        <v>0.5</v>
      </c>
      <c r="L37" s="70">
        <f t="shared" si="0"/>
        <v>87.5</v>
      </c>
    </row>
    <row r="38" spans="1:12" x14ac:dyDescent="0.2">
      <c r="A38" s="3">
        <v>35</v>
      </c>
      <c r="B38" s="3">
        <v>170</v>
      </c>
      <c r="C38" s="11">
        <v>1</v>
      </c>
      <c r="D38" s="12">
        <v>170</v>
      </c>
      <c r="E38" s="13">
        <v>0.8</v>
      </c>
      <c r="F38" s="13">
        <v>136</v>
      </c>
      <c r="G38" s="14">
        <v>0.7</v>
      </c>
      <c r="H38" s="14">
        <v>118.99999999999999</v>
      </c>
      <c r="I38" s="15">
        <v>0.6</v>
      </c>
      <c r="J38" s="15">
        <v>102</v>
      </c>
      <c r="K38" s="70">
        <v>0.5</v>
      </c>
      <c r="L38" s="70">
        <f t="shared" si="0"/>
        <v>85</v>
      </c>
    </row>
    <row r="39" spans="1:12" x14ac:dyDescent="0.2">
      <c r="A39" s="3">
        <v>36</v>
      </c>
      <c r="B39" s="3">
        <v>165</v>
      </c>
      <c r="C39" s="11">
        <v>1</v>
      </c>
      <c r="D39" s="12">
        <v>165</v>
      </c>
      <c r="E39" s="13">
        <v>0.8</v>
      </c>
      <c r="F39" s="13">
        <v>132</v>
      </c>
      <c r="G39" s="14">
        <v>0.7</v>
      </c>
      <c r="H39" s="14">
        <v>115.49999999999999</v>
      </c>
      <c r="I39" s="15">
        <v>0.6</v>
      </c>
      <c r="J39" s="15">
        <v>99</v>
      </c>
      <c r="K39" s="70">
        <v>0.5</v>
      </c>
      <c r="L39" s="70">
        <f t="shared" si="0"/>
        <v>82.5</v>
      </c>
    </row>
    <row r="40" spans="1:12" x14ac:dyDescent="0.2">
      <c r="A40" s="3">
        <v>37</v>
      </c>
      <c r="B40" s="3">
        <v>160</v>
      </c>
      <c r="C40" s="11">
        <v>1</v>
      </c>
      <c r="D40" s="12">
        <v>160</v>
      </c>
      <c r="E40" s="13">
        <v>0.8</v>
      </c>
      <c r="F40" s="13">
        <v>128</v>
      </c>
      <c r="G40" s="14">
        <v>0.7</v>
      </c>
      <c r="H40" s="14">
        <v>112</v>
      </c>
      <c r="I40" s="15">
        <v>0.6</v>
      </c>
      <c r="J40" s="15">
        <v>96</v>
      </c>
      <c r="K40" s="70">
        <v>0.5</v>
      </c>
      <c r="L40" s="70">
        <f t="shared" si="0"/>
        <v>80</v>
      </c>
    </row>
    <row r="41" spans="1:12" x14ac:dyDescent="0.2">
      <c r="A41" s="3">
        <v>38</v>
      </c>
      <c r="B41" s="3">
        <v>155</v>
      </c>
      <c r="C41" s="11">
        <v>1</v>
      </c>
      <c r="D41" s="12">
        <v>155</v>
      </c>
      <c r="E41" s="13">
        <v>0.8</v>
      </c>
      <c r="F41" s="13">
        <v>124</v>
      </c>
      <c r="G41" s="14">
        <v>0.7</v>
      </c>
      <c r="H41" s="14">
        <v>108.5</v>
      </c>
      <c r="I41" s="15">
        <v>0.6</v>
      </c>
      <c r="J41" s="15">
        <v>93</v>
      </c>
      <c r="K41" s="70">
        <v>0.5</v>
      </c>
      <c r="L41" s="70">
        <f t="shared" si="0"/>
        <v>77.5</v>
      </c>
    </row>
    <row r="42" spans="1:12" x14ac:dyDescent="0.2">
      <c r="A42" s="3">
        <v>39</v>
      </c>
      <c r="B42" s="3">
        <v>150</v>
      </c>
      <c r="C42" s="11">
        <v>1</v>
      </c>
      <c r="D42" s="12">
        <v>150</v>
      </c>
      <c r="E42" s="13">
        <v>0.8</v>
      </c>
      <c r="F42" s="13">
        <v>120</v>
      </c>
      <c r="G42" s="14">
        <v>0.7</v>
      </c>
      <c r="H42" s="14">
        <v>105</v>
      </c>
      <c r="I42" s="15">
        <v>0.6</v>
      </c>
      <c r="J42" s="15">
        <v>90</v>
      </c>
      <c r="K42" s="70">
        <v>0.5</v>
      </c>
      <c r="L42" s="70">
        <f t="shared" si="0"/>
        <v>75</v>
      </c>
    </row>
    <row r="43" spans="1:12" x14ac:dyDescent="0.2">
      <c r="A43" s="3">
        <v>40</v>
      </c>
      <c r="B43" s="3">
        <v>145</v>
      </c>
      <c r="C43" s="11">
        <v>1</v>
      </c>
      <c r="D43" s="12">
        <v>145</v>
      </c>
      <c r="E43" s="13">
        <v>0.8</v>
      </c>
      <c r="F43" s="13">
        <v>116</v>
      </c>
      <c r="G43" s="14">
        <v>0.7</v>
      </c>
      <c r="H43" s="14">
        <v>101.5</v>
      </c>
      <c r="I43" s="15">
        <v>0.6</v>
      </c>
      <c r="J43" s="15">
        <v>87</v>
      </c>
      <c r="K43" s="70">
        <v>0.5</v>
      </c>
      <c r="L43" s="70">
        <f t="shared" si="0"/>
        <v>72.5</v>
      </c>
    </row>
    <row r="46" spans="1:12" ht="16" x14ac:dyDescent="0.2">
      <c r="A46" s="55" cm="1">
        <f t="array" ref="A46">SUM(IF(FREQUENCY(Women5108[Best 5 of 7
Total],Women5108[Best 5 of 7
Total])&gt;0,1))</f>
        <v>5</v>
      </c>
      <c r="B46" s="56" t="s">
        <v>499</v>
      </c>
    </row>
  </sheetData>
  <mergeCells count="1">
    <mergeCell ref="C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S234"/>
  <sheetViews>
    <sheetView topLeftCell="A62" zoomScale="73" workbookViewId="0">
      <selection activeCell="B97" sqref="B3:B97"/>
    </sheetView>
  </sheetViews>
  <sheetFormatPr baseColWidth="10" defaultColWidth="8.83203125" defaultRowHeight="17" customHeight="1" x14ac:dyDescent="0.2"/>
  <cols>
    <col min="1" max="6" width="22.6640625" style="29" customWidth="1"/>
    <col min="11" max="11" width="25.1640625" customWidth="1"/>
  </cols>
  <sheetData>
    <row r="1" spans="1:19" ht="17" customHeight="1" x14ac:dyDescent="0.2">
      <c r="A1" s="16" t="s">
        <v>26</v>
      </c>
      <c r="B1" s="16" t="s">
        <v>27</v>
      </c>
      <c r="C1" s="16" t="s">
        <v>28</v>
      </c>
      <c r="D1" s="16" t="s">
        <v>29</v>
      </c>
      <c r="E1" s="16" t="s">
        <v>209</v>
      </c>
      <c r="F1" s="16" t="s">
        <v>208</v>
      </c>
      <c r="H1" s="16" t="s">
        <v>30</v>
      </c>
    </row>
    <row r="2" spans="1:19" ht="17" customHeight="1" x14ac:dyDescent="0.2">
      <c r="A2" s="16">
        <f t="shared" ref="A2:F2" si="0">COUNTA(A3:A298)</f>
        <v>24</v>
      </c>
      <c r="B2" s="16">
        <f t="shared" si="0"/>
        <v>95</v>
      </c>
      <c r="C2" s="16">
        <f t="shared" si="0"/>
        <v>7</v>
      </c>
      <c r="D2" s="16">
        <f t="shared" si="0"/>
        <v>42</v>
      </c>
      <c r="E2" s="16">
        <f t="shared" si="0"/>
        <v>1</v>
      </c>
      <c r="F2" s="16">
        <f t="shared" si="0"/>
        <v>3</v>
      </c>
      <c r="H2" s="16"/>
    </row>
    <row r="3" spans="1:19" ht="17" customHeight="1" x14ac:dyDescent="0.2">
      <c r="A3" s="95" t="s">
        <v>147</v>
      </c>
      <c r="B3" s="95" t="s">
        <v>121</v>
      </c>
      <c r="C3" s="95" t="s">
        <v>196</v>
      </c>
      <c r="D3" s="95" t="s">
        <v>174</v>
      </c>
      <c r="E3" s="95" t="s">
        <v>213</v>
      </c>
      <c r="F3" s="95" t="s">
        <v>210</v>
      </c>
      <c r="K3" s="80"/>
    </row>
    <row r="4" spans="1:19" ht="17" customHeight="1" x14ac:dyDescent="0.2">
      <c r="A4" s="95" t="s">
        <v>88</v>
      </c>
      <c r="B4" s="95" t="s">
        <v>105</v>
      </c>
      <c r="C4" s="95" t="s">
        <v>197</v>
      </c>
      <c r="D4" s="95" t="s">
        <v>203</v>
      </c>
      <c r="E4" s="95"/>
      <c r="F4" s="95" t="s">
        <v>211</v>
      </c>
      <c r="K4" s="80"/>
    </row>
    <row r="5" spans="1:19" ht="17" customHeight="1" x14ac:dyDescent="0.2">
      <c r="A5" s="80" t="s">
        <v>308</v>
      </c>
      <c r="B5" s="95" t="s">
        <v>84</v>
      </c>
      <c r="C5" s="95" t="s">
        <v>198</v>
      </c>
      <c r="D5" s="95" t="s">
        <v>168</v>
      </c>
      <c r="E5" s="95"/>
      <c r="F5" s="95" t="s">
        <v>212</v>
      </c>
      <c r="K5" s="80"/>
    </row>
    <row r="6" spans="1:19" ht="17" customHeight="1" x14ac:dyDescent="0.2">
      <c r="A6" s="95" t="s">
        <v>89</v>
      </c>
      <c r="B6" s="80" t="s">
        <v>242</v>
      </c>
      <c r="C6" s="95" t="s">
        <v>205</v>
      </c>
      <c r="D6" s="95" t="s">
        <v>183</v>
      </c>
      <c r="E6" s="95"/>
      <c r="F6" s="95"/>
      <c r="K6" s="80"/>
    </row>
    <row r="7" spans="1:19" ht="17" customHeight="1" x14ac:dyDescent="0.2">
      <c r="A7" s="80" t="s">
        <v>299</v>
      </c>
      <c r="B7" s="80" t="s">
        <v>261</v>
      </c>
      <c r="C7" s="95" t="s">
        <v>206</v>
      </c>
      <c r="D7" s="95" t="s">
        <v>186</v>
      </c>
      <c r="E7" s="95"/>
      <c r="F7" s="95"/>
      <c r="K7" s="80"/>
      <c r="N7" s="108"/>
      <c r="O7" s="108"/>
      <c r="P7" s="108"/>
      <c r="Q7" s="108"/>
      <c r="R7" s="108"/>
      <c r="S7" s="108"/>
    </row>
    <row r="8" spans="1:19" ht="17" customHeight="1" x14ac:dyDescent="0.2">
      <c r="A8" s="80" t="s">
        <v>472</v>
      </c>
      <c r="B8" s="95" t="s">
        <v>127</v>
      </c>
      <c r="C8" s="95" t="s">
        <v>207</v>
      </c>
      <c r="D8" s="95" t="s">
        <v>170</v>
      </c>
      <c r="E8" s="95"/>
      <c r="F8" s="95"/>
      <c r="K8" s="80"/>
    </row>
    <row r="9" spans="1:19" ht="17" customHeight="1" x14ac:dyDescent="0.2">
      <c r="A9" s="95" t="s">
        <v>142</v>
      </c>
      <c r="B9" s="95" t="s">
        <v>151</v>
      </c>
      <c r="C9" s="95" t="s">
        <v>339</v>
      </c>
      <c r="D9" s="95" t="s">
        <v>189</v>
      </c>
      <c r="E9" s="95"/>
      <c r="F9" s="95"/>
      <c r="K9" s="80"/>
    </row>
    <row r="10" spans="1:19" ht="17" customHeight="1" x14ac:dyDescent="0.2">
      <c r="A10" s="95" t="s">
        <v>144</v>
      </c>
      <c r="B10" s="80" t="s">
        <v>285</v>
      </c>
      <c r="C10" s="95"/>
      <c r="D10" s="80" t="s">
        <v>314</v>
      </c>
      <c r="E10" s="95"/>
      <c r="F10" s="95"/>
      <c r="K10" s="80"/>
    </row>
    <row r="11" spans="1:19" ht="17" customHeight="1" x14ac:dyDescent="0.2">
      <c r="A11" s="95" t="s">
        <v>113</v>
      </c>
      <c r="B11" s="95" t="s">
        <v>136</v>
      </c>
      <c r="C11" s="95"/>
      <c r="D11" s="95" t="s">
        <v>187</v>
      </c>
      <c r="E11" s="95"/>
      <c r="F11" s="95"/>
      <c r="K11" s="80"/>
    </row>
    <row r="12" spans="1:19" ht="17" customHeight="1" x14ac:dyDescent="0.2">
      <c r="A12" s="95" t="s">
        <v>141</v>
      </c>
      <c r="B12" s="95" t="s">
        <v>123</v>
      </c>
      <c r="C12" s="95"/>
      <c r="D12" s="80" t="s">
        <v>323</v>
      </c>
      <c r="E12" s="95"/>
      <c r="F12" s="95"/>
      <c r="K12" s="80"/>
    </row>
    <row r="13" spans="1:19" ht="17" customHeight="1" x14ac:dyDescent="0.2">
      <c r="A13" s="80" t="s">
        <v>305</v>
      </c>
      <c r="B13" s="80" t="s">
        <v>255</v>
      </c>
      <c r="C13" s="95"/>
      <c r="D13" s="95" t="s">
        <v>181</v>
      </c>
      <c r="E13" s="95"/>
      <c r="F13" s="95"/>
      <c r="K13" s="80"/>
    </row>
    <row r="14" spans="1:19" ht="17" customHeight="1" x14ac:dyDescent="0.2">
      <c r="A14" s="95" t="s">
        <v>112</v>
      </c>
      <c r="B14" s="95" t="s">
        <v>138</v>
      </c>
      <c r="C14" s="95"/>
      <c r="D14" s="80" t="s">
        <v>342</v>
      </c>
      <c r="E14" s="95"/>
      <c r="F14" s="95"/>
      <c r="K14" s="80"/>
    </row>
    <row r="15" spans="1:19" ht="17" customHeight="1" x14ac:dyDescent="0.2">
      <c r="A15" s="95" t="s">
        <v>139</v>
      </c>
      <c r="B15" s="95" t="s">
        <v>148</v>
      </c>
      <c r="C15" s="95"/>
      <c r="D15" s="80" t="s">
        <v>321</v>
      </c>
      <c r="E15" s="95"/>
      <c r="F15" s="95"/>
      <c r="K15" s="80"/>
    </row>
    <row r="16" spans="1:19" ht="17" customHeight="1" x14ac:dyDescent="0.2">
      <c r="A16" s="95" t="s">
        <v>143</v>
      </c>
      <c r="B16" s="95" t="s">
        <v>160</v>
      </c>
      <c r="C16" s="95"/>
      <c r="D16" s="95" t="s">
        <v>176</v>
      </c>
      <c r="E16" s="95"/>
      <c r="F16" s="95"/>
      <c r="K16" s="80"/>
    </row>
    <row r="17" spans="1:11" ht="17" customHeight="1" x14ac:dyDescent="0.2">
      <c r="A17" s="95" t="s">
        <v>114</v>
      </c>
      <c r="B17" s="95" t="s">
        <v>111</v>
      </c>
      <c r="C17" s="95"/>
      <c r="D17" s="95" t="s">
        <v>178</v>
      </c>
      <c r="E17" s="95"/>
      <c r="F17" s="95"/>
      <c r="K17" s="80"/>
    </row>
    <row r="18" spans="1:11" ht="17" customHeight="1" x14ac:dyDescent="0.2">
      <c r="A18" s="95" t="s">
        <v>116</v>
      </c>
      <c r="B18" s="95" t="s">
        <v>83</v>
      </c>
      <c r="C18" s="95"/>
      <c r="D18" s="95" t="s">
        <v>172</v>
      </c>
      <c r="E18" s="95"/>
      <c r="F18" s="95"/>
      <c r="K18" s="80"/>
    </row>
    <row r="19" spans="1:11" ht="17" customHeight="1" x14ac:dyDescent="0.2">
      <c r="A19" s="95" t="s">
        <v>145</v>
      </c>
      <c r="B19" s="95" t="s">
        <v>130</v>
      </c>
      <c r="C19" s="95"/>
      <c r="D19" s="95" t="s">
        <v>204</v>
      </c>
      <c r="E19" s="95"/>
      <c r="F19" s="95"/>
      <c r="K19" s="80"/>
    </row>
    <row r="20" spans="1:11" ht="17" customHeight="1" x14ac:dyDescent="0.2">
      <c r="A20" s="95" t="s">
        <v>91</v>
      </c>
      <c r="B20" s="80" t="s">
        <v>259</v>
      </c>
      <c r="C20" s="95"/>
      <c r="D20" s="95" t="s">
        <v>201</v>
      </c>
      <c r="E20" s="95"/>
      <c r="F20" s="95"/>
      <c r="K20" s="80"/>
    </row>
    <row r="21" spans="1:11" ht="17" customHeight="1" x14ac:dyDescent="0.2">
      <c r="A21" s="95" t="s">
        <v>140</v>
      </c>
      <c r="B21" s="95" t="s">
        <v>109</v>
      </c>
      <c r="C21" s="95"/>
      <c r="D21" s="95" t="s">
        <v>171</v>
      </c>
      <c r="E21" s="95"/>
      <c r="F21" s="95"/>
      <c r="K21" s="80"/>
    </row>
    <row r="22" spans="1:11" ht="17" customHeight="1" x14ac:dyDescent="0.2">
      <c r="A22" s="95" t="s">
        <v>115</v>
      </c>
      <c r="B22" s="95" t="s">
        <v>85</v>
      </c>
      <c r="C22" s="95"/>
      <c r="D22" s="95" t="s">
        <v>185</v>
      </c>
      <c r="E22" s="95"/>
      <c r="F22" s="95"/>
      <c r="K22" s="80"/>
    </row>
    <row r="23" spans="1:11" ht="17" customHeight="1" x14ac:dyDescent="0.2">
      <c r="A23" s="95" t="s">
        <v>296</v>
      </c>
      <c r="B23" s="95" t="s">
        <v>132</v>
      </c>
      <c r="C23" s="95"/>
      <c r="D23" s="80" t="s">
        <v>328</v>
      </c>
      <c r="E23" s="95"/>
      <c r="F23" s="95"/>
      <c r="K23" s="80"/>
    </row>
    <row r="24" spans="1:11" ht="17" customHeight="1" x14ac:dyDescent="0.2">
      <c r="A24" s="95" t="s">
        <v>146</v>
      </c>
      <c r="B24" s="80" t="s">
        <v>225</v>
      </c>
      <c r="C24" s="95"/>
      <c r="D24" s="95" t="s">
        <v>199</v>
      </c>
      <c r="E24" s="95"/>
      <c r="F24" s="95"/>
      <c r="K24" s="80"/>
    </row>
    <row r="25" spans="1:11" ht="17" customHeight="1" x14ac:dyDescent="0.2">
      <c r="A25" s="80" t="s">
        <v>90</v>
      </c>
      <c r="B25" s="95" t="s">
        <v>164</v>
      </c>
      <c r="C25" s="95"/>
      <c r="D25" s="95" t="s">
        <v>173</v>
      </c>
      <c r="E25" s="95"/>
      <c r="F25" s="95"/>
      <c r="K25" s="80"/>
    </row>
    <row r="26" spans="1:11" ht="17" customHeight="1" x14ac:dyDescent="0.2">
      <c r="A26" s="95" t="s">
        <v>87</v>
      </c>
      <c r="B26" s="95" t="s">
        <v>137</v>
      </c>
      <c r="C26" s="95"/>
      <c r="D26" s="95" t="s">
        <v>180</v>
      </c>
      <c r="E26" s="95"/>
      <c r="F26" s="95"/>
      <c r="K26" s="80"/>
    </row>
    <row r="27" spans="1:11" ht="17" customHeight="1" x14ac:dyDescent="0.2">
      <c r="A27" s="95"/>
      <c r="B27" s="95" t="s">
        <v>162</v>
      </c>
      <c r="C27" s="95"/>
      <c r="D27" s="80" t="s">
        <v>334</v>
      </c>
      <c r="E27" s="95"/>
      <c r="F27" s="95"/>
      <c r="K27" s="80"/>
    </row>
    <row r="28" spans="1:11" ht="17" customHeight="1" x14ac:dyDescent="0.2">
      <c r="A28" s="95"/>
      <c r="B28" s="95" t="s">
        <v>152</v>
      </c>
      <c r="C28" s="95"/>
      <c r="D28" s="95" t="s">
        <v>182</v>
      </c>
      <c r="E28" s="95"/>
      <c r="F28" s="95"/>
      <c r="K28" s="80"/>
    </row>
    <row r="29" spans="1:11" ht="17" customHeight="1" x14ac:dyDescent="0.2">
      <c r="A29" s="95"/>
      <c r="B29" s="95" t="s">
        <v>99</v>
      </c>
      <c r="C29" s="95"/>
      <c r="D29" s="80" t="s">
        <v>326</v>
      </c>
      <c r="E29" s="95"/>
      <c r="F29" s="95"/>
      <c r="K29" s="80"/>
    </row>
    <row r="30" spans="1:11" ht="17" customHeight="1" x14ac:dyDescent="0.2">
      <c r="A30" s="95"/>
      <c r="B30" s="95" t="s">
        <v>98</v>
      </c>
      <c r="C30" s="95"/>
      <c r="D30" s="95" t="s">
        <v>169</v>
      </c>
      <c r="E30" s="95"/>
      <c r="F30" s="95"/>
      <c r="K30" s="80"/>
    </row>
    <row r="31" spans="1:11" ht="17" customHeight="1" x14ac:dyDescent="0.2">
      <c r="A31" s="95"/>
      <c r="B31" s="95" t="s">
        <v>161</v>
      </c>
      <c r="C31" s="95"/>
      <c r="D31" s="95" t="s">
        <v>175</v>
      </c>
      <c r="E31" s="95"/>
      <c r="F31" s="95"/>
      <c r="K31" s="80"/>
    </row>
    <row r="32" spans="1:11" ht="17" customHeight="1" x14ac:dyDescent="0.2">
      <c r="A32" s="95"/>
      <c r="B32" s="95" t="s">
        <v>82</v>
      </c>
      <c r="C32" s="95"/>
      <c r="D32" s="95" t="s">
        <v>193</v>
      </c>
      <c r="E32" s="95"/>
      <c r="F32" s="95"/>
      <c r="K32" s="80"/>
    </row>
    <row r="33" spans="1:11" ht="17" customHeight="1" x14ac:dyDescent="0.2">
      <c r="A33" s="95"/>
      <c r="B33" s="95" t="s">
        <v>159</v>
      </c>
      <c r="C33" s="95"/>
      <c r="D33" s="95" t="s">
        <v>190</v>
      </c>
      <c r="E33" s="95"/>
      <c r="F33" s="95"/>
      <c r="K33" s="80"/>
    </row>
    <row r="34" spans="1:11" ht="17" customHeight="1" x14ac:dyDescent="0.2">
      <c r="A34" s="95"/>
      <c r="B34" s="95" t="s">
        <v>129</v>
      </c>
      <c r="C34" s="95"/>
      <c r="D34" s="80" t="s">
        <v>316</v>
      </c>
      <c r="E34" s="95"/>
      <c r="F34" s="95"/>
      <c r="K34" s="80"/>
    </row>
    <row r="35" spans="1:11" ht="17" customHeight="1" x14ac:dyDescent="0.2">
      <c r="A35" s="95"/>
      <c r="B35" s="95" t="s">
        <v>95</v>
      </c>
      <c r="C35" s="95"/>
      <c r="D35" s="95" t="s">
        <v>179</v>
      </c>
      <c r="E35" s="95"/>
      <c r="F35" s="95"/>
      <c r="K35" s="80"/>
    </row>
    <row r="36" spans="1:11" ht="17" customHeight="1" x14ac:dyDescent="0.2">
      <c r="A36" s="95"/>
      <c r="B36" s="95" t="s">
        <v>118</v>
      </c>
      <c r="C36" s="95"/>
      <c r="D36" s="95" t="s">
        <v>202</v>
      </c>
      <c r="E36" s="95"/>
      <c r="F36" s="95"/>
      <c r="K36" s="80"/>
    </row>
    <row r="37" spans="1:11" ht="17" customHeight="1" x14ac:dyDescent="0.2">
      <c r="A37" s="95"/>
      <c r="B37" s="95" t="s">
        <v>96</v>
      </c>
      <c r="C37" s="95"/>
      <c r="D37" s="95" t="s">
        <v>184</v>
      </c>
      <c r="E37" s="95"/>
      <c r="F37" s="95"/>
      <c r="K37" s="80"/>
    </row>
    <row r="38" spans="1:11" ht="17" customHeight="1" x14ac:dyDescent="0.2">
      <c r="A38" s="95"/>
      <c r="B38" s="95" t="s">
        <v>125</v>
      </c>
      <c r="C38" s="95"/>
      <c r="D38" s="95" t="s">
        <v>194</v>
      </c>
      <c r="E38" s="95"/>
      <c r="F38" s="95"/>
      <c r="K38" s="80"/>
    </row>
    <row r="39" spans="1:11" ht="17" customHeight="1" x14ac:dyDescent="0.2">
      <c r="A39" s="95"/>
      <c r="B39" s="95" t="s">
        <v>149</v>
      </c>
      <c r="C39" s="95"/>
      <c r="D39" s="95" t="s">
        <v>191</v>
      </c>
      <c r="E39" s="95"/>
      <c r="F39" s="95"/>
      <c r="K39" s="80"/>
    </row>
    <row r="40" spans="1:11" ht="17" customHeight="1" x14ac:dyDescent="0.2">
      <c r="A40" s="95"/>
      <c r="B40" s="95" t="s">
        <v>131</v>
      </c>
      <c r="C40" s="95"/>
      <c r="D40" s="95" t="s">
        <v>188</v>
      </c>
      <c r="E40" s="95"/>
      <c r="F40" s="95"/>
      <c r="K40" s="80"/>
    </row>
    <row r="41" spans="1:11" ht="17" customHeight="1" x14ac:dyDescent="0.2">
      <c r="A41" s="95"/>
      <c r="B41" s="80" t="s">
        <v>218</v>
      </c>
      <c r="C41" s="95"/>
      <c r="D41" s="95" t="s">
        <v>195</v>
      </c>
      <c r="E41" s="95"/>
      <c r="F41" s="95"/>
      <c r="K41" s="80"/>
    </row>
    <row r="42" spans="1:11" ht="17" customHeight="1" x14ac:dyDescent="0.2">
      <c r="A42" s="95"/>
      <c r="B42" s="80" t="s">
        <v>269</v>
      </c>
      <c r="C42" s="95"/>
      <c r="D42" s="95" t="s">
        <v>177</v>
      </c>
      <c r="E42" s="95"/>
      <c r="F42" s="95"/>
      <c r="K42" s="80"/>
    </row>
    <row r="43" spans="1:11" ht="17" customHeight="1" x14ac:dyDescent="0.2">
      <c r="A43" s="95"/>
      <c r="B43" s="80" t="s">
        <v>228</v>
      </c>
      <c r="C43" s="95"/>
      <c r="D43" s="95" t="s">
        <v>192</v>
      </c>
      <c r="E43" s="95"/>
      <c r="F43" s="95"/>
      <c r="K43" s="80"/>
    </row>
    <row r="44" spans="1:11" ht="17" customHeight="1" x14ac:dyDescent="0.2">
      <c r="A44" s="95"/>
      <c r="B44" s="80" t="s">
        <v>272</v>
      </c>
      <c r="C44" s="95"/>
      <c r="D44" s="95" t="s">
        <v>200</v>
      </c>
      <c r="E44" s="95"/>
      <c r="F44" s="95"/>
      <c r="K44" s="80"/>
    </row>
    <row r="45" spans="1:11" ht="17" customHeight="1" x14ac:dyDescent="0.2">
      <c r="A45" s="95"/>
      <c r="B45" s="80" t="s">
        <v>246</v>
      </c>
      <c r="C45" s="95"/>
      <c r="D45" s="95"/>
      <c r="E45" s="95"/>
      <c r="F45" s="95"/>
      <c r="K45" s="80"/>
    </row>
    <row r="46" spans="1:11" ht="17" customHeight="1" x14ac:dyDescent="0.2">
      <c r="A46" s="95"/>
      <c r="B46" s="95" t="s">
        <v>135</v>
      </c>
      <c r="C46" s="95"/>
      <c r="D46" s="95"/>
      <c r="E46" s="95"/>
      <c r="F46" s="95"/>
      <c r="K46" s="80"/>
    </row>
    <row r="47" spans="1:11" ht="17" customHeight="1" x14ac:dyDescent="0.2">
      <c r="A47" s="95"/>
      <c r="B47" s="80" t="s">
        <v>290</v>
      </c>
      <c r="C47" s="95"/>
      <c r="D47" s="95"/>
      <c r="E47" s="95"/>
      <c r="F47" s="95"/>
      <c r="K47" s="80"/>
    </row>
    <row r="48" spans="1:11" ht="17" customHeight="1" x14ac:dyDescent="0.2">
      <c r="A48" s="95"/>
      <c r="B48" s="80" t="s">
        <v>220</v>
      </c>
      <c r="C48" s="95"/>
      <c r="D48" s="95"/>
      <c r="E48" s="95"/>
      <c r="F48" s="95"/>
      <c r="K48" s="80"/>
    </row>
    <row r="49" spans="1:11" ht="17" customHeight="1" x14ac:dyDescent="0.2">
      <c r="A49" s="95"/>
      <c r="B49" s="95" t="s">
        <v>153</v>
      </c>
      <c r="C49" s="95"/>
      <c r="D49" s="95"/>
      <c r="E49" s="95"/>
      <c r="F49" s="95"/>
      <c r="K49" s="80"/>
    </row>
    <row r="50" spans="1:11" ht="17" customHeight="1" x14ac:dyDescent="0.2">
      <c r="A50" s="95"/>
      <c r="B50" s="95" t="s">
        <v>102</v>
      </c>
      <c r="C50" s="95"/>
      <c r="D50" s="95"/>
      <c r="E50" s="95"/>
      <c r="F50" s="95"/>
      <c r="K50" s="80"/>
    </row>
    <row r="51" spans="1:11" ht="17" customHeight="1" x14ac:dyDescent="0.2">
      <c r="A51" s="95"/>
      <c r="B51" s="80" t="s">
        <v>244</v>
      </c>
      <c r="C51" s="95"/>
      <c r="D51" s="95"/>
      <c r="E51" s="95"/>
      <c r="F51" s="95"/>
      <c r="K51" s="80"/>
    </row>
    <row r="52" spans="1:11" ht="17" customHeight="1" x14ac:dyDescent="0.2">
      <c r="A52" s="95"/>
      <c r="B52" s="95" t="s">
        <v>106</v>
      </c>
      <c r="C52" s="95"/>
      <c r="D52" s="95"/>
      <c r="E52" s="95"/>
      <c r="F52" s="95"/>
      <c r="K52" s="80"/>
    </row>
    <row r="53" spans="1:11" ht="17" customHeight="1" x14ac:dyDescent="0.2">
      <c r="A53" s="95"/>
      <c r="B53" s="95" t="s">
        <v>110</v>
      </c>
      <c r="C53" s="95"/>
      <c r="D53" s="95"/>
      <c r="E53" s="95"/>
      <c r="F53" s="95"/>
      <c r="K53" s="80"/>
    </row>
    <row r="54" spans="1:11" ht="17" customHeight="1" x14ac:dyDescent="0.2">
      <c r="A54" s="95"/>
      <c r="B54" s="80" t="s">
        <v>283</v>
      </c>
      <c r="C54" s="95"/>
      <c r="D54" s="95"/>
      <c r="E54" s="95"/>
      <c r="F54" s="95"/>
      <c r="K54" s="80"/>
    </row>
    <row r="55" spans="1:11" ht="17" customHeight="1" x14ac:dyDescent="0.2">
      <c r="A55" s="95"/>
      <c r="B55" s="80" t="s">
        <v>258</v>
      </c>
      <c r="C55" s="95"/>
      <c r="D55" s="95"/>
      <c r="E55" s="95"/>
      <c r="F55" s="95"/>
      <c r="K55" s="80"/>
    </row>
    <row r="56" spans="1:11" ht="17" customHeight="1" x14ac:dyDescent="0.2">
      <c r="A56" s="95"/>
      <c r="B56" s="95" t="s">
        <v>120</v>
      </c>
      <c r="C56" s="95"/>
      <c r="D56" s="95"/>
      <c r="E56" s="95"/>
      <c r="F56" s="95"/>
      <c r="K56" s="80"/>
    </row>
    <row r="57" spans="1:11" ht="17" customHeight="1" x14ac:dyDescent="0.2">
      <c r="A57" s="95"/>
      <c r="B57" s="95" t="s">
        <v>134</v>
      </c>
      <c r="C57" s="95"/>
      <c r="D57" s="95"/>
      <c r="E57" s="95"/>
      <c r="F57" s="95"/>
      <c r="K57" s="80"/>
    </row>
    <row r="58" spans="1:11" ht="17" customHeight="1" x14ac:dyDescent="0.2">
      <c r="A58" s="95"/>
      <c r="B58" s="95" t="s">
        <v>150</v>
      </c>
      <c r="C58" s="95"/>
      <c r="D58" s="95"/>
      <c r="E58" s="95"/>
      <c r="F58" s="95"/>
      <c r="K58" s="80"/>
    </row>
    <row r="59" spans="1:11" ht="17" customHeight="1" x14ac:dyDescent="0.2">
      <c r="A59" s="95"/>
      <c r="B59" s="95" t="s">
        <v>107</v>
      </c>
      <c r="C59" s="95"/>
      <c r="D59" s="95"/>
      <c r="E59" s="95"/>
      <c r="F59" s="95"/>
      <c r="K59" s="80"/>
    </row>
    <row r="60" spans="1:11" ht="17" customHeight="1" x14ac:dyDescent="0.2">
      <c r="A60" s="95"/>
      <c r="B60" s="80" t="s">
        <v>275</v>
      </c>
      <c r="C60" s="95"/>
      <c r="D60" s="95"/>
      <c r="E60" s="95"/>
      <c r="F60" s="95"/>
      <c r="K60" s="80"/>
    </row>
    <row r="61" spans="1:11" ht="17" customHeight="1" x14ac:dyDescent="0.2">
      <c r="A61" s="95"/>
      <c r="B61" s="80" t="s">
        <v>236</v>
      </c>
      <c r="C61" s="95"/>
      <c r="D61" s="95"/>
      <c r="E61" s="95"/>
      <c r="F61" s="95"/>
      <c r="K61" s="80"/>
    </row>
    <row r="62" spans="1:11" ht="17" customHeight="1" x14ac:dyDescent="0.2">
      <c r="A62" s="95"/>
      <c r="B62" s="95" t="s">
        <v>92</v>
      </c>
      <c r="C62" s="95"/>
      <c r="D62" s="95"/>
      <c r="E62" s="95"/>
      <c r="F62" s="95"/>
      <c r="K62" s="80"/>
    </row>
    <row r="63" spans="1:11" ht="17" customHeight="1" x14ac:dyDescent="0.2">
      <c r="A63" s="95"/>
      <c r="B63" s="80" t="s">
        <v>240</v>
      </c>
      <c r="C63" s="95"/>
      <c r="D63" s="95"/>
      <c r="E63" s="95"/>
      <c r="F63" s="95"/>
      <c r="K63" s="80"/>
    </row>
    <row r="64" spans="1:11" ht="17" customHeight="1" x14ac:dyDescent="0.2">
      <c r="A64" s="95"/>
      <c r="B64" s="95" t="s">
        <v>155</v>
      </c>
      <c r="C64" s="95"/>
      <c r="D64" s="95"/>
      <c r="E64" s="95"/>
      <c r="F64" s="95"/>
      <c r="K64" s="80"/>
    </row>
    <row r="65" spans="1:11" ht="17" customHeight="1" x14ac:dyDescent="0.2">
      <c r="A65" s="95"/>
      <c r="B65" s="95" t="s">
        <v>80</v>
      </c>
      <c r="C65" s="95"/>
      <c r="D65" s="95"/>
      <c r="E65" s="95"/>
      <c r="F65" s="95"/>
      <c r="K65" s="80"/>
    </row>
    <row r="66" spans="1:11" ht="17" customHeight="1" x14ac:dyDescent="0.2">
      <c r="A66" s="95"/>
      <c r="B66" s="95" t="s">
        <v>158</v>
      </c>
      <c r="C66" s="95"/>
      <c r="D66" s="95"/>
      <c r="E66" s="95"/>
      <c r="F66" s="95"/>
      <c r="K66" s="80"/>
    </row>
    <row r="67" spans="1:11" ht="17" customHeight="1" x14ac:dyDescent="0.2">
      <c r="A67" s="95"/>
      <c r="B67" s="80" t="s">
        <v>249</v>
      </c>
      <c r="C67" s="95"/>
      <c r="D67" s="95"/>
      <c r="E67" s="95"/>
      <c r="F67" s="95"/>
      <c r="K67" s="80"/>
    </row>
    <row r="68" spans="1:11" ht="17" customHeight="1" x14ac:dyDescent="0.2">
      <c r="A68" s="95"/>
      <c r="B68" s="95" t="s">
        <v>163</v>
      </c>
      <c r="C68" s="95"/>
      <c r="D68" s="95"/>
      <c r="E68" s="95"/>
      <c r="F68" s="95"/>
      <c r="K68" s="80"/>
    </row>
    <row r="69" spans="1:11" ht="17" customHeight="1" x14ac:dyDescent="0.2">
      <c r="A69" s="95"/>
      <c r="B69" s="80" t="s">
        <v>253</v>
      </c>
      <c r="C69" s="95"/>
      <c r="D69" s="95"/>
      <c r="E69" s="95"/>
      <c r="F69" s="95"/>
      <c r="K69" s="80"/>
    </row>
    <row r="70" spans="1:11" ht="17" customHeight="1" x14ac:dyDescent="0.2">
      <c r="A70" s="95"/>
      <c r="B70" s="95" t="s">
        <v>100</v>
      </c>
      <c r="C70" s="95"/>
      <c r="D70" s="95"/>
      <c r="E70" s="95"/>
      <c r="F70" s="95"/>
      <c r="K70" s="80"/>
    </row>
    <row r="71" spans="1:11" ht="17" customHeight="1" x14ac:dyDescent="0.2">
      <c r="A71" s="95"/>
      <c r="B71" s="95" t="s">
        <v>133</v>
      </c>
      <c r="C71" s="95"/>
      <c r="D71" s="95"/>
      <c r="E71" s="95"/>
      <c r="F71" s="95"/>
      <c r="K71" s="80"/>
    </row>
    <row r="72" spans="1:11" ht="17" customHeight="1" x14ac:dyDescent="0.2">
      <c r="A72" s="95"/>
      <c r="B72" s="95" t="s">
        <v>86</v>
      </c>
      <c r="C72" s="95"/>
      <c r="D72" s="95"/>
      <c r="E72" s="95"/>
      <c r="F72" s="95"/>
      <c r="K72" s="80"/>
    </row>
    <row r="73" spans="1:11" ht="17" customHeight="1" x14ac:dyDescent="0.2">
      <c r="A73" s="95"/>
      <c r="B73" s="95" t="s">
        <v>101</v>
      </c>
      <c r="C73" s="95"/>
      <c r="D73" s="95"/>
      <c r="E73" s="95"/>
      <c r="F73" s="95"/>
    </row>
    <row r="74" spans="1:11" ht="17" customHeight="1" x14ac:dyDescent="0.2">
      <c r="A74" s="95"/>
      <c r="B74" s="95" t="s">
        <v>81</v>
      </c>
      <c r="C74" s="95"/>
      <c r="D74" s="95"/>
      <c r="E74" s="95"/>
      <c r="F74" s="95"/>
    </row>
    <row r="75" spans="1:11" ht="17" customHeight="1" x14ac:dyDescent="0.2">
      <c r="A75" s="95"/>
      <c r="B75" s="95" t="s">
        <v>166</v>
      </c>
      <c r="C75" s="95"/>
      <c r="D75" s="95"/>
      <c r="E75" s="95"/>
      <c r="F75" s="95"/>
    </row>
    <row r="76" spans="1:11" ht="17" customHeight="1" x14ac:dyDescent="0.2">
      <c r="A76" s="95"/>
      <c r="B76" s="95" t="s">
        <v>167</v>
      </c>
      <c r="C76" s="95"/>
      <c r="D76" s="95"/>
      <c r="E76" s="95"/>
      <c r="F76" s="95"/>
    </row>
    <row r="77" spans="1:11" ht="17" customHeight="1" x14ac:dyDescent="0.2">
      <c r="A77" s="95"/>
      <c r="B77" s="80" t="s">
        <v>292</v>
      </c>
      <c r="C77" s="95"/>
      <c r="D77" s="95"/>
      <c r="E77" s="95"/>
      <c r="F77" s="95"/>
    </row>
    <row r="78" spans="1:11" ht="17" customHeight="1" x14ac:dyDescent="0.2">
      <c r="A78" s="95"/>
      <c r="B78" s="80" t="s">
        <v>231</v>
      </c>
      <c r="C78" s="95"/>
      <c r="D78" s="95"/>
      <c r="E78" s="95"/>
      <c r="F78" s="95"/>
    </row>
    <row r="79" spans="1:11" ht="17" customHeight="1" x14ac:dyDescent="0.2">
      <c r="A79" s="95"/>
      <c r="B79" s="95" t="s">
        <v>103</v>
      </c>
      <c r="C79" s="95"/>
      <c r="D79" s="95"/>
      <c r="E79" s="95"/>
      <c r="F79" s="95"/>
    </row>
    <row r="80" spans="1:11" ht="17" customHeight="1" x14ac:dyDescent="0.2">
      <c r="A80" s="95"/>
      <c r="B80" s="95" t="s">
        <v>154</v>
      </c>
      <c r="C80" s="95"/>
      <c r="D80" s="95"/>
      <c r="E80" s="95"/>
      <c r="F80" s="95"/>
    </row>
    <row r="81" spans="1:6" ht="17" customHeight="1" x14ac:dyDescent="0.2">
      <c r="A81" s="95"/>
      <c r="B81" s="95" t="s">
        <v>124</v>
      </c>
      <c r="C81" s="95"/>
      <c r="D81" s="95"/>
      <c r="E81" s="95"/>
      <c r="F81" s="95"/>
    </row>
    <row r="82" spans="1:6" ht="17" customHeight="1" x14ac:dyDescent="0.2">
      <c r="A82" s="95"/>
      <c r="B82" s="95" t="s">
        <v>93</v>
      </c>
      <c r="C82" s="95"/>
      <c r="D82" s="95"/>
      <c r="E82" s="95"/>
      <c r="F82" s="95"/>
    </row>
    <row r="83" spans="1:6" ht="17" customHeight="1" x14ac:dyDescent="0.2">
      <c r="A83" s="95"/>
      <c r="B83" s="95" t="s">
        <v>126</v>
      </c>
      <c r="C83" s="95"/>
      <c r="D83" s="95"/>
      <c r="E83" s="95"/>
      <c r="F83" s="95"/>
    </row>
    <row r="84" spans="1:6" ht="17" customHeight="1" x14ac:dyDescent="0.2">
      <c r="A84" s="95"/>
      <c r="B84" s="95" t="s">
        <v>119</v>
      </c>
      <c r="C84" s="95"/>
      <c r="D84" s="95"/>
      <c r="E84" s="95"/>
      <c r="F84" s="95"/>
    </row>
    <row r="85" spans="1:6" ht="17" customHeight="1" x14ac:dyDescent="0.2">
      <c r="A85" s="95"/>
      <c r="B85" s="80" t="s">
        <v>230</v>
      </c>
      <c r="C85" s="95"/>
      <c r="D85" s="95"/>
      <c r="E85" s="95"/>
      <c r="F85" s="95"/>
    </row>
    <row r="86" spans="1:6" ht="17" customHeight="1" x14ac:dyDescent="0.2">
      <c r="A86" s="95"/>
      <c r="B86" s="95" t="s">
        <v>165</v>
      </c>
      <c r="C86" s="95"/>
      <c r="D86" s="95"/>
      <c r="E86" s="95"/>
      <c r="F86" s="95"/>
    </row>
    <row r="87" spans="1:6" ht="17" customHeight="1" x14ac:dyDescent="0.2">
      <c r="A87" s="95"/>
      <c r="B87" s="95" t="s">
        <v>157</v>
      </c>
      <c r="C87" s="95"/>
      <c r="D87" s="95"/>
      <c r="E87" s="95"/>
      <c r="F87" s="95"/>
    </row>
    <row r="88" spans="1:6" ht="17" customHeight="1" x14ac:dyDescent="0.2">
      <c r="A88" s="95"/>
      <c r="B88" s="95" t="s">
        <v>79</v>
      </c>
      <c r="C88" s="95"/>
      <c r="D88" s="95"/>
      <c r="E88" s="95"/>
      <c r="F88" s="95"/>
    </row>
    <row r="89" spans="1:6" ht="17" customHeight="1" x14ac:dyDescent="0.2">
      <c r="A89" s="95"/>
      <c r="B89" s="95" t="s">
        <v>97</v>
      </c>
      <c r="C89" s="95"/>
      <c r="D89" s="95"/>
      <c r="E89" s="95"/>
      <c r="F89" s="95"/>
    </row>
    <row r="90" spans="1:6" ht="17" customHeight="1" x14ac:dyDescent="0.2">
      <c r="A90" s="95"/>
      <c r="B90" s="95" t="s">
        <v>108</v>
      </c>
      <c r="C90" s="95"/>
      <c r="D90" s="95"/>
      <c r="E90" s="95"/>
      <c r="F90" s="95"/>
    </row>
    <row r="91" spans="1:6" ht="17" customHeight="1" x14ac:dyDescent="0.2">
      <c r="A91" s="95"/>
      <c r="B91" s="95" t="s">
        <v>156</v>
      </c>
      <c r="C91" s="95"/>
      <c r="D91" s="95"/>
      <c r="E91" s="95"/>
      <c r="F91" s="95"/>
    </row>
    <row r="92" spans="1:6" ht="17" customHeight="1" x14ac:dyDescent="0.2">
      <c r="A92" s="95"/>
      <c r="B92" s="95" t="s">
        <v>122</v>
      </c>
      <c r="C92" s="95"/>
      <c r="D92" s="95"/>
      <c r="E92" s="95"/>
      <c r="F92" s="95"/>
    </row>
    <row r="93" spans="1:6" ht="17" customHeight="1" x14ac:dyDescent="0.2">
      <c r="A93" s="95"/>
      <c r="B93" s="80" t="s">
        <v>214</v>
      </c>
      <c r="C93" s="95"/>
      <c r="D93" s="95"/>
      <c r="E93" s="95"/>
      <c r="F93" s="95"/>
    </row>
    <row r="94" spans="1:6" ht="17" customHeight="1" x14ac:dyDescent="0.2">
      <c r="A94" s="95"/>
      <c r="B94" s="95" t="s">
        <v>117</v>
      </c>
      <c r="C94" s="95"/>
      <c r="D94" s="95"/>
      <c r="E94" s="95"/>
      <c r="F94" s="95"/>
    </row>
    <row r="95" spans="1:6" ht="17" customHeight="1" x14ac:dyDescent="0.2">
      <c r="A95" s="95"/>
      <c r="B95" s="95" t="s">
        <v>94</v>
      </c>
      <c r="C95" s="95"/>
      <c r="D95" s="95"/>
      <c r="E95" s="95"/>
      <c r="F95" s="95"/>
    </row>
    <row r="96" spans="1:6" ht="17" customHeight="1" x14ac:dyDescent="0.2">
      <c r="A96" s="95"/>
      <c r="B96" s="95" t="s">
        <v>104</v>
      </c>
      <c r="C96" s="95"/>
      <c r="D96" s="95"/>
      <c r="E96" s="95"/>
      <c r="F96" s="95"/>
    </row>
    <row r="97" spans="1:6" ht="17" customHeight="1" x14ac:dyDescent="0.2">
      <c r="A97" s="95"/>
      <c r="B97" s="95" t="s">
        <v>128</v>
      </c>
      <c r="C97" s="95"/>
      <c r="D97" s="95"/>
      <c r="E97" s="95"/>
      <c r="F97" s="95"/>
    </row>
    <row r="98" spans="1:6" ht="17" customHeight="1" x14ac:dyDescent="0.2">
      <c r="A98" s="95"/>
      <c r="B98" s="95"/>
      <c r="C98" s="95"/>
      <c r="D98" s="95"/>
      <c r="E98" s="95"/>
      <c r="F98" s="95"/>
    </row>
    <row r="99" spans="1:6" ht="17" customHeight="1" x14ac:dyDescent="0.2">
      <c r="A99" s="95"/>
      <c r="B99" s="95"/>
      <c r="C99" s="95"/>
      <c r="D99" s="95"/>
      <c r="E99" s="95"/>
      <c r="F99" s="95"/>
    </row>
    <row r="100" spans="1:6" ht="17" customHeight="1" x14ac:dyDescent="0.2">
      <c r="A100"/>
      <c r="B100"/>
      <c r="C100"/>
      <c r="D100"/>
      <c r="E100"/>
      <c r="F100"/>
    </row>
    <row r="101" spans="1:6" ht="17" customHeight="1" x14ac:dyDescent="0.2">
      <c r="A101"/>
      <c r="B101"/>
      <c r="C101"/>
      <c r="D101"/>
      <c r="E101"/>
      <c r="F101"/>
    </row>
    <row r="102" spans="1:6" ht="17" customHeight="1" x14ac:dyDescent="0.2">
      <c r="A102"/>
      <c r="B102" s="33"/>
      <c r="C102"/>
      <c r="D102"/>
      <c r="E102"/>
      <c r="F102"/>
    </row>
    <row r="103" spans="1:6" ht="17" customHeight="1" x14ac:dyDescent="0.2">
      <c r="A103"/>
      <c r="B103"/>
      <c r="C103"/>
      <c r="D103"/>
      <c r="E103"/>
      <c r="F103"/>
    </row>
    <row r="104" spans="1:6" ht="17" customHeight="1" x14ac:dyDescent="0.2">
      <c r="A104"/>
      <c r="B104" s="33"/>
      <c r="C104"/>
      <c r="D104"/>
      <c r="E104"/>
      <c r="F104"/>
    </row>
    <row r="105" spans="1:6" ht="17" customHeight="1" x14ac:dyDescent="0.2">
      <c r="A105"/>
      <c r="B105"/>
      <c r="C105"/>
      <c r="D105"/>
      <c r="E105"/>
      <c r="F105"/>
    </row>
    <row r="106" spans="1:6" ht="17" customHeight="1" x14ac:dyDescent="0.2">
      <c r="A106"/>
      <c r="B106"/>
      <c r="C106"/>
      <c r="D106"/>
      <c r="E106"/>
      <c r="F106"/>
    </row>
    <row r="107" spans="1:6" ht="17" customHeight="1" x14ac:dyDescent="0.2">
      <c r="A107"/>
      <c r="B107"/>
      <c r="C107"/>
      <c r="D107"/>
      <c r="E107"/>
      <c r="F107"/>
    </row>
    <row r="108" spans="1:6" ht="17" customHeight="1" x14ac:dyDescent="0.2">
      <c r="A108"/>
      <c r="B108"/>
      <c r="C108"/>
      <c r="D108"/>
      <c r="E108"/>
      <c r="F108"/>
    </row>
    <row r="109" spans="1:6" ht="17" customHeight="1" x14ac:dyDescent="0.2">
      <c r="A109"/>
      <c r="B109" s="33"/>
      <c r="C109"/>
      <c r="D109"/>
      <c r="E109"/>
      <c r="F109"/>
    </row>
    <row r="110" spans="1:6" ht="17" customHeight="1" x14ac:dyDescent="0.2">
      <c r="A110"/>
      <c r="B110"/>
      <c r="C110"/>
      <c r="D110"/>
      <c r="E110"/>
      <c r="F110"/>
    </row>
    <row r="111" spans="1:6" ht="17" customHeight="1" x14ac:dyDescent="0.2">
      <c r="A111"/>
      <c r="B111"/>
      <c r="C111"/>
      <c r="D111"/>
      <c r="E111"/>
      <c r="F111"/>
    </row>
    <row r="112" spans="1:6" ht="17" customHeight="1" x14ac:dyDescent="0.2">
      <c r="A112"/>
      <c r="B112" s="54"/>
      <c r="C112"/>
      <c r="D112"/>
      <c r="E112"/>
      <c r="F112"/>
    </row>
    <row r="113" spans="1:6" ht="17" customHeight="1" x14ac:dyDescent="0.2">
      <c r="A113"/>
      <c r="B113" s="33"/>
      <c r="C113"/>
      <c r="D113"/>
      <c r="E113"/>
      <c r="F113"/>
    </row>
    <row r="114" spans="1:6" ht="17" customHeight="1" x14ac:dyDescent="0.2">
      <c r="A114"/>
      <c r="B114"/>
      <c r="C114"/>
      <c r="D114"/>
      <c r="E114"/>
      <c r="F114"/>
    </row>
    <row r="115" spans="1:6" ht="17" customHeight="1" x14ac:dyDescent="0.2">
      <c r="A115"/>
      <c r="B115"/>
      <c r="C115"/>
      <c r="D115"/>
      <c r="E115"/>
      <c r="F115"/>
    </row>
    <row r="116" spans="1:6" ht="17" customHeight="1" x14ac:dyDescent="0.2">
      <c r="A116"/>
      <c r="B116"/>
      <c r="C116"/>
      <c r="D116"/>
      <c r="E116"/>
      <c r="F116"/>
    </row>
    <row r="117" spans="1:6" ht="17" customHeight="1" x14ac:dyDescent="0.2">
      <c r="A117"/>
      <c r="B117"/>
      <c r="C117"/>
      <c r="D117"/>
      <c r="E117"/>
      <c r="F117"/>
    </row>
    <row r="118" spans="1:6" ht="17" customHeight="1" x14ac:dyDescent="0.2">
      <c r="A118"/>
      <c r="B118"/>
      <c r="C118"/>
      <c r="D118"/>
      <c r="E118"/>
      <c r="F118"/>
    </row>
    <row r="119" spans="1:6" ht="17" customHeight="1" x14ac:dyDescent="0.2">
      <c r="A119"/>
      <c r="C119"/>
      <c r="D119"/>
      <c r="E119"/>
      <c r="F119"/>
    </row>
    <row r="120" spans="1:6" ht="17" customHeight="1" x14ac:dyDescent="0.2">
      <c r="A120"/>
      <c r="B120" s="33"/>
      <c r="C120"/>
      <c r="D120"/>
      <c r="E120"/>
      <c r="F120"/>
    </row>
    <row r="121" spans="1:6" ht="17" customHeight="1" x14ac:dyDescent="0.2">
      <c r="A121"/>
      <c r="B121"/>
      <c r="C121"/>
      <c r="D121"/>
      <c r="E121"/>
      <c r="F121"/>
    </row>
    <row r="122" spans="1:6" ht="17" customHeight="1" x14ac:dyDescent="0.2">
      <c r="A122"/>
      <c r="B122" s="33"/>
      <c r="C122"/>
      <c r="D122"/>
      <c r="E122"/>
      <c r="F122"/>
    </row>
    <row r="123" spans="1:6" ht="17" customHeight="1" x14ac:dyDescent="0.2">
      <c r="A123"/>
      <c r="B123" s="33"/>
      <c r="C123"/>
      <c r="D123"/>
      <c r="E123"/>
      <c r="F123"/>
    </row>
    <row r="124" spans="1:6" ht="17" customHeight="1" x14ac:dyDescent="0.2">
      <c r="A124"/>
      <c r="B124" s="33"/>
      <c r="C124"/>
      <c r="D124"/>
      <c r="E124"/>
      <c r="F124"/>
    </row>
    <row r="125" spans="1:6" ht="17" customHeight="1" x14ac:dyDescent="0.2">
      <c r="A125"/>
      <c r="B125" s="33"/>
      <c r="C125"/>
      <c r="D125"/>
      <c r="E125"/>
      <c r="F125"/>
    </row>
    <row r="126" spans="1:6" ht="17" customHeight="1" x14ac:dyDescent="0.2">
      <c r="A126"/>
      <c r="B126" s="33"/>
      <c r="C126"/>
      <c r="D126"/>
      <c r="E126"/>
      <c r="F126"/>
    </row>
    <row r="127" spans="1:6" ht="17" customHeight="1" x14ac:dyDescent="0.2">
      <c r="A127"/>
      <c r="B127" s="33"/>
      <c r="C127"/>
      <c r="D127"/>
      <c r="E127"/>
      <c r="F127"/>
    </row>
    <row r="128" spans="1:6" ht="17" customHeight="1" x14ac:dyDescent="0.2">
      <c r="A128"/>
      <c r="B128" s="33"/>
      <c r="C128"/>
      <c r="D128"/>
      <c r="E128"/>
      <c r="F128"/>
    </row>
    <row r="129" spans="1:6" ht="17" customHeight="1" x14ac:dyDescent="0.2">
      <c r="A129"/>
      <c r="B129" s="33"/>
      <c r="C129"/>
      <c r="D129"/>
      <c r="E129"/>
      <c r="F129"/>
    </row>
    <row r="130" spans="1:6" ht="17" customHeight="1" x14ac:dyDescent="0.2">
      <c r="A130"/>
      <c r="B130" s="33"/>
      <c r="C130"/>
      <c r="D130"/>
      <c r="E130"/>
      <c r="F130"/>
    </row>
    <row r="131" spans="1:6" ht="17" customHeight="1" x14ac:dyDescent="0.2">
      <c r="A131"/>
      <c r="B131"/>
      <c r="C131"/>
      <c r="D131"/>
      <c r="E131"/>
      <c r="F131"/>
    </row>
    <row r="132" spans="1:6" ht="17" customHeight="1" x14ac:dyDescent="0.2">
      <c r="A132"/>
      <c r="B132" s="33"/>
      <c r="C132"/>
      <c r="D132"/>
      <c r="E132"/>
      <c r="F132"/>
    </row>
    <row r="133" spans="1:6" ht="17" customHeight="1" x14ac:dyDescent="0.2">
      <c r="A133"/>
      <c r="B133" s="33"/>
      <c r="C133"/>
      <c r="D133"/>
      <c r="E133"/>
      <c r="F133"/>
    </row>
    <row r="134" spans="1:6" ht="17" customHeight="1" x14ac:dyDescent="0.2">
      <c r="A134"/>
      <c r="B134" s="33"/>
      <c r="C134"/>
      <c r="D134"/>
      <c r="E134"/>
      <c r="F134"/>
    </row>
    <row r="135" spans="1:6" ht="17" customHeight="1" x14ac:dyDescent="0.2">
      <c r="A135"/>
      <c r="B135" s="33"/>
      <c r="C135"/>
      <c r="D135"/>
      <c r="E135"/>
      <c r="F135"/>
    </row>
    <row r="136" spans="1:6" ht="17" customHeight="1" x14ac:dyDescent="0.2">
      <c r="A136"/>
      <c r="B136" s="33"/>
      <c r="C136"/>
      <c r="D136"/>
      <c r="E136"/>
      <c r="F136"/>
    </row>
    <row r="137" spans="1:6" ht="17" customHeight="1" x14ac:dyDescent="0.2">
      <c r="A137"/>
      <c r="B137" s="33"/>
      <c r="C137"/>
      <c r="D137"/>
      <c r="E137"/>
      <c r="F137"/>
    </row>
    <row r="138" spans="1:6" ht="17" customHeight="1" x14ac:dyDescent="0.2">
      <c r="A138"/>
      <c r="B138"/>
      <c r="C138"/>
      <c r="D138"/>
      <c r="E138"/>
      <c r="F138"/>
    </row>
    <row r="139" spans="1:6" ht="17" customHeight="1" x14ac:dyDescent="0.2">
      <c r="A139"/>
      <c r="B139" s="33"/>
      <c r="C139"/>
      <c r="D139"/>
      <c r="E139"/>
      <c r="F139"/>
    </row>
    <row r="140" spans="1:6" ht="17" customHeight="1" x14ac:dyDescent="0.2">
      <c r="A140"/>
      <c r="B140" s="33"/>
      <c r="C140"/>
      <c r="D140"/>
      <c r="E140"/>
      <c r="F140"/>
    </row>
    <row r="141" spans="1:6" ht="17" customHeight="1" x14ac:dyDescent="0.2">
      <c r="A141"/>
      <c r="B141" s="33"/>
      <c r="C141"/>
      <c r="D141"/>
      <c r="E141"/>
      <c r="F141"/>
    </row>
    <row r="142" spans="1:6" ht="17" customHeight="1" x14ac:dyDescent="0.2">
      <c r="A142"/>
      <c r="B142"/>
      <c r="C142"/>
      <c r="D142"/>
      <c r="E142"/>
      <c r="F142"/>
    </row>
    <row r="143" spans="1:6" ht="17" customHeight="1" x14ac:dyDescent="0.2">
      <c r="A143"/>
      <c r="B143" s="33"/>
      <c r="C143"/>
      <c r="D143"/>
      <c r="E143"/>
      <c r="F143"/>
    </row>
    <row r="144" spans="1:6" ht="17" customHeight="1" x14ac:dyDescent="0.2">
      <c r="A144"/>
      <c r="B144" s="39"/>
      <c r="C144"/>
      <c r="D144"/>
      <c r="E144"/>
      <c r="F144"/>
    </row>
    <row r="145" spans="1:6" ht="17" customHeight="1" x14ac:dyDescent="0.2">
      <c r="A145"/>
      <c r="C145"/>
      <c r="D145"/>
      <c r="E145"/>
      <c r="F145"/>
    </row>
    <row r="146" spans="1:6" ht="17" customHeight="1" x14ac:dyDescent="0.2">
      <c r="B146" s="40"/>
    </row>
    <row r="147" spans="1:6" ht="17" customHeight="1" x14ac:dyDescent="0.2">
      <c r="B147" s="40"/>
    </row>
    <row r="148" spans="1:6" ht="17" customHeight="1" x14ac:dyDescent="0.2">
      <c r="B148" s="40"/>
    </row>
    <row r="149" spans="1:6" ht="17" customHeight="1" x14ac:dyDescent="0.2">
      <c r="B149" s="33"/>
    </row>
    <row r="150" spans="1:6" ht="17" customHeight="1" x14ac:dyDescent="0.2">
      <c r="B150" s="33"/>
    </row>
    <row r="151" spans="1:6" ht="17" customHeight="1" x14ac:dyDescent="0.2">
      <c r="B151" s="39"/>
    </row>
    <row r="152" spans="1:6" ht="17" customHeight="1" x14ac:dyDescent="0.2">
      <c r="B152" s="40"/>
    </row>
    <row r="153" spans="1:6" ht="17" customHeight="1" x14ac:dyDescent="0.2">
      <c r="B153" s="40"/>
    </row>
    <row r="154" spans="1:6" ht="17" customHeight="1" x14ac:dyDescent="0.2">
      <c r="B154" s="33"/>
    </row>
    <row r="155" spans="1:6" ht="17" customHeight="1" x14ac:dyDescent="0.2">
      <c r="B155" s="40"/>
    </row>
    <row r="156" spans="1:6" ht="17" customHeight="1" x14ac:dyDescent="0.2">
      <c r="B156" s="33"/>
    </row>
    <row r="157" spans="1:6" ht="17" customHeight="1" x14ac:dyDescent="0.2">
      <c r="B157" s="33"/>
    </row>
    <row r="158" spans="1:6" ht="17" customHeight="1" x14ac:dyDescent="0.2">
      <c r="B158" s="33"/>
    </row>
    <row r="159" spans="1:6" ht="17" customHeight="1" x14ac:dyDescent="0.2">
      <c r="B159" s="40"/>
    </row>
    <row r="160" spans="1:6" ht="17" customHeight="1" x14ac:dyDescent="0.2">
      <c r="B160" s="33"/>
    </row>
    <row r="161" spans="2:2" ht="17" customHeight="1" x14ac:dyDescent="0.2">
      <c r="B161" s="33"/>
    </row>
    <row r="162" spans="2:2" ht="17" customHeight="1" x14ac:dyDescent="0.2">
      <c r="B162" s="33"/>
    </row>
    <row r="163" spans="2:2" ht="17" customHeight="1" x14ac:dyDescent="0.2">
      <c r="B163"/>
    </row>
    <row r="164" spans="2:2" ht="17" customHeight="1" x14ac:dyDescent="0.2">
      <c r="B164" s="33"/>
    </row>
    <row r="165" spans="2:2" ht="17" customHeight="1" x14ac:dyDescent="0.2">
      <c r="B165" s="40"/>
    </row>
    <row r="166" spans="2:2" ht="17" customHeight="1" x14ac:dyDescent="0.2">
      <c r="B166" s="40"/>
    </row>
    <row r="167" spans="2:2" ht="17" customHeight="1" x14ac:dyDescent="0.2">
      <c r="B167" s="40"/>
    </row>
    <row r="168" spans="2:2" ht="17" customHeight="1" x14ac:dyDescent="0.2">
      <c r="B168" s="40"/>
    </row>
    <row r="169" spans="2:2" ht="17" customHeight="1" x14ac:dyDescent="0.2">
      <c r="B169" s="40"/>
    </row>
    <row r="170" spans="2:2" ht="17" customHeight="1" x14ac:dyDescent="0.2">
      <c r="B170" s="39"/>
    </row>
    <row r="171" spans="2:2" ht="17" customHeight="1" x14ac:dyDescent="0.2">
      <c r="B171" s="40"/>
    </row>
    <row r="172" spans="2:2" ht="17" customHeight="1" x14ac:dyDescent="0.2">
      <c r="B172" s="40"/>
    </row>
    <row r="173" spans="2:2" ht="17" customHeight="1" x14ac:dyDescent="0.2">
      <c r="B173" s="40"/>
    </row>
    <row r="174" spans="2:2" ht="17" customHeight="1" x14ac:dyDescent="0.2">
      <c r="B174" s="40"/>
    </row>
    <row r="175" spans="2:2" ht="17" customHeight="1" x14ac:dyDescent="0.2">
      <c r="B175" s="40"/>
    </row>
    <row r="176" spans="2:2" ht="17" customHeight="1" x14ac:dyDescent="0.2">
      <c r="B176" s="40"/>
    </row>
    <row r="177" spans="2:2" ht="17" customHeight="1" x14ac:dyDescent="0.2">
      <c r="B177" s="39"/>
    </row>
    <row r="178" spans="2:2" ht="17" customHeight="1" x14ac:dyDescent="0.2">
      <c r="B178" s="40"/>
    </row>
    <row r="179" spans="2:2" ht="17" customHeight="1" x14ac:dyDescent="0.2">
      <c r="B179" s="40"/>
    </row>
    <row r="180" spans="2:2" ht="17" customHeight="1" x14ac:dyDescent="0.2">
      <c r="B180" s="40"/>
    </row>
    <row r="181" spans="2:2" ht="17" customHeight="1" x14ac:dyDescent="0.2">
      <c r="B181" s="39"/>
    </row>
    <row r="182" spans="2:2" ht="17" customHeight="1" x14ac:dyDescent="0.2">
      <c r="B182" s="39"/>
    </row>
    <row r="183" spans="2:2" ht="17" customHeight="1" x14ac:dyDescent="0.2">
      <c r="B183" s="39"/>
    </row>
    <row r="184" spans="2:2" ht="17" customHeight="1" x14ac:dyDescent="0.2">
      <c r="B184" s="40"/>
    </row>
    <row r="185" spans="2:2" ht="17" customHeight="1" x14ac:dyDescent="0.2">
      <c r="B185" s="40"/>
    </row>
    <row r="186" spans="2:2" ht="17" customHeight="1" x14ac:dyDescent="0.2">
      <c r="B186" s="40"/>
    </row>
    <row r="187" spans="2:2" ht="17" customHeight="1" x14ac:dyDescent="0.2">
      <c r="B187" s="40"/>
    </row>
    <row r="188" spans="2:2" ht="17" customHeight="1" x14ac:dyDescent="0.2">
      <c r="B188" s="40"/>
    </row>
    <row r="189" spans="2:2" ht="17" customHeight="1" x14ac:dyDescent="0.2">
      <c r="B189" s="39"/>
    </row>
    <row r="190" spans="2:2" ht="17" customHeight="1" x14ac:dyDescent="0.2">
      <c r="B190"/>
    </row>
    <row r="191" spans="2:2" ht="17" customHeight="1" x14ac:dyDescent="0.2">
      <c r="B191"/>
    </row>
    <row r="192" spans="2:2" ht="17" customHeight="1" x14ac:dyDescent="0.2">
      <c r="B192"/>
    </row>
    <row r="193" spans="2:2" ht="17" customHeight="1" x14ac:dyDescent="0.2">
      <c r="B193"/>
    </row>
    <row r="194" spans="2:2" ht="17" customHeight="1" x14ac:dyDescent="0.2">
      <c r="B194"/>
    </row>
    <row r="195" spans="2:2" ht="17" customHeight="1" x14ac:dyDescent="0.2">
      <c r="B195"/>
    </row>
    <row r="196" spans="2:2" ht="17" customHeight="1" x14ac:dyDescent="0.2">
      <c r="B196"/>
    </row>
    <row r="197" spans="2:2" ht="17" customHeight="1" x14ac:dyDescent="0.2">
      <c r="B197"/>
    </row>
    <row r="198" spans="2:2" ht="17" customHeight="1" x14ac:dyDescent="0.2">
      <c r="B198"/>
    </row>
    <row r="199" spans="2:2" ht="17" customHeight="1" x14ac:dyDescent="0.2">
      <c r="B199"/>
    </row>
    <row r="200" spans="2:2" ht="17" customHeight="1" x14ac:dyDescent="0.2">
      <c r="B200"/>
    </row>
    <row r="201" spans="2:2" ht="17" customHeight="1" x14ac:dyDescent="0.2">
      <c r="B201"/>
    </row>
    <row r="202" spans="2:2" ht="17" customHeight="1" x14ac:dyDescent="0.2">
      <c r="B202"/>
    </row>
    <row r="203" spans="2:2" ht="17" customHeight="1" x14ac:dyDescent="0.2">
      <c r="B203"/>
    </row>
    <row r="204" spans="2:2" ht="17" customHeight="1" x14ac:dyDescent="0.2">
      <c r="B204"/>
    </row>
    <row r="205" spans="2:2" ht="17" customHeight="1" x14ac:dyDescent="0.2">
      <c r="B205"/>
    </row>
    <row r="206" spans="2:2" ht="17" customHeight="1" x14ac:dyDescent="0.2">
      <c r="B206"/>
    </row>
    <row r="207" spans="2:2" ht="17" customHeight="1" x14ac:dyDescent="0.2">
      <c r="B207"/>
    </row>
    <row r="208" spans="2:2" ht="17" customHeight="1" x14ac:dyDescent="0.2">
      <c r="B208"/>
    </row>
    <row r="209" spans="2:2" ht="17" customHeight="1" x14ac:dyDescent="0.2">
      <c r="B209"/>
    </row>
    <row r="210" spans="2:2" ht="17" customHeight="1" x14ac:dyDescent="0.2">
      <c r="B210"/>
    </row>
    <row r="211" spans="2:2" ht="17" customHeight="1" x14ac:dyDescent="0.2">
      <c r="B211"/>
    </row>
    <row r="212" spans="2:2" ht="17" customHeight="1" x14ac:dyDescent="0.2">
      <c r="B212"/>
    </row>
    <row r="213" spans="2:2" ht="17" customHeight="1" x14ac:dyDescent="0.2">
      <c r="B213"/>
    </row>
    <row r="214" spans="2:2" ht="17" customHeight="1" x14ac:dyDescent="0.2">
      <c r="B214"/>
    </row>
    <row r="215" spans="2:2" ht="17" customHeight="1" x14ac:dyDescent="0.2">
      <c r="B215"/>
    </row>
    <row r="216" spans="2:2" ht="17" customHeight="1" x14ac:dyDescent="0.2">
      <c r="B216"/>
    </row>
    <row r="217" spans="2:2" ht="17" customHeight="1" x14ac:dyDescent="0.2">
      <c r="B217"/>
    </row>
    <row r="218" spans="2:2" ht="17" customHeight="1" x14ac:dyDescent="0.2">
      <c r="B218"/>
    </row>
    <row r="219" spans="2:2" ht="17" customHeight="1" x14ac:dyDescent="0.2">
      <c r="B219"/>
    </row>
    <row r="220" spans="2:2" ht="17" customHeight="1" x14ac:dyDescent="0.2">
      <c r="B220"/>
    </row>
    <row r="221" spans="2:2" ht="17" customHeight="1" x14ac:dyDescent="0.2">
      <c r="B221"/>
    </row>
    <row r="222" spans="2:2" ht="17" customHeight="1" x14ac:dyDescent="0.2">
      <c r="B222"/>
    </row>
    <row r="223" spans="2:2" ht="17" customHeight="1" x14ac:dyDescent="0.2">
      <c r="B223"/>
    </row>
    <row r="224" spans="2:2" ht="17" customHeight="1" x14ac:dyDescent="0.2">
      <c r="B224"/>
    </row>
    <row r="225" spans="2:2" ht="17" customHeight="1" x14ac:dyDescent="0.2">
      <c r="B225"/>
    </row>
    <row r="226" spans="2:2" ht="17" customHeight="1" x14ac:dyDescent="0.2">
      <c r="B226"/>
    </row>
    <row r="227" spans="2:2" ht="17" customHeight="1" x14ac:dyDescent="0.2">
      <c r="B227"/>
    </row>
    <row r="228" spans="2:2" ht="17" customHeight="1" x14ac:dyDescent="0.2">
      <c r="B228"/>
    </row>
    <row r="229" spans="2:2" ht="17" customHeight="1" x14ac:dyDescent="0.2">
      <c r="B229"/>
    </row>
    <row r="230" spans="2:2" ht="17" customHeight="1" x14ac:dyDescent="0.2">
      <c r="B230"/>
    </row>
    <row r="231" spans="2:2" ht="17" customHeight="1" x14ac:dyDescent="0.2">
      <c r="B231"/>
    </row>
    <row r="232" spans="2:2" ht="17" customHeight="1" x14ac:dyDescent="0.2">
      <c r="B232"/>
    </row>
    <row r="233" spans="2:2" ht="17" customHeight="1" x14ac:dyDescent="0.2">
      <c r="B233"/>
    </row>
    <row r="234" spans="2:2" ht="17" customHeight="1" x14ac:dyDescent="0.2">
      <c r="B234"/>
    </row>
  </sheetData>
  <sortState xmlns:xlrd2="http://schemas.microsoft.com/office/spreadsheetml/2017/richdata2" ref="B3:B97">
    <sortCondition ref="B3:B97"/>
  </sortState>
  <mergeCells count="1">
    <mergeCell ref="N7:S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8DCD-7F0E-224A-873E-4E82CC10273E}">
  <dimension ref="A1:AU135"/>
  <sheetViews>
    <sheetView tabSelected="1" workbookViewId="0">
      <selection activeCell="E42" sqref="E42"/>
    </sheetView>
  </sheetViews>
  <sheetFormatPr baseColWidth="10" defaultColWidth="9" defaultRowHeight="15" x14ac:dyDescent="0.2"/>
  <cols>
    <col min="1" max="1" width="25.5" style="28" customWidth="1"/>
    <col min="2" max="10" width="11.83203125" style="2" customWidth="1"/>
    <col min="11" max="11" width="15.6640625" customWidth="1"/>
    <col min="13" max="13" width="21.5" style="28" customWidth="1"/>
    <col min="14" max="22" width="11.83203125" customWidth="1"/>
    <col min="23" max="23" width="15.6640625" customWidth="1"/>
    <col min="25" max="25" width="19.5" customWidth="1"/>
    <col min="26" max="34" width="11.83203125" customWidth="1"/>
    <col min="35" max="35" width="15.6640625" customWidth="1"/>
    <col min="37" max="37" width="21.5" customWidth="1"/>
    <col min="38" max="46" width="11.83203125" customWidth="1"/>
    <col min="47" max="47" width="15.6640625" customWidth="1"/>
  </cols>
  <sheetData>
    <row r="1" spans="1:47" x14ac:dyDescent="0.2">
      <c r="A1" s="17"/>
      <c r="B1" s="34"/>
      <c r="C1" s="34"/>
      <c r="D1" s="34"/>
      <c r="E1" s="34"/>
      <c r="F1" s="34"/>
      <c r="G1" s="34"/>
      <c r="H1" s="34"/>
      <c r="I1" s="34"/>
      <c r="J1" s="34"/>
      <c r="K1" s="18"/>
      <c r="L1" s="18"/>
      <c r="M1" s="17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</row>
    <row r="2" spans="1:47" x14ac:dyDescent="0.2">
      <c r="A2" s="17"/>
      <c r="B2" s="34"/>
      <c r="C2" s="34"/>
      <c r="D2" s="34"/>
      <c r="E2" s="34"/>
      <c r="F2" s="34"/>
      <c r="G2" s="34"/>
      <c r="H2" s="34"/>
      <c r="I2" s="34"/>
      <c r="J2" s="34"/>
      <c r="K2" s="18"/>
      <c r="L2" s="18"/>
      <c r="M2" s="17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</row>
    <row r="3" spans="1:47" x14ac:dyDescent="0.2">
      <c r="A3" s="17"/>
      <c r="B3" s="34"/>
      <c r="C3" s="34"/>
      <c r="D3" s="34"/>
      <c r="E3" s="34"/>
      <c r="F3" s="34"/>
      <c r="G3" s="34"/>
      <c r="H3" s="34"/>
      <c r="I3" s="34"/>
      <c r="J3" s="34"/>
      <c r="K3" s="18"/>
      <c r="L3" s="18"/>
      <c r="M3" s="17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</row>
    <row r="4" spans="1:47" x14ac:dyDescent="0.2">
      <c r="A4" s="17"/>
      <c r="B4" s="34"/>
      <c r="C4" s="34"/>
      <c r="D4" s="34"/>
      <c r="E4" s="34"/>
      <c r="F4" s="34"/>
      <c r="G4" s="34"/>
      <c r="H4" s="34"/>
      <c r="I4" s="34"/>
      <c r="J4" s="34"/>
      <c r="K4" s="18"/>
      <c r="L4" s="18"/>
      <c r="M4" s="17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</row>
    <row r="5" spans="1:47" x14ac:dyDescent="0.2">
      <c r="A5" s="17"/>
      <c r="B5" s="34"/>
      <c r="C5" s="34"/>
      <c r="D5" s="34"/>
      <c r="E5" s="34"/>
      <c r="F5" s="34"/>
      <c r="G5" s="34"/>
      <c r="H5" s="34"/>
      <c r="I5" s="34"/>
      <c r="J5" s="34"/>
      <c r="K5" s="18"/>
      <c r="L5" s="18"/>
      <c r="M5" s="17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</row>
    <row r="6" spans="1:47" x14ac:dyDescent="0.2">
      <c r="A6" s="17"/>
      <c r="B6" s="34"/>
      <c r="C6" s="34"/>
      <c r="D6" s="34"/>
      <c r="E6" s="34"/>
      <c r="F6" s="34"/>
      <c r="G6" s="34"/>
      <c r="H6" s="34"/>
      <c r="I6" s="34"/>
      <c r="J6" s="34"/>
      <c r="K6" s="18"/>
      <c r="L6" s="18"/>
      <c r="M6" s="17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</row>
    <row r="7" spans="1:47" x14ac:dyDescent="0.2">
      <c r="A7" s="17"/>
      <c r="B7" s="34"/>
      <c r="C7" s="34"/>
      <c r="D7" s="34"/>
      <c r="E7" s="34"/>
      <c r="F7" s="34"/>
      <c r="G7" s="34"/>
      <c r="H7" s="34"/>
      <c r="I7" s="34"/>
      <c r="J7" s="34"/>
      <c r="K7" s="18"/>
      <c r="L7" s="18"/>
      <c r="M7" s="17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</row>
    <row r="8" spans="1:47" x14ac:dyDescent="0.2">
      <c r="A8" s="17"/>
      <c r="B8" s="34"/>
      <c r="C8" s="34"/>
      <c r="D8" s="34"/>
      <c r="E8" s="34"/>
      <c r="F8" s="34"/>
      <c r="G8" s="34"/>
      <c r="H8" s="34"/>
      <c r="I8" s="34"/>
      <c r="J8" s="34"/>
      <c r="K8" s="18"/>
      <c r="L8" s="18"/>
      <c r="M8" s="17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</row>
    <row r="9" spans="1:47" x14ac:dyDescent="0.2">
      <c r="A9" s="17"/>
      <c r="B9" s="34"/>
      <c r="C9" s="34"/>
      <c r="D9" s="34"/>
      <c r="E9" s="34"/>
      <c r="F9" s="34"/>
      <c r="G9" s="34"/>
      <c r="H9" s="34"/>
      <c r="I9" s="34"/>
      <c r="J9" s="34"/>
      <c r="K9" s="18"/>
      <c r="L9" s="18"/>
      <c r="M9" s="17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</row>
    <row r="10" spans="1:47" x14ac:dyDescent="0.2">
      <c r="A10" s="17"/>
      <c r="B10" s="34"/>
      <c r="C10" s="34"/>
      <c r="D10" s="34"/>
      <c r="E10" s="34"/>
      <c r="F10" s="34"/>
      <c r="G10" s="34"/>
      <c r="H10" s="34"/>
      <c r="I10" s="34"/>
      <c r="J10" s="34"/>
      <c r="K10" s="18"/>
      <c r="L10" s="18"/>
      <c r="M10" s="17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</row>
    <row r="11" spans="1:47" x14ac:dyDescent="0.2">
      <c r="A11" s="17"/>
      <c r="B11" s="34"/>
      <c r="C11" s="34"/>
      <c r="D11" s="34"/>
      <c r="E11" s="34"/>
      <c r="F11" s="34"/>
      <c r="G11" s="34"/>
      <c r="H11" s="34"/>
      <c r="I11" s="34"/>
      <c r="J11" s="34"/>
      <c r="K11" s="18"/>
      <c r="L11" s="18"/>
      <c r="M11" s="17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</row>
    <row r="12" spans="1:47" x14ac:dyDescent="0.2">
      <c r="A12" s="17"/>
      <c r="B12" s="34"/>
      <c r="C12" s="34"/>
      <c r="D12" s="34"/>
      <c r="E12" s="34"/>
      <c r="F12" s="34"/>
      <c r="G12" s="34"/>
      <c r="H12" s="34"/>
      <c r="I12" s="34"/>
      <c r="J12" s="34"/>
      <c r="K12" s="18"/>
      <c r="L12" s="18"/>
      <c r="M12" s="17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</row>
    <row r="13" spans="1:47" x14ac:dyDescent="0.2">
      <c r="A13" s="17"/>
      <c r="B13" s="34"/>
      <c r="C13" s="34"/>
      <c r="D13" s="34"/>
      <c r="E13" s="34"/>
      <c r="F13" s="34"/>
      <c r="G13" s="34"/>
      <c r="H13" s="34"/>
      <c r="I13" s="34"/>
      <c r="J13" s="34"/>
      <c r="K13" s="18"/>
      <c r="L13" s="18"/>
      <c r="M13" s="17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</row>
    <row r="14" spans="1:47" x14ac:dyDescent="0.2">
      <c r="A14" s="17"/>
      <c r="B14" s="34"/>
      <c r="C14" s="34"/>
      <c r="D14" s="34"/>
      <c r="E14" s="34"/>
      <c r="F14" s="34"/>
      <c r="G14" s="34"/>
      <c r="H14" s="34"/>
      <c r="I14" s="34"/>
      <c r="J14" s="34"/>
      <c r="K14" s="18"/>
      <c r="L14" s="18"/>
      <c r="M14" s="17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7" ht="27" thickBot="1" x14ac:dyDescent="0.35">
      <c r="A15" s="17"/>
      <c r="B15" s="34"/>
      <c r="D15" s="35" t="s">
        <v>31</v>
      </c>
      <c r="E15" s="36"/>
      <c r="F15" s="34"/>
      <c r="G15" s="34"/>
      <c r="H15" s="34"/>
      <c r="I15" s="34"/>
      <c r="J15" s="34"/>
      <c r="K15" s="18"/>
      <c r="L15" s="18"/>
      <c r="M15" s="17"/>
      <c r="N15" s="18"/>
      <c r="O15" s="19" t="s">
        <v>31</v>
      </c>
      <c r="P15" s="20"/>
      <c r="Q15" s="18"/>
      <c r="R15" s="18"/>
      <c r="S15" s="18"/>
      <c r="T15" s="18"/>
      <c r="U15" s="18"/>
      <c r="V15" s="18"/>
      <c r="W15" s="18"/>
      <c r="X15" s="18"/>
      <c r="Y15" s="18"/>
      <c r="Z15" s="18"/>
      <c r="AB15" s="19" t="s">
        <v>31</v>
      </c>
      <c r="AC15" s="20"/>
      <c r="AD15" s="18"/>
      <c r="AE15" s="18"/>
      <c r="AF15" s="18"/>
      <c r="AG15" s="18"/>
      <c r="AH15" s="18"/>
      <c r="AI15" s="18"/>
      <c r="AJ15" s="18"/>
      <c r="AK15" s="18"/>
      <c r="AL15" s="18"/>
    </row>
    <row r="16" spans="1:47" ht="27" thickBot="1" x14ac:dyDescent="0.35">
      <c r="A16" s="109" t="s">
        <v>348</v>
      </c>
      <c r="B16" s="110"/>
      <c r="C16" s="110"/>
      <c r="D16" s="110"/>
      <c r="E16" s="110"/>
      <c r="F16" s="110"/>
      <c r="G16" s="110"/>
      <c r="H16" s="110"/>
      <c r="I16" s="110"/>
      <c r="J16" s="110"/>
      <c r="K16" s="111"/>
      <c r="L16" s="18"/>
      <c r="M16" s="109" t="s">
        <v>349</v>
      </c>
      <c r="N16" s="110"/>
      <c r="O16" s="110"/>
      <c r="P16" s="110"/>
      <c r="Q16" s="110"/>
      <c r="R16" s="110"/>
      <c r="S16" s="110"/>
      <c r="T16" s="110"/>
      <c r="U16" s="110"/>
      <c r="V16" s="112"/>
      <c r="W16" s="111"/>
      <c r="X16" s="18"/>
      <c r="Y16" s="109" t="s">
        <v>350</v>
      </c>
      <c r="Z16" s="113"/>
      <c r="AA16" s="113"/>
      <c r="AB16" s="113"/>
      <c r="AC16" s="113"/>
      <c r="AD16" s="113"/>
      <c r="AE16" s="113"/>
      <c r="AF16" s="113"/>
      <c r="AG16" s="113"/>
      <c r="AH16" s="113"/>
      <c r="AI16" s="114"/>
      <c r="AJ16" s="18"/>
      <c r="AK16" s="109" t="s">
        <v>351</v>
      </c>
      <c r="AL16" s="113"/>
      <c r="AM16" s="113"/>
      <c r="AN16" s="113"/>
      <c r="AO16" s="113"/>
      <c r="AP16" s="113"/>
      <c r="AQ16" s="113"/>
      <c r="AR16" s="113"/>
      <c r="AS16" s="113"/>
      <c r="AT16" s="113"/>
      <c r="AU16" s="114"/>
    </row>
    <row r="17" spans="1:47" s="22" customFormat="1" ht="32" customHeight="1" thickBot="1" x14ac:dyDescent="0.25">
      <c r="A17" s="75" t="s">
        <v>32</v>
      </c>
      <c r="B17" s="63" t="s">
        <v>465</v>
      </c>
      <c r="C17" s="63" t="s">
        <v>466</v>
      </c>
      <c r="D17" s="63" t="s">
        <v>467</v>
      </c>
      <c r="E17" s="63" t="s">
        <v>468</v>
      </c>
      <c r="F17" s="63" t="s">
        <v>469</v>
      </c>
      <c r="G17" s="64" t="s">
        <v>470</v>
      </c>
      <c r="H17" s="64" t="s">
        <v>471</v>
      </c>
      <c r="I17" s="64" t="s">
        <v>42</v>
      </c>
      <c r="J17" s="64" t="s">
        <v>53</v>
      </c>
      <c r="K17" s="30" t="s">
        <v>54</v>
      </c>
      <c r="L17" s="21"/>
      <c r="M17" s="41" t="s">
        <v>32</v>
      </c>
      <c r="N17" s="63" t="s">
        <v>465</v>
      </c>
      <c r="O17" s="63" t="s">
        <v>466</v>
      </c>
      <c r="P17" s="63" t="s">
        <v>467</v>
      </c>
      <c r="Q17" s="63" t="s">
        <v>468</v>
      </c>
      <c r="R17" s="63" t="s">
        <v>469</v>
      </c>
      <c r="S17" s="64" t="s">
        <v>470</v>
      </c>
      <c r="T17" s="64" t="s">
        <v>471</v>
      </c>
      <c r="U17" s="42" t="s">
        <v>42</v>
      </c>
      <c r="V17" s="42" t="s">
        <v>53</v>
      </c>
      <c r="W17" s="30" t="s">
        <v>54</v>
      </c>
      <c r="X17" s="21"/>
      <c r="Y17" s="62" t="s">
        <v>32</v>
      </c>
      <c r="Z17" s="63" t="s">
        <v>465</v>
      </c>
      <c r="AA17" s="63" t="s">
        <v>466</v>
      </c>
      <c r="AB17" s="63" t="s">
        <v>467</v>
      </c>
      <c r="AC17" s="63" t="s">
        <v>468</v>
      </c>
      <c r="AD17" s="63" t="s">
        <v>469</v>
      </c>
      <c r="AE17" s="64" t="s">
        <v>470</v>
      </c>
      <c r="AF17" s="64" t="s">
        <v>471</v>
      </c>
      <c r="AG17" s="64" t="s">
        <v>42</v>
      </c>
      <c r="AH17" s="64" t="s">
        <v>53</v>
      </c>
      <c r="AI17" s="30" t="s">
        <v>54</v>
      </c>
      <c r="AJ17" s="21"/>
      <c r="AK17" s="48" t="s">
        <v>32</v>
      </c>
      <c r="AL17" s="63" t="s">
        <v>465</v>
      </c>
      <c r="AM17" s="63" t="s">
        <v>466</v>
      </c>
      <c r="AN17" s="63" t="s">
        <v>467</v>
      </c>
      <c r="AO17" s="63" t="s">
        <v>468</v>
      </c>
      <c r="AP17" s="63" t="s">
        <v>469</v>
      </c>
      <c r="AQ17" s="64" t="s">
        <v>470</v>
      </c>
      <c r="AR17" s="64" t="s">
        <v>471</v>
      </c>
      <c r="AS17" s="64" t="s">
        <v>42</v>
      </c>
      <c r="AT17" s="64" t="s">
        <v>53</v>
      </c>
      <c r="AU17" s="30" t="s">
        <v>54</v>
      </c>
    </row>
    <row r="18" spans="1:47" ht="17" thickBot="1" x14ac:dyDescent="0.25">
      <c r="A18" s="65" t="s">
        <v>82</v>
      </c>
      <c r="B18" s="45">
        <f>_xlfn.IFNA(INDEX('RD1 Eagle'!$I$2:$I$200,MATCH(Men_5[[#This Row],[Rider]],'RD1 Eagle'!$F$2:$F$200,0)),"")</f>
        <v>450</v>
      </c>
      <c r="C18" s="45">
        <f>_xlfn.IFNA(INDEX('RD2 Shepherds'!$I$2:$I$200,MATCH(Men_5[[#This Row],[Rider]],'RD2 Shepherds'!$F$2:$F$200,0)),"")</f>
        <v>400</v>
      </c>
      <c r="D18" s="45"/>
      <c r="E18" s="45"/>
      <c r="F18" s="45"/>
      <c r="G18" s="45"/>
      <c r="H18" s="45"/>
      <c r="I18" s="45">
        <f>7-COUNTBLANK(Men_5[[#This Row],[RD1 XCC Eagle]:[RD7 XCM TBD]])</f>
        <v>2</v>
      </c>
      <c r="J18" s="76" cm="1">
        <f t="array" ref="J18">IF(Men_5[[#This Row],[Number of Rounds]]&lt;=5,SUM(IF(ISNA(B18:H18),0,B18:H18)),SUM(LARGE(B18:H18,{1,2,3,4,5})))</f>
        <v>850</v>
      </c>
      <c r="K18" s="67" cm="1">
        <f t="array" ref="K18">73-SUM(IF(J18&gt;$J$18:$J$135,1/COUNTIF($J$18:$J$135,$J$18:$J$135)))</f>
        <v>0.99999999999997158</v>
      </c>
      <c r="L18" s="18"/>
      <c r="M18" s="65" t="s">
        <v>87</v>
      </c>
      <c r="N18" s="98">
        <f>_xlfn.IFNA(INDEX('RD1 Eagle'!$I$2:$I$200,MATCH(Women6[[#This Row],[Rider]],'RD1 Eagle'!$F$2:$F$200,0)),"")</f>
        <v>500</v>
      </c>
      <c r="O18" s="45">
        <f>_xlfn.IFNA(INDEX('RD2 Shepherds'!$I$2:$I$200,MATCH(Women6[[#This Row],[Rider]],'RD2 Shepherds'!$F$2:$F$200,0)),"")</f>
        <v>500</v>
      </c>
      <c r="P18" s="51"/>
      <c r="Q18" s="51"/>
      <c r="R18" s="51"/>
      <c r="S18" s="51"/>
      <c r="T18" s="51"/>
      <c r="U18" s="51">
        <f>7-COUNTBLANK(Women6[[#This Row],[RD1 XCC Eagle]:[RD7 XCM TBD]])</f>
        <v>2</v>
      </c>
      <c r="V18" s="72" cm="1">
        <f t="array" ref="V18">IF(Men_5[[#This Row],[Number of Rounds]]&lt;=5,SUM(IF(ISNA(N18:T18),0,N18:T18)),SUM(LARGE(N18:T18,{1,2,3,4,5})))</f>
        <v>1000</v>
      </c>
      <c r="W18" s="52" cm="1">
        <f t="array" ref="W18">22-SUM(IF(V18&gt;$V$18:$V$42,1/COUNTIF($V$18:$V$42,$V$18:$V$42)))</f>
        <v>1.0000000000000036</v>
      </c>
      <c r="X18" s="18"/>
      <c r="Y18" s="65" t="s">
        <v>176</v>
      </c>
      <c r="Z18" s="37">
        <f>_xlfn.IFNA(INDEX('RD1 Eagle'!$I$2:$I$200,MATCH(Junior7[[#This Row],[Rider]],'RD1 Eagle'!$F$2:$F$200,0)),"")</f>
        <v>500</v>
      </c>
      <c r="AA18" s="37">
        <f>_xlfn.IFNA(INDEX('RD2 Shepherds'!$I$2:$I$200,MATCH(Junior7[[#This Row],[Rider]],'RD2 Shepherds'!$F$2:$F$200,0)),"")</f>
        <v>500</v>
      </c>
      <c r="AB18" s="49"/>
      <c r="AC18" s="49"/>
      <c r="AD18" s="49"/>
      <c r="AE18" s="49"/>
      <c r="AF18" s="50"/>
      <c r="AG18" s="50">
        <f>6-COUNTBLANK(Junior7[[#This Row],[RD1 XCC Eagle]:[RD6 XCM Fox Creek]])</f>
        <v>2</v>
      </c>
      <c r="AH18" s="50" cm="1">
        <f t="array" ref="AH18">IF(Junior7[[#This Row],[Number of Rounds]]&lt;=5,SUM(IF(ISNA(Z18:AF18),0,Z18:AF18)),SUM(LARGE(Z18:AF18,{1,2,3,4,5})))</f>
        <v>1000</v>
      </c>
      <c r="AI18" s="23" cm="1">
        <f t="array" ref="AI18">24-SUM(IF(AH18&gt;$AH$18:$AH$59,1/COUNTIF($AH$18:$AH$59,$AH$18:$AH$59)))</f>
        <v>1.0000000000000107</v>
      </c>
      <c r="AJ18" s="18"/>
      <c r="AK18" s="87" t="s">
        <v>207</v>
      </c>
      <c r="AL18" s="97">
        <f>_xlfn.IFNA(INDEX('RD1 Eagle'!$I$2:$I$200,MATCH(Women5108[[#This Row],[Rider]],'RD1 Eagle'!$F$2:$F$200,0)),"")</f>
        <v>500</v>
      </c>
      <c r="AM18" s="97">
        <f>_xlfn.IFNA(INDEX('RD2 Shepherds'!$I$2:$I$200,MATCH(Women5108[[#This Row],[Rider]],'RD2 Shepherds'!$F$2:$F$200,0)),"")</f>
        <v>420</v>
      </c>
      <c r="AN18" s="101"/>
      <c r="AO18" s="101"/>
      <c r="AP18" s="101"/>
      <c r="AQ18" s="101"/>
      <c r="AR18" s="101"/>
      <c r="AS18" s="102">
        <f>6-COUNTBLANK(Women5108[[#This Row],[RD1 XCC Eagle]:[RD6 XCM Fox Creek]])</f>
        <v>2</v>
      </c>
      <c r="AT18" s="50" cm="1">
        <f t="array" ref="AT18">IF(Women5108[[#This Row],[Number of Rounds]]&lt;=5,SUM(IF(ISNA(AL18:AR18),0,AL18:AR18)),SUM(LARGE(AL18:AR18,{1,2,3,4,5})))</f>
        <v>920</v>
      </c>
      <c r="AU18" s="23" cm="1">
        <f t="array" ref="AU18">7-SUM(IF(AT18&gt;$AT$18:$AT$24,1/COUNTIF($AT$18:$AT$24,$AT$24:$AT$24)))</f>
        <v>1</v>
      </c>
    </row>
    <row r="19" spans="1:47" ht="17" thickBot="1" x14ac:dyDescent="0.25">
      <c r="A19" s="65" t="s">
        <v>86</v>
      </c>
      <c r="B19" s="45">
        <f>_xlfn.IFNA(INDEX('RD1 Eagle'!$I$2:$I$200,MATCH(Men_5[[#This Row],[Rider]],'RD1 Eagle'!$F$2:$F$200,0)),"")</f>
        <v>420</v>
      </c>
      <c r="C19" s="45">
        <f>_xlfn.IFNA(INDEX('RD2 Shepherds'!$I$2:$I$200,MATCH(Men_5[[#This Row],[Rider]],'RD2 Shepherds'!$F$2:$F$200,0)),"")</f>
        <v>360</v>
      </c>
      <c r="D19" s="45"/>
      <c r="E19" s="45"/>
      <c r="F19" s="45"/>
      <c r="G19" s="45"/>
      <c r="H19" s="45"/>
      <c r="I19" s="45">
        <f>7-COUNTBLANK(Men_5[[#This Row],[RD1 XCC Eagle]:[RD7 XCM TBD]])</f>
        <v>2</v>
      </c>
      <c r="J19" s="76" cm="1">
        <f t="array" ref="J19">IF(Men_5[[#This Row],[Number of Rounds]]&lt;=5,SUM(IF(ISNA(B19:H19),0,B19:H19)),SUM(LARGE(B19:H19,{1,2,3,4,5})))</f>
        <v>780</v>
      </c>
      <c r="K19" s="105" cm="1">
        <f t="array" ref="K19">73-SUM(IF(J19&gt;$J$18:$J$135,1/COUNTIF($J$18:$J$135,$J$18:$J$135)))</f>
        <v>1.9999999999999716</v>
      </c>
      <c r="L19" s="18"/>
      <c r="M19" s="65" t="s">
        <v>89</v>
      </c>
      <c r="N19" s="98">
        <f>_xlfn.IFNA(INDEX('RD1 Eagle'!$I$2:$I$200,MATCH(Women6[[#This Row],[Rider]],'RD1 Eagle'!$F$2:$F$200,0)),"")</f>
        <v>450</v>
      </c>
      <c r="O19" s="45">
        <f>_xlfn.IFNA(INDEX('RD2 Shepherds'!$I$2:$I$200,MATCH(Women6[[#This Row],[Rider]],'RD2 Shepherds'!$F$2:$F$200,0)),"")</f>
        <v>420</v>
      </c>
      <c r="P19" s="37"/>
      <c r="Q19" s="37"/>
      <c r="R19" s="37"/>
      <c r="S19" s="37"/>
      <c r="T19" s="37"/>
      <c r="U19" s="37">
        <f>7-COUNTBLANK(Women6[[#This Row],[RD1 XCC Eagle]:[RD7 XCM TBD]])</f>
        <v>2</v>
      </c>
      <c r="V19" s="73" cm="1">
        <f t="array" ref="V19">IF(Men_5[[#This Row],[Number of Rounds]]&lt;=5,SUM(IF(ISNA(N19:T19),0,N19:T19)),SUM(LARGE(N19:T19,{1,2,3,4,5})))</f>
        <v>870</v>
      </c>
      <c r="W19" s="105" cm="1">
        <f t="array" ref="W19">22-SUM(IF(V19&gt;$V$18:$V$42,1/COUNTIF($V$18:$V$42,$V$18:$V$42)))</f>
        <v>2.0000000000000036</v>
      </c>
      <c r="X19" s="18"/>
      <c r="Y19" s="65" t="s">
        <v>199</v>
      </c>
      <c r="Z19" s="89">
        <f>_xlfn.IFNA(INDEX('RD1 Eagle'!$I$2:$I$200,MATCH(Junior7[[#This Row],[Rider]],'RD1 Eagle'!$F$2:$F$200,0)),"")</f>
        <v>500</v>
      </c>
      <c r="AA19" s="89">
        <f>_xlfn.IFNA(INDEX('RD2 Shepherds'!$I$2:$I$200,MATCH(Junior7[[#This Row],[Rider]],'RD2 Shepherds'!$F$2:$F$200,0)),"")</f>
        <v>500</v>
      </c>
      <c r="AB19" s="24"/>
      <c r="AC19" s="24"/>
      <c r="AD19" s="24"/>
      <c r="AE19" s="25"/>
      <c r="AF19" s="25"/>
      <c r="AG19" s="25">
        <f>6-COUNTBLANK(Junior7[[#This Row],[RD1 XCC Eagle]:[RD6 XCM Fox Creek]])</f>
        <v>2</v>
      </c>
      <c r="AH19" s="50" cm="1">
        <f t="array" ref="AH19">IF(Junior7[[#This Row],[Number of Rounds]]&lt;=5,SUM(IF(ISNA(Z19:AF19),0,Z19:AF19)),SUM(LARGE(Z19:AF19,{1,2,3,4,5})))</f>
        <v>1000</v>
      </c>
      <c r="AI19" s="23" cm="1">
        <f t="array" ref="AI19">24-SUM(IF(AH19&gt;$AH$18:$AH$59,1/COUNTIF($AH$18:$AH$59,$AH$18:$AH$59)))</f>
        <v>1.0000000000000107</v>
      </c>
      <c r="AJ19" s="18"/>
      <c r="AK19" s="87" t="s">
        <v>206</v>
      </c>
      <c r="AL19" s="37">
        <f>_xlfn.IFNA(INDEX('RD1 Eagle'!$I$2:$I$200,MATCH(Women5108[[#This Row],[Rider]],'RD1 Eagle'!$F$2:$F$200,0)),"")</f>
        <v>450</v>
      </c>
      <c r="AM19" s="37">
        <f>_xlfn.IFNA(INDEX('RD2 Shepherds'!$I$2:$I$200,MATCH(Women5108[[#This Row],[Rider]],'RD2 Shepherds'!$F$2:$F$200,0)),"")</f>
        <v>450</v>
      </c>
      <c r="AN19" s="37"/>
      <c r="AO19" s="37"/>
      <c r="AP19" s="37"/>
      <c r="AQ19" s="37"/>
      <c r="AR19" s="37"/>
      <c r="AS19" s="37">
        <f>6-COUNTBLANK(Women5108[[#This Row],[RD1 XCC Eagle]:[RD6 XCM Fox Creek]])</f>
        <v>2</v>
      </c>
      <c r="AT19" s="50" cm="1">
        <f t="array" ref="AT19">IF(Women5108[[#This Row],[Number of Rounds]]&lt;=5,SUM(IF(ISNA(AL19:AR19),0,AL19:AR19)),SUM(LARGE(AL19:AR19,{1,2,3,4,5})))</f>
        <v>900</v>
      </c>
      <c r="AU19" s="105" cm="1">
        <f t="array" ref="AU19">7-SUM(IF(AT19&gt;$AT$18:$AT$24,1/COUNTIF($AT$18:$AT$24,$AT$24:$AT$24)))</f>
        <v>2</v>
      </c>
    </row>
    <row r="20" spans="1:47" ht="17" thickBot="1" x14ac:dyDescent="0.25">
      <c r="A20" s="65" t="s">
        <v>84</v>
      </c>
      <c r="B20" s="45">
        <f>_xlfn.IFNA(INDEX('RD1 Eagle'!$I$2:$I$200,MATCH(Men_5[[#This Row],[Rider]],'RD1 Eagle'!$F$2:$F$200,0)),"")</f>
        <v>380</v>
      </c>
      <c r="C20" s="45">
        <f>_xlfn.IFNA(INDEX('RD2 Shepherds'!$I$2:$I$200,MATCH(Men_5[[#This Row],[Rider]],'RD2 Shepherds'!$F$2:$F$200,0)),"")</f>
        <v>380</v>
      </c>
      <c r="D20" s="45"/>
      <c r="E20" s="45"/>
      <c r="F20" s="45"/>
      <c r="G20" s="45"/>
      <c r="H20" s="45"/>
      <c r="I20" s="45">
        <f>7-COUNTBLANK(Men_5[[#This Row],[RD1 XCC Eagle]:[RD7 XCM TBD]])</f>
        <v>2</v>
      </c>
      <c r="J20" s="76" cm="1">
        <f t="array" ref="J20">IF(Men_5[[#This Row],[Number of Rounds]]&lt;=5,SUM(IF(ISNA(B20:H20),0,B20:H20)),SUM(LARGE(B20:H20,{1,2,3,4,5})))</f>
        <v>760</v>
      </c>
      <c r="K20" s="26" cm="1">
        <f t="array" ref="K20">73-SUM(IF(J20&gt;$J$18:$J$135,1/COUNTIF($J$18:$J$135,$J$18:$J$135)))</f>
        <v>2.9999999999999716</v>
      </c>
      <c r="L20" s="18"/>
      <c r="M20" s="65" t="s">
        <v>112</v>
      </c>
      <c r="N20" s="98">
        <f>_xlfn.IFNA(INDEX('RD1 Eagle'!$I$2:$I$200,MATCH(Women6[[#This Row],[Rider]],'RD1 Eagle'!$F$2:$F$200,0)),"")</f>
        <v>360</v>
      </c>
      <c r="O20" s="45">
        <f>_xlfn.IFNA(INDEX('RD2 Shepherds'!$I$2:$I$200,MATCH(Women6[[#This Row],[Rider]],'RD2 Shepherds'!$F$2:$F$200,0)),"")</f>
        <v>400</v>
      </c>
      <c r="P20" s="37"/>
      <c r="Q20" s="37"/>
      <c r="R20" s="37"/>
      <c r="S20" s="37"/>
      <c r="T20" s="37"/>
      <c r="U20" s="37">
        <f>7-COUNTBLANK(Women6[[#This Row],[RD1 XCC Eagle]:[RD7 XCM TBD]])</f>
        <v>2</v>
      </c>
      <c r="V20" s="73" cm="1">
        <f t="array" ref="V20">IF(Men_5[[#This Row],[Number of Rounds]]&lt;=5,SUM(IF(ISNA(N20:T20),0,N20:T20)),SUM(LARGE(N20:T20,{1,2,3,4,5})))</f>
        <v>760</v>
      </c>
      <c r="W20" s="26" cm="1">
        <f t="array" ref="W20">22-SUM(IF(V20&gt;$V$18:$V$42,1/COUNTIF($V$18:$V$42,$V$18:$V$42)))</f>
        <v>3.0000000000000036</v>
      </c>
      <c r="X20" s="18"/>
      <c r="Y20" s="65" t="s">
        <v>182</v>
      </c>
      <c r="Z20" s="89">
        <f>_xlfn.IFNA(INDEX('RD1 Eagle'!$I$2:$I$200,MATCH(Junior7[[#This Row],[Rider]],'RD1 Eagle'!$F$2:$F$200,0)),"")</f>
        <v>500</v>
      </c>
      <c r="AA20" s="89">
        <f>_xlfn.IFNA(INDEX('RD2 Shepherds'!$I$2:$I$200,MATCH(Junior7[[#This Row],[Rider]],'RD2 Shepherds'!$F$2:$F$200,0)),"")</f>
        <v>500</v>
      </c>
      <c r="AB20" s="24"/>
      <c r="AC20" s="24"/>
      <c r="AD20" s="24"/>
      <c r="AE20" s="25"/>
      <c r="AF20" s="25"/>
      <c r="AG20" s="25">
        <f>6-COUNTBLANK(Junior7[[#This Row],[RD1 XCC Eagle]:[RD6 XCM Fox Creek]])</f>
        <v>2</v>
      </c>
      <c r="AH20" s="50" cm="1">
        <f t="array" ref="AH20">IF(Junior7[[#This Row],[Number of Rounds]]&lt;=5,SUM(IF(ISNA(Z20:AF20),0,Z20:AF20)),SUM(LARGE(Z20:AF20,{1,2,3,4,5})))</f>
        <v>1000</v>
      </c>
      <c r="AI20" s="23" cm="1">
        <f t="array" ref="AI20">24-SUM(IF(AH20&gt;$AH$18:$AH$59,1/COUNTIF($AH$18:$AH$59,$AH$18:$AH$59)))</f>
        <v>1.0000000000000107</v>
      </c>
      <c r="AJ20" s="18"/>
      <c r="AK20" s="87" t="s">
        <v>196</v>
      </c>
      <c r="AL20" s="45" t="str">
        <f>_xlfn.IFNA(INDEX('RD1 Eagle'!$I$2:$I$200,MATCH(Women5108[[#This Row],[Rider]],'RD1 Eagle'!$F$2:$F$200,0)),"")</f>
        <v/>
      </c>
      <c r="AM20" s="45">
        <f>_xlfn.IFNA(INDEX('RD2 Shepherds'!$I$2:$I$200,MATCH(Women5108[[#This Row],[Rider]],'RD2 Shepherds'!$F$2:$F$200,0)),"")</f>
        <v>500</v>
      </c>
      <c r="AN20" s="37"/>
      <c r="AO20" s="37"/>
      <c r="AP20" s="37"/>
      <c r="AQ20" s="37"/>
      <c r="AR20" s="37"/>
      <c r="AS20" s="24">
        <f>6-COUNTBLANK(Women5108[[#This Row],[RD1 XCC Eagle]:[RD6 XCM Fox Creek]])</f>
        <v>1</v>
      </c>
      <c r="AT20" s="50" cm="1">
        <f t="array" ref="AT20">IF(Women5108[[#This Row],[Number of Rounds]]&lt;=5,SUM(IF(ISNA(AL20:AR20),0,AL20:AR20)),SUM(LARGE(AL20:AR20,{1,2,3,4,5})))</f>
        <v>500</v>
      </c>
      <c r="AU20" s="26" cm="1">
        <f t="array" ref="AU20">7-SUM(IF(AT20&gt;$AT$18:$AT$24,1/COUNTIF($AT$18:$AT$24,$AT$24:$AT$24)))</f>
        <v>5</v>
      </c>
    </row>
    <row r="21" spans="1:47" ht="17" thickBot="1" x14ac:dyDescent="0.25">
      <c r="A21" s="65" t="s">
        <v>83</v>
      </c>
      <c r="B21" s="45">
        <f>_xlfn.IFNA(INDEX('RD1 Eagle'!$I$2:$I$200,MATCH(Men_5[[#This Row],[Rider]],'RD1 Eagle'!$F$2:$F$200,0)),"")</f>
        <v>370</v>
      </c>
      <c r="C21" s="45">
        <f>_xlfn.IFNA(INDEX('RD2 Shepherds'!$I$2:$I$200,MATCH(Men_5[[#This Row],[Rider]],'RD2 Shepherds'!$F$2:$F$200,0)),"")</f>
        <v>390</v>
      </c>
      <c r="D21" s="45"/>
      <c r="E21" s="45"/>
      <c r="F21" s="45"/>
      <c r="G21" s="45"/>
      <c r="H21" s="45"/>
      <c r="I21" s="45">
        <f>7-COUNTBLANK(Men_5[[#This Row],[RD1 XCC Eagle]:[RD7 XCM TBD]])</f>
        <v>2</v>
      </c>
      <c r="J21" s="76" cm="1">
        <f t="array" ref="J21">IF(Men_5[[#This Row],[Number of Rounds]]&lt;=5,SUM(IF(ISNA(B21:H21),0,B21:H21)),SUM(LARGE(B21:H21,{1,2,3,4,5})))</f>
        <v>760</v>
      </c>
      <c r="K21" s="26" cm="1">
        <f t="array" ref="K21">73-SUM(IF(J21&gt;$J$18:$J$135,1/COUNTIF($J$18:$J$135,$J$18:$J$135)))</f>
        <v>2.9999999999999716</v>
      </c>
      <c r="L21" s="18"/>
      <c r="M21" s="65" t="s">
        <v>139</v>
      </c>
      <c r="N21" s="98">
        <f>_xlfn.IFNA(INDEX('RD1 Eagle'!$I$2:$I$200,MATCH(Women6[[#This Row],[Rider]],'RD1 Eagle'!$F$2:$F$200,0)),"")</f>
        <v>350</v>
      </c>
      <c r="O21" s="45">
        <f>_xlfn.IFNA(INDEX('RD2 Shepherds'!$I$2:$I$200,MATCH(Women6[[#This Row],[Rider]],'RD2 Shepherds'!$F$2:$F$200,0)),"")</f>
        <v>350</v>
      </c>
      <c r="P21" s="37"/>
      <c r="Q21" s="37"/>
      <c r="R21" s="37"/>
      <c r="S21" s="37"/>
      <c r="T21" s="37"/>
      <c r="U21" s="37">
        <f>7-COUNTBLANK(Women6[[#This Row],[RD1 XCC Eagle]:[RD7 XCM TBD]])</f>
        <v>2</v>
      </c>
      <c r="V21" s="73" cm="1">
        <f t="array" ref="V21">IF(Men_5[[#This Row],[Number of Rounds]]&lt;=5,SUM(IF(ISNA(N21:T21),0,N21:T21)),SUM(LARGE(N21:T21,{1,2,3,4,5})))</f>
        <v>700</v>
      </c>
      <c r="W21" s="43" cm="1">
        <f t="array" ref="W21">22-SUM(IF(V21&gt;$V$18:$V$42,1/COUNTIF($V$18:$V$42,$V$18:$V$42)))</f>
        <v>4.0000000000000036</v>
      </c>
      <c r="X21" s="18"/>
      <c r="Y21" s="65" t="s">
        <v>169</v>
      </c>
      <c r="Z21" s="89">
        <f>_xlfn.IFNA(INDEX('RD1 Eagle'!$I$2:$I$200,MATCH(Junior7[[#This Row],[Rider]],'RD1 Eagle'!$F$2:$F$200,0)),"")</f>
        <v>500</v>
      </c>
      <c r="AA21" s="89">
        <f>_xlfn.IFNA(INDEX('RD2 Shepherds'!$I$2:$I$200,MATCH(Junior7[[#This Row],[Rider]],'RD2 Shepherds'!$F$2:$F$200,0)),"")</f>
        <v>450</v>
      </c>
      <c r="AB21" s="24"/>
      <c r="AC21" s="24"/>
      <c r="AD21" s="24"/>
      <c r="AE21" s="25"/>
      <c r="AF21" s="25"/>
      <c r="AG21" s="25">
        <f>6-COUNTBLANK(Junior7[[#This Row],[RD1 XCC Eagle]:[RD6 XCM Fox Creek]])</f>
        <v>2</v>
      </c>
      <c r="AH21" s="50" cm="1">
        <f t="array" ref="AH21">IF(Junior7[[#This Row],[Number of Rounds]]&lt;=5,SUM(IF(ISNA(Z21:AF21),0,Z21:AF21)),SUM(LARGE(Z21:AF21,{1,2,3,4,5})))</f>
        <v>950</v>
      </c>
      <c r="AI21" s="105" cm="1">
        <f t="array" ref="AI21">24-SUM(IF(AH21&gt;$AH$18:$AH$59,1/COUNTIF($AH$18:$AH$59,$AH$18:$AH$59)))</f>
        <v>2.0000000000000107</v>
      </c>
      <c r="AJ21" s="18"/>
      <c r="AK21" s="87" t="s">
        <v>205</v>
      </c>
      <c r="AL21" s="37" t="str">
        <f>_xlfn.IFNA(INDEX('RD1 Eagle'!$I$2:$I$200,MATCH(Women5108[[#This Row],[Rider]],'RD1 Eagle'!$F$2:$F$200,0)),"")</f>
        <v/>
      </c>
      <c r="AM21" s="37">
        <f>_xlfn.IFNA(INDEX('RD2 Shepherds'!$I$2:$I$200,MATCH(Women5108[[#This Row],[Rider]],'RD2 Shepherds'!$F$2:$F$200,0)),"")</f>
        <v>500</v>
      </c>
      <c r="AN21" s="37"/>
      <c r="AO21" s="37"/>
      <c r="AP21" s="37"/>
      <c r="AQ21" s="37"/>
      <c r="AR21" s="37"/>
      <c r="AS21" s="37">
        <f>6-COUNTBLANK(Women5108[[#This Row],[RD1 XCC Eagle]:[RD6 XCM Fox Creek]])</f>
        <v>1</v>
      </c>
      <c r="AT21" s="50" cm="1">
        <f t="array" ref="AT21">IF(Women5108[[#This Row],[Number of Rounds]]&lt;=5,SUM(IF(ISNA(AL21:AR21),0,AL21:AR21)),SUM(LARGE(AL21:AR21,{1,2,3,4,5})))</f>
        <v>500</v>
      </c>
      <c r="AU21" s="26" cm="1">
        <f t="array" ref="AU21">7-SUM(IF(AT21&gt;$AT$18:$AT$24,1/COUNTIF($AT$18:$AT$24,$AT$24:$AT$24)))</f>
        <v>5</v>
      </c>
    </row>
    <row r="22" spans="1:47" ht="17" thickBot="1" x14ac:dyDescent="0.25">
      <c r="A22" s="65" t="s">
        <v>81</v>
      </c>
      <c r="B22" s="45">
        <f>_xlfn.IFNA(INDEX('RD1 Eagle'!$I$2:$I$200,MATCH(Men_5[[#This Row],[Rider]],'RD1 Eagle'!$F$2:$F$200,0)),"")</f>
        <v>340</v>
      </c>
      <c r="C22" s="45">
        <f>_xlfn.IFNA(INDEX('RD2 Shepherds'!$I$2:$I$200,MATCH(Men_5[[#This Row],[Rider]],'RD2 Shepherds'!$F$2:$F$200,0)),"")</f>
        <v>420</v>
      </c>
      <c r="D22" s="45"/>
      <c r="E22" s="45"/>
      <c r="F22" s="45"/>
      <c r="G22" s="45"/>
      <c r="H22" s="45"/>
      <c r="I22" s="45">
        <f>7-COUNTBLANK(Men_5[[#This Row],[RD1 XCC Eagle]:[RD7 XCM TBD]])</f>
        <v>2</v>
      </c>
      <c r="J22" s="76" cm="1">
        <f t="array" ref="J22">IF(Men_5[[#This Row],[Number of Rounds]]&lt;=5,SUM(IF(ISNA(B22:H22),0,B22:H22)),SUM(LARGE(B22:H22,{1,2,3,4,5})))</f>
        <v>760</v>
      </c>
      <c r="K22" s="26" cm="1">
        <f t="array" ref="K22">73-SUM(IF(J22&gt;$J$18:$J$135,1/COUNTIF($J$18:$J$135,$J$18:$J$135)))</f>
        <v>2.9999999999999716</v>
      </c>
      <c r="L22" s="18"/>
      <c r="M22" s="65" t="s">
        <v>113</v>
      </c>
      <c r="N22" s="98">
        <f>_xlfn.IFNA(INDEX('RD1 Eagle'!$I$2:$I$200,MATCH(Women6[[#This Row],[Rider]],'RD1 Eagle'!$F$2:$F$200,0)),"")</f>
        <v>320</v>
      </c>
      <c r="O22" s="45">
        <f>_xlfn.IFNA(INDEX('RD2 Shepherds'!$I$2:$I$200,MATCH(Women6[[#This Row],[Rider]],'RD2 Shepherds'!$F$2:$F$200,0)),"")</f>
        <v>360</v>
      </c>
      <c r="P22" s="37"/>
      <c r="Q22" s="37"/>
      <c r="R22" s="37"/>
      <c r="S22" s="37"/>
      <c r="T22" s="37"/>
      <c r="U22" s="37">
        <f>7-COUNTBLANK(Women6[[#This Row],[RD1 XCC Eagle]:[RD7 XCM TBD]])</f>
        <v>2</v>
      </c>
      <c r="V22" s="73" cm="1">
        <f t="array" ref="V22">IF(Men_5[[#This Row],[Number of Rounds]]&lt;=5,SUM(IF(ISNA(N22:T22),0,N22:T22)),SUM(LARGE(N22:T22,{1,2,3,4,5})))</f>
        <v>680</v>
      </c>
      <c r="W22" s="43" cm="1">
        <f t="array" ref="W22">22-SUM(IF(V22&gt;$V$18:$V$42,1/COUNTIF($V$18:$V$42,$V$18:$V$42)))</f>
        <v>5.0000000000000036</v>
      </c>
      <c r="X22" s="18"/>
      <c r="Y22" s="65" t="s">
        <v>170</v>
      </c>
      <c r="Z22" s="89">
        <f>_xlfn.IFNA(INDEX('RD1 Eagle'!$I$2:$I$200,MATCH(Junior7[[#This Row],[Rider]],'RD1 Eagle'!$F$2:$F$200,0)),"")</f>
        <v>450</v>
      </c>
      <c r="AA22" s="89">
        <f>_xlfn.IFNA(INDEX('RD2 Shepherds'!$I$2:$I$200,MATCH(Junior7[[#This Row],[Rider]],'RD2 Shepherds'!$F$2:$F$200,0)),"")</f>
        <v>420</v>
      </c>
      <c r="AB22" s="24"/>
      <c r="AC22" s="24"/>
      <c r="AD22" s="24"/>
      <c r="AE22" s="25"/>
      <c r="AF22" s="25"/>
      <c r="AG22" s="25">
        <f>6-COUNTBLANK(Junior7[[#This Row],[RD1 XCC Eagle]:[RD6 XCM Fox Creek]])</f>
        <v>2</v>
      </c>
      <c r="AH22" s="50" cm="1">
        <f t="array" ref="AH22">IF(Junior7[[#This Row],[Number of Rounds]]&lt;=5,SUM(IF(ISNA(Z22:AF22),0,Z22:AF22)),SUM(LARGE(Z22:AF22,{1,2,3,4,5})))</f>
        <v>870</v>
      </c>
      <c r="AI22" s="26" cm="1">
        <f t="array" ref="AI22">24-SUM(IF(AH22&gt;$AH$18:$AH$59,1/COUNTIF($AH$18:$AH$59,$AH$18:$AH$59)))</f>
        <v>3.0000000000000107</v>
      </c>
      <c r="AJ22" s="18"/>
      <c r="AK22" s="88" t="s">
        <v>339</v>
      </c>
      <c r="AL22" s="37">
        <f>_xlfn.IFNA(INDEX('RD1 Eagle'!$I$2:$I$200,MATCH(Women5108[[#This Row],[Rider]],'RD1 Eagle'!$F$2:$F$200,0)),"")</f>
        <v>500</v>
      </c>
      <c r="AM22" s="37" t="str">
        <f>_xlfn.IFNA(INDEX('RD2 Shepherds'!$I$2:$I$200,MATCH(Women5108[[#This Row],[Rider]],'RD2 Shepherds'!$F$2:$F$200,0)),"")</f>
        <v/>
      </c>
      <c r="AN22" s="37"/>
      <c r="AO22" s="37"/>
      <c r="AP22" s="37"/>
      <c r="AQ22" s="37"/>
      <c r="AR22" s="37"/>
      <c r="AS22" s="37">
        <f>6-COUNTBLANK(Women5108[[#This Row],[RD1 XCC Eagle]:[RD6 XCM Fox Creek]])</f>
        <v>1</v>
      </c>
      <c r="AT22" s="50" cm="1">
        <f t="array" ref="AT22">IF(Women5108[[#This Row],[Number of Rounds]]&lt;=5,SUM(IF(ISNA(AL22:AR22),0,AL22:AR22)),SUM(LARGE(AL22:AR22,{1,2,3,4,5})))</f>
        <v>500</v>
      </c>
      <c r="AU22" s="26" cm="1">
        <f t="array" ref="AU22">7-SUM(IF(AT22&gt;$AT$18:$AT$24,1/COUNTIF($AT$18:$AT$24,$AT$24:$AT$24)))</f>
        <v>5</v>
      </c>
    </row>
    <row r="23" spans="1:47" ht="17" thickBot="1" x14ac:dyDescent="0.25">
      <c r="A23" s="65" t="s">
        <v>92</v>
      </c>
      <c r="B23" s="45">
        <f>_xlfn.IFNA(INDEX('RD1 Eagle'!$I$2:$I$200,MATCH(Men_5[[#This Row],[Rider]],'RD1 Eagle'!$F$2:$F$200,0)),"")</f>
        <v>336</v>
      </c>
      <c r="C23" s="45">
        <f>_xlfn.IFNA(INDEX('RD2 Shepherds'!$I$2:$I$200,MATCH(Men_5[[#This Row],[Rider]],'RD2 Shepherds'!$F$2:$F$200,0)),"")</f>
        <v>400</v>
      </c>
      <c r="D23" s="45"/>
      <c r="E23" s="45"/>
      <c r="F23" s="45"/>
      <c r="G23" s="45"/>
      <c r="H23" s="45"/>
      <c r="I23" s="45">
        <f>7-COUNTBLANK(Men_5[[#This Row],[RD1 XCC Eagle]:[RD7 XCM TBD]])</f>
        <v>2</v>
      </c>
      <c r="J23" s="76" cm="1">
        <f t="array" ref="J23">IF(Men_5[[#This Row],[Number of Rounds]]&lt;=5,SUM(IF(ISNA(B23:H23),0,B23:H23)),SUM(LARGE(B23:H23,{1,2,3,4,5})))</f>
        <v>736</v>
      </c>
      <c r="K23" s="43" cm="1">
        <f t="array" ref="K23">73-SUM(IF(J23&gt;$J$18:$J$135,1/COUNTIF($J$18:$J$135,$J$18:$J$135)))</f>
        <v>3.9999999999999716</v>
      </c>
      <c r="L23" s="18"/>
      <c r="M23" s="65" t="s">
        <v>115</v>
      </c>
      <c r="N23" s="98">
        <f>_xlfn.IFNA(INDEX('RD1 Eagle'!$I$2:$I$200,MATCH(Women6[[#This Row],[Rider]],'RD1 Eagle'!$F$2:$F$200,0)),"")</f>
        <v>336</v>
      </c>
      <c r="O23" s="45">
        <f>_xlfn.IFNA(INDEX('RD2 Shepherds'!$I$2:$I$200,MATCH(Women6[[#This Row],[Rider]],'RD2 Shepherds'!$F$2:$F$200,0)),"")</f>
        <v>320</v>
      </c>
      <c r="P23" s="45"/>
      <c r="Q23" s="45"/>
      <c r="R23" s="45"/>
      <c r="S23" s="45"/>
      <c r="T23" s="45"/>
      <c r="U23" s="45">
        <f>7-COUNTBLANK(Women6[[#This Row],[RD1 XCC Eagle]:[RD7 XCM TBD]])</f>
        <v>2</v>
      </c>
      <c r="V23" s="76" cm="1">
        <f t="array" ref="V23">IF(Men_5[[#This Row],[Number of Rounds]]&lt;=5,SUM(IF(ISNA(N23:T23),0,N23:T23)),SUM(LARGE(N23:T23,{1,2,3,4,5})))</f>
        <v>656</v>
      </c>
      <c r="W23" s="43" cm="1">
        <f t="array" ref="W23">22-SUM(IF(V23&gt;$V$18:$V$42,1/COUNTIF($V$18:$V$42,$V$18:$V$42)))</f>
        <v>6</v>
      </c>
      <c r="X23" s="18"/>
      <c r="Y23" s="65" t="s">
        <v>185</v>
      </c>
      <c r="Z23" s="89">
        <f>_xlfn.IFNA(INDEX('RD1 Eagle'!$I$2:$I$200,MATCH(Junior7[[#This Row],[Rider]],'RD1 Eagle'!$F$2:$F$200,0)),"")</f>
        <v>450</v>
      </c>
      <c r="AA23" s="89">
        <f>_xlfn.IFNA(INDEX('RD2 Shepherds'!$I$2:$I$200,MATCH(Junior7[[#This Row],[Rider]],'RD2 Shepherds'!$F$2:$F$200,0)),"")</f>
        <v>400</v>
      </c>
      <c r="AB23" s="24"/>
      <c r="AC23" s="24"/>
      <c r="AD23" s="24"/>
      <c r="AE23" s="25"/>
      <c r="AF23" s="25"/>
      <c r="AG23" s="25">
        <f>6-COUNTBLANK(Junior7[[#This Row],[RD1 XCC Eagle]:[RD6 XCM Fox Creek]])</f>
        <v>2</v>
      </c>
      <c r="AH23" s="50" cm="1">
        <f t="array" ref="AH23">IF(Junior7[[#This Row],[Number of Rounds]]&lt;=5,SUM(IF(ISNA(Z23:AF23),0,Z23:AF23)),SUM(LARGE(Z23:AF23,{1,2,3,4,5})))</f>
        <v>850</v>
      </c>
      <c r="AI23" s="27" cm="1">
        <f t="array" ref="AI23">24-SUM(IF(AH23&gt;$AH$18:$AH$59,1/COUNTIF($AH$18:$AH$59,$AH$18:$AH$59)))</f>
        <v>4.0000000000000107</v>
      </c>
      <c r="AJ23" s="18"/>
      <c r="AK23" s="87" t="s">
        <v>197</v>
      </c>
      <c r="AL23" s="91" t="str">
        <f>_xlfn.IFNA(INDEX('RD1 Eagle'!$I$2:$I$200,MATCH(Women5108[[#This Row],[Rider]],'RD1 Eagle'!$F$2:$F$200,0)),"")</f>
        <v/>
      </c>
      <c r="AM23" s="91">
        <f>_xlfn.IFNA(INDEX('RD2 Shepherds'!$I$2:$I$200,MATCH(Women5108[[#This Row],[Rider]],'RD2 Shepherds'!$F$2:$F$200,0)),"")</f>
        <v>450</v>
      </c>
      <c r="AN23" s="91"/>
      <c r="AO23" s="91"/>
      <c r="AP23" s="91"/>
      <c r="AQ23" s="91"/>
      <c r="AR23" s="91"/>
      <c r="AS23" s="91">
        <f>6-COUNTBLANK(Women5108[[#This Row],[RD1 XCC Eagle]:[RD6 XCM Fox Creek]])</f>
        <v>1</v>
      </c>
      <c r="AT23" s="50" cm="1">
        <f t="array" ref="AT23">IF(Women5108[[#This Row],[Number of Rounds]]&lt;=5,SUM(IF(ISNA(AL23:AR23),0,AL23:AR23)),SUM(LARGE(AL23:AR23,{1,2,3,4,5})))</f>
        <v>450</v>
      </c>
      <c r="AU23" s="27" cm="1">
        <f t="array" ref="AU23">7-SUM(IF(AT23&gt;$AT$18:$AT$24,1/COUNTIF($AT$18:$AT$24,$AT$24:$AT$24)))</f>
        <v>6</v>
      </c>
    </row>
    <row r="24" spans="1:47" ht="17" thickBot="1" x14ac:dyDescent="0.25">
      <c r="A24" s="65" t="s">
        <v>85</v>
      </c>
      <c r="B24" s="45">
        <f>_xlfn.IFNA(INDEX('RD1 Eagle'!$I$2:$I$200,MATCH(Men_5[[#This Row],[Rider]],'RD1 Eagle'!$F$2:$F$200,0)),"")</f>
        <v>360</v>
      </c>
      <c r="C24" s="45">
        <f>_xlfn.IFNA(INDEX('RD2 Shepherds'!$I$2:$I$200,MATCH(Men_5[[#This Row],[Rider]],'RD2 Shepherds'!$F$2:$F$200,0)),"")</f>
        <v>370</v>
      </c>
      <c r="D24" s="45"/>
      <c r="E24" s="45"/>
      <c r="F24" s="45"/>
      <c r="G24" s="45"/>
      <c r="H24" s="45"/>
      <c r="I24" s="45">
        <f>7-COUNTBLANK(Men_5[[#This Row],[RD1 XCC Eagle]:[RD7 XCM TBD]])</f>
        <v>2</v>
      </c>
      <c r="J24" s="76" cm="1">
        <f t="array" ref="J24">IF(Men_5[[#This Row],[Number of Rounds]]&lt;=5,SUM(IF(ISNA(B24:H24),0,B24:H24)),SUM(LARGE(B24:H24,{1,2,3,4,5})))</f>
        <v>730</v>
      </c>
      <c r="K24" s="43" cm="1">
        <f t="array" ref="K24">73-SUM(IF(J24&gt;$J$18:$J$135,1/COUNTIF($J$18:$J$135,$J$18:$J$135)))</f>
        <v>4.9999999999999716</v>
      </c>
      <c r="L24" s="18"/>
      <c r="M24" s="65" t="s">
        <v>116</v>
      </c>
      <c r="N24" s="98">
        <f>_xlfn.IFNA(INDEX('RD1 Eagle'!$I$2:$I$200,MATCH(Women6[[#This Row],[Rider]],'RD1 Eagle'!$F$2:$F$200,0)),"")</f>
        <v>312</v>
      </c>
      <c r="O24" s="45">
        <f>_xlfn.IFNA(INDEX('RD2 Shepherds'!$I$2:$I$200,MATCH(Women6[[#This Row],[Rider]],'RD2 Shepherds'!$F$2:$F$200,0)),"")</f>
        <v>312</v>
      </c>
      <c r="P24" s="37"/>
      <c r="Q24" s="37"/>
      <c r="R24" s="37"/>
      <c r="S24" s="37"/>
      <c r="T24" s="37"/>
      <c r="U24" s="37">
        <f>7-COUNTBLANK(Women6[[#This Row],[RD1 XCC Eagle]:[RD7 XCM TBD]])</f>
        <v>2</v>
      </c>
      <c r="V24" s="73" cm="1">
        <f t="array" ref="V24">IF(Men_5[[#This Row],[Number of Rounds]]&lt;=5,SUM(IF(ISNA(N24:T24),0,N24:T24)),SUM(LARGE(N24:T24,{1,2,3,4,5})))</f>
        <v>624</v>
      </c>
      <c r="W24" s="43" cm="1">
        <f t="array" ref="W24">22-SUM(IF(V24&gt;$V$18:$V$42,1/COUNTIF($V$18:$V$42,$V$18:$V$42)))</f>
        <v>6.9999999999999982</v>
      </c>
      <c r="X24" s="18"/>
      <c r="Y24" s="65" t="s">
        <v>201</v>
      </c>
      <c r="Z24" s="89">
        <f>_xlfn.IFNA(INDEX('RD1 Eagle'!$I$2:$I$200,MATCH(Junior7[[#This Row],[Rider]],'RD1 Eagle'!$F$2:$F$200,0)),"")</f>
        <v>420</v>
      </c>
      <c r="AA24" s="89">
        <f>_xlfn.IFNA(INDEX('RD2 Shepherds'!$I$2:$I$200,MATCH(Junior7[[#This Row],[Rider]],'RD2 Shepherds'!$F$2:$F$200,0)),"")</f>
        <v>420</v>
      </c>
      <c r="AB24" s="24"/>
      <c r="AC24" s="24"/>
      <c r="AD24" s="24"/>
      <c r="AE24" s="25"/>
      <c r="AF24" s="25"/>
      <c r="AG24" s="25">
        <f>6-COUNTBLANK(Junior7[[#This Row],[RD1 XCC Eagle]:[RD6 XCM Fox Creek]])</f>
        <v>2</v>
      </c>
      <c r="AH24" s="50" cm="1">
        <f t="array" ref="AH24">IF(Junior7[[#This Row],[Number of Rounds]]&lt;=5,SUM(IF(ISNA(Z24:AF24),0,Z24:AF24)),SUM(LARGE(Z24:AF24,{1,2,3,4,5})))</f>
        <v>840</v>
      </c>
      <c r="AI24" s="27" cm="1">
        <f t="array" ref="AI24">24-SUM(IF(AH24&gt;$AH$18:$AH$59,1/COUNTIF($AH$18:$AH$59,$AH$18:$AH$59)))</f>
        <v>5.0000000000000107</v>
      </c>
      <c r="AJ24" s="18"/>
      <c r="AK24" s="87" t="s">
        <v>198</v>
      </c>
      <c r="AL24" s="37" t="str">
        <f>_xlfn.IFNA(INDEX('RD1 Eagle'!$I$2:$I$200,MATCH(Women5108[[#This Row],[Rider]],'RD1 Eagle'!$F$2:$F$200,0)),"")</f>
        <v/>
      </c>
      <c r="AM24" s="37">
        <f>_xlfn.IFNA(INDEX('RD2 Shepherds'!$I$2:$I$200,MATCH(Women5108[[#This Row],[Rider]],'RD2 Shepherds'!$F$2:$F$200,0)),"")</f>
        <v>420</v>
      </c>
      <c r="AN24" s="37"/>
      <c r="AO24" s="37"/>
      <c r="AP24" s="37"/>
      <c r="AQ24" s="37"/>
      <c r="AR24" s="37"/>
      <c r="AS24" s="37">
        <f>6-COUNTBLANK(Women5108[[#This Row],[RD1 XCC Eagle]:[RD6 XCM Fox Creek]])</f>
        <v>1</v>
      </c>
      <c r="AT24" s="50" cm="1">
        <f t="array" ref="AT24">IF(Women5108[[#This Row],[Number of Rounds]]&lt;=5,SUM(IF(ISNA(AL24:AR24),0,AL24:AR24)),SUM(LARGE(AL24:AR24,{1,2,3,4,5})))</f>
        <v>420</v>
      </c>
      <c r="AU24" s="27" cm="1">
        <f t="array" ref="AU24">7-SUM(IF(AT24&gt;$AT$18:$AT$24,1/COUNTIF($AT$18:$AT$24,$AT$24:$AT$24)))</f>
        <v>7</v>
      </c>
    </row>
    <row r="25" spans="1:47" ht="17" thickBot="1" x14ac:dyDescent="0.25">
      <c r="A25" s="65" t="s">
        <v>97</v>
      </c>
      <c r="B25" s="45">
        <f>_xlfn.IFNA(INDEX('RD1 Eagle'!$I$2:$I$200,MATCH(Men_5[[#This Row],[Rider]],'RD1 Eagle'!$F$2:$F$200,0)),"")</f>
        <v>350</v>
      </c>
      <c r="C25" s="45">
        <f>_xlfn.IFNA(INDEX('RD2 Shepherds'!$I$2:$I$200,MATCH(Men_5[[#This Row],[Rider]],'RD2 Shepherds'!$F$2:$F$200,0)),"")</f>
        <v>304</v>
      </c>
      <c r="D25" s="45"/>
      <c r="E25" s="45"/>
      <c r="F25" s="45"/>
      <c r="G25" s="45"/>
      <c r="H25" s="45"/>
      <c r="I25" s="45">
        <f>7-COUNTBLANK(Men_5[[#This Row],[RD1 XCC Eagle]:[RD7 XCM TBD]])</f>
        <v>2</v>
      </c>
      <c r="J25" s="76" cm="1">
        <f t="array" ref="J25">IF(Men_5[[#This Row],[Number of Rounds]]&lt;=5,SUM(IF(ISNA(B25:H25),0,B25:H25)),SUM(LARGE(B25:H25,{1,2,3,4,5})))</f>
        <v>654</v>
      </c>
      <c r="K25" s="43" cm="1">
        <f t="array" ref="K25">73-SUM(IF(J25&gt;$J$18:$J$135,1/COUNTIF($J$18:$J$135,$J$18:$J$135)))</f>
        <v>5.9999999999999716</v>
      </c>
      <c r="L25" s="18"/>
      <c r="M25" s="65" t="s">
        <v>144</v>
      </c>
      <c r="N25" s="98">
        <f>_xlfn.IFNA(INDEX('RD1 Eagle'!$I$2:$I$200,MATCH(Women6[[#This Row],[Rider]],'RD1 Eagle'!$F$2:$F$200,0)),"")</f>
        <v>294</v>
      </c>
      <c r="O25" s="45">
        <f>_xlfn.IFNA(INDEX('RD2 Shepherds'!$I$2:$I$200,MATCH(Women6[[#This Row],[Rider]],'RD2 Shepherds'!$F$2:$F$200,0)),"")</f>
        <v>304</v>
      </c>
      <c r="P25" s="37"/>
      <c r="Q25" s="37"/>
      <c r="R25" s="37"/>
      <c r="S25" s="37"/>
      <c r="T25" s="37"/>
      <c r="U25" s="37">
        <f>7-COUNTBLANK(Women6[[#This Row],[RD1 XCC Eagle]:[RD7 XCM TBD]])</f>
        <v>2</v>
      </c>
      <c r="V25" s="73" cm="1">
        <f t="array" ref="V25">IF(Men_5[[#This Row],[Number of Rounds]]&lt;=5,SUM(IF(ISNA(N25:T25),0,N25:T25)),SUM(LARGE(N25:T25,{1,2,3,4,5})))</f>
        <v>598</v>
      </c>
      <c r="W25" s="43" cm="1">
        <f t="array" ref="W25">22-SUM(IF(V25&gt;$V$18:$V$42,1/COUNTIF($V$18:$V$42,$V$18:$V$42)))</f>
        <v>7.9999999999999982</v>
      </c>
      <c r="X25" s="18"/>
      <c r="Y25" s="65" t="s">
        <v>184</v>
      </c>
      <c r="Z25" s="89">
        <f>_xlfn.IFNA(INDEX('RD1 Eagle'!$I$2:$I$200,MATCH(Junior7[[#This Row],[Rider]],'RD1 Eagle'!$F$2:$F$200,0)),"")</f>
        <v>420</v>
      </c>
      <c r="AA25" s="89">
        <f>_xlfn.IFNA(INDEX('RD2 Shepherds'!$I$2:$I$200,MATCH(Junior7[[#This Row],[Rider]],'RD2 Shepherds'!$F$2:$F$200,0)),"")</f>
        <v>420</v>
      </c>
      <c r="AB25" s="24"/>
      <c r="AC25" s="24"/>
      <c r="AD25" s="24"/>
      <c r="AE25" s="25"/>
      <c r="AF25" s="25"/>
      <c r="AG25" s="25">
        <f>6-COUNTBLANK(Junior7[[#This Row],[RD1 XCC Eagle]:[RD6 XCM Fox Creek]])</f>
        <v>2</v>
      </c>
      <c r="AH25" s="50" cm="1">
        <f t="array" ref="AH25">IF(Junior7[[#This Row],[Number of Rounds]]&lt;=5,SUM(IF(ISNA(Z25:AF25),0,Z25:AF25)),SUM(LARGE(Z25:AF25,{1,2,3,4,5})))</f>
        <v>840</v>
      </c>
      <c r="AI25" s="27" cm="1">
        <f t="array" ref="AI25">24-SUM(IF(AH25&gt;$AH$18:$AH$59,1/COUNTIF($AH$18:$AH$59,$AH$18:$AH$59)))</f>
        <v>5.0000000000000107</v>
      </c>
      <c r="AJ25" s="18"/>
      <c r="AK25" s="46"/>
      <c r="AL25" s="47"/>
      <c r="AM25" s="47"/>
      <c r="AN25" s="47"/>
      <c r="AO25" s="47"/>
      <c r="AP25" s="47"/>
      <c r="AQ25" s="47"/>
      <c r="AR25" s="47"/>
      <c r="AS25" s="47"/>
      <c r="AT25" s="47"/>
      <c r="AU25" s="38"/>
    </row>
    <row r="26" spans="1:47" ht="17" thickBot="1" x14ac:dyDescent="0.25">
      <c r="A26" s="65" t="s">
        <v>95</v>
      </c>
      <c r="B26" s="45">
        <f>_xlfn.IFNA(INDEX('RD1 Eagle'!$I$2:$I$200,MATCH(Men_5[[#This Row],[Rider]],'RD1 Eagle'!$F$2:$F$200,0)),"")</f>
        <v>320</v>
      </c>
      <c r="C26" s="45">
        <f>_xlfn.IFNA(INDEX('RD2 Shepherds'!$I$2:$I$200,MATCH(Men_5[[#This Row],[Rider]],'RD2 Shepherds'!$F$2:$F$200,0)),"")</f>
        <v>320</v>
      </c>
      <c r="D26" s="45"/>
      <c r="E26" s="45"/>
      <c r="F26" s="45"/>
      <c r="G26" s="45"/>
      <c r="H26" s="45"/>
      <c r="I26" s="45">
        <f>7-COUNTBLANK(Men_5[[#This Row],[RD1 XCC Eagle]:[RD7 XCM TBD]])</f>
        <v>2</v>
      </c>
      <c r="J26" s="76" cm="1">
        <f t="array" ref="J26">IF(Men_5[[#This Row],[Number of Rounds]]&lt;=5,SUM(IF(ISNA(B26:H26),0,B26:H26)),SUM(LARGE(B26:H26,{1,2,3,4,5})))</f>
        <v>640</v>
      </c>
      <c r="K26" s="43" cm="1">
        <f t="array" ref="K26">73-SUM(IF(J26&gt;$J$18:$J$135,1/COUNTIF($J$18:$J$135,$J$18:$J$135)))</f>
        <v>6.9999999999999716</v>
      </c>
      <c r="L26" s="18"/>
      <c r="M26" s="65" t="s">
        <v>142</v>
      </c>
      <c r="N26" s="98">
        <f>_xlfn.IFNA(INDEX('RD1 Eagle'!$I$2:$I$200,MATCH(Women6[[#This Row],[Rider]],'RD1 Eagle'!$F$2:$F$200,0)),"")</f>
        <v>280</v>
      </c>
      <c r="O26" s="45">
        <f>_xlfn.IFNA(INDEX('RD2 Shepherds'!$I$2:$I$200,MATCH(Women6[[#This Row],[Rider]],'RD2 Shepherds'!$F$2:$F$200,0)),"")</f>
        <v>296</v>
      </c>
      <c r="P26" s="37"/>
      <c r="Q26" s="37"/>
      <c r="R26" s="37"/>
      <c r="S26" s="37"/>
      <c r="T26" s="37"/>
      <c r="U26" s="37">
        <f>7-COUNTBLANK(Women6[[#This Row],[RD1 XCC Eagle]:[RD7 XCM TBD]])</f>
        <v>2</v>
      </c>
      <c r="V26" s="73" cm="1">
        <f t="array" ref="V26">IF(Men_5[[#This Row],[Number of Rounds]]&lt;=5,SUM(IF(ISNA(N26:T26),0,N26:T26)),SUM(LARGE(N26:T26,{1,2,3,4,5})))</f>
        <v>576</v>
      </c>
      <c r="W26" s="43" cm="1">
        <f t="array" ref="W26">22-SUM(IF(V26&gt;$V$18:$V$42,1/COUNTIF($V$18:$V$42,$V$18:$V$42)))</f>
        <v>8.9999999999999982</v>
      </c>
      <c r="X26" s="18"/>
      <c r="Y26" s="65" t="s">
        <v>178</v>
      </c>
      <c r="Z26" s="89">
        <f>_xlfn.IFNA(INDEX('RD1 Eagle'!$I$2:$I$200,MATCH(Junior7[[#This Row],[Rider]],'RD1 Eagle'!$F$2:$F$200,0)),"")</f>
        <v>400</v>
      </c>
      <c r="AA26" s="89">
        <f>_xlfn.IFNA(INDEX('RD2 Shepherds'!$I$2:$I$200,MATCH(Junior7[[#This Row],[Rider]],'RD2 Shepherds'!$F$2:$F$200,0)),"")</f>
        <v>420</v>
      </c>
      <c r="AB26" s="24"/>
      <c r="AC26" s="24"/>
      <c r="AD26" s="24"/>
      <c r="AE26" s="25"/>
      <c r="AF26" s="25"/>
      <c r="AG26" s="25">
        <f>6-COUNTBLANK(Junior7[[#This Row],[RD1 XCC Eagle]:[RD6 XCM Fox Creek]])</f>
        <v>2</v>
      </c>
      <c r="AH26" s="50" cm="1">
        <f t="array" ref="AH26">IF(Junior7[[#This Row],[Number of Rounds]]&lt;=5,SUM(IF(ISNA(Z26:AF26),0,Z26:AF26)),SUM(LARGE(Z26:AF26,{1,2,3,4,5})))</f>
        <v>820</v>
      </c>
      <c r="AI26" s="27" cm="1">
        <f t="array" ref="AI26">24-SUM(IF(AH26&gt;$AH$18:$AH$59,1/COUNTIF($AH$18:$AH$59,$AH$18:$AH$59)))</f>
        <v>6.0000000000000071</v>
      </c>
      <c r="AJ26" s="18"/>
      <c r="AK26" s="46"/>
      <c r="AL26" s="47"/>
      <c r="AM26" s="47"/>
      <c r="AN26" s="47"/>
      <c r="AO26" s="47"/>
      <c r="AP26" s="47"/>
      <c r="AQ26" s="47"/>
      <c r="AR26" s="47"/>
      <c r="AS26" s="47"/>
      <c r="AT26" s="47"/>
      <c r="AU26" s="38"/>
    </row>
    <row r="27" spans="1:47" ht="17" thickBot="1" x14ac:dyDescent="0.25">
      <c r="A27" s="65" t="s">
        <v>94</v>
      </c>
      <c r="B27" s="45">
        <f>_xlfn.IFNA(INDEX('RD1 Eagle'!$I$2:$I$200,MATCH(Men_5[[#This Row],[Rider]],'RD1 Eagle'!$F$2:$F$200,0)),"")</f>
        <v>296</v>
      </c>
      <c r="C27" s="45">
        <f>_xlfn.IFNA(INDEX('RD2 Shepherds'!$I$2:$I$200,MATCH(Men_5[[#This Row],[Rider]],'RD2 Shepherds'!$F$2:$F$200,0)),"")</f>
        <v>336</v>
      </c>
      <c r="D27" s="45"/>
      <c r="E27" s="45"/>
      <c r="F27" s="45"/>
      <c r="G27" s="45"/>
      <c r="H27" s="45"/>
      <c r="I27" s="45">
        <f>7-COUNTBLANK(Men_5[[#This Row],[RD1 XCC Eagle]:[RD7 XCM TBD]])</f>
        <v>2</v>
      </c>
      <c r="J27" s="76" cm="1">
        <f t="array" ref="J27">IF(Men_5[[#This Row],[Number of Rounds]]&lt;=5,SUM(IF(ISNA(B27:H27),0,B27:H27)),SUM(LARGE(B27:H27,{1,2,3,4,5})))</f>
        <v>632</v>
      </c>
      <c r="K27" s="43" cm="1">
        <f t="array" ref="K27">73-SUM(IF(J27&gt;$J$18:$J$135,1/COUNTIF($J$18:$J$135,$J$18:$J$135)))</f>
        <v>7.9999999999999716</v>
      </c>
      <c r="L27" s="18"/>
      <c r="M27" s="65" t="s">
        <v>88</v>
      </c>
      <c r="N27" s="98" t="str">
        <f>_xlfn.IFNA(INDEX('RD1 Eagle'!$I$2:$I$200,MATCH(Women6[[#This Row],[Rider]],'RD1 Eagle'!$F$2:$F$200,0)),"")</f>
        <v/>
      </c>
      <c r="O27" s="45">
        <f>_xlfn.IFNA(INDEX('RD2 Shepherds'!$I$2:$I$200,MATCH(Women6[[#This Row],[Rider]],'RD2 Shepherds'!$F$2:$F$200,0)),"")</f>
        <v>450</v>
      </c>
      <c r="P27" s="37"/>
      <c r="Q27" s="37"/>
      <c r="R27" s="37"/>
      <c r="S27" s="37"/>
      <c r="T27" s="37"/>
      <c r="U27" s="37">
        <f>7-COUNTBLANK(Women6[[#This Row],[RD1 XCC Eagle]:[RD7 XCM TBD]])</f>
        <v>1</v>
      </c>
      <c r="V27" s="73" cm="1">
        <f t="array" ref="V27">IF(Men_5[[#This Row],[Number of Rounds]]&lt;=5,SUM(IF(ISNA(N27:T27),0,N27:T27)),SUM(LARGE(N27:T27,{1,2,3,4,5})))</f>
        <v>450</v>
      </c>
      <c r="W27" s="43" cm="1">
        <f t="array" ref="W27">22-SUM(IF(V27&gt;$V$18:$V$42,1/COUNTIF($V$18:$V$42,$V$18:$V$42)))</f>
        <v>9.9999999999999982</v>
      </c>
      <c r="X27" s="18"/>
      <c r="Y27" s="65" t="s">
        <v>172</v>
      </c>
      <c r="Z27" s="89">
        <f>_xlfn.IFNA(INDEX('RD1 Eagle'!$I$2:$I$200,MATCH(Junior7[[#This Row],[Rider]],'RD1 Eagle'!$F$2:$F$200,0)),"")</f>
        <v>420</v>
      </c>
      <c r="AA27" s="89">
        <f>_xlfn.IFNA(INDEX('RD2 Shepherds'!$I$2:$I$200,MATCH(Junior7[[#This Row],[Rider]],'RD2 Shepherds'!$F$2:$F$200,0)),"")</f>
        <v>390</v>
      </c>
      <c r="AB27" s="24"/>
      <c r="AC27" s="24"/>
      <c r="AD27" s="24"/>
      <c r="AE27" s="25"/>
      <c r="AF27" s="25"/>
      <c r="AG27" s="25">
        <f>6-COUNTBLANK(Junior7[[#This Row],[RD1 XCC Eagle]:[RD6 XCM Fox Creek]])</f>
        <v>2</v>
      </c>
      <c r="AH27" s="50" cm="1">
        <f t="array" ref="AH27">IF(Junior7[[#This Row],[Number of Rounds]]&lt;=5,SUM(IF(ISNA(Z27:AF27),0,Z27:AF27)),SUM(LARGE(Z27:AF27,{1,2,3,4,5})))</f>
        <v>810</v>
      </c>
      <c r="AI27" s="27" cm="1">
        <f t="array" ref="AI27">24-SUM(IF(AH27&gt;$AH$18:$AH$59,1/COUNTIF($AH$18:$AH$59,$AH$18:$AH$59)))</f>
        <v>7.0000000000000071</v>
      </c>
      <c r="AJ27" s="18"/>
      <c r="AK27" s="46"/>
      <c r="AL27" s="47"/>
      <c r="AM27" s="47"/>
      <c r="AN27" s="47"/>
      <c r="AO27" s="47"/>
      <c r="AP27" s="47"/>
      <c r="AQ27" s="47"/>
      <c r="AR27" s="47"/>
      <c r="AS27" s="47"/>
      <c r="AT27" s="47"/>
      <c r="AU27" s="38"/>
    </row>
    <row r="28" spans="1:47" ht="17" thickBot="1" x14ac:dyDescent="0.25">
      <c r="A28" s="65" t="s">
        <v>118</v>
      </c>
      <c r="B28" s="45">
        <f>_xlfn.IFNA(INDEX('RD1 Eagle'!$I$2:$I$200,MATCH(Men_5[[#This Row],[Rider]],'RD1 Eagle'!$F$2:$F$200,0)),"")</f>
        <v>294</v>
      </c>
      <c r="C28" s="45">
        <f>_xlfn.IFNA(INDEX('RD2 Shepherds'!$I$2:$I$200,MATCH(Men_5[[#This Row],[Rider]],'RD2 Shepherds'!$F$2:$F$200,0)),"")</f>
        <v>315</v>
      </c>
      <c r="D28" s="45"/>
      <c r="E28" s="45"/>
      <c r="F28" s="45"/>
      <c r="G28" s="45"/>
      <c r="H28" s="45"/>
      <c r="I28" s="45">
        <f>7-COUNTBLANK(Men_5[[#This Row],[RD1 XCC Eagle]:[RD7 XCM TBD]])</f>
        <v>2</v>
      </c>
      <c r="J28" s="76" cm="1">
        <f t="array" ref="J28">IF(Men_5[[#This Row],[Number of Rounds]]&lt;=5,SUM(IF(ISNA(B28:H28),0,B28:H28)),SUM(LARGE(B28:H28,{1,2,3,4,5})))</f>
        <v>609</v>
      </c>
      <c r="K28" s="43" cm="1">
        <f t="array" ref="K28">73-SUM(IF(J28&gt;$J$18:$J$135,1/COUNTIF($J$18:$J$135,$J$18:$J$135)))</f>
        <v>8.9999999999999716</v>
      </c>
      <c r="L28" s="18"/>
      <c r="M28" s="65" t="s">
        <v>296</v>
      </c>
      <c r="N28" s="98">
        <f>_xlfn.IFNA(INDEX('RD1 Eagle'!$I$2:$I$200,MATCH(Women6[[#This Row],[Rider]],'RD1 Eagle'!$F$2:$F$200,0)),"")</f>
        <v>420</v>
      </c>
      <c r="O28" s="45" t="str">
        <f>_xlfn.IFNA(INDEX('RD2 Shepherds'!$I$2:$I$200,MATCH(Women6[[#This Row],[Rider]],'RD2 Shepherds'!$F$2:$F$200,0)),"")</f>
        <v/>
      </c>
      <c r="P28" s="37"/>
      <c r="Q28" s="37"/>
      <c r="R28" s="37"/>
      <c r="S28" s="37"/>
      <c r="T28" s="37"/>
      <c r="U28" s="37">
        <f>7-COUNTBLANK(Women6[[#This Row],[RD1 XCC Eagle]:[RD7 XCM TBD]])</f>
        <v>1</v>
      </c>
      <c r="V28" s="73" cm="1">
        <f t="array" ref="V28">IF(Men_5[[#This Row],[Number of Rounds]]&lt;=5,SUM(IF(ISNA(N28:T28),0,N28:T28)),SUM(LARGE(N28:T28,{1,2,3,4,5})))</f>
        <v>420</v>
      </c>
      <c r="W28" s="43" cm="1">
        <f t="array" ref="W28">22-SUM(IF(V28&gt;$V$18:$V$42,1/COUNTIF($V$18:$V$42,$V$18:$V$42)))</f>
        <v>10.999999999999998</v>
      </c>
      <c r="X28" s="18"/>
      <c r="Y28" s="65" t="s">
        <v>187</v>
      </c>
      <c r="Z28" s="89">
        <f>_xlfn.IFNA(INDEX('RD1 Eagle'!$I$2:$I$200,MATCH(Junior7[[#This Row],[Rider]],'RD1 Eagle'!$F$2:$F$200,0)),"")</f>
        <v>390</v>
      </c>
      <c r="AA28" s="89">
        <f>_xlfn.IFNA(INDEX('RD2 Shepherds'!$I$2:$I$200,MATCH(Junior7[[#This Row],[Rider]],'RD2 Shepherds'!$F$2:$F$200,0)),"")</f>
        <v>380</v>
      </c>
      <c r="AB28" s="24"/>
      <c r="AC28" s="24"/>
      <c r="AD28" s="24"/>
      <c r="AE28" s="25"/>
      <c r="AF28" s="25"/>
      <c r="AG28" s="25">
        <f>6-COUNTBLANK(Junior7[[#This Row],[RD1 XCC Eagle]:[RD6 XCM Fox Creek]])</f>
        <v>2</v>
      </c>
      <c r="AH28" s="50" cm="1">
        <f t="array" ref="AH28">IF(Junior7[[#This Row],[Number of Rounds]]&lt;=5,SUM(IF(ISNA(Z28:AF28),0,Z28:AF28)),SUM(LARGE(Z28:AF28,{1,2,3,4,5})))</f>
        <v>770</v>
      </c>
      <c r="AI28" s="27" cm="1">
        <f t="array" ref="AI28">24-SUM(IF(AH28&gt;$AH$18:$AH$59,1/COUNTIF($AH$18:$AH$59,$AH$18:$AH$59)))</f>
        <v>8.0000000000000018</v>
      </c>
      <c r="AJ28" s="18"/>
      <c r="AK28" s="46"/>
      <c r="AL28" s="47"/>
      <c r="AM28" s="47"/>
      <c r="AN28" s="47"/>
      <c r="AO28" s="47"/>
      <c r="AP28" s="47"/>
      <c r="AQ28" s="47"/>
      <c r="AR28" s="47"/>
      <c r="AS28" s="47"/>
      <c r="AT28" s="47"/>
      <c r="AU28" s="38"/>
    </row>
    <row r="29" spans="1:47" ht="17" thickBot="1" x14ac:dyDescent="0.25">
      <c r="A29" s="65" t="s">
        <v>99</v>
      </c>
      <c r="B29" s="45">
        <f>_xlfn.IFNA(INDEX('RD1 Eagle'!$I$2:$I$200,MATCH(Men_5[[#This Row],[Rider]],'RD1 Eagle'!$F$2:$F$200,0)),"")</f>
        <v>304</v>
      </c>
      <c r="C29" s="45">
        <f>_xlfn.IFNA(INDEX('RD2 Shepherds'!$I$2:$I$200,MATCH(Men_5[[#This Row],[Rider]],'RD2 Shepherds'!$F$2:$F$200,0)),"")</f>
        <v>288</v>
      </c>
      <c r="D29" s="45"/>
      <c r="E29" s="45"/>
      <c r="F29" s="45"/>
      <c r="G29" s="45"/>
      <c r="H29" s="45"/>
      <c r="I29" s="45">
        <f>7-COUNTBLANK(Men_5[[#This Row],[RD1 XCC Eagle]:[RD7 XCM TBD]])</f>
        <v>2</v>
      </c>
      <c r="J29" s="76" cm="1">
        <f t="array" ref="J29">IF(Men_5[[#This Row],[Number of Rounds]]&lt;=5,SUM(IF(ISNA(B29:H29),0,B29:H29)),SUM(LARGE(B29:H29,{1,2,3,4,5})))</f>
        <v>592</v>
      </c>
      <c r="K29" s="43" cm="1">
        <f t="array" ref="K29">73-SUM(IF(J29&gt;$J$18:$J$135,1/COUNTIF($J$18:$J$135,$J$18:$J$135)))</f>
        <v>9.9999999999999716</v>
      </c>
      <c r="L29" s="18"/>
      <c r="M29" s="65" t="s">
        <v>299</v>
      </c>
      <c r="N29" s="98">
        <f>_xlfn.IFNA(INDEX('RD1 Eagle'!$I$2:$I$200,MATCH(Women6[[#This Row],[Rider]],'RD1 Eagle'!$F$2:$F$200,0)),"")</f>
        <v>400</v>
      </c>
      <c r="O29" s="45" t="str">
        <f>_xlfn.IFNA(INDEX('RD2 Shepherds'!$I$2:$I$200,MATCH(Women6[[#This Row],[Rider]],'RD2 Shepherds'!$F$2:$F$200,0)),"")</f>
        <v/>
      </c>
      <c r="P29" s="37"/>
      <c r="Q29" s="37"/>
      <c r="R29" s="37"/>
      <c r="S29" s="37"/>
      <c r="T29" s="37"/>
      <c r="U29" s="37">
        <f>7-COUNTBLANK(Women6[[#This Row],[RD1 XCC Eagle]:[RD7 XCM TBD]])</f>
        <v>1</v>
      </c>
      <c r="V29" s="73" cm="1">
        <f t="array" ref="V29">IF(Men_5[[#This Row],[Number of Rounds]]&lt;=5,SUM(IF(ISNA(N29:T29),0,N29:T29)),SUM(LARGE(N29:T29,{1,2,3,4,5})))</f>
        <v>400</v>
      </c>
      <c r="W29" s="43" cm="1">
        <f t="array" ref="W29">22-SUM(IF(V29&gt;$V$18:$V$42,1/COUNTIF($V$18:$V$42,$V$18:$V$42)))</f>
        <v>11.999999999999998</v>
      </c>
      <c r="X29" s="18"/>
      <c r="Y29" s="65" t="s">
        <v>173</v>
      </c>
      <c r="Z29" s="89">
        <f>_xlfn.IFNA(INDEX('RD1 Eagle'!$I$2:$I$200,MATCH(Junior7[[#This Row],[Rider]],'RD1 Eagle'!$F$2:$F$200,0)),"")</f>
        <v>380</v>
      </c>
      <c r="AA29" s="89">
        <f>_xlfn.IFNA(INDEX('RD2 Shepherds'!$I$2:$I$200,MATCH(Junior7[[#This Row],[Rider]],'RD2 Shepherds'!$F$2:$F$200,0)),"")</f>
        <v>380</v>
      </c>
      <c r="AB29" s="24"/>
      <c r="AC29" s="24"/>
      <c r="AD29" s="24"/>
      <c r="AE29" s="25"/>
      <c r="AF29" s="25"/>
      <c r="AG29" s="25">
        <f>6-COUNTBLANK(Junior7[[#This Row],[RD1 XCC Eagle]:[RD6 XCM Fox Creek]])</f>
        <v>2</v>
      </c>
      <c r="AH29" s="50" cm="1">
        <f t="array" ref="AH29">IF(Junior7[[#This Row],[Number of Rounds]]&lt;=5,SUM(IF(ISNA(Z29:AF29),0,Z29:AF29)),SUM(LARGE(Z29:AF29,{1,2,3,4,5})))</f>
        <v>760</v>
      </c>
      <c r="AI29" s="27" cm="1">
        <f t="array" ref="AI29">24-SUM(IF(AH29&gt;$AH$18:$AH$59,1/COUNTIF($AH$18:$AH$59,$AH$18:$AH$59)))</f>
        <v>8.9999999999999982</v>
      </c>
      <c r="AJ29" s="18"/>
      <c r="AK29" s="46"/>
      <c r="AL29" s="47"/>
      <c r="AM29" s="47"/>
      <c r="AN29" s="47"/>
      <c r="AO29" s="47"/>
      <c r="AP29" s="47"/>
      <c r="AQ29" s="47"/>
      <c r="AR29" s="47"/>
      <c r="AS29" s="47"/>
      <c r="AT29" s="47"/>
      <c r="AU29" s="38"/>
    </row>
    <row r="30" spans="1:47" ht="17" thickBot="1" x14ac:dyDescent="0.25">
      <c r="A30" s="65" t="s">
        <v>108</v>
      </c>
      <c r="B30" s="45">
        <f>_xlfn.IFNA(INDEX('RD1 Eagle'!$I$2:$I$200,MATCH(Men_5[[#This Row],[Rider]],'RD1 Eagle'!$F$2:$F$200,0)),"")</f>
        <v>360</v>
      </c>
      <c r="C30" s="45">
        <f>_xlfn.IFNA(INDEX('RD2 Shepherds'!$I$2:$I$200,MATCH(Men_5[[#This Row],[Rider]],'RD2 Shepherds'!$F$2:$F$200,0)),"")</f>
        <v>216</v>
      </c>
      <c r="D30" s="45"/>
      <c r="E30" s="45"/>
      <c r="F30" s="45"/>
      <c r="G30" s="45"/>
      <c r="H30" s="45"/>
      <c r="I30" s="45">
        <f>7-COUNTBLANK(Men_5[[#This Row],[RD1 XCC Eagle]:[RD7 XCM TBD]])</f>
        <v>2</v>
      </c>
      <c r="J30" s="76" cm="1">
        <f t="array" ref="J30">IF(Men_5[[#This Row],[Number of Rounds]]&lt;=5,SUM(IF(ISNA(B30:H30),0,B30:H30)),SUM(LARGE(B30:H30,{1,2,3,4,5})))</f>
        <v>576</v>
      </c>
      <c r="K30" s="43" cm="1">
        <f t="array" ref="K30">73-SUM(IF(J30&gt;$J$18:$J$135,1/COUNTIF($J$18:$J$135,$J$18:$J$135)))</f>
        <v>10.999999999999972</v>
      </c>
      <c r="L30" s="18"/>
      <c r="M30" s="65" t="s">
        <v>91</v>
      </c>
      <c r="N30" s="98" t="str">
        <f>_xlfn.IFNA(INDEX('RD1 Eagle'!$I$2:$I$200,MATCH(Women6[[#This Row],[Rider]],'RD1 Eagle'!$F$2:$F$200,0)),"")</f>
        <v/>
      </c>
      <c r="O30" s="45">
        <f>_xlfn.IFNA(INDEX('RD2 Shepherds'!$I$2:$I$200,MATCH(Women6[[#This Row],[Rider]],'RD2 Shepherds'!$F$2:$F$200,0)),"")</f>
        <v>390</v>
      </c>
      <c r="P30" s="37"/>
      <c r="Q30" s="37"/>
      <c r="R30" s="37"/>
      <c r="S30" s="37"/>
      <c r="T30" s="37"/>
      <c r="U30" s="37">
        <f>7-COUNTBLANK(Women6[[#This Row],[RD1 XCC Eagle]:[RD7 XCM TBD]])</f>
        <v>1</v>
      </c>
      <c r="V30" s="73" cm="1">
        <f t="array" ref="V30">IF(Men_5[[#This Row],[Number of Rounds]]&lt;=5,SUM(IF(ISNA(N30:T30),0,N30:T30)),SUM(LARGE(N30:T30,{1,2,3,4,5})))</f>
        <v>390</v>
      </c>
      <c r="W30" s="43" cm="1">
        <f t="array" ref="W30">22-SUM(IF(V30&gt;$V$18:$V$42,1/COUNTIF($V$18:$V$42,$V$18:$V$42)))</f>
        <v>12.999999999999998</v>
      </c>
      <c r="X30" s="18"/>
      <c r="Y30" s="65" t="s">
        <v>181</v>
      </c>
      <c r="Z30" s="89">
        <f>_xlfn.IFNA(INDEX('RD1 Eagle'!$I$2:$I$200,MATCH(Junior7[[#This Row],[Rider]],'RD1 Eagle'!$F$2:$F$200,0)),"")</f>
        <v>370</v>
      </c>
      <c r="AA30" s="89">
        <f>_xlfn.IFNA(INDEX('RD2 Shepherds'!$I$2:$I$200,MATCH(Junior7[[#This Row],[Rider]],'RD2 Shepherds'!$F$2:$F$200,0)),"")</f>
        <v>380</v>
      </c>
      <c r="AB30" s="24"/>
      <c r="AC30" s="24"/>
      <c r="AD30" s="24"/>
      <c r="AE30" s="25"/>
      <c r="AF30" s="25"/>
      <c r="AG30" s="25">
        <f>6-COUNTBLANK(Junior7[[#This Row],[RD1 XCC Eagle]:[RD6 XCM Fox Creek]])</f>
        <v>2</v>
      </c>
      <c r="AH30" s="50" cm="1">
        <f t="array" ref="AH30">IF(Junior7[[#This Row],[Number of Rounds]]&lt;=5,SUM(IF(ISNA(Z30:AF30),0,Z30:AF30)),SUM(LARGE(Z30:AF30,{1,2,3,4,5})))</f>
        <v>750</v>
      </c>
      <c r="AI30" s="27" cm="1">
        <f t="array" ref="AI30">24-SUM(IF(AH30&gt;$AH$18:$AH$59,1/COUNTIF($AH$18:$AH$59,$AH$18:$AH$59)))</f>
        <v>9.9999999999999964</v>
      </c>
      <c r="AJ30" s="18"/>
      <c r="AK30" s="46"/>
      <c r="AL30" s="47"/>
      <c r="AM30" s="47"/>
      <c r="AN30" s="47"/>
      <c r="AO30" s="47"/>
      <c r="AP30" s="47"/>
      <c r="AQ30" s="47"/>
      <c r="AR30" s="47"/>
      <c r="AS30" s="47"/>
      <c r="AT30" s="47"/>
      <c r="AU30" s="38"/>
    </row>
    <row r="31" spans="1:47" ht="17" thickBot="1" x14ac:dyDescent="0.25">
      <c r="A31" s="65" t="s">
        <v>119</v>
      </c>
      <c r="B31" s="45">
        <f>_xlfn.IFNA(INDEX('RD1 Eagle'!$I$2:$I$200,MATCH(Men_5[[#This Row],[Rider]],'RD1 Eagle'!$F$2:$F$200,0)),"")</f>
        <v>259</v>
      </c>
      <c r="C31" s="45">
        <f>_xlfn.IFNA(INDEX('RD2 Shepherds'!$I$2:$I$200,MATCH(Men_5[[#This Row],[Rider]],'RD2 Shepherds'!$F$2:$F$200,0)),"")</f>
        <v>294</v>
      </c>
      <c r="D31" s="45"/>
      <c r="E31" s="45"/>
      <c r="F31" s="45"/>
      <c r="G31" s="45"/>
      <c r="H31" s="45"/>
      <c r="I31" s="45">
        <f>7-COUNTBLANK(Men_5[[#This Row],[RD1 XCC Eagle]:[RD7 XCM TBD]])</f>
        <v>2</v>
      </c>
      <c r="J31" s="76" cm="1">
        <f t="array" ref="J31">IF(Men_5[[#This Row],[Number of Rounds]]&lt;=5,SUM(IF(ISNA(B31:H31),0,B31:H31)),SUM(LARGE(B31:H31,{1,2,3,4,5})))</f>
        <v>553</v>
      </c>
      <c r="K31" s="43" cm="1">
        <f t="array" ref="K31">73-SUM(IF(J31&gt;$J$18:$J$135,1/COUNTIF($J$18:$J$135,$J$18:$J$135)))</f>
        <v>11.999999999999972</v>
      </c>
      <c r="L31" s="18"/>
      <c r="M31" s="65" t="s">
        <v>114</v>
      </c>
      <c r="N31" s="98" t="str">
        <f>_xlfn.IFNA(INDEX('RD1 Eagle'!$I$2:$I$200,MATCH(Women6[[#This Row],[Rider]],'RD1 Eagle'!$F$2:$F$200,0)),"")</f>
        <v/>
      </c>
      <c r="O31" s="45">
        <f>_xlfn.IFNA(INDEX('RD2 Shepherds'!$I$2:$I$200,MATCH(Women6[[#This Row],[Rider]],'RD2 Shepherds'!$F$2:$F$200,0)),"")</f>
        <v>336</v>
      </c>
      <c r="P31" s="37"/>
      <c r="Q31" s="37"/>
      <c r="R31" s="37"/>
      <c r="S31" s="37"/>
      <c r="T31" s="37"/>
      <c r="U31" s="37">
        <f>7-COUNTBLANK(Women6[[#This Row],[RD1 XCC Eagle]:[RD7 XCM TBD]])</f>
        <v>1</v>
      </c>
      <c r="V31" s="73" cm="1">
        <f t="array" ref="V31">IF(Men_5[[#This Row],[Number of Rounds]]&lt;=5,SUM(IF(ISNA(N31:T31),0,N31:T31)),SUM(LARGE(N31:T31,{1,2,3,4,5})))</f>
        <v>336</v>
      </c>
      <c r="W31" s="43" cm="1">
        <f t="array" ref="W31">22-SUM(IF(V31&gt;$V$18:$V$42,1/COUNTIF($V$18:$V$42,$V$18:$V$42)))</f>
        <v>14</v>
      </c>
      <c r="X31" s="18"/>
      <c r="Y31" s="65" t="s">
        <v>175</v>
      </c>
      <c r="Z31" s="89">
        <f>_xlfn.IFNA(INDEX('RD1 Eagle'!$I$2:$I$200,MATCH(Junior7[[#This Row],[Rider]],'RD1 Eagle'!$F$2:$F$200,0)),"")</f>
        <v>370</v>
      </c>
      <c r="AA31" s="89">
        <f>_xlfn.IFNA(INDEX('RD2 Shepherds'!$I$2:$I$200,MATCH(Junior7[[#This Row],[Rider]],'RD2 Shepherds'!$F$2:$F$200,0)),"")</f>
        <v>360</v>
      </c>
      <c r="AB31" s="24"/>
      <c r="AC31" s="24"/>
      <c r="AD31" s="24"/>
      <c r="AE31" s="25"/>
      <c r="AF31" s="25"/>
      <c r="AG31" s="25">
        <f>6-COUNTBLANK(Junior7[[#This Row],[RD1 XCC Eagle]:[RD6 XCM Fox Creek]])</f>
        <v>2</v>
      </c>
      <c r="AH31" s="50" cm="1">
        <f t="array" ref="AH31">IF(Junior7[[#This Row],[Number of Rounds]]&lt;=5,SUM(IF(ISNA(Z31:AF31),0,Z31:AF31)),SUM(LARGE(Z31:AF31,{1,2,3,4,5})))</f>
        <v>730</v>
      </c>
      <c r="AI31" s="27" cm="1">
        <f t="array" ref="AI31">24-SUM(IF(AH31&gt;$AH$18:$AH$59,1/COUNTIF($AH$18:$AH$59,$AH$18:$AH$59)))</f>
        <v>10.999999999999996</v>
      </c>
      <c r="AJ31" s="18"/>
      <c r="AK31" s="46"/>
      <c r="AL31" s="47"/>
      <c r="AM31" s="47"/>
      <c r="AN31" s="47"/>
      <c r="AO31" s="47"/>
      <c r="AP31" s="47"/>
      <c r="AQ31" s="47"/>
      <c r="AR31" s="47"/>
      <c r="AS31" s="47"/>
      <c r="AT31" s="47"/>
      <c r="AU31" s="38"/>
    </row>
    <row r="32" spans="1:47" ht="17" thickBot="1" x14ac:dyDescent="0.25">
      <c r="A32" s="65" t="s">
        <v>123</v>
      </c>
      <c r="B32" s="45">
        <f>_xlfn.IFNA(INDEX('RD1 Eagle'!$I$2:$I$200,MATCH(Men_5[[#This Row],[Rider]],'RD1 Eagle'!$F$2:$F$200,0)),"")</f>
        <v>280</v>
      </c>
      <c r="C32" s="45">
        <f>_xlfn.IFNA(INDEX('RD2 Shepherds'!$I$2:$I$200,MATCH(Men_5[[#This Row],[Rider]],'RD2 Shepherds'!$F$2:$F$200,0)),"")</f>
        <v>259</v>
      </c>
      <c r="D32" s="45"/>
      <c r="E32" s="45"/>
      <c r="F32" s="45"/>
      <c r="G32" s="45"/>
      <c r="H32" s="45"/>
      <c r="I32" s="45">
        <f>7-COUNTBLANK(Men_5[[#This Row],[RD1 XCC Eagle]:[RD7 XCM TBD]])</f>
        <v>2</v>
      </c>
      <c r="J32" s="76" cm="1">
        <f t="array" ref="J32">IF(Men_5[[#This Row],[Number of Rounds]]&lt;=5,SUM(IF(ISNA(B32:H32),0,B32:H32)),SUM(LARGE(B32:H32,{1,2,3,4,5})))</f>
        <v>539</v>
      </c>
      <c r="K32" s="43" cm="1">
        <f t="array" ref="K32">73-SUM(IF(J32&gt;$J$18:$J$135,1/COUNTIF($J$18:$J$135,$J$18:$J$135)))</f>
        <v>12.999999999999972</v>
      </c>
      <c r="L32" s="18"/>
      <c r="M32" s="65" t="s">
        <v>308</v>
      </c>
      <c r="N32" s="98">
        <f>_xlfn.IFNA(INDEX('RD1 Eagle'!$I$2:$I$200,MATCH(Women6[[#This Row],[Rider]],'RD1 Eagle'!$F$2:$F$200,0)),"")</f>
        <v>315</v>
      </c>
      <c r="O32" s="45" t="str">
        <f>_xlfn.IFNA(INDEX('RD2 Shepherds'!$I$2:$I$200,MATCH(Women6[[#This Row],[Rider]],'RD2 Shepherds'!$F$2:$F$200,0)),"")</f>
        <v/>
      </c>
      <c r="P32" s="37"/>
      <c r="Q32" s="37"/>
      <c r="R32" s="37"/>
      <c r="S32" s="37"/>
      <c r="T32" s="37"/>
      <c r="U32" s="37">
        <f>7-COUNTBLANK(Women6[[#This Row],[RD1 XCC Eagle]:[RD7 XCM TBD]])</f>
        <v>1</v>
      </c>
      <c r="V32" s="73" cm="1">
        <f t="array" ref="V32">IF(Men_5[[#This Row],[Number of Rounds]]&lt;=5,SUM(IF(ISNA(N32:T32),0,N32:T32)),SUM(LARGE(N32:T32,{1,2,3,4,5})))</f>
        <v>315</v>
      </c>
      <c r="W32" s="43" cm="1">
        <f t="array" ref="W32">22-SUM(IF(V32&gt;$V$18:$V$42,1/COUNTIF($V$18:$V$42,$V$18:$V$42)))</f>
        <v>15</v>
      </c>
      <c r="X32" s="18"/>
      <c r="Y32" s="65" t="s">
        <v>190</v>
      </c>
      <c r="Z32" s="89">
        <f>_xlfn.IFNA(INDEX('RD1 Eagle'!$I$2:$I$200,MATCH(Junior7[[#This Row],[Rider]],'RD1 Eagle'!$F$2:$F$200,0)),"")</f>
        <v>380</v>
      </c>
      <c r="AA32" s="89">
        <f>_xlfn.IFNA(INDEX('RD2 Shepherds'!$I$2:$I$200,MATCH(Junior7[[#This Row],[Rider]],'RD2 Shepherds'!$F$2:$F$200,0)),"")</f>
        <v>350</v>
      </c>
      <c r="AB32" s="24"/>
      <c r="AC32" s="24"/>
      <c r="AD32" s="24"/>
      <c r="AE32" s="25"/>
      <c r="AF32" s="25"/>
      <c r="AG32" s="25">
        <f>6-COUNTBLANK(Junior7[[#This Row],[RD1 XCC Eagle]:[RD6 XCM Fox Creek]])</f>
        <v>2</v>
      </c>
      <c r="AH32" s="50" cm="1">
        <f t="array" ref="AH32">IF(Junior7[[#This Row],[Number of Rounds]]&lt;=5,SUM(IF(ISNA(Z32:AF32),0,Z32:AF32)),SUM(LARGE(Z32:AF32,{1,2,3,4,5})))</f>
        <v>730</v>
      </c>
      <c r="AI32" s="27" cm="1">
        <f t="array" ref="AI32">24-SUM(IF(AH32&gt;$AH$18:$AH$59,1/COUNTIF($AH$18:$AH$59,$AH$18:$AH$59)))</f>
        <v>10.999999999999996</v>
      </c>
      <c r="AJ32" s="18"/>
      <c r="AK32" s="46"/>
      <c r="AL32" s="47"/>
      <c r="AM32" s="47"/>
      <c r="AN32" s="47"/>
      <c r="AO32" s="47"/>
      <c r="AP32" s="47"/>
      <c r="AQ32" s="47"/>
      <c r="AR32" s="47"/>
      <c r="AS32" s="47"/>
      <c r="AT32" s="47"/>
      <c r="AU32" s="38"/>
    </row>
    <row r="33" spans="1:47" ht="17" thickBot="1" x14ac:dyDescent="0.25">
      <c r="A33" s="65" t="s">
        <v>149</v>
      </c>
      <c r="B33" s="45">
        <f>_xlfn.IFNA(INDEX('RD1 Eagle'!$I$2:$I$200,MATCH(Men_5[[#This Row],[Rider]],'RD1 Eagle'!$F$2:$F$200,0)),"")</f>
        <v>240</v>
      </c>
      <c r="C33" s="45">
        <f>_xlfn.IFNA(INDEX('RD2 Shepherds'!$I$2:$I$200,MATCH(Men_5[[#This Row],[Rider]],'RD2 Shepherds'!$F$2:$F$200,0)),"")</f>
        <v>270</v>
      </c>
      <c r="D33" s="45"/>
      <c r="E33" s="45"/>
      <c r="F33" s="45"/>
      <c r="G33" s="45"/>
      <c r="H33" s="45"/>
      <c r="I33" s="45">
        <f>7-COUNTBLANK(Men_5[[#This Row],[RD1 XCC Eagle]:[RD7 XCM TBD]])</f>
        <v>2</v>
      </c>
      <c r="J33" s="76" cm="1">
        <f t="array" ref="J33">IF(Men_5[[#This Row],[Number of Rounds]]&lt;=5,SUM(IF(ISNA(B33:H33),0,B33:H33)),SUM(LARGE(B33:H33,{1,2,3,4,5})))</f>
        <v>510</v>
      </c>
      <c r="K33" s="43" cm="1">
        <f t="array" ref="K33">73-SUM(IF(J33&gt;$J$18:$J$135,1/COUNTIF($J$18:$J$135,$J$18:$J$135)))</f>
        <v>13.999999999999972</v>
      </c>
      <c r="L33" s="18"/>
      <c r="M33" s="65" t="s">
        <v>140</v>
      </c>
      <c r="N33" s="98" t="str">
        <f>_xlfn.IFNA(INDEX('RD1 Eagle'!$I$2:$I$200,MATCH(Women6[[#This Row],[Rider]],'RD1 Eagle'!$F$2:$F$200,0)),"")</f>
        <v/>
      </c>
      <c r="O33" s="45">
        <f>_xlfn.IFNA(INDEX('RD2 Shepherds'!$I$2:$I$200,MATCH(Women6[[#This Row],[Rider]],'RD2 Shepherds'!$F$2:$F$200,0)),"")</f>
        <v>315</v>
      </c>
      <c r="P33" s="37"/>
      <c r="Q33" s="37"/>
      <c r="R33" s="37"/>
      <c r="S33" s="37"/>
      <c r="T33" s="37"/>
      <c r="U33" s="37">
        <f>7-COUNTBLANK(Women6[[#This Row],[RD1 XCC Eagle]:[RD7 XCM TBD]])</f>
        <v>1</v>
      </c>
      <c r="V33" s="73" cm="1">
        <f t="array" ref="V33">IF(Men_5[[#This Row],[Number of Rounds]]&lt;=5,SUM(IF(ISNA(N33:T33),0,N33:T33)),SUM(LARGE(N33:T33,{1,2,3,4,5})))</f>
        <v>315</v>
      </c>
      <c r="W33" s="43" cm="1">
        <f t="array" ref="W33">22-SUM(IF(V33&gt;$V$18:$V$42,1/COUNTIF($V$18:$V$42,$V$18:$V$42)))</f>
        <v>15</v>
      </c>
      <c r="X33" s="18"/>
      <c r="Y33" s="65" t="s">
        <v>192</v>
      </c>
      <c r="Z33" s="89">
        <f>_xlfn.IFNA(INDEX('RD1 Eagle'!$I$2:$I$200,MATCH(Junior7[[#This Row],[Rider]],'RD1 Eagle'!$F$2:$F$200,0)),"")</f>
        <v>370</v>
      </c>
      <c r="AA33" s="89">
        <f>_xlfn.IFNA(INDEX('RD2 Shepherds'!$I$2:$I$200,MATCH(Junior7[[#This Row],[Rider]],'RD2 Shepherds'!$F$2:$F$200,0)),"")</f>
        <v>330</v>
      </c>
      <c r="AB33" s="24"/>
      <c r="AC33" s="24"/>
      <c r="AD33" s="24"/>
      <c r="AE33" s="25"/>
      <c r="AF33" s="25"/>
      <c r="AG33" s="25">
        <f>6-COUNTBLANK(Junior7[[#This Row],[RD1 XCC Eagle]:[RD6 XCM Fox Creek]])</f>
        <v>2</v>
      </c>
      <c r="AH33" s="50" cm="1">
        <f t="array" ref="AH33">IF(Junior7[[#This Row],[Number of Rounds]]&lt;=5,SUM(IF(ISNA(Z33:AF33),0,Z33:AF33)),SUM(LARGE(Z33:AF33,{1,2,3,4,5})))</f>
        <v>700</v>
      </c>
      <c r="AI33" s="27" cm="1">
        <f t="array" ref="AI33">24-SUM(IF(AH33&gt;$AH$18:$AH$59,1/COUNTIF($AH$18:$AH$59,$AH$18:$AH$59)))</f>
        <v>11.999999999999998</v>
      </c>
      <c r="AJ33" s="18"/>
      <c r="AK33" s="46"/>
      <c r="AL33" s="47"/>
      <c r="AM33" s="47"/>
      <c r="AN33" s="47"/>
      <c r="AO33" s="47"/>
      <c r="AP33" s="47"/>
      <c r="AQ33" s="47"/>
      <c r="AR33" s="47"/>
      <c r="AS33" s="47"/>
      <c r="AT33" s="47"/>
      <c r="AU33" s="38"/>
    </row>
    <row r="34" spans="1:47" ht="17" thickBot="1" x14ac:dyDescent="0.25">
      <c r="A34" s="65" t="s">
        <v>150</v>
      </c>
      <c r="B34" s="45">
        <f>_xlfn.IFNA(INDEX('RD1 Eagle'!$I$2:$I$200,MATCH(Men_5[[#This Row],[Rider]],'RD1 Eagle'!$F$2:$F$200,0)),"")</f>
        <v>252</v>
      </c>
      <c r="C34" s="45">
        <f>_xlfn.IFNA(INDEX('RD2 Shepherds'!$I$2:$I$200,MATCH(Men_5[[#This Row],[Rider]],'RD2 Shepherds'!$F$2:$F$200,0)),"")</f>
        <v>252</v>
      </c>
      <c r="D34" s="45"/>
      <c r="E34" s="45"/>
      <c r="F34" s="45"/>
      <c r="G34" s="45"/>
      <c r="H34" s="45"/>
      <c r="I34" s="45">
        <f>7-COUNTBLANK(Men_5[[#This Row],[RD1 XCC Eagle]:[RD7 XCM TBD]])</f>
        <v>2</v>
      </c>
      <c r="J34" s="76" cm="1">
        <f t="array" ref="J34">IF(Men_5[[#This Row],[Number of Rounds]]&lt;=5,SUM(IF(ISNA(B34:H34),0,B34:H34)),SUM(LARGE(B34:H34,{1,2,3,4,5})))</f>
        <v>504</v>
      </c>
      <c r="K34" s="43" cm="1">
        <f t="array" ref="K34">73-SUM(IF(J34&gt;$J$18:$J$135,1/COUNTIF($J$18:$J$135,$J$18:$J$135)))</f>
        <v>14.999999999999972</v>
      </c>
      <c r="L34" s="18"/>
      <c r="M34" s="65" t="s">
        <v>305</v>
      </c>
      <c r="N34" s="98">
        <f>_xlfn.IFNA(INDEX('RD1 Eagle'!$I$2:$I$200,MATCH(Women6[[#This Row],[Rider]],'RD1 Eagle'!$F$2:$F$200,0)),"")</f>
        <v>304</v>
      </c>
      <c r="O34" s="45" t="str">
        <f>_xlfn.IFNA(INDEX('RD2 Shepherds'!$I$2:$I$200,MATCH(Women6[[#This Row],[Rider]],'RD2 Shepherds'!$F$2:$F$200,0)),"")</f>
        <v/>
      </c>
      <c r="P34" s="37"/>
      <c r="Q34" s="37"/>
      <c r="R34" s="37"/>
      <c r="S34" s="37"/>
      <c r="T34" s="37"/>
      <c r="U34" s="37">
        <f>7-COUNTBLANK(Women6[[#This Row],[RD1 XCC Eagle]:[RD7 XCM TBD]])</f>
        <v>1</v>
      </c>
      <c r="V34" s="73" cm="1">
        <f t="array" ref="V34">IF(Men_5[[#This Row],[Number of Rounds]]&lt;=5,SUM(IF(ISNA(N34:T34),0,N34:T34)),SUM(LARGE(N34:T34,{1,2,3,4,5})))</f>
        <v>304</v>
      </c>
      <c r="W34" s="43" cm="1">
        <f t="array" ref="W34">22-SUM(IF(V34&gt;$V$18:$V$42,1/COUNTIF($V$18:$V$42,$V$18:$V$42)))</f>
        <v>16</v>
      </c>
      <c r="X34" s="18"/>
      <c r="Y34" s="65" t="s">
        <v>168</v>
      </c>
      <c r="Z34" s="89" t="str">
        <f>_xlfn.IFNA(INDEX('RD1 Eagle'!$I$2:$I$200,MATCH(Junior7[[#This Row],[Rider]],'RD1 Eagle'!$F$2:$F$200,0)),"")</f>
        <v/>
      </c>
      <c r="AA34" s="89">
        <f>_xlfn.IFNA(INDEX('RD2 Shepherds'!$I$2:$I$200,MATCH(Junior7[[#This Row],[Rider]],'RD2 Shepherds'!$F$2:$F$200,0)),"")</f>
        <v>500</v>
      </c>
      <c r="AB34" s="24"/>
      <c r="AC34" s="24"/>
      <c r="AD34" s="24"/>
      <c r="AE34" s="25"/>
      <c r="AF34" s="25"/>
      <c r="AG34" s="25">
        <f>6-COUNTBLANK(Junior7[[#This Row],[RD1 XCC Eagle]:[RD6 XCM Fox Creek]])</f>
        <v>1</v>
      </c>
      <c r="AH34" s="50" cm="1">
        <f t="array" ref="AH34">IF(Junior7[[#This Row],[Number of Rounds]]&lt;=5,SUM(IF(ISNA(Z34:AF34),0,Z34:AF34)),SUM(LARGE(Z34:AF34,{1,2,3,4,5})))</f>
        <v>500</v>
      </c>
      <c r="AI34" s="27" cm="1">
        <f t="array" ref="AI34">24-SUM(IF(AH34&gt;$AH$18:$AH$59,1/COUNTIF($AH$18:$AH$59,$AH$18:$AH$59)))</f>
        <v>12.999999999999998</v>
      </c>
      <c r="AJ34" s="18"/>
      <c r="AK34" s="46"/>
      <c r="AL34" s="47"/>
      <c r="AM34" s="47"/>
      <c r="AN34" s="47"/>
      <c r="AO34" s="47"/>
      <c r="AP34" s="47"/>
      <c r="AQ34" s="47"/>
      <c r="AR34" s="47"/>
      <c r="AS34" s="47"/>
      <c r="AT34" s="47"/>
      <c r="AU34" s="38"/>
    </row>
    <row r="35" spans="1:47" ht="17" thickBot="1" x14ac:dyDescent="0.25">
      <c r="A35" s="65" t="s">
        <v>79</v>
      </c>
      <c r="B35" s="45" t="str">
        <f>_xlfn.IFNA(INDEX('RD1 Eagle'!$I$2:$I$200,MATCH(Men_5[[#This Row],[Rider]],'RD1 Eagle'!$F$2:$F$200,0)),"")</f>
        <v/>
      </c>
      <c r="C35" s="45">
        <f>_xlfn.IFNA(INDEX('RD2 Shepherds'!$I$2:$I$200,MATCH(Men_5[[#This Row],[Rider]],'RD2 Shepherds'!$F$2:$F$200,0)),"")</f>
        <v>500</v>
      </c>
      <c r="D35" s="45"/>
      <c r="E35" s="45"/>
      <c r="F35" s="45"/>
      <c r="G35" s="45"/>
      <c r="H35" s="45"/>
      <c r="I35" s="45">
        <f>7-COUNTBLANK(Men_5[[#This Row],[RD1 XCC Eagle]:[RD7 XCM TBD]])</f>
        <v>1</v>
      </c>
      <c r="J35" s="76" cm="1">
        <f t="array" ref="J35">IF(Men_5[[#This Row],[Number of Rounds]]&lt;=5,SUM(IF(ISNA(B35:H35),0,B35:H35)),SUM(LARGE(B35:H35,{1,2,3,4,5})))</f>
        <v>500</v>
      </c>
      <c r="K35" s="43" cm="1">
        <f t="array" ref="K35">73-SUM(IF(J35&gt;$J$18:$J$135,1/COUNTIF($J$18:$J$135,$J$18:$J$135)))</f>
        <v>15.999999999999972</v>
      </c>
      <c r="L35" s="18"/>
      <c r="M35" s="65" t="s">
        <v>141</v>
      </c>
      <c r="N35" s="98" t="str">
        <f>_xlfn.IFNA(INDEX('RD1 Eagle'!$I$2:$I$200,MATCH(Women6[[#This Row],[Rider]],'RD1 Eagle'!$F$2:$F$200,0)),"")</f>
        <v/>
      </c>
      <c r="O35" s="45">
        <f>_xlfn.IFNA(INDEX('RD2 Shepherds'!$I$2:$I$200,MATCH(Women6[[#This Row],[Rider]],'RD2 Shepherds'!$F$2:$F$200,0)),"")</f>
        <v>294</v>
      </c>
      <c r="P35" s="37"/>
      <c r="Q35" s="37"/>
      <c r="R35" s="37"/>
      <c r="S35" s="37"/>
      <c r="T35" s="37"/>
      <c r="U35" s="37">
        <f>7-COUNTBLANK(Women6[[#This Row],[RD1 XCC Eagle]:[RD7 XCM TBD]])</f>
        <v>1</v>
      </c>
      <c r="V35" s="73" cm="1">
        <f t="array" ref="V35">IF(Men_5[[#This Row],[Number of Rounds]]&lt;=5,SUM(IF(ISNA(N35:T35),0,N35:T35)),SUM(LARGE(N35:T35,{1,2,3,4,5})))</f>
        <v>294</v>
      </c>
      <c r="W35" s="43" cm="1">
        <f t="array" ref="W35">22-SUM(IF(V35&gt;$V$18:$V$42,1/COUNTIF($V$18:$V$42,$V$18:$V$42)))</f>
        <v>17</v>
      </c>
      <c r="X35" s="18"/>
      <c r="Y35" s="65" t="s">
        <v>183</v>
      </c>
      <c r="Z35" s="89" t="str">
        <f>_xlfn.IFNA(INDEX('RD1 Eagle'!$I$2:$I$200,MATCH(Junior7[[#This Row],[Rider]],'RD1 Eagle'!$F$2:$F$200,0)),"")</f>
        <v/>
      </c>
      <c r="AA35" s="89">
        <f>_xlfn.IFNA(INDEX('RD2 Shepherds'!$I$2:$I$200,MATCH(Junior7[[#This Row],[Rider]],'RD2 Shepherds'!$F$2:$F$200,0)),"")</f>
        <v>450</v>
      </c>
      <c r="AB35" s="24"/>
      <c r="AC35" s="24"/>
      <c r="AD35" s="24"/>
      <c r="AE35" s="25"/>
      <c r="AF35" s="25"/>
      <c r="AG35" s="25">
        <f>6-COUNTBLANK(Junior7[[#This Row],[RD1 XCC Eagle]:[RD6 XCM Fox Creek]])</f>
        <v>1</v>
      </c>
      <c r="AH35" s="50" cm="1">
        <f t="array" ref="AH35">IF(Junior7[[#This Row],[Number of Rounds]]&lt;=5,SUM(IF(ISNA(Z35:AF35),0,Z35:AF35)),SUM(LARGE(Z35:AF35,{1,2,3,4,5})))</f>
        <v>450</v>
      </c>
      <c r="AI35" s="27" cm="1">
        <f t="array" ref="AI35">24-SUM(IF(AH35&gt;$AH$18:$AH$59,1/COUNTIF($AH$18:$AH$59,$AH$18:$AH$59)))</f>
        <v>14</v>
      </c>
      <c r="AJ35" s="18"/>
      <c r="AK35" s="46"/>
      <c r="AL35" s="47"/>
      <c r="AM35" s="47"/>
      <c r="AN35" s="47"/>
      <c r="AO35" s="47"/>
      <c r="AP35" s="47"/>
      <c r="AQ35" s="47"/>
      <c r="AR35" s="47"/>
      <c r="AS35" s="47"/>
      <c r="AT35" s="47"/>
      <c r="AU35" s="38"/>
    </row>
    <row r="36" spans="1:47" ht="17" thickBot="1" x14ac:dyDescent="0.25">
      <c r="A36" s="65" t="s">
        <v>214</v>
      </c>
      <c r="B36" s="45">
        <f>_xlfn.IFNA(INDEX('RD1 Eagle'!$I$2:$I$200,MATCH(Men_5[[#This Row],[Rider]],'RD1 Eagle'!$F$2:$F$200,0)),"")</f>
        <v>500</v>
      </c>
      <c r="C36" s="45" t="str">
        <f>_xlfn.IFNA(INDEX('RD2 Shepherds'!$I$2:$I$200,MATCH(Men_5[[#This Row],[Rider]],'RD2 Shepherds'!$F$2:$F$200,0)),"")</f>
        <v/>
      </c>
      <c r="D36" s="45"/>
      <c r="E36" s="45"/>
      <c r="F36" s="45"/>
      <c r="G36" s="45"/>
      <c r="H36" s="45"/>
      <c r="I36" s="45">
        <f>7-COUNTBLANK(Men_5[[#This Row],[RD1 XCC Eagle]:[RD7 XCM TBD]])</f>
        <v>1</v>
      </c>
      <c r="J36" s="76" cm="1">
        <f t="array" ref="J36">IF(Men_5[[#This Row],[Number of Rounds]]&lt;=5,SUM(IF(ISNA(B36:H36),0,B36:H36)),SUM(LARGE(B36:H36,{1,2,3,4,5})))</f>
        <v>500</v>
      </c>
      <c r="K36" s="43" cm="1">
        <f t="array" ref="K36">73-SUM(IF(J36&gt;$J$18:$J$135,1/COUNTIF($J$18:$J$135,$J$18:$J$135)))</f>
        <v>15.999999999999972</v>
      </c>
      <c r="L36" s="18"/>
      <c r="M36" s="65" t="s">
        <v>143</v>
      </c>
      <c r="N36" s="98" t="str">
        <f>_xlfn.IFNA(INDEX('RD1 Eagle'!$I$2:$I$200,MATCH(Women6[[#This Row],[Rider]],'RD1 Eagle'!$F$2:$F$200,0)),"")</f>
        <v/>
      </c>
      <c r="O36" s="45">
        <f>_xlfn.IFNA(INDEX('RD2 Shepherds'!$I$2:$I$200,MATCH(Women6[[#This Row],[Rider]],'RD2 Shepherds'!$F$2:$F$200,0)),"")</f>
        <v>273</v>
      </c>
      <c r="P36" s="37"/>
      <c r="Q36" s="37"/>
      <c r="R36" s="37"/>
      <c r="S36" s="37"/>
      <c r="T36" s="37"/>
      <c r="U36" s="37">
        <f>7-COUNTBLANK(Women6[[#This Row],[RD1 XCC Eagle]:[RD7 XCM TBD]])</f>
        <v>1</v>
      </c>
      <c r="V36" s="73" cm="1">
        <f t="array" ref="V36">IF(Men_5[[#This Row],[Number of Rounds]]&lt;=5,SUM(IF(ISNA(N36:T36),0,N36:T36)),SUM(LARGE(N36:T36,{1,2,3,4,5})))</f>
        <v>273</v>
      </c>
      <c r="W36" s="43" cm="1">
        <f t="array" ref="W36">22-SUM(IF(V36&gt;$V$18:$V$42,1/COUNTIF($V$18:$V$42,$V$18:$V$42)))</f>
        <v>18</v>
      </c>
      <c r="X36" s="18"/>
      <c r="Y36" s="65" t="s">
        <v>342</v>
      </c>
      <c r="Z36" s="89">
        <f>_xlfn.IFNA(INDEX('RD1 Eagle'!$I$2:$I$200,MATCH(Junior7[[#This Row],[Rider]],'RD1 Eagle'!$F$2:$F$200,0)),"")</f>
        <v>450</v>
      </c>
      <c r="AA36" s="89" t="str">
        <f>_xlfn.IFNA(INDEX('RD2 Shepherds'!$I$2:$I$200,MATCH(Junior7[[#This Row],[Rider]],'RD2 Shepherds'!$F$2:$F$200,0)),"")</f>
        <v/>
      </c>
      <c r="AB36" s="24"/>
      <c r="AC36" s="24"/>
      <c r="AD36" s="24"/>
      <c r="AE36" s="25"/>
      <c r="AF36" s="25"/>
      <c r="AG36" s="25">
        <f>6-COUNTBLANK(Junior7[[#This Row],[RD1 XCC Eagle]:[RD6 XCM Fox Creek]])</f>
        <v>1</v>
      </c>
      <c r="AH36" s="50" cm="1">
        <f t="array" ref="AH36">IF(Junior7[[#This Row],[Number of Rounds]]&lt;=5,SUM(IF(ISNA(Z36:AF36),0,Z36:AF36)),SUM(LARGE(Z36:AF36,{1,2,3,4,5})))</f>
        <v>450</v>
      </c>
      <c r="AI36" s="27" cm="1">
        <f t="array" ref="AI36">24-SUM(IF(AH36&gt;$AH$18:$AH$59,1/COUNTIF($AH$18:$AH$59,$AH$18:$AH$59)))</f>
        <v>14</v>
      </c>
      <c r="AJ36" s="18"/>
      <c r="AK36" s="46"/>
      <c r="AL36" s="47"/>
      <c r="AM36" s="47"/>
      <c r="AN36" s="47"/>
      <c r="AO36" s="47"/>
      <c r="AP36" s="47"/>
      <c r="AQ36" s="47"/>
      <c r="AR36" s="47"/>
      <c r="AS36" s="47"/>
      <c r="AT36" s="47"/>
      <c r="AU36" s="38"/>
    </row>
    <row r="37" spans="1:47" ht="17" thickBot="1" x14ac:dyDescent="0.25">
      <c r="A37" s="65" t="s">
        <v>124</v>
      </c>
      <c r="B37" s="45">
        <f>_xlfn.IFNA(INDEX('RD1 Eagle'!$I$2:$I$200,MATCH(Men_5[[#This Row],[Rider]],'RD1 Eagle'!$F$2:$F$200,0)),"")</f>
        <v>224</v>
      </c>
      <c r="C37" s="45">
        <f>_xlfn.IFNA(INDEX('RD2 Shepherds'!$I$2:$I$200,MATCH(Men_5[[#This Row],[Rider]],'RD2 Shepherds'!$F$2:$F$200,0)),"")</f>
        <v>251.99999999999997</v>
      </c>
      <c r="D37" s="45"/>
      <c r="E37" s="45"/>
      <c r="F37" s="45"/>
      <c r="G37" s="45"/>
      <c r="H37" s="45"/>
      <c r="I37" s="45">
        <f>7-COUNTBLANK(Men_5[[#This Row],[RD1 XCC Eagle]:[RD7 XCM TBD]])</f>
        <v>2</v>
      </c>
      <c r="J37" s="76" cm="1">
        <f t="array" ref="J37">IF(Men_5[[#This Row],[Number of Rounds]]&lt;=5,SUM(IF(ISNA(B37:H37),0,B37:H37)),SUM(LARGE(B37:H37,{1,2,3,4,5})))</f>
        <v>476</v>
      </c>
      <c r="K37" s="43" cm="1">
        <f t="array" ref="K37">73-SUM(IF(J37&gt;$J$18:$J$135,1/COUNTIF($J$18:$J$135,$J$18:$J$135)))</f>
        <v>16.999999999999972</v>
      </c>
      <c r="L37" s="18"/>
      <c r="M37" s="65" t="s">
        <v>145</v>
      </c>
      <c r="N37" s="98" t="str">
        <f>_xlfn.IFNA(INDEX('RD1 Eagle'!$I$2:$I$200,MATCH(Women6[[#This Row],[Rider]],'RD1 Eagle'!$F$2:$F$200,0)),"")</f>
        <v/>
      </c>
      <c r="O37" s="45">
        <f>_xlfn.IFNA(INDEX('RD2 Shepherds'!$I$2:$I$200,MATCH(Women6[[#This Row],[Rider]],'RD2 Shepherds'!$F$2:$F$200,0)),"")</f>
        <v>259</v>
      </c>
      <c r="P37" s="37"/>
      <c r="Q37" s="37"/>
      <c r="R37" s="37"/>
      <c r="S37" s="37"/>
      <c r="T37" s="37"/>
      <c r="U37" s="37">
        <f>7-COUNTBLANK(Women6[[#This Row],[RD1 XCC Eagle]:[RD7 XCM TBD]])</f>
        <v>1</v>
      </c>
      <c r="V37" s="73" cm="1">
        <f t="array" ref="V37">IF(Men_5[[#This Row],[Number of Rounds]]&lt;=5,SUM(IF(ISNA(N37:T37),0,N37:T37)),SUM(LARGE(N37:T37,{1,2,3,4,5})))</f>
        <v>259</v>
      </c>
      <c r="W37" s="43" cm="1">
        <f t="array" ref="W37">22-SUM(IF(V37&gt;$V$18:$V$42,1/COUNTIF($V$18:$V$42,$V$18:$V$42)))</f>
        <v>19</v>
      </c>
      <c r="X37" s="18"/>
      <c r="Y37" s="65" t="s">
        <v>321</v>
      </c>
      <c r="Z37" s="89">
        <f>_xlfn.IFNA(INDEX('RD1 Eagle'!$I$2:$I$200,MATCH(Junior7[[#This Row],[Rider]],'RD1 Eagle'!$F$2:$F$200,0)),"")</f>
        <v>450</v>
      </c>
      <c r="AA37" s="89" t="str">
        <f>_xlfn.IFNA(INDEX('RD2 Shepherds'!$I$2:$I$200,MATCH(Junior7[[#This Row],[Rider]],'RD2 Shepherds'!$F$2:$F$200,0)),"")</f>
        <v/>
      </c>
      <c r="AB37" s="24"/>
      <c r="AC37" s="24"/>
      <c r="AD37" s="24"/>
      <c r="AE37" s="25"/>
      <c r="AF37" s="25"/>
      <c r="AG37" s="25">
        <f>6-COUNTBLANK(Junior7[[#This Row],[RD1 XCC Eagle]:[RD6 XCM Fox Creek]])</f>
        <v>1</v>
      </c>
      <c r="AH37" s="50" cm="1">
        <f t="array" ref="AH37">IF(Junior7[[#This Row],[Number of Rounds]]&lt;=5,SUM(IF(ISNA(Z37:AF37),0,Z37:AF37)),SUM(LARGE(Z37:AF37,{1,2,3,4,5})))</f>
        <v>450</v>
      </c>
      <c r="AI37" s="27" cm="1">
        <f t="array" ref="AI37">24-SUM(IF(AH37&gt;$AH$18:$AH$59,1/COUNTIF($AH$18:$AH$59,$AH$18:$AH$59)))</f>
        <v>14</v>
      </c>
      <c r="AJ37" s="18"/>
      <c r="AK37" s="46"/>
      <c r="AL37" s="47"/>
      <c r="AM37" s="47"/>
      <c r="AN37" s="47"/>
      <c r="AO37" s="47"/>
      <c r="AP37" s="47"/>
      <c r="AQ37" s="47"/>
      <c r="AR37" s="47"/>
      <c r="AS37" s="47"/>
      <c r="AT37" s="47"/>
      <c r="AU37" s="38"/>
    </row>
    <row r="38" spans="1:47" ht="17" thickBot="1" x14ac:dyDescent="0.25">
      <c r="A38" s="65" t="s">
        <v>105</v>
      </c>
      <c r="B38" s="45">
        <f>_xlfn.IFNA(INDEX('RD1 Eagle'!$I$2:$I$200,MATCH(Men_5[[#This Row],[Rider]],'RD1 Eagle'!$F$2:$F$200,0)),"")</f>
        <v>234</v>
      </c>
      <c r="C38" s="45">
        <f>_xlfn.IFNA(INDEX('RD2 Shepherds'!$I$2:$I$200,MATCH(Men_5[[#This Row],[Rider]],'RD2 Shepherds'!$F$2:$F$200,0)),"")</f>
        <v>240</v>
      </c>
      <c r="D38" s="45"/>
      <c r="E38" s="45"/>
      <c r="F38" s="45"/>
      <c r="G38" s="45"/>
      <c r="H38" s="45"/>
      <c r="I38" s="45">
        <f>7-COUNTBLANK(Men_5[[#This Row],[RD1 XCC Eagle]:[RD7 XCM TBD]])</f>
        <v>2</v>
      </c>
      <c r="J38" s="76" cm="1">
        <f t="array" ref="J38">IF(Men_5[[#This Row],[Number of Rounds]]&lt;=5,SUM(IF(ISNA(B38:H38),0,B38:H38)),SUM(LARGE(B38:H38,{1,2,3,4,5})))</f>
        <v>474</v>
      </c>
      <c r="K38" s="43" cm="1">
        <f t="array" ref="K38">73-SUM(IF(J38&gt;$J$18:$J$135,1/COUNTIF($J$18:$J$135,$J$18:$J$135)))</f>
        <v>17.999999999999972</v>
      </c>
      <c r="L38" s="18"/>
      <c r="M38" s="65" t="s">
        <v>146</v>
      </c>
      <c r="N38" s="98" t="str">
        <f>_xlfn.IFNA(INDEX('RD1 Eagle'!$I$2:$I$200,MATCH(Women6[[#This Row],[Rider]],'RD1 Eagle'!$F$2:$F$200,0)),"")</f>
        <v/>
      </c>
      <c r="O38" s="45">
        <f>_xlfn.IFNA(INDEX('RD2 Shepherds'!$I$2:$I$200,MATCH(Women6[[#This Row],[Rider]],'RD2 Shepherds'!$F$2:$F$200,0)),"")</f>
        <v>251.99999999999997</v>
      </c>
      <c r="P38" s="37"/>
      <c r="Q38" s="37"/>
      <c r="R38" s="37"/>
      <c r="S38" s="37"/>
      <c r="T38" s="37"/>
      <c r="U38" s="37">
        <f>7-COUNTBLANK(Women6[[#This Row],[RD1 XCC Eagle]:[RD7 XCM TBD]])</f>
        <v>1</v>
      </c>
      <c r="V38" s="73" cm="1">
        <f t="array" ref="V38">IF(Men_5[[#This Row],[Number of Rounds]]&lt;=5,SUM(IF(ISNA(N38:T38),0,N38:T38)),SUM(LARGE(N38:T38,{1,2,3,4,5})))</f>
        <v>251.99999999999997</v>
      </c>
      <c r="W38" s="43" cm="1">
        <f t="array" ref="W38">22-SUM(IF(V38&gt;$V$18:$V$42,1/COUNTIF($V$18:$V$42,$V$18:$V$42)))</f>
        <v>20</v>
      </c>
      <c r="X38" s="18"/>
      <c r="Y38" s="65" t="s">
        <v>177</v>
      </c>
      <c r="Z38" s="89" t="str">
        <f>_xlfn.IFNA(INDEX('RD1 Eagle'!$I$2:$I$200,MATCH(Junior7[[#This Row],[Rider]],'RD1 Eagle'!$F$2:$F$200,0)),"")</f>
        <v/>
      </c>
      <c r="AA38" s="89">
        <f>_xlfn.IFNA(INDEX('RD2 Shepherds'!$I$2:$I$200,MATCH(Junior7[[#This Row],[Rider]],'RD2 Shepherds'!$F$2:$F$200,0)),"")</f>
        <v>450</v>
      </c>
      <c r="AB38" s="24"/>
      <c r="AC38" s="24"/>
      <c r="AD38" s="24"/>
      <c r="AE38" s="25"/>
      <c r="AF38" s="25"/>
      <c r="AG38" s="25">
        <f>6-COUNTBLANK(Junior7[[#This Row],[RD1 XCC Eagle]:[RD6 XCM Fox Creek]])</f>
        <v>1</v>
      </c>
      <c r="AH38" s="50" cm="1">
        <f t="array" ref="AH38">IF(Junior7[[#This Row],[Number of Rounds]]&lt;=5,SUM(IF(ISNA(Z38:AF38),0,Z38:AF38)),SUM(LARGE(Z38:AF38,{1,2,3,4,5})))</f>
        <v>450</v>
      </c>
      <c r="AI38" s="27" cm="1">
        <f t="array" ref="AI38">24-SUM(IF(AH38&gt;$AH$18:$AH$59,1/COUNTIF($AH$18:$AH$59,$AH$18:$AH$59)))</f>
        <v>14</v>
      </c>
      <c r="AJ38" s="18"/>
      <c r="AK38" s="46"/>
      <c r="AL38" s="47"/>
      <c r="AM38" s="47"/>
      <c r="AN38" s="47"/>
      <c r="AO38" s="47"/>
      <c r="AP38" s="47"/>
      <c r="AQ38" s="47"/>
      <c r="AR38" s="47"/>
      <c r="AS38" s="47"/>
      <c r="AT38" s="47"/>
      <c r="AU38" s="38"/>
    </row>
    <row r="39" spans="1:47" ht="17" thickBot="1" x14ac:dyDescent="0.25">
      <c r="A39" s="65" t="s">
        <v>121</v>
      </c>
      <c r="B39" s="45">
        <f>_xlfn.IFNA(INDEX('RD1 Eagle'!$I$2:$I$200,MATCH(Men_5[[#This Row],[Rider]],'RD1 Eagle'!$F$2:$F$200,0)),"")</f>
        <v>196</v>
      </c>
      <c r="C39" s="45">
        <f>_xlfn.IFNA(INDEX('RD2 Shepherds'!$I$2:$I$200,MATCH(Men_5[[#This Row],[Rider]],'RD2 Shepherds'!$F$2:$F$200,0)),"")</f>
        <v>273</v>
      </c>
      <c r="D39" s="45"/>
      <c r="E39" s="45"/>
      <c r="F39" s="45"/>
      <c r="G39" s="45"/>
      <c r="H39" s="45"/>
      <c r="I39" s="45">
        <f>7-COUNTBLANK(Men_5[[#This Row],[RD1 XCC Eagle]:[RD7 XCM TBD]])</f>
        <v>2</v>
      </c>
      <c r="J39" s="76" cm="1">
        <f t="array" ref="J39">IF(Men_5[[#This Row],[Number of Rounds]]&lt;=5,SUM(IF(ISNA(B39:H39),0,B39:H39)),SUM(LARGE(B39:H39,{1,2,3,4,5})))</f>
        <v>469</v>
      </c>
      <c r="K39" s="43" cm="1">
        <f t="array" ref="K39">73-SUM(IF(J39&gt;$J$18:$J$135,1/COUNTIF($J$18:$J$135,$J$18:$J$135)))</f>
        <v>18.999999999999972</v>
      </c>
      <c r="L39" s="18"/>
      <c r="M39" s="65" t="s">
        <v>147</v>
      </c>
      <c r="N39" s="98" t="str">
        <f>_xlfn.IFNA(INDEX('RD1 Eagle'!$I$2:$I$200,MATCH(Women6[[#This Row],[Rider]],'RD1 Eagle'!$F$2:$F$200,0)),"")</f>
        <v/>
      </c>
      <c r="O39" s="45">
        <f>_xlfn.IFNA(INDEX('RD2 Shepherds'!$I$2:$I$200,MATCH(Women6[[#This Row],[Rider]],'RD2 Shepherds'!$F$2:$F$200,0)),"")</f>
        <v>244.99999999999997</v>
      </c>
      <c r="P39" s="37"/>
      <c r="Q39" s="37"/>
      <c r="R39" s="37"/>
      <c r="S39" s="37"/>
      <c r="T39" s="37"/>
      <c r="U39" s="37">
        <f>7-COUNTBLANK(Women6[[#This Row],[RD1 XCC Eagle]:[RD7 XCM TBD]])</f>
        <v>1</v>
      </c>
      <c r="V39" s="73" cm="1">
        <f t="array" ref="V39">IF(Men_5[[#This Row],[Number of Rounds]]&lt;=5,SUM(IF(ISNA(N39:T39),0,N39:T39)),SUM(LARGE(N39:T39,{1,2,3,4,5})))</f>
        <v>244.99999999999997</v>
      </c>
      <c r="W39" s="43" cm="1">
        <f t="array" ref="W39">22-SUM(IF(V39&gt;$V$18:$V$42,1/COUNTIF($V$18:$V$42,$V$18:$V$42)))</f>
        <v>21</v>
      </c>
      <c r="X39" s="18"/>
      <c r="Y39" s="65" t="s">
        <v>200</v>
      </c>
      <c r="Z39" s="89" t="str">
        <f>_xlfn.IFNA(INDEX('RD1 Eagle'!$I$2:$I$200,MATCH(Junior7[[#This Row],[Rider]],'RD1 Eagle'!$F$2:$F$200,0)),"")</f>
        <v/>
      </c>
      <c r="AA39" s="89">
        <f>_xlfn.IFNA(INDEX('RD2 Shepherds'!$I$2:$I$200,MATCH(Junior7[[#This Row],[Rider]],'RD2 Shepherds'!$F$2:$F$200,0)),"")</f>
        <v>450</v>
      </c>
      <c r="AB39" s="24"/>
      <c r="AC39" s="24"/>
      <c r="AD39" s="24"/>
      <c r="AE39" s="25"/>
      <c r="AF39" s="25"/>
      <c r="AG39" s="25">
        <f>6-COUNTBLANK(Junior7[[#This Row],[RD1 XCC Eagle]:[RD6 XCM Fox Creek]])</f>
        <v>1</v>
      </c>
      <c r="AH39" s="50" cm="1">
        <f t="array" ref="AH39">IF(Junior7[[#This Row],[Number of Rounds]]&lt;=5,SUM(IF(ISNA(Z39:AF39),0,Z39:AF39)),SUM(LARGE(Z39:AF39,{1,2,3,4,5})))</f>
        <v>450</v>
      </c>
      <c r="AI39" s="27" cm="1">
        <f t="array" ref="AI39">24-SUM(IF(AH39&gt;$AH$18:$AH$59,1/COUNTIF($AH$18:$AH$59,$AH$18:$AH$59)))</f>
        <v>14</v>
      </c>
      <c r="AJ39" s="18"/>
      <c r="AK39" s="46"/>
      <c r="AL39" s="47"/>
      <c r="AM39" s="47"/>
      <c r="AN39" s="47"/>
      <c r="AO39" s="47"/>
      <c r="AP39" s="47"/>
      <c r="AQ39" s="47"/>
      <c r="AR39" s="47"/>
      <c r="AS39" s="47"/>
      <c r="AT39" s="47"/>
      <c r="AU39" s="38"/>
    </row>
    <row r="40" spans="1:47" ht="17" thickBot="1" x14ac:dyDescent="0.25">
      <c r="A40" s="65" t="s">
        <v>80</v>
      </c>
      <c r="B40" s="45" t="str">
        <f>_xlfn.IFNA(INDEX('RD1 Eagle'!$I$2:$I$200,MATCH(Men_5[[#This Row],[Rider]],'RD1 Eagle'!$F$2:$F$200,0)),"")</f>
        <v/>
      </c>
      <c r="C40" s="45">
        <f>_xlfn.IFNA(INDEX('RD2 Shepherds'!$I$2:$I$200,MATCH(Men_5[[#This Row],[Rider]],'RD2 Shepherds'!$F$2:$F$200,0)),"")</f>
        <v>450</v>
      </c>
      <c r="D40" s="45"/>
      <c r="E40" s="45"/>
      <c r="F40" s="45"/>
      <c r="G40" s="45"/>
      <c r="H40" s="45"/>
      <c r="I40" s="45">
        <f>7-COUNTBLANK(Men_5[[#This Row],[RD1 XCC Eagle]:[RD7 XCM TBD]])</f>
        <v>1</v>
      </c>
      <c r="J40" s="76" cm="1">
        <f t="array" ref="J40">IF(Men_5[[#This Row],[Number of Rounds]]&lt;=5,SUM(IF(ISNA(B40:H40),0,B40:H40)),SUM(LARGE(B40:H40,{1,2,3,4,5})))</f>
        <v>450</v>
      </c>
      <c r="K40" s="43" cm="1">
        <f t="array" ref="K40">73-SUM(IF(J40&gt;$J$18:$J$135,1/COUNTIF($J$18:$J$135,$J$18:$J$135)))</f>
        <v>19.999999999999972</v>
      </c>
      <c r="L40" s="18"/>
      <c r="M40" s="65" t="s">
        <v>472</v>
      </c>
      <c r="N40" s="98" t="str">
        <f>_xlfn.IFNA(INDEX('RD1 Eagle'!$I$2:$I$200,MATCH(Women6[[#This Row],[Rider]],'RD1 Eagle'!$F$2:$F$200,0)),"")</f>
        <v/>
      </c>
      <c r="O40" s="45" t="str">
        <f>_xlfn.IFNA(INDEX('RD2 Shepherds'!$I$2:$I$200,MATCH(Women6[[#This Row],[Rider]],'RD2 Shepherds'!$F$2:$F$200,0)),"")</f>
        <v/>
      </c>
      <c r="P40" s="37"/>
      <c r="Q40" s="37"/>
      <c r="R40" s="37"/>
      <c r="S40" s="37"/>
      <c r="T40" s="37"/>
      <c r="U40" s="37">
        <f>7-COUNTBLANK(Women6[[#This Row],[RD1 XCC Eagle]:[RD7 XCM TBD]])</f>
        <v>0</v>
      </c>
      <c r="V40" s="73" cm="1">
        <f t="array" ref="V40">IF(Men_5[[#This Row],[Number of Rounds]]&lt;=5,SUM(IF(ISNA(N40:T40),0,N40:T40)),SUM(LARGE(N40:T40,{1,2,3,4,5})))</f>
        <v>0</v>
      </c>
      <c r="W40" s="43" cm="1">
        <f t="array" ref="W40">22-SUM(IF(V40&gt;$V$18:$V$42,1/COUNTIF($V$18:$V$42,$V$18:$V$42)))</f>
        <v>22</v>
      </c>
      <c r="X40" s="18"/>
      <c r="Y40" s="65" t="s">
        <v>323</v>
      </c>
      <c r="Z40" s="89">
        <f>_xlfn.IFNA(INDEX('RD1 Eagle'!$I$2:$I$200,MATCH(Junior7[[#This Row],[Rider]],'RD1 Eagle'!$F$2:$F$200,0)),"")</f>
        <v>420</v>
      </c>
      <c r="AA40" s="89" t="str">
        <f>_xlfn.IFNA(INDEX('RD2 Shepherds'!$I$2:$I$200,MATCH(Junior7[[#This Row],[Rider]],'RD2 Shepherds'!$F$2:$F$200,0)),"")</f>
        <v/>
      </c>
      <c r="AB40" s="24"/>
      <c r="AC40" s="24"/>
      <c r="AD40" s="24"/>
      <c r="AE40" s="25"/>
      <c r="AF40" s="25"/>
      <c r="AG40" s="25">
        <f>6-COUNTBLANK(Junior7[[#This Row],[RD1 XCC Eagle]:[RD6 XCM Fox Creek]])</f>
        <v>1</v>
      </c>
      <c r="AH40" s="50" cm="1">
        <f t="array" ref="AH40">IF(Junior7[[#This Row],[Number of Rounds]]&lt;=5,SUM(IF(ISNA(Z40:AF40),0,Z40:AF40)),SUM(LARGE(Z40:AF40,{1,2,3,4,5})))</f>
        <v>420</v>
      </c>
      <c r="AI40" s="27" cm="1">
        <f t="array" ref="AI40">24-SUM(IF(AH40&gt;$AH$18:$AH$59,1/COUNTIF($AH$18:$AH$59,$AH$18:$AH$59)))</f>
        <v>15</v>
      </c>
      <c r="AJ40" s="18"/>
      <c r="AK40" s="46"/>
      <c r="AL40" s="47"/>
      <c r="AM40" s="47"/>
      <c r="AN40" s="47"/>
      <c r="AO40" s="47"/>
      <c r="AP40" s="47"/>
      <c r="AQ40" s="47"/>
      <c r="AR40" s="47"/>
      <c r="AS40" s="47"/>
      <c r="AT40" s="47"/>
      <c r="AU40" s="38"/>
    </row>
    <row r="41" spans="1:47" ht="17" thickBot="1" x14ac:dyDescent="0.25">
      <c r="A41" s="65" t="s">
        <v>154</v>
      </c>
      <c r="B41" s="45">
        <f>_xlfn.IFNA(INDEX('RD1 Eagle'!$I$2:$I$200,MATCH(Men_5[[#This Row],[Rider]],'RD1 Eagle'!$F$2:$F$200,0)),"")</f>
        <v>228</v>
      </c>
      <c r="C41" s="45">
        <f>_xlfn.IFNA(INDEX('RD2 Shepherds'!$I$2:$I$200,MATCH(Men_5[[#This Row],[Rider]],'RD2 Shepherds'!$F$2:$F$200,0)),"")</f>
        <v>222</v>
      </c>
      <c r="D41" s="45"/>
      <c r="E41" s="45"/>
      <c r="F41" s="45"/>
      <c r="G41" s="45"/>
      <c r="H41" s="45"/>
      <c r="I41" s="45">
        <f>7-COUNTBLANK(Men_5[[#This Row],[RD1 XCC Eagle]:[RD7 XCM TBD]])</f>
        <v>2</v>
      </c>
      <c r="J41" s="76" cm="1">
        <f t="array" ref="J41">IF(Men_5[[#This Row],[Number of Rounds]]&lt;=5,SUM(IF(ISNA(B41:H41),0,B41:H41)),SUM(LARGE(B41:H41,{1,2,3,4,5})))</f>
        <v>450</v>
      </c>
      <c r="K41" s="43" cm="1">
        <f t="array" ref="K41">73-SUM(IF(J41&gt;$J$18:$J$135,1/COUNTIF($J$18:$J$135,$J$18:$J$135)))</f>
        <v>19.999999999999972</v>
      </c>
      <c r="L41" s="18"/>
      <c r="M41" s="65" t="s">
        <v>90</v>
      </c>
      <c r="N41" s="98" t="str">
        <f>_xlfn.IFNA(INDEX('RD1 Eagle'!$I$2:$I$200,MATCH(Women6[[#This Row],[Rider]],'RD1 Eagle'!$F$2:$F$200,0)),"")</f>
        <v/>
      </c>
      <c r="O41" s="45" t="str">
        <f>_xlfn.IFNA(INDEX('RD2 Shepherds'!$I$2:$I$200,MATCH(Women6[[#This Row],[Rider]],'RD2 Shepherds'!$F$2:$F$200,0)),"")</f>
        <v/>
      </c>
      <c r="P41" s="37"/>
      <c r="Q41" s="37"/>
      <c r="R41" s="37"/>
      <c r="S41" s="37"/>
      <c r="T41" s="37"/>
      <c r="U41" s="37">
        <f>7-COUNTBLANK(Women6[[#This Row],[RD1 XCC Eagle]:[RD7 XCM TBD]])</f>
        <v>0</v>
      </c>
      <c r="V41" s="73" cm="1">
        <f t="array" ref="V41">IF(Men_5[[#This Row],[Number of Rounds]]&lt;=5,SUM(IF(ISNA(N41:T41),0,N41:T41)),SUM(LARGE(N41:T41,{1,2,3,4,5})))</f>
        <v>0</v>
      </c>
      <c r="W41" s="43" cm="1">
        <f t="array" ref="W41">22-SUM(IF(V41&gt;$V$18:$V$42,1/COUNTIF($V$18:$V$42,$V$18:$V$42)))</f>
        <v>22</v>
      </c>
      <c r="X41" s="18"/>
      <c r="Y41" s="65" t="s">
        <v>314</v>
      </c>
      <c r="Z41" s="89">
        <f>_xlfn.IFNA(INDEX('RD1 Eagle'!$I$2:$I$200,MATCH(Junior7[[#This Row],[Rider]],'RD1 Eagle'!$F$2:$F$200,0)),"")</f>
        <v>400</v>
      </c>
      <c r="AA41" s="89" t="str">
        <f>_xlfn.IFNA(INDEX('RD2 Shepherds'!$I$2:$I$200,MATCH(Junior7[[#This Row],[Rider]],'RD2 Shepherds'!$F$2:$F$200,0)),"")</f>
        <v/>
      </c>
      <c r="AB41" s="24"/>
      <c r="AC41" s="24"/>
      <c r="AD41" s="24"/>
      <c r="AE41" s="25"/>
      <c r="AF41" s="25"/>
      <c r="AG41" s="25">
        <f>6-COUNTBLANK(Junior7[[#This Row],[RD1 XCC Eagle]:[RD6 XCM Fox Creek]])</f>
        <v>1</v>
      </c>
      <c r="AH41" s="50" cm="1">
        <f t="array" ref="AH41">IF(Junior7[[#This Row],[Number of Rounds]]&lt;=5,SUM(IF(ISNA(Z41:AF41),0,Z41:AF41)),SUM(LARGE(Z41:AF41,{1,2,3,4,5})))</f>
        <v>400</v>
      </c>
      <c r="AI41" s="27" cm="1">
        <f t="array" ref="AI41">24-SUM(IF(AH41&gt;$AH$18:$AH$59,1/COUNTIF($AH$18:$AH$59,$AH$18:$AH$59)))</f>
        <v>16</v>
      </c>
      <c r="AJ41" s="18"/>
      <c r="AK41" s="46"/>
      <c r="AL41" s="47"/>
      <c r="AM41" s="47"/>
      <c r="AN41" s="47"/>
      <c r="AO41" s="47"/>
      <c r="AP41" s="47"/>
      <c r="AQ41" s="47"/>
      <c r="AR41" s="47"/>
      <c r="AS41" s="47"/>
      <c r="AT41" s="47"/>
      <c r="AU41" s="38"/>
    </row>
    <row r="42" spans="1:47" ht="17" thickBot="1" x14ac:dyDescent="0.25">
      <c r="A42" s="65" t="s">
        <v>127</v>
      </c>
      <c r="B42" s="45">
        <f>_xlfn.IFNA(INDEX('RD1 Eagle'!$I$2:$I$200,MATCH(Men_5[[#This Row],[Rider]],'RD1 Eagle'!$F$2:$F$200,0)),"")</f>
        <v>217</v>
      </c>
      <c r="C42" s="45">
        <f>_xlfn.IFNA(INDEX('RD2 Shepherds'!$I$2:$I$200,MATCH(Men_5[[#This Row],[Rider]],'RD2 Shepherds'!$F$2:$F$200,0)),"")</f>
        <v>230.99999999999997</v>
      </c>
      <c r="D42" s="45"/>
      <c r="E42" s="45"/>
      <c r="F42" s="45"/>
      <c r="G42" s="45"/>
      <c r="H42" s="45"/>
      <c r="I42" s="45">
        <f>7-COUNTBLANK(Men_5[[#This Row],[RD1 XCC Eagle]:[RD7 XCM TBD]])</f>
        <v>2</v>
      </c>
      <c r="J42" s="76" cm="1">
        <f t="array" ref="J42">IF(Men_5[[#This Row],[Number of Rounds]]&lt;=5,SUM(IF(ISNA(B42:H42),0,B42:H42)),SUM(LARGE(B42:H42,{1,2,3,4,5})))</f>
        <v>448</v>
      </c>
      <c r="K42" s="43" cm="1">
        <f t="array" ref="K42">73-SUM(IF(J42&gt;$J$18:$J$135,1/COUNTIF($J$18:$J$135,$J$18:$J$135)))</f>
        <v>20.999999999999972</v>
      </c>
      <c r="L42" s="18"/>
      <c r="M42" s="99"/>
      <c r="N42" s="45" t="str">
        <f>_xlfn.IFNA(INDEX('RD1 Eagle'!$I$2:$I$200,MATCH(Women6[[#This Row],[Rider]],'RD1 Eagle'!$F$2:$F$200,0)),"")</f>
        <v/>
      </c>
      <c r="O42" s="45" t="str">
        <f>_xlfn.IFNA(INDEX('RD2 Shepherds'!$I$2:$I$200,MATCH(Women6[[#This Row],[Rider]],'RD2 Shepherds'!$F$2:$F$200,0)),"")</f>
        <v/>
      </c>
      <c r="P42" s="44"/>
      <c r="Q42" s="44"/>
      <c r="R42" s="44"/>
      <c r="S42" s="44"/>
      <c r="T42" s="44"/>
      <c r="U42" s="44">
        <f>7-COUNTBLANK(Women6[[#This Row],[RD1 XCC Eagle]:[RD7 XCM TBD]])</f>
        <v>0</v>
      </c>
      <c r="V42" s="74" cm="1">
        <f t="array" ref="V42">IF(Men_5[[#This Row],[Number of Rounds]]&lt;=5,SUM(IF(ISNA(N42:T42),0,N42:T42)),SUM(LARGE(N42:T42,{1,2,3,4,5})))</f>
        <v>0</v>
      </c>
      <c r="W42" s="43" cm="1">
        <f t="array" ref="W42">22-SUM(IF(V42&gt;$V$18:$V$42,1/COUNTIF($V$18:$V$42,$V$18:$V$42)))</f>
        <v>22</v>
      </c>
      <c r="X42" s="18"/>
      <c r="Y42" s="65" t="s">
        <v>171</v>
      </c>
      <c r="Z42" s="90" t="str">
        <f>_xlfn.IFNA(INDEX('RD1 Eagle'!$I$2:$I$200,MATCH(Junior7[[#This Row],[Rider]],'RD1 Eagle'!$F$2:$F$200,0)),"")</f>
        <v/>
      </c>
      <c r="AA42" s="37">
        <f>_xlfn.IFNA(INDEX('RD2 Shepherds'!$I$2:$I$200,MATCH(Junior7[[#This Row],[Rider]],'RD2 Shepherds'!$F$2:$F$200,0)),"")</f>
        <v>400</v>
      </c>
      <c r="AB42" s="24"/>
      <c r="AC42" s="24"/>
      <c r="AD42" s="24"/>
      <c r="AE42" s="25"/>
      <c r="AF42" s="25"/>
      <c r="AG42" s="25">
        <f>6-COUNTBLANK(Junior7[[#This Row],[RD1 XCC Eagle]:[RD6 XCM Fox Creek]])</f>
        <v>1</v>
      </c>
      <c r="AH42" s="50" cm="1">
        <f t="array" ref="AH42">IF(Junior7[[#This Row],[Number of Rounds]]&lt;=5,SUM(IF(ISNA(Z42:AF42),0,Z42:AF42)),SUM(LARGE(Z42:AF42,{1,2,3,4,5})))</f>
        <v>400</v>
      </c>
      <c r="AI42" s="27" cm="1">
        <f t="array" ref="AI42">24-SUM(IF(AH42&gt;$AH$18:$AH$59,1/COUNTIF($AH$18:$AH$59,$AH$18:$AH$59)))</f>
        <v>16</v>
      </c>
      <c r="AJ42" s="18"/>
      <c r="AK42" s="46"/>
      <c r="AL42" s="47"/>
      <c r="AM42" s="47"/>
      <c r="AN42" s="47"/>
      <c r="AO42" s="47"/>
      <c r="AP42" s="47"/>
      <c r="AQ42" s="47"/>
      <c r="AR42" s="47"/>
      <c r="AS42" s="47"/>
      <c r="AT42" s="47"/>
      <c r="AU42" s="38"/>
    </row>
    <row r="43" spans="1:47" ht="17" thickBot="1" x14ac:dyDescent="0.25">
      <c r="A43" s="65" t="s">
        <v>129</v>
      </c>
      <c r="B43" s="45">
        <f>_xlfn.IFNA(INDEX('RD1 Eagle'!$I$2:$I$200,MATCH(Men_5[[#This Row],[Rider]],'RD1 Eagle'!$F$2:$F$200,0)),"")</f>
        <v>230.99999999999997</v>
      </c>
      <c r="C43" s="45">
        <f>_xlfn.IFNA(INDEX('RD2 Shepherds'!$I$2:$I$200,MATCH(Men_5[[#This Row],[Rider]],'RD2 Shepherds'!$F$2:$F$200,0)),"")</f>
        <v>217</v>
      </c>
      <c r="D43" s="45"/>
      <c r="E43" s="45"/>
      <c r="F43" s="45"/>
      <c r="G43" s="45"/>
      <c r="H43" s="45"/>
      <c r="I43" s="45">
        <f>7-COUNTBLANK(Men_5[[#This Row],[RD1 XCC Eagle]:[RD7 XCM TBD]])</f>
        <v>2</v>
      </c>
      <c r="J43" s="76" cm="1">
        <f t="array" ref="J43">IF(Men_5[[#This Row],[Number of Rounds]]&lt;=5,SUM(IF(ISNA(B43:H43),0,B43:H43)),SUM(LARGE(B43:H43,{1,2,3,4,5})))</f>
        <v>448</v>
      </c>
      <c r="K43" s="43" cm="1">
        <f t="array" ref="K43">73-SUM(IF(J43&gt;$J$18:$J$135,1/COUNTIF($J$18:$J$135,$J$18:$J$135)))</f>
        <v>20.999999999999972</v>
      </c>
      <c r="L43" s="18"/>
      <c r="M43" s="55"/>
      <c r="N43" s="56"/>
      <c r="O43" s="56"/>
      <c r="P43" s="56"/>
      <c r="Q43" s="56"/>
      <c r="R43" s="56"/>
      <c r="S43" s="56"/>
      <c r="T43" s="56"/>
      <c r="U43" s="56"/>
      <c r="V43" s="56"/>
      <c r="W43" s="57"/>
      <c r="X43" s="18"/>
      <c r="Y43" s="65" t="s">
        <v>334</v>
      </c>
      <c r="Z43" s="90">
        <f>_xlfn.IFNA(INDEX('RD1 Eagle'!$I$2:$I$200,MATCH(Junior7[[#This Row],[Rider]],'RD1 Eagle'!$F$2:$F$200,0)),"")</f>
        <v>400</v>
      </c>
      <c r="AA43" s="37" t="str">
        <f>_xlfn.IFNA(INDEX('RD2 Shepherds'!$I$2:$I$200,MATCH(Junior7[[#This Row],[Rider]],'RD2 Shepherds'!$F$2:$F$200,0)),"")</f>
        <v/>
      </c>
      <c r="AB43" s="24"/>
      <c r="AC43" s="24"/>
      <c r="AD43" s="24"/>
      <c r="AE43" s="25"/>
      <c r="AF43" s="25"/>
      <c r="AG43" s="25">
        <f>6-COUNTBLANK(Junior7[[#This Row],[RD1 XCC Eagle]:[RD6 XCM Fox Creek]])</f>
        <v>1</v>
      </c>
      <c r="AH43" s="50" cm="1">
        <f t="array" ref="AH43">IF(Junior7[[#This Row],[Number of Rounds]]&lt;=5,SUM(IF(ISNA(Z43:AF43),0,Z43:AF43)),SUM(LARGE(Z43:AF43,{1,2,3,4,5})))</f>
        <v>400</v>
      </c>
      <c r="AI43" s="27" cm="1">
        <f t="array" ref="AI43">24-SUM(IF(AH43&gt;$AH$18:$AH$59,1/COUNTIF($AH$18:$AH$59,$AH$18:$AH$59)))</f>
        <v>16</v>
      </c>
      <c r="AJ43" s="18"/>
      <c r="AK43" s="46"/>
      <c r="AL43" s="47"/>
      <c r="AM43" s="47"/>
      <c r="AN43" s="47"/>
      <c r="AO43" s="47"/>
      <c r="AP43" s="47"/>
      <c r="AQ43" s="47"/>
      <c r="AR43" s="47"/>
      <c r="AS43" s="47"/>
      <c r="AT43" s="47"/>
      <c r="AU43" s="38"/>
    </row>
    <row r="44" spans="1:47" ht="17" thickBot="1" x14ac:dyDescent="0.25">
      <c r="A44" s="65" t="s">
        <v>131</v>
      </c>
      <c r="B44" s="45">
        <f>_xlfn.IFNA(INDEX('RD1 Eagle'!$I$2:$I$200,MATCH(Men_5[[#This Row],[Rider]],'RD1 Eagle'!$F$2:$F$200,0)),"")</f>
        <v>210</v>
      </c>
      <c r="C44" s="45">
        <f>_xlfn.IFNA(INDEX('RD2 Shepherds'!$I$2:$I$200,MATCH(Men_5[[#This Row],[Rider]],'RD2 Shepherds'!$F$2:$F$200,0)),"")</f>
        <v>203</v>
      </c>
      <c r="D44" s="45"/>
      <c r="E44" s="45"/>
      <c r="F44" s="45"/>
      <c r="G44" s="45"/>
      <c r="H44" s="45"/>
      <c r="I44" s="45">
        <f>7-COUNTBLANK(Men_5[[#This Row],[RD1 XCC Eagle]:[RD7 XCM TBD]])</f>
        <v>2</v>
      </c>
      <c r="J44" s="76" cm="1">
        <f t="array" ref="J44">IF(Men_5[[#This Row],[Number of Rounds]]&lt;=5,SUM(IF(ISNA(B44:H44),0,B44:H44)),SUM(LARGE(B44:H44,{1,2,3,4,5})))</f>
        <v>413</v>
      </c>
      <c r="K44" s="43" cm="1">
        <f t="array" ref="K44">73-SUM(IF(J44&gt;$J$18:$J$135,1/COUNTIF($J$18:$J$135,$J$18:$J$135)))</f>
        <v>21.999999999999972</v>
      </c>
      <c r="L44" s="18"/>
      <c r="M44" s="55"/>
      <c r="N44" s="56"/>
      <c r="O44" s="56"/>
      <c r="P44" s="56"/>
      <c r="Q44" s="56"/>
      <c r="R44" s="56"/>
      <c r="S44" s="56"/>
      <c r="T44" s="56"/>
      <c r="U44" s="56"/>
      <c r="V44" s="56"/>
      <c r="W44" s="57"/>
      <c r="X44" s="18"/>
      <c r="Y44" s="65" t="s">
        <v>179</v>
      </c>
      <c r="Z44" s="90" t="str">
        <f>_xlfn.IFNA(INDEX('RD1 Eagle'!$I$2:$I$200,MATCH(Junior7[[#This Row],[Rider]],'RD1 Eagle'!$F$2:$F$200,0)),"")</f>
        <v/>
      </c>
      <c r="AA44" s="37">
        <f>_xlfn.IFNA(INDEX('RD2 Shepherds'!$I$2:$I$200,MATCH(Junior7[[#This Row],[Rider]],'RD2 Shepherds'!$F$2:$F$200,0)),"")</f>
        <v>400</v>
      </c>
      <c r="AB44" s="24"/>
      <c r="AC44" s="24"/>
      <c r="AD44" s="24"/>
      <c r="AE44" s="25"/>
      <c r="AF44" s="25"/>
      <c r="AG44" s="25">
        <f>6-COUNTBLANK(Junior7[[#This Row],[RD1 XCC Eagle]:[RD6 XCM Fox Creek]])</f>
        <v>1</v>
      </c>
      <c r="AH44" s="50" cm="1">
        <f t="array" ref="AH44">IF(Junior7[[#This Row],[Number of Rounds]]&lt;=5,SUM(IF(ISNA(Z44:AF44),0,Z44:AF44)),SUM(LARGE(Z44:AF44,{1,2,3,4,5})))</f>
        <v>400</v>
      </c>
      <c r="AI44" s="27" cm="1">
        <f t="array" ref="AI44">24-SUM(IF(AH44&gt;$AH$18:$AH$59,1/COUNTIF($AH$18:$AH$59,$AH$18:$AH$59)))</f>
        <v>16</v>
      </c>
      <c r="AJ44" s="18"/>
      <c r="AK44" s="46"/>
      <c r="AL44" s="47"/>
      <c r="AM44" s="47"/>
      <c r="AN44" s="47"/>
      <c r="AO44" s="47"/>
      <c r="AP44" s="47"/>
      <c r="AQ44" s="47"/>
      <c r="AR44" s="47"/>
      <c r="AS44" s="47"/>
      <c r="AT44" s="47"/>
      <c r="AU44" s="38"/>
    </row>
    <row r="45" spans="1:47" ht="17" thickBot="1" x14ac:dyDescent="0.25">
      <c r="A45" s="65" t="s">
        <v>218</v>
      </c>
      <c r="B45" s="45">
        <f>_xlfn.IFNA(INDEX('RD1 Eagle'!$I$2:$I$200,MATCH(Men_5[[#This Row],[Rider]],'RD1 Eagle'!$F$2:$F$200,0)),"")</f>
        <v>400</v>
      </c>
      <c r="C45" s="45" t="str">
        <f>_xlfn.IFNA(INDEX('RD2 Shepherds'!$I$2:$I$200,MATCH(Men_5[[#This Row],[Rider]],'RD2 Shepherds'!$F$2:$F$200,0)),"")</f>
        <v/>
      </c>
      <c r="D45" s="45"/>
      <c r="E45" s="45"/>
      <c r="F45" s="45"/>
      <c r="G45" s="45"/>
      <c r="H45" s="45"/>
      <c r="I45" s="45">
        <f>7-COUNTBLANK(Men_5[[#This Row],[RD1 XCC Eagle]:[RD7 XCM TBD]])</f>
        <v>1</v>
      </c>
      <c r="J45" s="76" cm="1">
        <f t="array" ref="J45">IF(Men_5[[#This Row],[Number of Rounds]]&lt;=5,SUM(IF(ISNA(B45:H45),0,B45:H45)),SUM(LARGE(B45:H45,{1,2,3,4,5})))</f>
        <v>400</v>
      </c>
      <c r="K45" s="43" cm="1">
        <f t="array" ref="K45">73-SUM(IF(J45&gt;$J$18:$J$135,1/COUNTIF($J$18:$J$135,$J$18:$J$135)))</f>
        <v>22.999999999999972</v>
      </c>
      <c r="L45" s="18"/>
      <c r="O45" s="56"/>
      <c r="P45" s="56"/>
      <c r="Q45" s="56"/>
      <c r="R45" s="56"/>
      <c r="S45" s="56"/>
      <c r="T45" s="56"/>
      <c r="U45" s="56"/>
      <c r="V45" s="56"/>
      <c r="W45" s="57"/>
      <c r="X45" s="18"/>
      <c r="Y45" s="65" t="s">
        <v>202</v>
      </c>
      <c r="Z45" s="90" t="str">
        <f>_xlfn.IFNA(INDEX('RD1 Eagle'!$I$2:$I$200,MATCH(Junior7[[#This Row],[Rider]],'RD1 Eagle'!$F$2:$F$200,0)),"")</f>
        <v/>
      </c>
      <c r="AA45" s="37">
        <f>_xlfn.IFNA(INDEX('RD2 Shepherds'!$I$2:$I$200,MATCH(Junior7[[#This Row],[Rider]],'RD2 Shepherds'!$F$2:$F$200,0)),"")</f>
        <v>400</v>
      </c>
      <c r="AB45" s="24"/>
      <c r="AC45" s="24"/>
      <c r="AD45" s="24"/>
      <c r="AE45" s="25"/>
      <c r="AF45" s="25"/>
      <c r="AG45" s="25">
        <f>6-COUNTBLANK(Junior7[[#This Row],[RD1 XCC Eagle]:[RD6 XCM Fox Creek]])</f>
        <v>1</v>
      </c>
      <c r="AH45" s="50" cm="1">
        <f t="array" ref="AH45">IF(Junior7[[#This Row],[Number of Rounds]]&lt;=5,SUM(IF(ISNA(Z45:AF45),0,Z45:AF45)),SUM(LARGE(Z45:AF45,{1,2,3,4,5})))</f>
        <v>400</v>
      </c>
      <c r="AI45" s="27" cm="1">
        <f t="array" ref="AI45">24-SUM(IF(AH45&gt;$AH$18:$AH$59,1/COUNTIF($AH$18:$AH$59,$AH$18:$AH$59)))</f>
        <v>16</v>
      </c>
      <c r="AJ45" s="18"/>
      <c r="AK45" s="46"/>
      <c r="AL45" s="47"/>
      <c r="AM45" s="47"/>
      <c r="AN45" s="47"/>
      <c r="AO45" s="47"/>
      <c r="AP45" s="47"/>
      <c r="AQ45" s="47"/>
      <c r="AR45" s="47"/>
      <c r="AS45" s="47"/>
      <c r="AT45" s="47"/>
      <c r="AU45" s="38"/>
    </row>
    <row r="46" spans="1:47" ht="16" x14ac:dyDescent="0.2">
      <c r="A46" s="65" t="s">
        <v>231</v>
      </c>
      <c r="B46" s="45">
        <f>_xlfn.IFNA(INDEX('RD1 Eagle'!$I$2:$I$200,MATCH(Men_5[[#This Row],[Rider]],'RD1 Eagle'!$F$2:$F$200,0)),"")</f>
        <v>400</v>
      </c>
      <c r="C46" s="45" t="str">
        <f>_xlfn.IFNA(INDEX('RD2 Shepherds'!$I$2:$I$200,MATCH(Men_5[[#This Row],[Rider]],'RD2 Shepherds'!$F$2:$F$200,0)),"")</f>
        <v/>
      </c>
      <c r="D46" s="45"/>
      <c r="E46" s="45"/>
      <c r="F46" s="45"/>
      <c r="G46" s="45"/>
      <c r="H46" s="45"/>
      <c r="I46" s="45">
        <f>7-COUNTBLANK(Men_5[[#This Row],[RD1 XCC Eagle]:[RD7 XCM TBD]])</f>
        <v>1</v>
      </c>
      <c r="J46" s="76" cm="1">
        <f t="array" ref="J46">IF(Men_5[[#This Row],[Number of Rounds]]&lt;=5,SUM(IF(ISNA(B46:H46),0,B46:H46)),SUM(LARGE(B46:H46,{1,2,3,4,5})))</f>
        <v>400</v>
      </c>
      <c r="K46" s="43" cm="1">
        <f t="array" ref="K46">73-SUM(IF(J46&gt;$J$18:$J$135,1/COUNTIF($J$18:$J$135,$J$18:$J$135)))</f>
        <v>22.999999999999972</v>
      </c>
      <c r="L46" s="18"/>
      <c r="M46" s="55"/>
      <c r="N46" s="56"/>
      <c r="O46" s="56"/>
      <c r="P46" s="56"/>
      <c r="Q46" s="56"/>
      <c r="R46" s="56"/>
      <c r="S46" s="56"/>
      <c r="T46" s="56"/>
      <c r="U46" s="56"/>
      <c r="V46" s="56"/>
      <c r="W46" s="57"/>
      <c r="Y46" s="65" t="s">
        <v>203</v>
      </c>
      <c r="Z46" s="90" t="str">
        <f>_xlfn.IFNA(INDEX('RD1 Eagle'!$I$2:$I$200,MATCH(Junior7[[#This Row],[Rider]],'RD1 Eagle'!$F$2:$F$200,0)),"")</f>
        <v/>
      </c>
      <c r="AA46" s="96">
        <f>_xlfn.IFNA(INDEX('RD2 Shepherds'!$I$2:$I$200,MATCH(Junior7[[#This Row],[Rider]],'RD2 Shepherds'!$F$2:$F$200,0)),"")</f>
        <v>390</v>
      </c>
      <c r="AB46" s="60"/>
      <c r="AC46" s="60"/>
      <c r="AD46" s="60"/>
      <c r="AE46" s="61"/>
      <c r="AF46" s="61"/>
      <c r="AG46" s="58">
        <f>6-COUNTBLANK(Junior7[[#This Row],[RD1 XCC Eagle]:[RD6 XCM Fox Creek]])</f>
        <v>1</v>
      </c>
      <c r="AH46" s="59" cm="1">
        <f t="array" ref="AH46">IF(Junior7[[#This Row],[Number of Rounds]]&lt;=5,SUM(IF(ISNA(Z46:AF46),0,Z46:AF46)),SUM(LARGE(Z46:AF46,{1,2,3,4,5})))</f>
        <v>390</v>
      </c>
      <c r="AI46" s="27" cm="1">
        <f t="array" ref="AI46">24-SUM(IF(AH46&gt;$AH$18:$AH$59,1/COUNTIF($AH$18:$AH$59,$AH$18:$AH$59)))</f>
        <v>17</v>
      </c>
      <c r="AJ46" s="18"/>
      <c r="AK46" s="46"/>
      <c r="AL46" s="47"/>
      <c r="AM46" s="47"/>
      <c r="AN46" s="47"/>
      <c r="AO46" s="47"/>
      <c r="AP46" s="47"/>
      <c r="AQ46" s="47"/>
      <c r="AR46" s="47"/>
      <c r="AS46" s="47"/>
      <c r="AT46" s="47"/>
      <c r="AU46" s="38"/>
    </row>
    <row r="47" spans="1:47" ht="16" x14ac:dyDescent="0.2">
      <c r="A47" s="65" t="s">
        <v>130</v>
      </c>
      <c r="B47" s="45">
        <f>_xlfn.IFNA(INDEX('RD1 Eagle'!$I$2:$I$200,MATCH(Men_5[[#This Row],[Rider]],'RD1 Eagle'!$F$2:$F$200,0)),"")</f>
        <v>189</v>
      </c>
      <c r="C47" s="45">
        <f>_xlfn.IFNA(INDEX('RD2 Shepherds'!$I$2:$I$200,MATCH(Men_5[[#This Row],[Rider]],'RD2 Shepherds'!$F$2:$F$200,0)),"")</f>
        <v>210</v>
      </c>
      <c r="D47" s="45"/>
      <c r="E47" s="45"/>
      <c r="F47" s="45"/>
      <c r="G47" s="45"/>
      <c r="H47" s="45"/>
      <c r="I47" s="45">
        <f>7-COUNTBLANK(Men_5[[#This Row],[RD1 XCC Eagle]:[RD7 XCM TBD]])</f>
        <v>2</v>
      </c>
      <c r="J47" s="76" cm="1">
        <f t="array" ref="J47">IF(Men_5[[#This Row],[Number of Rounds]]&lt;=5,SUM(IF(ISNA(B47:H47),0,B47:H47)),SUM(LARGE(B47:H47,{1,2,3,4,5})))</f>
        <v>399</v>
      </c>
      <c r="K47" s="43" cm="1">
        <f t="array" ref="K47">73-SUM(IF(J47&gt;$J$18:$J$135,1/COUNTIF($J$18:$J$135,$J$18:$J$135)))</f>
        <v>23.999999999999972</v>
      </c>
      <c r="L47" s="18"/>
      <c r="M47" s="55"/>
      <c r="N47" s="56"/>
      <c r="O47" s="56"/>
      <c r="P47" s="56"/>
      <c r="Q47" s="56"/>
      <c r="R47" s="56"/>
      <c r="S47" s="56"/>
      <c r="T47" s="56"/>
      <c r="U47" s="56"/>
      <c r="V47" s="56"/>
      <c r="W47" s="57"/>
      <c r="X47" s="18"/>
      <c r="Y47" s="65" t="s">
        <v>186</v>
      </c>
      <c r="Z47" s="90" t="str">
        <f>_xlfn.IFNA(INDEX('RD1 Eagle'!$I$2:$I$200,MATCH(Junior7[[#This Row],[Rider]],'RD1 Eagle'!$F$2:$F$200,0)),"")</f>
        <v/>
      </c>
      <c r="AA47" s="37">
        <f>_xlfn.IFNA(INDEX('RD2 Shepherds'!$I$2:$I$200,MATCH(Junior7[[#This Row],[Rider]],'RD2 Shepherds'!$F$2:$F$200,0)),"")</f>
        <v>390</v>
      </c>
      <c r="AB47" s="24"/>
      <c r="AC47" s="24"/>
      <c r="AD47" s="24"/>
      <c r="AE47" s="24"/>
      <c r="AF47" s="24"/>
      <c r="AG47" s="24">
        <f>6-COUNTBLANK(Junior7[[#This Row],[RD1 XCC Eagle]:[RD6 XCM Fox Creek]])</f>
        <v>1</v>
      </c>
      <c r="AH47" s="25" cm="1">
        <f t="array" ref="AH47">IF(Junior7[[#This Row],[Number of Rounds]]&lt;=5,SUM(IF(ISNA(Z47:AF47),0,Z47:AF47)),SUM(LARGE(Z47:AF47,{1,2,3,4,5})))</f>
        <v>390</v>
      </c>
      <c r="AI47" s="27" cm="1">
        <f t="array" ref="AI47">24-SUM(IF(AH47&gt;$AH$18:$AH$59,1/COUNTIF($AH$18:$AH$59,$AH$18:$AH$59)))</f>
        <v>17</v>
      </c>
      <c r="AJ47" s="18"/>
      <c r="AK47" s="46"/>
      <c r="AL47" s="47"/>
      <c r="AM47" s="47"/>
      <c r="AN47" s="47"/>
      <c r="AO47" s="47"/>
      <c r="AP47" s="47"/>
      <c r="AQ47" s="47"/>
      <c r="AR47" s="47"/>
      <c r="AS47" s="47"/>
      <c r="AT47" s="47"/>
      <c r="AU47" s="38"/>
    </row>
    <row r="48" spans="1:47" ht="16" x14ac:dyDescent="0.2">
      <c r="A48" s="65" t="s">
        <v>132</v>
      </c>
      <c r="B48" s="45">
        <f>_xlfn.IFNA(INDEX('RD1 Eagle'!$I$2:$I$200,MATCH(Men_5[[#This Row],[Rider]],'RD1 Eagle'!$F$2:$F$200,0)),"")</f>
        <v>203</v>
      </c>
      <c r="C48" s="45">
        <f>_xlfn.IFNA(INDEX('RD2 Shepherds'!$I$2:$I$200,MATCH(Men_5[[#This Row],[Rider]],'RD2 Shepherds'!$F$2:$F$200,0)),"")</f>
        <v>196</v>
      </c>
      <c r="D48" s="45"/>
      <c r="E48" s="45"/>
      <c r="F48" s="45"/>
      <c r="G48" s="45"/>
      <c r="H48" s="45"/>
      <c r="I48" s="45">
        <f>7-COUNTBLANK(Men_5[[#This Row],[RD1 XCC Eagle]:[RD7 XCM TBD]])</f>
        <v>2</v>
      </c>
      <c r="J48" s="76" cm="1">
        <f t="array" ref="J48">IF(Men_5[[#This Row],[Number of Rounds]]&lt;=5,SUM(IF(ISNA(B48:H48),0,B48:H48)),SUM(LARGE(B48:H48,{1,2,3,4,5})))</f>
        <v>399</v>
      </c>
      <c r="K48" s="43" cm="1">
        <f t="array" ref="K48">73-SUM(IF(J48&gt;$J$18:$J$135,1/COUNTIF($J$18:$J$135,$J$18:$J$135)))</f>
        <v>23.999999999999972</v>
      </c>
      <c r="L48" s="18"/>
      <c r="M48" s="55"/>
      <c r="N48" s="56"/>
      <c r="O48" s="56"/>
      <c r="P48" s="56"/>
      <c r="Q48" s="56"/>
      <c r="R48" s="56"/>
      <c r="S48" s="56"/>
      <c r="T48" s="56"/>
      <c r="U48" s="56"/>
      <c r="V48" s="56"/>
      <c r="W48" s="57"/>
      <c r="X48" s="18"/>
      <c r="Y48" s="65" t="s">
        <v>180</v>
      </c>
      <c r="Z48" s="90" t="str">
        <f>_xlfn.IFNA(INDEX('RD1 Eagle'!$I$2:$I$200,MATCH(Junior7[[#This Row],[Rider]],'RD1 Eagle'!$F$2:$F$200,0)),"")</f>
        <v/>
      </c>
      <c r="AA48" s="37">
        <f>_xlfn.IFNA(INDEX('RD2 Shepherds'!$I$2:$I$200,MATCH(Junior7[[#This Row],[Rider]],'RD2 Shepherds'!$F$2:$F$200,0)),"")</f>
        <v>390</v>
      </c>
      <c r="AB48" s="24"/>
      <c r="AC48" s="24"/>
      <c r="AD48" s="24"/>
      <c r="AE48" s="24"/>
      <c r="AF48" s="24"/>
      <c r="AG48" s="24">
        <f>6-COUNTBLANK(Junior7[[#This Row],[RD1 XCC Eagle]:[RD6 XCM Fox Creek]])</f>
        <v>1</v>
      </c>
      <c r="AH48" s="25" cm="1">
        <f t="array" ref="AH48">IF(Junior7[[#This Row],[Number of Rounds]]&lt;=5,SUM(IF(ISNA(Z48:AF48),0,Z48:AF48)),SUM(LARGE(Z48:AF48,{1,2,3,4,5})))</f>
        <v>390</v>
      </c>
      <c r="AI48" s="27" cm="1">
        <f t="array" ref="AI48">24-SUM(IF(AH48&gt;$AH$18:$AH$59,1/COUNTIF($AH$18:$AH$59,$AH$18:$AH$59)))</f>
        <v>17</v>
      </c>
      <c r="AJ48" s="18"/>
      <c r="AK48" s="46"/>
      <c r="AL48" s="47"/>
      <c r="AM48" s="47"/>
      <c r="AN48" s="47"/>
      <c r="AO48" s="47"/>
      <c r="AP48" s="47"/>
      <c r="AQ48" s="47"/>
      <c r="AR48" s="47"/>
      <c r="AS48" s="47"/>
      <c r="AT48" s="47"/>
      <c r="AU48" s="38"/>
    </row>
    <row r="49" spans="1:47" ht="16" x14ac:dyDescent="0.2">
      <c r="A49" s="65" t="s">
        <v>220</v>
      </c>
      <c r="B49" s="45">
        <f>_xlfn.IFNA(INDEX('RD1 Eagle'!$I$2:$I$200,MATCH(Men_5[[#This Row],[Rider]],'RD1 Eagle'!$F$2:$F$200,0)),"")</f>
        <v>390</v>
      </c>
      <c r="C49" s="45" t="str">
        <f>_xlfn.IFNA(INDEX('RD2 Shepherds'!$I$2:$I$200,MATCH(Men_5[[#This Row],[Rider]],'RD2 Shepherds'!$F$2:$F$200,0)),"")</f>
        <v/>
      </c>
      <c r="D49" s="45"/>
      <c r="E49" s="45"/>
      <c r="F49" s="45"/>
      <c r="G49" s="45"/>
      <c r="H49" s="45"/>
      <c r="I49" s="45">
        <f>7-COUNTBLANK(Men_5[[#This Row],[RD1 XCC Eagle]:[RD7 XCM TBD]])</f>
        <v>1</v>
      </c>
      <c r="J49" s="76" cm="1">
        <f t="array" ref="J49">IF(Men_5[[#This Row],[Number of Rounds]]&lt;=5,SUM(IF(ISNA(B49:H49),0,B49:H49)),SUM(LARGE(B49:H49,{1,2,3,4,5})))</f>
        <v>390</v>
      </c>
      <c r="K49" s="43" cm="1">
        <f t="array" ref="K49">73-SUM(IF(J49&gt;$J$18:$J$135,1/COUNTIF($J$18:$J$135,$J$18:$J$135)))</f>
        <v>24.999999999999972</v>
      </c>
      <c r="L49" s="18"/>
      <c r="M49" s="55"/>
      <c r="N49" s="56"/>
      <c r="O49" s="56"/>
      <c r="P49" s="56"/>
      <c r="Q49" s="56"/>
      <c r="R49" s="56"/>
      <c r="S49" s="56"/>
      <c r="T49" s="56"/>
      <c r="U49" s="56"/>
      <c r="V49" s="56"/>
      <c r="W49" s="57"/>
      <c r="X49" s="18"/>
      <c r="Y49" s="65" t="s">
        <v>326</v>
      </c>
      <c r="Z49" s="90">
        <f>_xlfn.IFNA(INDEX('RD1 Eagle'!$I$2:$I$200,MATCH(Junior7[[#This Row],[Rider]],'RD1 Eagle'!$F$2:$F$200,0)),"")</f>
        <v>390</v>
      </c>
      <c r="AA49" s="37" t="str">
        <f>_xlfn.IFNA(INDEX('RD2 Shepherds'!$I$2:$I$200,MATCH(Junior7[[#This Row],[Rider]],'RD2 Shepherds'!$F$2:$F$200,0)),"")</f>
        <v/>
      </c>
      <c r="AB49" s="24"/>
      <c r="AC49" s="24"/>
      <c r="AD49" s="24"/>
      <c r="AE49" s="24"/>
      <c r="AF49" s="24"/>
      <c r="AG49" s="24">
        <f>6-COUNTBLANK(Junior7[[#This Row],[RD1 XCC Eagle]:[RD6 XCM Fox Creek]])</f>
        <v>1</v>
      </c>
      <c r="AH49" s="25" cm="1">
        <f t="array" ref="AH49">IF(Junior7[[#This Row],[Number of Rounds]]&lt;=5,SUM(IF(ISNA(Z49:AF49),0,Z49:AF49)),SUM(LARGE(Z49:AF49,{1,2,3,4,5})))</f>
        <v>390</v>
      </c>
      <c r="AI49" s="27" cm="1">
        <f t="array" ref="AI49">24-SUM(IF(AH49&gt;$AH$18:$AH$59,1/COUNTIF($AH$18:$AH$59,$AH$18:$AH$59)))</f>
        <v>17</v>
      </c>
      <c r="AJ49" s="18"/>
      <c r="AK49" s="46"/>
      <c r="AL49" s="47"/>
      <c r="AM49" s="47"/>
      <c r="AN49" s="47"/>
      <c r="AO49" s="47"/>
      <c r="AP49" s="47"/>
      <c r="AQ49" s="47"/>
      <c r="AR49" s="47"/>
      <c r="AS49" s="47"/>
      <c r="AT49" s="47"/>
      <c r="AU49" s="38"/>
    </row>
    <row r="50" spans="1:47" ht="16" x14ac:dyDescent="0.2">
      <c r="A50" s="65" t="s">
        <v>163</v>
      </c>
      <c r="B50" s="45">
        <f>_xlfn.IFNA(INDEX('RD1 Eagle'!$I$2:$I$200,MATCH(Men_5[[#This Row],[Rider]],'RD1 Eagle'!$F$2:$F$200,0)),"")</f>
        <v>222</v>
      </c>
      <c r="C50" s="45">
        <f>_xlfn.IFNA(INDEX('RD2 Shepherds'!$I$2:$I$200,MATCH(Men_5[[#This Row],[Rider]],'RD2 Shepherds'!$F$2:$F$200,0)),"")</f>
        <v>168</v>
      </c>
      <c r="D50" s="45"/>
      <c r="E50" s="45"/>
      <c r="F50" s="45"/>
      <c r="G50" s="45"/>
      <c r="H50" s="45"/>
      <c r="I50" s="45">
        <f>7-COUNTBLANK(Men_5[[#This Row],[RD1 XCC Eagle]:[RD7 XCM TBD]])</f>
        <v>2</v>
      </c>
      <c r="J50" s="76" cm="1">
        <f t="array" ref="J50">IF(Men_5[[#This Row],[Number of Rounds]]&lt;=5,SUM(IF(ISNA(B50:H50),0,B50:H50)),SUM(LARGE(B50:H50,{1,2,3,4,5})))</f>
        <v>390</v>
      </c>
      <c r="K50" s="43" cm="1">
        <f t="array" ref="K50">73-SUM(IF(J50&gt;$J$18:$J$135,1/COUNTIF($J$18:$J$135,$J$18:$J$135)))</f>
        <v>24.999999999999972</v>
      </c>
      <c r="L50" s="18"/>
      <c r="M50" s="55"/>
      <c r="N50" s="56"/>
      <c r="O50" s="56"/>
      <c r="P50" s="56"/>
      <c r="Q50" s="56"/>
      <c r="R50" s="56"/>
      <c r="S50" s="56"/>
      <c r="T50" s="56"/>
      <c r="U50" s="56"/>
      <c r="V50" s="56"/>
      <c r="W50" s="57"/>
      <c r="X50" s="18"/>
      <c r="Y50" s="65" t="s">
        <v>316</v>
      </c>
      <c r="Z50" s="90">
        <f>_xlfn.IFNA(INDEX('RD1 Eagle'!$I$2:$I$200,MATCH(Junior7[[#This Row],[Rider]],'RD1 Eagle'!$F$2:$F$200,0)),"")</f>
        <v>390</v>
      </c>
      <c r="AA50" s="37" t="str">
        <f>_xlfn.IFNA(INDEX('RD2 Shepherds'!$I$2:$I$200,MATCH(Junior7[[#This Row],[Rider]],'RD2 Shepherds'!$F$2:$F$200,0)),"")</f>
        <v/>
      </c>
      <c r="AB50" s="24"/>
      <c r="AC50" s="24"/>
      <c r="AD50" s="24"/>
      <c r="AE50" s="24"/>
      <c r="AF50" s="24"/>
      <c r="AG50" s="24">
        <f>6-COUNTBLANK(Junior7[[#This Row],[RD1 XCC Eagle]:[RD6 XCM Fox Creek]])</f>
        <v>1</v>
      </c>
      <c r="AH50" s="25" cm="1">
        <f t="array" ref="AH50">IF(Junior7[[#This Row],[Number of Rounds]]&lt;=5,SUM(IF(ISNA(Z50:AF50),0,Z50:AF50)),SUM(LARGE(Z50:AF50,{1,2,3,4,5})))</f>
        <v>390</v>
      </c>
      <c r="AI50" s="27" cm="1">
        <f t="array" ref="AI50">24-SUM(IF(AH50&gt;$AH$18:$AH$59,1/COUNTIF($AH$18:$AH$59,$AH$18:$AH$59)))</f>
        <v>17</v>
      </c>
      <c r="AJ50" s="18"/>
    </row>
    <row r="51" spans="1:47" ht="16.25" customHeight="1" x14ac:dyDescent="0.2">
      <c r="A51" s="65" t="s">
        <v>162</v>
      </c>
      <c r="B51" s="45">
        <f>_xlfn.IFNA(INDEX('RD1 Eagle'!$I$2:$I$200,MATCH(Men_5[[#This Row],[Rider]],'RD1 Eagle'!$F$2:$F$200,0)),"")</f>
        <v>204</v>
      </c>
      <c r="C51" s="45">
        <f>_xlfn.IFNA(INDEX('RD2 Shepherds'!$I$2:$I$200,MATCH(Men_5[[#This Row],[Rider]],'RD2 Shepherds'!$F$2:$F$200,0)),"")</f>
        <v>174</v>
      </c>
      <c r="D51" s="45"/>
      <c r="E51" s="45"/>
      <c r="F51" s="45"/>
      <c r="G51" s="45"/>
      <c r="H51" s="45"/>
      <c r="I51" s="45">
        <f>7-COUNTBLANK(Men_5[[#This Row],[RD1 XCC Eagle]:[RD7 XCM TBD]])</f>
        <v>2</v>
      </c>
      <c r="J51" s="76" cm="1">
        <f t="array" ref="J51">IF(Men_5[[#This Row],[Number of Rounds]]&lt;=5,SUM(IF(ISNA(B51:H51),0,B51:H51)),SUM(LARGE(B51:H51,{1,2,3,4,5})))</f>
        <v>378</v>
      </c>
      <c r="K51" s="43" cm="1">
        <f t="array" ref="K51">73-SUM(IF(J51&gt;$J$18:$J$135,1/COUNTIF($J$18:$J$135,$J$18:$J$135)))</f>
        <v>25.999999999999972</v>
      </c>
      <c r="L51" s="18"/>
      <c r="M51" s="55"/>
      <c r="N51" s="56"/>
      <c r="O51" s="56"/>
      <c r="P51" s="56"/>
      <c r="Q51" s="56"/>
      <c r="R51" s="56"/>
      <c r="S51" s="56"/>
      <c r="T51" s="56"/>
      <c r="U51" s="56"/>
      <c r="V51" s="56"/>
      <c r="W51" s="57"/>
      <c r="X51" s="18"/>
      <c r="Y51" s="65" t="s">
        <v>204</v>
      </c>
      <c r="Z51" s="100" t="str">
        <f>_xlfn.IFNA(INDEX('RD1 Eagle'!$I$2:$I$200,MATCH(Junior7[[#This Row],[Rider]],'RD1 Eagle'!$F$2:$F$200,0)),"")</f>
        <v/>
      </c>
      <c r="AA51" s="45">
        <f>_xlfn.IFNA(INDEX('RD2 Shepherds'!$I$2:$I$200,MATCH(Junior7[[#This Row],[Rider]],'RD2 Shepherds'!$F$2:$F$200,0)),"")</f>
        <v>380</v>
      </c>
      <c r="AB51" s="24"/>
      <c r="AC51" s="24"/>
      <c r="AD51" s="24"/>
      <c r="AE51" s="24"/>
      <c r="AF51" s="24"/>
      <c r="AG51" s="24">
        <f>6-COUNTBLANK(Junior7[[#This Row],[RD1 XCC Eagle]:[RD6 XCM Fox Creek]])</f>
        <v>1</v>
      </c>
      <c r="AH51" s="25" cm="1">
        <f t="array" ref="AH51">IF(Junior7[[#This Row],[Number of Rounds]]&lt;=5,SUM(IF(ISNA(Z51:AF51),0,Z51:AF51)),SUM(LARGE(Z51:AF51,{1,2,3,4,5})))</f>
        <v>380</v>
      </c>
      <c r="AI51" s="27" cm="1">
        <f t="array" ref="AI51">24-SUM(IF(AH51&gt;$AH$18:$AH$59,1/COUNTIF($AH$18:$AH$59,$AH$18:$AH$59)))</f>
        <v>18</v>
      </c>
      <c r="AJ51" s="18"/>
      <c r="AK51" s="18"/>
      <c r="AL51" s="18"/>
    </row>
    <row r="52" spans="1:47" ht="16.25" customHeight="1" x14ac:dyDescent="0.2">
      <c r="A52" s="65" t="s">
        <v>93</v>
      </c>
      <c r="B52" s="45" t="str">
        <f>_xlfn.IFNA(INDEX('RD1 Eagle'!$I$2:$I$200,MATCH(Men_5[[#This Row],[Rider]],'RD1 Eagle'!$F$2:$F$200,0)),"")</f>
        <v/>
      </c>
      <c r="C52" s="45">
        <f>_xlfn.IFNA(INDEX('RD2 Shepherds'!$I$2:$I$200,MATCH(Men_5[[#This Row],[Rider]],'RD2 Shepherds'!$F$2:$F$200,0)),"")</f>
        <v>360</v>
      </c>
      <c r="D52" s="45"/>
      <c r="E52" s="45"/>
      <c r="F52" s="45"/>
      <c r="G52" s="45"/>
      <c r="H52" s="45"/>
      <c r="I52" s="45">
        <f>7-COUNTBLANK(Men_5[[#This Row],[RD1 XCC Eagle]:[RD7 XCM TBD]])</f>
        <v>1</v>
      </c>
      <c r="J52" s="76" cm="1">
        <f t="array" ref="J52">IF(Men_5[[#This Row],[Number of Rounds]]&lt;=5,SUM(IF(ISNA(B52:H52),0,B52:H52)),SUM(LARGE(B52:H52,{1,2,3,4,5})))</f>
        <v>360</v>
      </c>
      <c r="K52" s="43" cm="1">
        <f t="array" ref="K52">73-SUM(IF(J52&gt;$J$18:$J$135,1/COUNTIF($J$18:$J$135,$J$18:$J$135)))</f>
        <v>26.999999999999972</v>
      </c>
      <c r="L52" s="18"/>
      <c r="M52" s="55"/>
      <c r="N52" s="56"/>
      <c r="O52" s="56"/>
      <c r="P52" s="56"/>
      <c r="Q52" s="56"/>
      <c r="R52" s="56"/>
      <c r="S52" s="56"/>
      <c r="T52" s="56"/>
      <c r="U52" s="56"/>
      <c r="V52" s="56"/>
      <c r="W52" s="57"/>
      <c r="X52" s="18"/>
      <c r="Y52" s="65" t="s">
        <v>328</v>
      </c>
      <c r="Z52" s="90">
        <f>_xlfn.IFNA(INDEX('RD1 Eagle'!$I$2:$I$200,MATCH(Junior7[[#This Row],[Rider]],'RD1 Eagle'!$F$2:$F$200,0)),"")</f>
        <v>380</v>
      </c>
      <c r="AA52" s="37" t="str">
        <f>_xlfn.IFNA(INDEX('RD2 Shepherds'!$I$2:$I$200,MATCH(Junior7[[#This Row],[Rider]],'RD2 Shepherds'!$F$2:$F$200,0)),"")</f>
        <v/>
      </c>
      <c r="AB52" s="24"/>
      <c r="AC52" s="24"/>
      <c r="AD52" s="24"/>
      <c r="AE52" s="24"/>
      <c r="AF52" s="24"/>
      <c r="AG52" s="24">
        <f>6-COUNTBLANK(Junior7[[#This Row],[RD1 XCC Eagle]:[RD6 XCM Fox Creek]])</f>
        <v>1</v>
      </c>
      <c r="AH52" s="25" cm="1">
        <f t="array" ref="AH52">IF(Junior7[[#This Row],[Number of Rounds]]&lt;=5,SUM(IF(ISNA(Z52:AF52),0,Z52:AF52)),SUM(LARGE(Z52:AF52,{1,2,3,4,5})))</f>
        <v>380</v>
      </c>
      <c r="AI52" s="27" cm="1">
        <f t="array" ref="AI52">24-SUM(IF(AH52&gt;$AH$18:$AH$59,1/COUNTIF($AH$18:$AH$59,$AH$18:$AH$59)))</f>
        <v>18</v>
      </c>
      <c r="AJ52" s="18"/>
      <c r="AK52" s="18"/>
      <c r="AL52" s="18"/>
    </row>
    <row r="53" spans="1:47" ht="16" x14ac:dyDescent="0.2">
      <c r="A53" s="65" t="s">
        <v>225</v>
      </c>
      <c r="B53" s="45">
        <f>_xlfn.IFNA(INDEX('RD1 Eagle'!$I$2:$I$200,MATCH(Men_5[[#This Row],[Rider]],'RD1 Eagle'!$F$2:$F$200,0)),"")</f>
        <v>350</v>
      </c>
      <c r="C53" s="45" t="str">
        <f>_xlfn.IFNA(INDEX('RD2 Shepherds'!$I$2:$I$200,MATCH(Men_5[[#This Row],[Rider]],'RD2 Shepherds'!$F$2:$F$200,0)),"")</f>
        <v/>
      </c>
      <c r="D53" s="45"/>
      <c r="E53" s="45"/>
      <c r="F53" s="45"/>
      <c r="G53" s="45"/>
      <c r="H53" s="45"/>
      <c r="I53" s="45">
        <f>7-COUNTBLANK(Men_5[[#This Row],[RD1 XCC Eagle]:[RD7 XCM TBD]])</f>
        <v>1</v>
      </c>
      <c r="J53" s="76" cm="1">
        <f t="array" ref="J53">IF(Men_5[[#This Row],[Number of Rounds]]&lt;=5,SUM(IF(ISNA(B53:H53),0,B53:H53)),SUM(LARGE(B53:H53,{1,2,3,4,5})))</f>
        <v>350</v>
      </c>
      <c r="K53" s="43" cm="1">
        <f t="array" ref="K53">73-SUM(IF(J53&gt;$J$18:$J$135,1/COUNTIF($J$18:$J$135,$J$18:$J$135)))</f>
        <v>27.999999999999972</v>
      </c>
      <c r="L53" s="18"/>
      <c r="M53" s="55"/>
      <c r="N53" s="56"/>
      <c r="O53" s="56"/>
      <c r="P53" s="56"/>
      <c r="Q53" s="56"/>
      <c r="R53" s="56"/>
      <c r="S53" s="56"/>
      <c r="T53" s="56"/>
      <c r="U53" s="56"/>
      <c r="V53" s="56"/>
      <c r="W53" s="57"/>
      <c r="X53" s="18"/>
      <c r="Y53" s="65" t="s">
        <v>174</v>
      </c>
      <c r="Z53" s="89" t="str">
        <f>_xlfn.IFNA(INDEX('RD1 Eagle'!$I$2:$I$200,MATCH(Junior7[[#This Row],[Rider]],'RD1 Eagle'!$F$2:$F$200,0)),"")</f>
        <v/>
      </c>
      <c r="AA53" s="37">
        <f>_xlfn.IFNA(INDEX('RD2 Shepherds'!$I$2:$I$200,MATCH(Junior7[[#This Row],[Rider]],'RD2 Shepherds'!$F$2:$F$200,0)),"")</f>
        <v>370</v>
      </c>
      <c r="AB53" s="24"/>
      <c r="AC53" s="24"/>
      <c r="AD53" s="24"/>
      <c r="AE53" s="24"/>
      <c r="AF53" s="24"/>
      <c r="AG53" s="24">
        <f>6-COUNTBLANK(Junior7[[#This Row],[RD1 XCC Eagle]:[RD6 XCM Fox Creek]])</f>
        <v>1</v>
      </c>
      <c r="AH53" s="25" cm="1">
        <f t="array" ref="AH53">IF(Junior7[[#This Row],[Number of Rounds]]&lt;=5,SUM(IF(ISNA(Z53:AF53),0,Z53:AF53)),SUM(LARGE(Z53:AF53,{1,2,3,4,5})))</f>
        <v>370</v>
      </c>
      <c r="AI53" s="27" cm="1">
        <f t="array" ref="AI53">24-SUM(IF(AH53&gt;$AH$18:$AH$59,1/COUNTIF($AH$18:$AH$59,$AH$18:$AH$59)))</f>
        <v>19</v>
      </c>
      <c r="AJ53" s="18"/>
      <c r="AK53" s="18"/>
      <c r="AL53" s="18"/>
    </row>
    <row r="54" spans="1:47" ht="16" x14ac:dyDescent="0.2">
      <c r="A54" s="65" t="s">
        <v>117</v>
      </c>
      <c r="B54" s="45" t="str">
        <f>_xlfn.IFNA(INDEX('RD1 Eagle'!$I$2:$I$200,MATCH(Men_5[[#This Row],[Rider]],'RD1 Eagle'!$F$2:$F$200,0)),"")</f>
        <v/>
      </c>
      <c r="C54" s="45">
        <f>_xlfn.IFNA(INDEX('RD2 Shepherds'!$I$2:$I$200,MATCH(Men_5[[#This Row],[Rider]],'RD2 Shepherds'!$F$2:$F$200,0)),"")</f>
        <v>350</v>
      </c>
      <c r="D54" s="45"/>
      <c r="E54" s="45"/>
      <c r="F54" s="45"/>
      <c r="G54" s="45"/>
      <c r="H54" s="45"/>
      <c r="I54" s="45">
        <f>7-COUNTBLANK(Men_5[[#This Row],[RD1 XCC Eagle]:[RD7 XCM TBD]])</f>
        <v>1</v>
      </c>
      <c r="J54" s="76" cm="1">
        <f t="array" ref="J54">IF(Men_5[[#This Row],[Number of Rounds]]&lt;=5,SUM(IF(ISNA(B54:H54),0,B54:H54)),SUM(LARGE(B54:H54,{1,2,3,4,5})))</f>
        <v>350</v>
      </c>
      <c r="K54" s="43" cm="1">
        <f t="array" ref="K54">73-SUM(IF(J54&gt;$J$18:$J$135,1/COUNTIF($J$18:$J$135,$J$18:$J$135)))</f>
        <v>27.999999999999972</v>
      </c>
      <c r="L54" s="18"/>
      <c r="M54" s="55"/>
      <c r="N54" s="56"/>
      <c r="O54" s="56"/>
      <c r="P54" s="56"/>
      <c r="Q54" s="56"/>
      <c r="R54" s="56"/>
      <c r="S54" s="56"/>
      <c r="T54" s="56"/>
      <c r="U54" s="56"/>
      <c r="V54" s="56"/>
      <c r="W54" s="57"/>
      <c r="X54" s="18"/>
      <c r="Y54" s="65" t="s">
        <v>188</v>
      </c>
      <c r="Z54" s="89" t="str">
        <f>_xlfn.IFNA(INDEX('RD1 Eagle'!$I$2:$I$200,MATCH(Junior7[[#This Row],[Rider]],'RD1 Eagle'!$F$2:$F$200,0)),"")</f>
        <v/>
      </c>
      <c r="AA54" s="37">
        <f>_xlfn.IFNA(INDEX('RD2 Shepherds'!$I$2:$I$200,MATCH(Junior7[[#This Row],[Rider]],'RD2 Shepherds'!$F$2:$F$200,0)),"")</f>
        <v>370</v>
      </c>
      <c r="AB54" s="24"/>
      <c r="AC54" s="24"/>
      <c r="AD54" s="24"/>
      <c r="AE54" s="24"/>
      <c r="AF54" s="24"/>
      <c r="AG54" s="24">
        <f>6-COUNTBLANK(Junior7[[#This Row],[RD1 XCC Eagle]:[RD6 XCM Fox Creek]])</f>
        <v>1</v>
      </c>
      <c r="AH54" s="25" cm="1">
        <f t="array" ref="AH54">IF(Junior7[[#This Row],[Number of Rounds]]&lt;=5,SUM(IF(ISNA(Z54:AF54),0,Z54:AF54)),SUM(LARGE(Z54:AF54,{1,2,3,4,5})))</f>
        <v>370</v>
      </c>
      <c r="AI54" s="27" cm="1">
        <f t="array" ref="AI54">24-SUM(IF(AH54&gt;$AH$18:$AH$59,1/COUNTIF($AH$18:$AH$59,$AH$18:$AH$59)))</f>
        <v>19</v>
      </c>
      <c r="AJ54" s="18"/>
      <c r="AK54" s="18"/>
      <c r="AL54" s="18"/>
    </row>
    <row r="55" spans="1:47" ht="16" x14ac:dyDescent="0.2">
      <c r="A55" s="65" t="s">
        <v>138</v>
      </c>
      <c r="B55" s="45">
        <f>_xlfn.IFNA(INDEX('RD1 Eagle'!$I$2:$I$200,MATCH(Men_5[[#This Row],[Rider]],'RD1 Eagle'!$F$2:$F$200,0)),"")</f>
        <v>175</v>
      </c>
      <c r="C55" s="45">
        <f>_xlfn.IFNA(INDEX('RD2 Shepherds'!$I$2:$I$200,MATCH(Men_5[[#This Row],[Rider]],'RD2 Shepherds'!$F$2:$F$200,0)),"")</f>
        <v>164.5</v>
      </c>
      <c r="D55" s="53"/>
      <c r="E55" s="53"/>
      <c r="F55" s="53"/>
      <c r="G55" s="53"/>
      <c r="H55" s="53"/>
      <c r="I55" s="45">
        <f>7-COUNTBLANK(Men_5[[#This Row],[RD1 XCC Eagle]:[RD7 XCM TBD]])</f>
        <v>2</v>
      </c>
      <c r="J55" s="76" cm="1">
        <f t="array" ref="J55">IF(Men_5[[#This Row],[Number of Rounds]]&lt;=5,SUM(IF(ISNA(B55:H55),0,B55:H55)),SUM(LARGE(B55:H55,{1,2,3,4,5})))</f>
        <v>339.5</v>
      </c>
      <c r="K55" s="43" cm="1">
        <f t="array" ref="K55">73-SUM(IF(J55&gt;$J$18:$J$135,1/COUNTIF($J$18:$J$135,$J$18:$J$135)))</f>
        <v>28.999999999999972</v>
      </c>
      <c r="L55" s="18"/>
      <c r="M55" s="55"/>
      <c r="N55" s="56"/>
      <c r="O55" s="56"/>
      <c r="P55" s="56"/>
      <c r="Q55" s="56"/>
      <c r="R55" s="56"/>
      <c r="S55" s="56"/>
      <c r="T55" s="56"/>
      <c r="U55" s="56"/>
      <c r="V55" s="56"/>
      <c r="W55" s="57"/>
      <c r="X55" s="18"/>
      <c r="Y55" s="65" t="s">
        <v>189</v>
      </c>
      <c r="Z55" s="37" t="str">
        <f>_xlfn.IFNA(INDEX('RD1 Eagle'!$I$2:$I$200,MATCH(Junior7[[#This Row],[Rider]],'RD1 Eagle'!$F$2:$F$200,0)),"")</f>
        <v/>
      </c>
      <c r="AA55" s="37">
        <f>_xlfn.IFNA(INDEX('RD2 Shepherds'!$I$2:$I$200,MATCH(Junior7[[#This Row],[Rider]],'RD2 Shepherds'!$F$2:$F$200,0)),"")</f>
        <v>360</v>
      </c>
      <c r="AB55" s="24"/>
      <c r="AC55" s="24"/>
      <c r="AD55" s="24"/>
      <c r="AE55" s="24"/>
      <c r="AF55" s="24"/>
      <c r="AG55" s="24">
        <f>6-COUNTBLANK(Junior7[[#This Row],[RD1 XCC Eagle]:[RD6 XCM Fox Creek]])</f>
        <v>1</v>
      </c>
      <c r="AH55" s="25" cm="1">
        <f t="array" ref="AH55">IF(Junior7[[#This Row],[Number of Rounds]]&lt;=5,SUM(IF(ISNA(Z55:AF55),0,Z55:AF55)),SUM(LARGE(Z55:AF55,{1,2,3,4,5})))</f>
        <v>360</v>
      </c>
      <c r="AI55" s="27" cm="1">
        <f t="array" ref="AI55">24-SUM(IF(AH55&gt;$AH$18:$AH$59,1/COUNTIF($AH$18:$AH$59,$AH$18:$AH$59)))</f>
        <v>20</v>
      </c>
      <c r="AJ55" s="18"/>
      <c r="AK55" s="18"/>
      <c r="AL55" s="18"/>
    </row>
    <row r="56" spans="1:47" ht="16" x14ac:dyDescent="0.2">
      <c r="A56" s="65" t="s">
        <v>137</v>
      </c>
      <c r="B56" s="45">
        <f>_xlfn.IFNA(INDEX('RD1 Eagle'!$I$2:$I$200,MATCH(Men_5[[#This Row],[Rider]],'RD1 Eagle'!$F$2:$F$200,0)),"")</f>
        <v>168</v>
      </c>
      <c r="C56" s="45">
        <f>_xlfn.IFNA(INDEX('RD2 Shepherds'!$I$2:$I$200,MATCH(Men_5[[#This Row],[Rider]],'RD2 Shepherds'!$F$2:$F$200,0)),"")</f>
        <v>168</v>
      </c>
      <c r="D56" s="45"/>
      <c r="E56" s="45"/>
      <c r="F56" s="45"/>
      <c r="G56" s="45"/>
      <c r="H56" s="45"/>
      <c r="I56" s="45">
        <f>7-COUNTBLANK(Men_5[[#This Row],[RD1 XCC Eagle]:[RD7 XCM TBD]])</f>
        <v>2</v>
      </c>
      <c r="J56" s="76" cm="1">
        <f t="array" ref="J56">IF(Men_5[[#This Row],[Number of Rounds]]&lt;=5,SUM(IF(ISNA(B56:H56),0,B56:H56)),SUM(LARGE(B56:H56,{1,2,3,4,5})))</f>
        <v>336</v>
      </c>
      <c r="K56" s="43" cm="1">
        <f t="array" ref="K56">73-SUM(IF(J56&gt;$J$18:$J$135,1/COUNTIF($J$18:$J$135,$J$18:$J$135)))</f>
        <v>29.999999999999972</v>
      </c>
      <c r="Y56" s="65" t="s">
        <v>191</v>
      </c>
      <c r="Z56" s="37" t="str">
        <f>_xlfn.IFNA(INDEX('RD1 Eagle'!$I$2:$I$200,MATCH(Junior7[[#This Row],[Rider]],'RD1 Eagle'!$F$2:$F$200,0)),"")</f>
        <v/>
      </c>
      <c r="AA56" s="37">
        <f>_xlfn.IFNA(INDEX('RD2 Shepherds'!$I$2:$I$200,MATCH(Junior7[[#This Row],[Rider]],'RD2 Shepherds'!$F$2:$F$200,0)),"")</f>
        <v>340</v>
      </c>
      <c r="AB56" s="24"/>
      <c r="AC56" s="24"/>
      <c r="AD56" s="24"/>
      <c r="AE56" s="24"/>
      <c r="AF56" s="24"/>
      <c r="AG56" s="24">
        <f>6-COUNTBLANK(Junior7[[#This Row],[RD1 XCC Eagle]:[RD6 XCM Fox Creek]])</f>
        <v>1</v>
      </c>
      <c r="AH56" s="25" cm="1">
        <f t="array" ref="AH56">IF(Junior7[[#This Row],[Number of Rounds]]&lt;=5,SUM(IF(ISNA(Z56:AF56),0,Z56:AF56)),SUM(LARGE(Z56:AF56,{1,2,3,4,5})))</f>
        <v>340</v>
      </c>
      <c r="AI56" s="27" cm="1">
        <f t="array" ref="AI56">24-SUM(IF(AH56&gt;$AH$18:$AH$59,1/COUNTIF($AH$18:$AH$59,$AH$18:$AH$59)))</f>
        <v>21</v>
      </c>
    </row>
    <row r="57" spans="1:47" ht="16" x14ac:dyDescent="0.2">
      <c r="A57" s="65" t="s">
        <v>228</v>
      </c>
      <c r="B57" s="45">
        <f>_xlfn.IFNA(INDEX('RD1 Eagle'!$I$2:$I$200,MATCH(Men_5[[#This Row],[Rider]],'RD1 Eagle'!$F$2:$F$200,0)),"")</f>
        <v>330</v>
      </c>
      <c r="C57" s="45" t="str">
        <f>_xlfn.IFNA(INDEX('RD2 Shepherds'!$I$2:$I$200,MATCH(Men_5[[#This Row],[Rider]],'RD2 Shepherds'!$F$2:$F$200,0)),"")</f>
        <v/>
      </c>
      <c r="D57" s="45"/>
      <c r="E57" s="45"/>
      <c r="F57" s="45"/>
      <c r="G57" s="45"/>
      <c r="H57" s="45"/>
      <c r="I57" s="45">
        <f>7-COUNTBLANK(Men_5[[#This Row],[RD1 XCC Eagle]:[RD7 XCM TBD]])</f>
        <v>1</v>
      </c>
      <c r="J57" s="76" cm="1">
        <f t="array" ref="J57">IF(Men_5[[#This Row],[Number of Rounds]]&lt;=5,SUM(IF(ISNA(B57:H57),0,B57:H57)),SUM(LARGE(B57:H57,{1,2,3,4,5})))</f>
        <v>330</v>
      </c>
      <c r="K57" s="43" cm="1">
        <f t="array" ref="K57">73-SUM(IF(J57&gt;$J$18:$J$135,1/COUNTIF($J$18:$J$135,$J$18:$J$135)))</f>
        <v>30.999999999999972</v>
      </c>
      <c r="Y57" s="65" t="s">
        <v>193</v>
      </c>
      <c r="Z57" s="37" t="str">
        <f>_xlfn.IFNA(INDEX('RD1 Eagle'!$I$2:$I$200,MATCH(Junior7[[#This Row],[Rider]],'RD1 Eagle'!$F$2:$F$200,0)),"")</f>
        <v/>
      </c>
      <c r="AA57" s="37">
        <f>_xlfn.IFNA(INDEX('RD2 Shepherds'!$I$2:$I$200,MATCH(Junior7[[#This Row],[Rider]],'RD2 Shepherds'!$F$2:$F$200,0)),"")</f>
        <v>320</v>
      </c>
      <c r="AB57" s="24"/>
      <c r="AC57" s="24"/>
      <c r="AD57" s="24"/>
      <c r="AE57" s="24"/>
      <c r="AF57" s="24"/>
      <c r="AG57" s="24">
        <f>6-COUNTBLANK(Junior7[[#This Row],[RD1 XCC Eagle]:[RD6 XCM Fox Creek]])</f>
        <v>1</v>
      </c>
      <c r="AH57" s="25" cm="1">
        <f t="array" ref="AH57">IF(Junior7[[#This Row],[Number of Rounds]]&lt;=5,SUM(IF(ISNA(Z57:AF57),0,Z57:AF57)),SUM(LARGE(Z57:AF57,{1,2,3,4,5})))</f>
        <v>320</v>
      </c>
      <c r="AI57" s="27" cm="1">
        <f t="array" ref="AI57">24-SUM(IF(AH57&gt;$AH$18:$AH$59,1/COUNTIF($AH$18:$AH$59,$AH$18:$AH$59)))</f>
        <v>22</v>
      </c>
    </row>
    <row r="58" spans="1:47" ht="16" x14ac:dyDescent="0.2">
      <c r="A58" s="65" t="s">
        <v>230</v>
      </c>
      <c r="B58" s="45">
        <f>_xlfn.IFNA(INDEX('RD1 Eagle'!$I$2:$I$200,MATCH(Men_5[[#This Row],[Rider]],'RD1 Eagle'!$F$2:$F$200,0)),"")</f>
        <v>320</v>
      </c>
      <c r="C58" s="45" t="str">
        <f>_xlfn.IFNA(INDEX('RD2 Shepherds'!$I$2:$I$200,MATCH(Men_5[[#This Row],[Rider]],'RD2 Shepherds'!$F$2:$F$200,0)),"")</f>
        <v/>
      </c>
      <c r="D58" s="45"/>
      <c r="E58" s="45"/>
      <c r="F58" s="45"/>
      <c r="G58" s="45"/>
      <c r="H58" s="45"/>
      <c r="I58" s="45">
        <f>7-COUNTBLANK(Men_5[[#This Row],[RD1 XCC Eagle]:[RD7 XCM TBD]])</f>
        <v>1</v>
      </c>
      <c r="J58" s="76" cm="1">
        <f t="array" ref="J58">IF(Men_5[[#This Row],[Number of Rounds]]&lt;=5,SUM(IF(ISNA(B58:H58),0,B58:H58)),SUM(LARGE(B58:H58,{1,2,3,4,5})))</f>
        <v>320</v>
      </c>
      <c r="K58" s="43" cm="1">
        <f t="array" ref="K58">73-SUM(IF(J58&gt;$J$18:$J$135,1/COUNTIF($J$18:$J$135,$J$18:$J$135)))</f>
        <v>31.999999999999972</v>
      </c>
      <c r="Y58" s="65" t="s">
        <v>194</v>
      </c>
      <c r="Z58" s="37" t="str">
        <f>_xlfn.IFNA(INDEX('RD1 Eagle'!$I$2:$I$200,MATCH(Junior7[[#This Row],[Rider]],'RD1 Eagle'!$F$2:$F$200,0)),"")</f>
        <v/>
      </c>
      <c r="AA58" s="37">
        <f>_xlfn.IFNA(INDEX('RD2 Shepherds'!$I$2:$I$200,MATCH(Junior7[[#This Row],[Rider]],'RD2 Shepherds'!$F$2:$F$200,0)),"")</f>
        <v>310</v>
      </c>
      <c r="AB58" s="24"/>
      <c r="AC58" s="24"/>
      <c r="AD58" s="24"/>
      <c r="AE58" s="24"/>
      <c r="AF58" s="24"/>
      <c r="AG58" s="24">
        <f>6-COUNTBLANK(Junior7[[#This Row],[RD1 XCC Eagle]:[RD6 XCM Fox Creek]])</f>
        <v>1</v>
      </c>
      <c r="AH58" s="25" cm="1">
        <f t="array" ref="AH58">IF(Junior7[[#This Row],[Number of Rounds]]&lt;=5,SUM(IF(ISNA(Z58:AF58),0,Z58:AF58)),SUM(LARGE(Z58:AF58,{1,2,3,4,5})))</f>
        <v>310</v>
      </c>
      <c r="AI58" s="27" cm="1">
        <f t="array" ref="AI58">24-SUM(IF(AH58&gt;$AH$18:$AH$59,1/COUNTIF($AH$18:$AH$59,$AH$18:$AH$59)))</f>
        <v>23</v>
      </c>
    </row>
    <row r="59" spans="1:47" ht="16" x14ac:dyDescent="0.2">
      <c r="A59" s="65" t="s">
        <v>249</v>
      </c>
      <c r="B59" s="45">
        <f>_xlfn.IFNA(INDEX('RD1 Eagle'!$I$2:$I$200,MATCH(Men_5[[#This Row],[Rider]],'RD1 Eagle'!$F$2:$F$200,0)),"")</f>
        <v>315</v>
      </c>
      <c r="C59" s="45" t="str">
        <f>_xlfn.IFNA(INDEX('RD2 Shepherds'!$I$2:$I$200,MATCH(Men_5[[#This Row],[Rider]],'RD2 Shepherds'!$F$2:$F$200,0)),"")</f>
        <v/>
      </c>
      <c r="D59" s="45"/>
      <c r="E59" s="45"/>
      <c r="F59" s="45"/>
      <c r="G59" s="45"/>
      <c r="H59" s="45"/>
      <c r="I59" s="45">
        <f>7-COUNTBLANK(Men_5[[#This Row],[RD1 XCC Eagle]:[RD7 XCM TBD]])</f>
        <v>1</v>
      </c>
      <c r="J59" s="76" cm="1">
        <f t="array" ref="J59">IF(Men_5[[#This Row],[Number of Rounds]]&lt;=5,SUM(IF(ISNA(B59:H59),0,B59:H59)),SUM(LARGE(B59:H59,{1,2,3,4,5})))</f>
        <v>315</v>
      </c>
      <c r="K59" s="43" cm="1">
        <f t="array" ref="K59">73-SUM(IF(J59&gt;$J$18:$J$135,1/COUNTIF($J$18:$J$135,$J$18:$J$135)))</f>
        <v>32.999999999999972</v>
      </c>
      <c r="Y59" s="65" t="s">
        <v>195</v>
      </c>
      <c r="Z59" s="37" t="str">
        <f>_xlfn.IFNA(INDEX('RD1 Eagle'!$I$2:$I$200,MATCH(Junior7[[#This Row],[Rider]],'RD1 Eagle'!$F$2:$F$200,0)),"")</f>
        <v/>
      </c>
      <c r="AA59" s="37">
        <f>_xlfn.IFNA(INDEX('RD2 Shepherds'!$I$2:$I$200,MATCH(Junior7[[#This Row],[Rider]],'RD2 Shepherds'!$F$2:$F$200,0)),"")</f>
        <v>300</v>
      </c>
      <c r="AB59" s="24"/>
      <c r="AC59" s="24"/>
      <c r="AD59" s="24"/>
      <c r="AE59" s="24"/>
      <c r="AF59" s="24"/>
      <c r="AG59" s="24">
        <f>6-COUNTBLANK(Junior7[[#This Row],[RD1 XCC Eagle]:[RD6 XCM Fox Creek]])</f>
        <v>1</v>
      </c>
      <c r="AH59" s="25" cm="1">
        <f t="array" ref="AH59">IF(Junior7[[#This Row],[Number of Rounds]]&lt;=5,SUM(IF(ISNA(Z59:AF59),0,Z59:AF59)),SUM(LARGE(Z59:AF59,{1,2,3,4,5})))</f>
        <v>300</v>
      </c>
      <c r="AI59" s="27" cm="1">
        <f t="array" ref="AI59">24-SUM(IF(AH59&gt;$AH$18:$AH$59,1/COUNTIF($AH$18:$AH$59,$AH$18:$AH$59)))</f>
        <v>24</v>
      </c>
    </row>
    <row r="60" spans="1:47" ht="16" x14ac:dyDescent="0.2">
      <c r="A60" s="65" t="s">
        <v>96</v>
      </c>
      <c r="B60" s="45" t="str">
        <f>_xlfn.IFNA(INDEX('RD1 Eagle'!$I$2:$I$200,MATCH(Men_5[[#This Row],[Rider]],'RD1 Eagle'!$F$2:$F$200,0)),"")</f>
        <v/>
      </c>
      <c r="C60" s="45">
        <f>_xlfn.IFNA(INDEX('RD2 Shepherds'!$I$2:$I$200,MATCH(Men_5[[#This Row],[Rider]],'RD2 Shepherds'!$F$2:$F$200,0)),"")</f>
        <v>312</v>
      </c>
      <c r="D60" s="45"/>
      <c r="E60" s="45"/>
      <c r="F60" s="45"/>
      <c r="G60" s="45"/>
      <c r="H60" s="45"/>
      <c r="I60" s="45">
        <f>7-COUNTBLANK(Men_5[[#This Row],[RD1 XCC Eagle]:[RD7 XCM TBD]])</f>
        <v>1</v>
      </c>
      <c r="J60" s="76" cm="1">
        <f t="array" ref="J60">IF(Men_5[[#This Row],[Number of Rounds]]&lt;=5,SUM(IF(ISNA(B60:H60),0,B60:H60)),SUM(LARGE(B60:H60,{1,2,3,4,5})))</f>
        <v>312</v>
      </c>
      <c r="K60" s="43" cm="1">
        <f t="array" ref="K60">73-SUM(IF(J60&gt;$J$18:$J$135,1/COUNTIF($J$18:$J$135,$J$18:$J$135)))</f>
        <v>33.999999999999972</v>
      </c>
    </row>
    <row r="61" spans="1:47" ht="16" x14ac:dyDescent="0.2">
      <c r="A61" s="65" t="s">
        <v>236</v>
      </c>
      <c r="B61" s="45">
        <f>_xlfn.IFNA(INDEX('RD1 Eagle'!$I$2:$I$200,MATCH(Men_5[[#This Row],[Rider]],'RD1 Eagle'!$F$2:$F$200,0)),"")</f>
        <v>312</v>
      </c>
      <c r="C61" s="45" t="str">
        <f>_xlfn.IFNA(INDEX('RD2 Shepherds'!$I$2:$I$200,MATCH(Men_5[[#This Row],[Rider]],'RD2 Shepherds'!$F$2:$F$200,0)),"")</f>
        <v/>
      </c>
      <c r="D61" s="45"/>
      <c r="E61" s="45"/>
      <c r="F61" s="45"/>
      <c r="G61" s="45"/>
      <c r="H61" s="45"/>
      <c r="I61" s="45">
        <f>7-COUNTBLANK(Men_5[[#This Row],[RD1 XCC Eagle]:[RD7 XCM TBD]])</f>
        <v>1</v>
      </c>
      <c r="J61" s="76" cm="1">
        <f t="array" ref="J61">IF(Men_5[[#This Row],[Number of Rounds]]&lt;=5,SUM(IF(ISNA(B61:H61),0,B61:H61)),SUM(LARGE(B61:H61,{1,2,3,4,5})))</f>
        <v>312</v>
      </c>
      <c r="K61" s="43" cm="1">
        <f t="array" ref="K61">73-SUM(IF(J61&gt;$J$18:$J$135,1/COUNTIF($J$18:$J$135,$J$18:$J$135)))</f>
        <v>33.999999999999972</v>
      </c>
    </row>
    <row r="62" spans="1:47" ht="16" x14ac:dyDescent="0.2">
      <c r="A62" s="65" t="s">
        <v>148</v>
      </c>
      <c r="B62" s="45" t="str">
        <f>_xlfn.IFNA(INDEX('RD1 Eagle'!$I$2:$I$200,MATCH(Men_5[[#This Row],[Rider]],'RD1 Eagle'!$F$2:$F$200,0)),"")</f>
        <v/>
      </c>
      <c r="C62" s="45">
        <f>_xlfn.IFNA(INDEX('RD2 Shepherds'!$I$2:$I$200,MATCH(Men_5[[#This Row],[Rider]],'RD2 Shepherds'!$F$2:$F$200,0)),"")</f>
        <v>300</v>
      </c>
      <c r="D62" s="45"/>
      <c r="E62" s="45"/>
      <c r="F62" s="45"/>
      <c r="G62" s="45"/>
      <c r="H62" s="45"/>
      <c r="I62" s="45">
        <f>7-COUNTBLANK(Men_5[[#This Row],[RD1 XCC Eagle]:[RD7 XCM TBD]])</f>
        <v>1</v>
      </c>
      <c r="J62" s="76" cm="1">
        <f t="array" ref="J62">IF(Men_5[[#This Row],[Number of Rounds]]&lt;=5,SUM(IF(ISNA(B62:H62),0,B62:H62)),SUM(LARGE(B62:H62,{1,2,3,4,5})))</f>
        <v>300</v>
      </c>
      <c r="K62" s="43" cm="1">
        <f t="array" ref="K62">73-SUM(IF(J62&gt;$J$18:$J$135,1/COUNTIF($J$18:$J$135,$J$18:$J$135)))</f>
        <v>34.999999999999972</v>
      </c>
    </row>
    <row r="63" spans="1:47" ht="16" x14ac:dyDescent="0.2">
      <c r="A63" s="65" t="s">
        <v>283</v>
      </c>
      <c r="B63" s="45">
        <f>_xlfn.IFNA(INDEX('RD1 Eagle'!$I$2:$I$200,MATCH(Men_5[[#This Row],[Rider]],'RD1 Eagle'!$F$2:$F$200,0)),"")</f>
        <v>300</v>
      </c>
      <c r="C63" s="45" t="str">
        <f>_xlfn.IFNA(INDEX('RD2 Shepherds'!$I$2:$I$200,MATCH(Men_5[[#This Row],[Rider]],'RD2 Shepherds'!$F$2:$F$200,0)),"")</f>
        <v/>
      </c>
      <c r="D63" s="45"/>
      <c r="E63" s="45"/>
      <c r="F63" s="45"/>
      <c r="G63" s="45"/>
      <c r="H63" s="45"/>
      <c r="I63" s="45">
        <f>7-COUNTBLANK(Men_5[[#This Row],[RD1 XCC Eagle]:[RD7 XCM TBD]])</f>
        <v>1</v>
      </c>
      <c r="J63" s="76" cm="1">
        <f t="array" ref="J63">IF(Men_5[[#This Row],[Number of Rounds]]&lt;=5,SUM(IF(ISNA(B63:H63),0,B63:H63)),SUM(LARGE(B63:H63,{1,2,3,4,5})))</f>
        <v>300</v>
      </c>
      <c r="K63" s="43" cm="1">
        <f t="array" ref="K63">73-SUM(IF(J63&gt;$J$18:$J$135,1/COUNTIF($J$18:$J$135,$J$18:$J$135)))</f>
        <v>34.999999999999972</v>
      </c>
    </row>
    <row r="64" spans="1:47" ht="16" x14ac:dyDescent="0.2">
      <c r="A64" s="65" t="s">
        <v>98</v>
      </c>
      <c r="B64" s="45" t="str">
        <f>_xlfn.IFNA(INDEX('RD1 Eagle'!$I$2:$I$200,MATCH(Men_5[[#This Row],[Rider]],'RD1 Eagle'!$F$2:$F$200,0)),"")</f>
        <v/>
      </c>
      <c r="C64" s="45">
        <f>_xlfn.IFNA(INDEX('RD2 Shepherds'!$I$2:$I$200,MATCH(Men_5[[#This Row],[Rider]],'RD2 Shepherds'!$F$2:$F$200,0)),"")</f>
        <v>296</v>
      </c>
      <c r="D64" s="45"/>
      <c r="E64" s="45"/>
      <c r="F64" s="45"/>
      <c r="G64" s="45"/>
      <c r="H64" s="45"/>
      <c r="I64" s="45">
        <f>7-COUNTBLANK(Men_5[[#This Row],[RD1 XCC Eagle]:[RD7 XCM TBD]])</f>
        <v>1</v>
      </c>
      <c r="J64" s="76" cm="1">
        <f t="array" ref="J64">IF(Men_5[[#This Row],[Number of Rounds]]&lt;=5,SUM(IF(ISNA(B64:H64),0,B64:H64)),SUM(LARGE(B64:H64,{1,2,3,4,5})))</f>
        <v>296</v>
      </c>
      <c r="K64" s="43" cm="1">
        <f t="array" ref="K64">73-SUM(IF(J64&gt;$J$18:$J$135,1/COUNTIF($J$18:$J$135,$J$18:$J$135)))</f>
        <v>35.999999999999972</v>
      </c>
    </row>
    <row r="65" spans="1:11" ht="16" x14ac:dyDescent="0.2">
      <c r="A65" s="65" t="s">
        <v>240</v>
      </c>
      <c r="B65" s="45">
        <f>_xlfn.IFNA(INDEX('RD1 Eagle'!$I$2:$I$200,MATCH(Men_5[[#This Row],[Rider]],'RD1 Eagle'!$F$2:$F$200,0)),"")</f>
        <v>288</v>
      </c>
      <c r="C65" s="45" t="str">
        <f>_xlfn.IFNA(INDEX('RD2 Shepherds'!$I$2:$I$200,MATCH(Men_5[[#This Row],[Rider]],'RD2 Shepherds'!$F$2:$F$200,0)),"")</f>
        <v/>
      </c>
      <c r="D65" s="45"/>
      <c r="E65" s="45"/>
      <c r="F65" s="45"/>
      <c r="G65" s="45"/>
      <c r="H65" s="45"/>
      <c r="I65" s="45">
        <f>7-COUNTBLANK(Men_5[[#This Row],[RD1 XCC Eagle]:[RD7 XCM TBD]])</f>
        <v>1</v>
      </c>
      <c r="J65" s="76" cm="1">
        <f t="array" ref="J65">IF(Men_5[[#This Row],[Number of Rounds]]&lt;=5,SUM(IF(ISNA(B65:H65),0,B65:H65)),SUM(LARGE(B65:H65,{1,2,3,4,5})))</f>
        <v>288</v>
      </c>
      <c r="K65" s="43" cm="1">
        <f t="array" ref="K65">73-SUM(IF(J65&gt;$J$18:$J$135,1/COUNTIF($J$18:$J$135,$J$18:$J$135)))</f>
        <v>36.999999999999972</v>
      </c>
    </row>
    <row r="66" spans="1:11" ht="16" x14ac:dyDescent="0.2">
      <c r="A66" s="65" t="s">
        <v>242</v>
      </c>
      <c r="B66" s="45">
        <f>_xlfn.IFNA(INDEX('RD1 Eagle'!$I$2:$I$200,MATCH(Men_5[[#This Row],[Rider]],'RD1 Eagle'!$F$2:$F$200,0)),"")</f>
        <v>280</v>
      </c>
      <c r="C66" s="45" t="str">
        <f>_xlfn.IFNA(INDEX('RD2 Shepherds'!$I$2:$I$200,MATCH(Men_5[[#This Row],[Rider]],'RD2 Shepherds'!$F$2:$F$200,0)),"")</f>
        <v/>
      </c>
      <c r="D66" s="45"/>
      <c r="E66" s="45"/>
      <c r="F66" s="45"/>
      <c r="G66" s="45"/>
      <c r="H66" s="45"/>
      <c r="I66" s="45">
        <f>7-COUNTBLANK(Men_5[[#This Row],[RD1 XCC Eagle]:[RD7 XCM TBD]])</f>
        <v>1</v>
      </c>
      <c r="J66" s="76" cm="1">
        <f t="array" ref="J66">IF(Men_5[[#This Row],[Number of Rounds]]&lt;=5,SUM(IF(ISNA(B66:H66),0,B66:H66)),SUM(LARGE(B66:H66,{1,2,3,4,5})))</f>
        <v>280</v>
      </c>
      <c r="K66" s="43" cm="1">
        <f t="array" ref="K66">73-SUM(IF(J66&gt;$J$18:$J$135,1/COUNTIF($J$18:$J$135,$J$18:$J$135)))</f>
        <v>37.999999999999972</v>
      </c>
    </row>
    <row r="67" spans="1:11" ht="16" x14ac:dyDescent="0.2">
      <c r="A67" s="65" t="s">
        <v>120</v>
      </c>
      <c r="B67" s="45" t="str">
        <f>_xlfn.IFNA(INDEX('RD1 Eagle'!$I$2:$I$200,MATCH(Men_5[[#This Row],[Rider]],'RD1 Eagle'!$F$2:$F$200,0)),"")</f>
        <v/>
      </c>
      <c r="C67" s="45">
        <f>_xlfn.IFNA(INDEX('RD2 Shepherds'!$I$2:$I$200,MATCH(Men_5[[#This Row],[Rider]],'RD2 Shepherds'!$F$2:$F$200,0)),"")</f>
        <v>280</v>
      </c>
      <c r="D67" s="45"/>
      <c r="E67" s="45"/>
      <c r="F67" s="45"/>
      <c r="G67" s="45"/>
      <c r="H67" s="45"/>
      <c r="I67" s="45">
        <f>7-COUNTBLANK(Men_5[[#This Row],[RD1 XCC Eagle]:[RD7 XCM TBD]])</f>
        <v>1</v>
      </c>
      <c r="J67" s="76" cm="1">
        <f t="array" ref="J67">IF(Men_5[[#This Row],[Number of Rounds]]&lt;=5,SUM(IF(ISNA(B67:H67),0,B67:H67)),SUM(LARGE(B67:H67,{1,2,3,4,5})))</f>
        <v>280</v>
      </c>
      <c r="K67" s="43" cm="1">
        <f t="array" ref="K67">73-SUM(IF(J67&gt;$J$18:$J$135,1/COUNTIF($J$18:$J$135,$J$18:$J$135)))</f>
        <v>37.999999999999972</v>
      </c>
    </row>
    <row r="68" spans="1:11" ht="16" x14ac:dyDescent="0.2">
      <c r="A68" s="65" t="s">
        <v>100</v>
      </c>
      <c r="B68" s="45" t="str">
        <f>_xlfn.IFNA(INDEX('RD1 Eagle'!$I$2:$I$200,MATCH(Men_5[[#This Row],[Rider]],'RD1 Eagle'!$F$2:$F$200,0)),"")</f>
        <v/>
      </c>
      <c r="C68" s="45">
        <f>_xlfn.IFNA(INDEX('RD2 Shepherds'!$I$2:$I$200,MATCH(Men_5[[#This Row],[Rider]],'RD2 Shepherds'!$F$2:$F$200,0)),"")</f>
        <v>280</v>
      </c>
      <c r="D68" s="45"/>
      <c r="E68" s="45"/>
      <c r="F68" s="45"/>
      <c r="G68" s="45"/>
      <c r="H68" s="45"/>
      <c r="I68" s="45">
        <f>7-COUNTBLANK(Men_5[[#This Row],[RD1 XCC Eagle]:[RD7 XCM TBD]])</f>
        <v>1</v>
      </c>
      <c r="J68" s="76" cm="1">
        <f t="array" ref="J68">IF(Men_5[[#This Row],[Number of Rounds]]&lt;=5,SUM(IF(ISNA(B68:H68),0,B68:H68)),SUM(LARGE(B68:H68,{1,2,3,4,5})))</f>
        <v>280</v>
      </c>
      <c r="K68" s="43" cm="1">
        <f t="array" ref="K68">73-SUM(IF(J68&gt;$J$18:$J$135,1/COUNTIF($J$18:$J$135,$J$18:$J$135)))</f>
        <v>37.999999999999972</v>
      </c>
    </row>
    <row r="69" spans="1:11" ht="16" x14ac:dyDescent="0.2">
      <c r="A69" s="65" t="s">
        <v>253</v>
      </c>
      <c r="B69" s="45">
        <f>_xlfn.IFNA(INDEX('RD1 Eagle'!$I$2:$I$200,MATCH(Men_5[[#This Row],[Rider]],'RD1 Eagle'!$F$2:$F$200,0)),"")</f>
        <v>273</v>
      </c>
      <c r="C69" s="45" t="str">
        <f>_xlfn.IFNA(INDEX('RD2 Shepherds'!$I$2:$I$200,MATCH(Men_5[[#This Row],[Rider]],'RD2 Shepherds'!$F$2:$F$200,0)),"")</f>
        <v/>
      </c>
      <c r="D69" s="45"/>
      <c r="E69" s="45"/>
      <c r="F69" s="45"/>
      <c r="G69" s="45"/>
      <c r="H69" s="45"/>
      <c r="I69" s="45">
        <f>7-COUNTBLANK(Men_5[[#This Row],[RD1 XCC Eagle]:[RD7 XCM TBD]])</f>
        <v>1</v>
      </c>
      <c r="J69" s="76" cm="1">
        <f t="array" ref="J69">IF(Men_5[[#This Row],[Number of Rounds]]&lt;=5,SUM(IF(ISNA(B69:H69),0,B69:H69)),SUM(LARGE(B69:H69,{1,2,3,4,5})))</f>
        <v>273</v>
      </c>
      <c r="K69" s="43" cm="1">
        <f t="array" ref="K69">73-SUM(IF(J69&gt;$J$18:$J$135,1/COUNTIF($J$18:$J$135,$J$18:$J$135)))</f>
        <v>38.999999999999972</v>
      </c>
    </row>
    <row r="70" spans="1:11" ht="16" x14ac:dyDescent="0.2">
      <c r="A70" s="65" t="s">
        <v>244</v>
      </c>
      <c r="B70" s="45">
        <f>_xlfn.IFNA(INDEX('RD1 Eagle'!$I$2:$I$200,MATCH(Men_5[[#This Row],[Rider]],'RD1 Eagle'!$F$2:$F$200,0)),"")</f>
        <v>272</v>
      </c>
      <c r="C70" s="45" t="str">
        <f>_xlfn.IFNA(INDEX('RD2 Shepherds'!$I$2:$I$200,MATCH(Men_5[[#This Row],[Rider]],'RD2 Shepherds'!$F$2:$F$200,0)),"")</f>
        <v/>
      </c>
      <c r="D70" s="45"/>
      <c r="E70" s="45"/>
      <c r="F70" s="45"/>
      <c r="G70" s="45"/>
      <c r="H70" s="45"/>
      <c r="I70" s="45">
        <f>7-COUNTBLANK(Men_5[[#This Row],[RD1 XCC Eagle]:[RD7 XCM TBD]])</f>
        <v>1</v>
      </c>
      <c r="J70" s="76" cm="1">
        <f t="array" ref="J70">IF(Men_5[[#This Row],[Number of Rounds]]&lt;=5,SUM(IF(ISNA(B70:H70),0,B70:H70)),SUM(LARGE(B70:H70,{1,2,3,4,5})))</f>
        <v>272</v>
      </c>
      <c r="K70" s="43" cm="1">
        <f t="array" ref="K70">73-SUM(IF(J70&gt;$J$18:$J$135,1/COUNTIF($J$18:$J$135,$J$18:$J$135)))</f>
        <v>39.999999999999972</v>
      </c>
    </row>
    <row r="71" spans="1:11" ht="16" x14ac:dyDescent="0.2">
      <c r="A71" s="65" t="s">
        <v>101</v>
      </c>
      <c r="B71" s="45" t="str">
        <f>_xlfn.IFNA(INDEX('RD1 Eagle'!$I$2:$I$200,MATCH(Men_5[[#This Row],[Rider]],'RD1 Eagle'!$F$2:$F$200,0)),"")</f>
        <v/>
      </c>
      <c r="C71" s="45">
        <f>_xlfn.IFNA(INDEX('RD2 Shepherds'!$I$2:$I$200,MATCH(Men_5[[#This Row],[Rider]],'RD2 Shepherds'!$F$2:$F$200,0)),"")</f>
        <v>272</v>
      </c>
      <c r="D71" s="45"/>
      <c r="E71" s="45"/>
      <c r="F71" s="45"/>
      <c r="G71" s="45"/>
      <c r="H71" s="45"/>
      <c r="I71" s="45">
        <f>7-COUNTBLANK(Men_5[[#This Row],[RD1 XCC Eagle]:[RD7 XCM TBD]])</f>
        <v>1</v>
      </c>
      <c r="J71" s="76" cm="1">
        <f t="array" ref="J71">IF(Men_5[[#This Row],[Number of Rounds]]&lt;=5,SUM(IF(ISNA(B71:H71),0,B71:H71)),SUM(LARGE(B71:H71,{1,2,3,4,5})))</f>
        <v>272</v>
      </c>
      <c r="K71" s="43" cm="1">
        <f t="array" ref="K71">73-SUM(IF(J71&gt;$J$18:$J$135,1/COUNTIF($J$18:$J$135,$J$18:$J$135)))</f>
        <v>39.999999999999972</v>
      </c>
    </row>
    <row r="72" spans="1:11" ht="16" x14ac:dyDescent="0.2">
      <c r="A72" s="65" t="s">
        <v>285</v>
      </c>
      <c r="B72" s="45">
        <f>_xlfn.IFNA(INDEX('RD1 Eagle'!$I$2:$I$200,MATCH(Men_5[[#This Row],[Rider]],'RD1 Eagle'!$F$2:$F$200,0)),"")</f>
        <v>270</v>
      </c>
      <c r="C72" s="45" t="str">
        <f>_xlfn.IFNA(INDEX('RD2 Shepherds'!$I$2:$I$200,MATCH(Men_5[[#This Row],[Rider]],'RD2 Shepherds'!$F$2:$F$200,0)),"")</f>
        <v/>
      </c>
      <c r="D72" s="45"/>
      <c r="E72" s="45"/>
      <c r="F72" s="45"/>
      <c r="G72" s="45"/>
      <c r="H72" s="45"/>
      <c r="I72" s="45">
        <f>7-COUNTBLANK(Men_5[[#This Row],[RD1 XCC Eagle]:[RD7 XCM TBD]])</f>
        <v>1</v>
      </c>
      <c r="J72" s="76" cm="1">
        <f t="array" ref="J72">IF(Men_5[[#This Row],[Number of Rounds]]&lt;=5,SUM(IF(ISNA(B72:H72),0,B72:H72)),SUM(LARGE(B72:H72,{1,2,3,4,5})))</f>
        <v>270</v>
      </c>
      <c r="K72" s="43" cm="1">
        <f t="array" ref="K72">73-SUM(IF(J72&gt;$J$18:$J$135,1/COUNTIF($J$18:$J$135,$J$18:$J$135)))</f>
        <v>40.999999999999972</v>
      </c>
    </row>
    <row r="73" spans="1:11" ht="16" x14ac:dyDescent="0.2">
      <c r="A73" s="65" t="s">
        <v>255</v>
      </c>
      <c r="B73" s="45">
        <f>_xlfn.IFNA(INDEX('RD1 Eagle'!$I$2:$I$200,MATCH(Men_5[[#This Row],[Rider]],'RD1 Eagle'!$F$2:$F$200,0)),"")</f>
        <v>266</v>
      </c>
      <c r="C73" s="45" t="str">
        <f>_xlfn.IFNA(INDEX('RD2 Shepherds'!$I$2:$I$200,MATCH(Men_5[[#This Row],[Rider]],'RD2 Shepherds'!$F$2:$F$200,0)),"")</f>
        <v/>
      </c>
      <c r="D73" s="45"/>
      <c r="E73" s="45"/>
      <c r="F73" s="45"/>
      <c r="G73" s="45"/>
      <c r="H73" s="45"/>
      <c r="I73" s="45">
        <f>7-COUNTBLANK(Men_5[[#This Row],[RD1 XCC Eagle]:[RD7 XCM TBD]])</f>
        <v>1</v>
      </c>
      <c r="J73" s="76" cm="1">
        <f t="array" ref="J73">IF(Men_5[[#This Row],[Number of Rounds]]&lt;=5,SUM(IF(ISNA(B73:H73),0,B73:H73)),SUM(LARGE(B73:H73,{1,2,3,4,5})))</f>
        <v>266</v>
      </c>
      <c r="K73" s="43" cm="1">
        <f t="array" ref="K73">73-SUM(IF(J73&gt;$J$18:$J$135,1/COUNTIF($J$18:$J$135,$J$18:$J$135)))</f>
        <v>41.999999999999972</v>
      </c>
    </row>
    <row r="74" spans="1:11" ht="16" x14ac:dyDescent="0.2">
      <c r="A74" s="65" t="s">
        <v>122</v>
      </c>
      <c r="B74" s="45" t="str">
        <f>_xlfn.IFNA(INDEX('RD1 Eagle'!$I$2:$I$200,MATCH(Men_5[[#This Row],[Rider]],'RD1 Eagle'!$F$2:$F$200,0)),"")</f>
        <v/>
      </c>
      <c r="C74" s="45">
        <f>_xlfn.IFNA(INDEX('RD2 Shepherds'!$I$2:$I$200,MATCH(Men_5[[#This Row],[Rider]],'RD2 Shepherds'!$F$2:$F$200,0)),"")</f>
        <v>266</v>
      </c>
      <c r="D74" s="45"/>
      <c r="E74" s="45"/>
      <c r="F74" s="45"/>
      <c r="G74" s="45"/>
      <c r="H74" s="45"/>
      <c r="I74" s="45">
        <f>7-COUNTBLANK(Men_5[[#This Row],[RD1 XCC Eagle]:[RD7 XCM TBD]])</f>
        <v>1</v>
      </c>
      <c r="J74" s="76" cm="1">
        <f t="array" ref="J74">IF(Men_5[[#This Row],[Number of Rounds]]&lt;=5,SUM(IF(ISNA(B74:H74),0,B74:H74)),SUM(LARGE(B74:H74,{1,2,3,4,5})))</f>
        <v>266</v>
      </c>
      <c r="K74" s="43" cm="1">
        <f t="array" ref="K74">73-SUM(IF(J74&gt;$J$18:$J$135,1/COUNTIF($J$18:$J$135,$J$18:$J$135)))</f>
        <v>41.999999999999972</v>
      </c>
    </row>
    <row r="75" spans="1:11" ht="16" x14ac:dyDescent="0.2">
      <c r="A75" s="65" t="s">
        <v>246</v>
      </c>
      <c r="B75" s="45">
        <f>_xlfn.IFNA(INDEX('RD1 Eagle'!$I$2:$I$200,MATCH(Men_5[[#This Row],[Rider]],'RD1 Eagle'!$F$2:$F$200,0)),"")</f>
        <v>264</v>
      </c>
      <c r="C75" s="45" t="str">
        <f>_xlfn.IFNA(INDEX('RD2 Shepherds'!$I$2:$I$200,MATCH(Men_5[[#This Row],[Rider]],'RD2 Shepherds'!$F$2:$F$200,0)),"")</f>
        <v/>
      </c>
      <c r="D75" s="45"/>
      <c r="E75" s="45"/>
      <c r="F75" s="45"/>
      <c r="G75" s="45"/>
      <c r="H75" s="45"/>
      <c r="I75" s="45">
        <f>7-COUNTBLANK(Men_5[[#This Row],[RD1 XCC Eagle]:[RD7 XCM TBD]])</f>
        <v>1</v>
      </c>
      <c r="J75" s="76" cm="1">
        <f t="array" ref="J75">IF(Men_5[[#This Row],[Number of Rounds]]&lt;=5,SUM(IF(ISNA(B75:H75),0,B75:H75)),SUM(LARGE(B75:H75,{1,2,3,4,5})))</f>
        <v>264</v>
      </c>
      <c r="K75" s="43" cm="1">
        <f t="array" ref="K75">73-SUM(IF(J75&gt;$J$18:$J$135,1/COUNTIF($J$18:$J$135,$J$18:$J$135)))</f>
        <v>42.999999999999972</v>
      </c>
    </row>
    <row r="76" spans="1:11" ht="16" x14ac:dyDescent="0.2">
      <c r="A76" s="65" t="s">
        <v>102</v>
      </c>
      <c r="B76" s="45" t="str">
        <f>_xlfn.IFNA(INDEX('RD1 Eagle'!$I$2:$I$200,MATCH(Men_5[[#This Row],[Rider]],'RD1 Eagle'!$F$2:$F$200,0)),"")</f>
        <v/>
      </c>
      <c r="C76" s="45">
        <f>_xlfn.IFNA(INDEX('RD2 Shepherds'!$I$2:$I$200,MATCH(Men_5[[#This Row],[Rider]],'RD2 Shepherds'!$F$2:$F$200,0)),"")</f>
        <v>264</v>
      </c>
      <c r="D76" s="45"/>
      <c r="E76" s="45"/>
      <c r="F76" s="45"/>
      <c r="G76" s="45"/>
      <c r="H76" s="45"/>
      <c r="I76" s="45">
        <f>7-COUNTBLANK(Men_5[[#This Row],[RD1 XCC Eagle]:[RD7 XCM TBD]])</f>
        <v>1</v>
      </c>
      <c r="J76" s="76" cm="1">
        <f t="array" ref="J76">IF(Men_5[[#This Row],[Number of Rounds]]&lt;=5,SUM(IF(ISNA(B76:H76),0,B76:H76)),SUM(LARGE(B76:H76,{1,2,3,4,5})))</f>
        <v>264</v>
      </c>
      <c r="K76" s="43" cm="1">
        <f t="array" ref="K76">73-SUM(IF(J76&gt;$J$18:$J$135,1/COUNTIF($J$18:$J$135,$J$18:$J$135)))</f>
        <v>42.999999999999972</v>
      </c>
    </row>
    <row r="77" spans="1:11" ht="16" x14ac:dyDescent="0.2">
      <c r="A77" s="65" t="s">
        <v>103</v>
      </c>
      <c r="B77" s="45" t="str">
        <f>_xlfn.IFNA(INDEX('RD1 Eagle'!$I$2:$I$200,MATCH(Men_5[[#This Row],[Rider]],'RD1 Eagle'!$F$2:$F$200,0)),"")</f>
        <v/>
      </c>
      <c r="C77" s="45">
        <f>_xlfn.IFNA(INDEX('RD2 Shepherds'!$I$2:$I$200,MATCH(Men_5[[#This Row],[Rider]],'RD2 Shepherds'!$F$2:$F$200,0)),"")</f>
        <v>256</v>
      </c>
      <c r="D77" s="45"/>
      <c r="E77" s="45"/>
      <c r="F77" s="45"/>
      <c r="G77" s="45"/>
      <c r="H77" s="45"/>
      <c r="I77" s="45">
        <f>7-COUNTBLANK(Men_5[[#This Row],[RD1 XCC Eagle]:[RD7 XCM TBD]])</f>
        <v>1</v>
      </c>
      <c r="J77" s="76" cm="1">
        <f t="array" ref="J77">IF(Men_5[[#This Row],[Number of Rounds]]&lt;=5,SUM(IF(ISNA(B77:H77),0,B77:H77)),SUM(LARGE(B77:H77,{1,2,3,4,5})))</f>
        <v>256</v>
      </c>
      <c r="K77" s="43" cm="1">
        <f t="array" ref="K77">73-SUM(IF(J77&gt;$J$18:$J$135,1/COUNTIF($J$18:$J$135,$J$18:$J$135)))</f>
        <v>43.999999999999972</v>
      </c>
    </row>
    <row r="78" spans="1:11" ht="16" x14ac:dyDescent="0.2">
      <c r="A78" s="65" t="s">
        <v>258</v>
      </c>
      <c r="B78" s="45">
        <f>_xlfn.IFNA(INDEX('RD1 Eagle'!$I$2:$I$200,MATCH(Men_5[[#This Row],[Rider]],'RD1 Eagle'!$F$2:$F$200,0)),"")</f>
        <v>251.99999999999997</v>
      </c>
      <c r="C78" s="45" t="str">
        <f>_xlfn.IFNA(INDEX('RD2 Shepherds'!$I$2:$I$200,MATCH(Men_5[[#This Row],[Rider]],'RD2 Shepherds'!$F$2:$F$200,0)),"")</f>
        <v/>
      </c>
      <c r="D78" s="45"/>
      <c r="E78" s="45"/>
      <c r="F78" s="45"/>
      <c r="G78" s="45"/>
      <c r="H78" s="45"/>
      <c r="I78" s="45">
        <f>7-COUNTBLANK(Men_5[[#This Row],[RD1 XCC Eagle]:[RD7 XCM TBD]])</f>
        <v>1</v>
      </c>
      <c r="J78" s="76" cm="1">
        <f t="array" ref="J78">IF(Men_5[[#This Row],[Number of Rounds]]&lt;=5,SUM(IF(ISNA(B78:H78),0,B78:H78)),SUM(LARGE(B78:H78,{1,2,3,4,5})))</f>
        <v>251.99999999999997</v>
      </c>
      <c r="K78" s="43" cm="1">
        <f t="array" ref="K78">73-SUM(IF(J78&gt;$J$18:$J$135,1/COUNTIF($J$18:$J$135,$J$18:$J$135)))</f>
        <v>44.999999999999972</v>
      </c>
    </row>
    <row r="79" spans="1:11" ht="16" x14ac:dyDescent="0.2">
      <c r="A79" s="65" t="s">
        <v>104</v>
      </c>
      <c r="B79" s="45" t="str">
        <f>_xlfn.IFNA(INDEX('RD1 Eagle'!$I$2:$I$200,MATCH(Men_5[[#This Row],[Rider]],'RD1 Eagle'!$F$2:$F$200,0)),"")</f>
        <v/>
      </c>
      <c r="C79" s="45">
        <f>_xlfn.IFNA(INDEX('RD2 Shepherds'!$I$2:$I$200,MATCH(Men_5[[#This Row],[Rider]],'RD2 Shepherds'!$F$2:$F$200,0)),"")</f>
        <v>248</v>
      </c>
      <c r="D79" s="45"/>
      <c r="E79" s="45"/>
      <c r="F79" s="45"/>
      <c r="G79" s="45"/>
      <c r="H79" s="45"/>
      <c r="I79" s="45">
        <f>7-COUNTBLANK(Men_5[[#This Row],[RD1 XCC Eagle]:[RD7 XCM TBD]])</f>
        <v>1</v>
      </c>
      <c r="J79" s="76" cm="1">
        <f t="array" ref="J79">IF(Men_5[[#This Row],[Number of Rounds]]&lt;=5,SUM(IF(ISNA(B79:H79),0,B79:H79)),SUM(LARGE(B79:H79,{1,2,3,4,5})))</f>
        <v>248</v>
      </c>
      <c r="K79" s="43" cm="1">
        <f t="array" ref="K79">73-SUM(IF(J79&gt;$J$18:$J$135,1/COUNTIF($J$18:$J$135,$J$18:$J$135)))</f>
        <v>45.999999999999972</v>
      </c>
    </row>
    <row r="80" spans="1:11" ht="16" x14ac:dyDescent="0.2">
      <c r="A80" s="65" t="s">
        <v>259</v>
      </c>
      <c r="B80" s="45">
        <f>_xlfn.IFNA(INDEX('RD1 Eagle'!$I$2:$I$200,MATCH(Men_5[[#This Row],[Rider]],'RD1 Eagle'!$F$2:$F$200,0)),"")</f>
        <v>244.99999999999997</v>
      </c>
      <c r="C80" s="45" t="str">
        <f>_xlfn.IFNA(INDEX('RD2 Shepherds'!$I$2:$I$200,MATCH(Men_5[[#This Row],[Rider]],'RD2 Shepherds'!$F$2:$F$200,0)),"")</f>
        <v/>
      </c>
      <c r="D80" s="45"/>
      <c r="E80" s="45"/>
      <c r="F80" s="45"/>
      <c r="G80" s="45"/>
      <c r="H80" s="45"/>
      <c r="I80" s="45">
        <f>7-COUNTBLANK(Men_5[[#This Row],[RD1 XCC Eagle]:[RD7 XCM TBD]])</f>
        <v>1</v>
      </c>
      <c r="J80" s="76" cm="1">
        <f t="array" ref="J80">IF(Men_5[[#This Row],[Number of Rounds]]&lt;=5,SUM(IF(ISNA(B80:H80),0,B80:H80)),SUM(LARGE(B80:H80,{1,2,3,4,5})))</f>
        <v>244.99999999999997</v>
      </c>
      <c r="K80" s="43" cm="1">
        <f t="array" ref="K80">73-SUM(IF(J80&gt;$J$18:$J$135,1/COUNTIF($J$18:$J$135,$J$18:$J$135)))</f>
        <v>46.999999999999972</v>
      </c>
    </row>
    <row r="81" spans="1:11" ht="16" x14ac:dyDescent="0.2">
      <c r="A81" s="65" t="s">
        <v>125</v>
      </c>
      <c r="B81" s="45" t="str">
        <f>_xlfn.IFNA(INDEX('RD1 Eagle'!$I$2:$I$200,MATCH(Men_5[[#This Row],[Rider]],'RD1 Eagle'!$F$2:$F$200,0)),"")</f>
        <v/>
      </c>
      <c r="C81" s="45">
        <f>_xlfn.IFNA(INDEX('RD2 Shepherds'!$I$2:$I$200,MATCH(Men_5[[#This Row],[Rider]],'RD2 Shepherds'!$F$2:$F$200,0)),"")</f>
        <v>244.99999999999997</v>
      </c>
      <c r="D81" s="45"/>
      <c r="E81" s="45"/>
      <c r="F81" s="45"/>
      <c r="G81" s="45"/>
      <c r="H81" s="45"/>
      <c r="I81" s="45">
        <f>7-COUNTBLANK(Men_5[[#This Row],[RD1 XCC Eagle]:[RD7 XCM TBD]])</f>
        <v>1</v>
      </c>
      <c r="J81" s="76" cm="1">
        <f t="array" ref="J81">IF(Men_5[[#This Row],[Number of Rounds]]&lt;=5,SUM(IF(ISNA(B81:H81),0,B81:H81)),SUM(LARGE(B81:H81,{1,2,3,4,5})))</f>
        <v>244.99999999999997</v>
      </c>
      <c r="K81" s="43" cm="1">
        <f t="array" ref="K81">73-SUM(IF(J81&gt;$J$18:$J$135,1/COUNTIF($J$18:$J$135,$J$18:$J$135)))</f>
        <v>46.999999999999972</v>
      </c>
    </row>
    <row r="82" spans="1:11" ht="16" x14ac:dyDescent="0.2">
      <c r="A82" s="65" t="s">
        <v>151</v>
      </c>
      <c r="B82" s="45" t="str">
        <f>_xlfn.IFNA(INDEX('RD1 Eagle'!$I$2:$I$200,MATCH(Men_5[[#This Row],[Rider]],'RD1 Eagle'!$F$2:$F$200,0)),"")</f>
        <v/>
      </c>
      <c r="C82" s="45">
        <f>_xlfn.IFNA(INDEX('RD2 Shepherds'!$I$2:$I$200,MATCH(Men_5[[#This Row],[Rider]],'RD2 Shepherds'!$F$2:$F$200,0)),"")</f>
        <v>240</v>
      </c>
      <c r="D82" s="45"/>
      <c r="E82" s="45"/>
      <c r="F82" s="45"/>
      <c r="G82" s="45"/>
      <c r="H82" s="45"/>
      <c r="I82" s="45">
        <f>7-COUNTBLANK(Men_5[[#This Row],[RD1 XCC Eagle]:[RD7 XCM TBD]])</f>
        <v>1</v>
      </c>
      <c r="J82" s="76" cm="1">
        <f t="array" ref="J82">IF(Men_5[[#This Row],[Number of Rounds]]&lt;=5,SUM(IF(ISNA(B82:H82),0,B82:H82)),SUM(LARGE(B82:H82,{1,2,3,4,5})))</f>
        <v>240</v>
      </c>
      <c r="K82" s="43" cm="1">
        <f t="array" ref="K82">73-SUM(IF(J82&gt;$J$18:$J$135,1/COUNTIF($J$18:$J$135,$J$18:$J$135)))</f>
        <v>47.999999999999972</v>
      </c>
    </row>
    <row r="83" spans="1:11" ht="16" x14ac:dyDescent="0.2">
      <c r="A83" s="65" t="s">
        <v>261</v>
      </c>
      <c r="B83" s="45">
        <f>_xlfn.IFNA(INDEX('RD1 Eagle'!$I$2:$I$200,MATCH(Men_5[[#This Row],[Rider]],'RD1 Eagle'!$F$2:$F$200,0)),"")</f>
        <v>237.99999999999997</v>
      </c>
      <c r="C83" s="45" t="str">
        <f>_xlfn.IFNA(INDEX('RD2 Shepherds'!$I$2:$I$200,MATCH(Men_5[[#This Row],[Rider]],'RD2 Shepherds'!$F$2:$F$200,0)),"")</f>
        <v/>
      </c>
      <c r="D83" s="45"/>
      <c r="E83" s="45"/>
      <c r="F83" s="45"/>
      <c r="G83" s="45"/>
      <c r="H83" s="45"/>
      <c r="I83" s="45">
        <f>7-COUNTBLANK(Men_5[[#This Row],[RD1 XCC Eagle]:[RD7 XCM TBD]])</f>
        <v>1</v>
      </c>
      <c r="J83" s="76" cm="1">
        <f t="array" ref="J83">IF(Men_5[[#This Row],[Number of Rounds]]&lt;=5,SUM(IF(ISNA(B83:H83),0,B83:H83)),SUM(LARGE(B83:H83,{1,2,3,4,5})))</f>
        <v>237.99999999999997</v>
      </c>
      <c r="K83" s="43" cm="1">
        <f t="array" ref="K83">73-SUM(IF(J83&gt;$J$18:$J$135,1/COUNTIF($J$18:$J$135,$J$18:$J$135)))</f>
        <v>48.999999999999972</v>
      </c>
    </row>
    <row r="84" spans="1:11" ht="16" x14ac:dyDescent="0.2">
      <c r="A84" s="65" t="s">
        <v>126</v>
      </c>
      <c r="B84" s="45" t="str">
        <f>_xlfn.IFNA(INDEX('RD1 Eagle'!$I$2:$I$200,MATCH(Men_5[[#This Row],[Rider]],'RD1 Eagle'!$F$2:$F$200,0)),"")</f>
        <v/>
      </c>
      <c r="C84" s="45">
        <f>_xlfn.IFNA(INDEX('RD2 Shepherds'!$I$2:$I$200,MATCH(Men_5[[#This Row],[Rider]],'RD2 Shepherds'!$F$2:$F$200,0)),"")</f>
        <v>237.99999999999997</v>
      </c>
      <c r="D84" s="45"/>
      <c r="E84" s="45"/>
      <c r="F84" s="45"/>
      <c r="G84" s="45"/>
      <c r="H84" s="45"/>
      <c r="I84" s="45">
        <f>7-COUNTBLANK(Men_5[[#This Row],[RD1 XCC Eagle]:[RD7 XCM TBD]])</f>
        <v>1</v>
      </c>
      <c r="J84" s="76" cm="1">
        <f t="array" ref="J84">IF(Men_5[[#This Row],[Number of Rounds]]&lt;=5,SUM(IF(ISNA(B84:H84),0,B84:H84)),SUM(LARGE(B84:H84,{1,2,3,4,5})))</f>
        <v>237.99999999999997</v>
      </c>
      <c r="K84" s="43" cm="1">
        <f t="array" ref="K84">73-SUM(IF(J84&gt;$J$18:$J$135,1/COUNTIF($J$18:$J$135,$J$18:$J$135)))</f>
        <v>48.999999999999972</v>
      </c>
    </row>
    <row r="85" spans="1:11" ht="16" x14ac:dyDescent="0.2">
      <c r="A85" s="65" t="s">
        <v>152</v>
      </c>
      <c r="B85" s="45" t="str">
        <f>_xlfn.IFNA(INDEX('RD1 Eagle'!$I$2:$I$200,MATCH(Men_5[[#This Row],[Rider]],'RD1 Eagle'!$F$2:$F$200,0)),"")</f>
        <v/>
      </c>
      <c r="C85" s="45">
        <f>_xlfn.IFNA(INDEX('RD2 Shepherds'!$I$2:$I$200,MATCH(Men_5[[#This Row],[Rider]],'RD2 Shepherds'!$F$2:$F$200,0)),"")</f>
        <v>234</v>
      </c>
      <c r="D85" s="45"/>
      <c r="E85" s="45"/>
      <c r="F85" s="45"/>
      <c r="G85" s="45"/>
      <c r="H85" s="45"/>
      <c r="I85" s="45">
        <f>7-COUNTBLANK(Men_5[[#This Row],[RD1 XCC Eagle]:[RD7 XCM TBD]])</f>
        <v>1</v>
      </c>
      <c r="J85" s="76" cm="1">
        <f t="array" ref="J85">IF(Men_5[[#This Row],[Number of Rounds]]&lt;=5,SUM(IF(ISNA(B85:H85),0,B85:H85)),SUM(LARGE(B85:H85,{1,2,3,4,5})))</f>
        <v>234</v>
      </c>
      <c r="K85" s="43" cm="1">
        <f t="array" ref="K85">73-SUM(IF(J85&gt;$J$18:$J$135,1/COUNTIF($J$18:$J$135,$J$18:$J$135)))</f>
        <v>49.999999999999972</v>
      </c>
    </row>
    <row r="86" spans="1:11" ht="16" x14ac:dyDescent="0.2">
      <c r="A86" s="65" t="s">
        <v>106</v>
      </c>
      <c r="B86" s="45" t="str">
        <f>_xlfn.IFNA(INDEX('RD1 Eagle'!$I$2:$I$200,MATCH(Men_5[[#This Row],[Rider]],'RD1 Eagle'!$F$2:$F$200,0)),"")</f>
        <v/>
      </c>
      <c r="C86" s="45">
        <f>_xlfn.IFNA(INDEX('RD2 Shepherds'!$I$2:$I$200,MATCH(Men_5[[#This Row],[Rider]],'RD2 Shepherds'!$F$2:$F$200,0)),"")</f>
        <v>232</v>
      </c>
      <c r="D86" s="45"/>
      <c r="E86" s="45"/>
      <c r="F86" s="45"/>
      <c r="G86" s="45"/>
      <c r="H86" s="45"/>
      <c r="I86" s="45">
        <f>7-COUNTBLANK(Men_5[[#This Row],[RD1 XCC Eagle]:[RD7 XCM TBD]])</f>
        <v>1</v>
      </c>
      <c r="J86" s="76" cm="1">
        <f t="array" ref="J86">IF(Men_5[[#This Row],[Number of Rounds]]&lt;=5,SUM(IF(ISNA(B86:H86),0,B86:H86)),SUM(LARGE(B86:H86,{1,2,3,4,5})))</f>
        <v>232</v>
      </c>
      <c r="K86" s="43" cm="1">
        <f t="array" ref="K86">73-SUM(IF(J86&gt;$J$18:$J$135,1/COUNTIF($J$18:$J$135,$J$18:$J$135)))</f>
        <v>50.999999999999972</v>
      </c>
    </row>
    <row r="87" spans="1:11" ht="16" x14ac:dyDescent="0.2">
      <c r="A87" s="65" t="s">
        <v>153</v>
      </c>
      <c r="B87" s="45" t="str">
        <f>_xlfn.IFNA(INDEX('RD1 Eagle'!$I$2:$I$200,MATCH(Men_5[[#This Row],[Rider]],'RD1 Eagle'!$F$2:$F$200,0)),"")</f>
        <v/>
      </c>
      <c r="C87" s="45">
        <f>_xlfn.IFNA(INDEX('RD2 Shepherds'!$I$2:$I$200,MATCH(Men_5[[#This Row],[Rider]],'RD2 Shepherds'!$F$2:$F$200,0)),"")</f>
        <v>228</v>
      </c>
      <c r="D87" s="45"/>
      <c r="E87" s="45"/>
      <c r="F87" s="45"/>
      <c r="G87" s="45"/>
      <c r="H87" s="45"/>
      <c r="I87" s="45">
        <f>7-COUNTBLANK(Men_5[[#This Row],[RD1 XCC Eagle]:[RD7 XCM TBD]])</f>
        <v>1</v>
      </c>
      <c r="J87" s="76" cm="1">
        <f t="array" ref="J87">IF(Men_5[[#This Row],[Number of Rounds]]&lt;=5,SUM(IF(ISNA(B87:H87),0,B87:H87)),SUM(LARGE(B87:H87,{1,2,3,4,5})))</f>
        <v>228</v>
      </c>
      <c r="K87" s="43" cm="1">
        <f t="array" ref="K87">73-SUM(IF(J87&gt;$J$18:$J$135,1/COUNTIF($J$18:$J$135,$J$18:$J$135)))</f>
        <v>51.999999999999972</v>
      </c>
    </row>
    <row r="88" spans="1:11" ht="16" x14ac:dyDescent="0.2">
      <c r="A88" s="65" t="s">
        <v>107</v>
      </c>
      <c r="B88" s="45" t="str">
        <f>_xlfn.IFNA(INDEX('RD1 Eagle'!$I$2:$I$200,MATCH(Men_5[[#This Row],[Rider]],'RD1 Eagle'!$F$2:$F$200,0)),"")</f>
        <v/>
      </c>
      <c r="C88" s="45">
        <f>_xlfn.IFNA(INDEX('RD2 Shepherds'!$I$2:$I$200,MATCH(Men_5[[#This Row],[Rider]],'RD2 Shepherds'!$F$2:$F$200,0)),"")</f>
        <v>224</v>
      </c>
      <c r="D88" s="45"/>
      <c r="E88" s="45"/>
      <c r="F88" s="45"/>
      <c r="G88" s="45"/>
      <c r="H88" s="45"/>
      <c r="I88" s="45">
        <f>7-COUNTBLANK(Men_5[[#This Row],[RD1 XCC Eagle]:[RD7 XCM TBD]])</f>
        <v>1</v>
      </c>
      <c r="J88" s="76" cm="1">
        <f t="array" ref="J88">IF(Men_5[[#This Row],[Number of Rounds]]&lt;=5,SUM(IF(ISNA(B88:H88),0,B88:H88)),SUM(LARGE(B88:H88,{1,2,3,4,5})))</f>
        <v>224</v>
      </c>
      <c r="K88" s="43" cm="1">
        <f t="array" ref="K88">73-SUM(IF(J88&gt;$J$18:$J$135,1/COUNTIF($J$18:$J$135,$J$18:$J$135)))</f>
        <v>52.999999999999972</v>
      </c>
    </row>
    <row r="89" spans="1:11" ht="16" x14ac:dyDescent="0.2">
      <c r="A89" s="65" t="s">
        <v>128</v>
      </c>
      <c r="B89" s="45" t="str">
        <f>_xlfn.IFNA(INDEX('RD1 Eagle'!$I$2:$I$200,MATCH(Men_5[[#This Row],[Rider]],'RD1 Eagle'!$F$2:$F$200,0)),"")</f>
        <v/>
      </c>
      <c r="C89" s="45">
        <f>_xlfn.IFNA(INDEX('RD2 Shepherds'!$I$2:$I$200,MATCH(Men_5[[#This Row],[Rider]],'RD2 Shepherds'!$F$2:$F$200,0)),"")</f>
        <v>224</v>
      </c>
      <c r="D89" s="45"/>
      <c r="E89" s="45"/>
      <c r="F89" s="45"/>
      <c r="G89" s="45"/>
      <c r="H89" s="45"/>
      <c r="I89" s="45">
        <f>7-COUNTBLANK(Men_5[[#This Row],[RD1 XCC Eagle]:[RD7 XCM TBD]])</f>
        <v>1</v>
      </c>
      <c r="J89" s="76" cm="1">
        <f t="array" ref="J89">IF(Men_5[[#This Row],[Number of Rounds]]&lt;=5,SUM(IF(ISNA(B89:H89),0,B89:H89)),SUM(LARGE(B89:H89,{1,2,3,4,5})))</f>
        <v>224</v>
      </c>
      <c r="K89" s="43" cm="1">
        <f t="array" ref="K89">73-SUM(IF(J89&gt;$J$18:$J$135,1/COUNTIF($J$18:$J$135,$J$18:$J$135)))</f>
        <v>52.999999999999972</v>
      </c>
    </row>
    <row r="90" spans="1:11" ht="16" x14ac:dyDescent="0.2">
      <c r="A90" s="65" t="s">
        <v>290</v>
      </c>
      <c r="B90" s="45">
        <f>_xlfn.IFNA(INDEX('RD1 Eagle'!$I$2:$I$200,MATCH(Men_5[[#This Row],[Rider]],'RD1 Eagle'!$F$2:$F$200,0)),"")</f>
        <v>216</v>
      </c>
      <c r="C90" s="45" t="str">
        <f>_xlfn.IFNA(INDEX('RD2 Shepherds'!$I$2:$I$200,MATCH(Men_5[[#This Row],[Rider]],'RD2 Shepherds'!$F$2:$F$200,0)),"")</f>
        <v/>
      </c>
      <c r="D90" s="45"/>
      <c r="E90" s="45"/>
      <c r="F90" s="45"/>
      <c r="G90" s="45"/>
      <c r="H90" s="45"/>
      <c r="I90" s="45">
        <f>7-COUNTBLANK(Men_5[[#This Row],[RD1 XCC Eagle]:[RD7 XCM TBD]])</f>
        <v>1</v>
      </c>
      <c r="J90" s="76" cm="1">
        <f t="array" ref="J90">IF(Men_5[[#This Row],[Number of Rounds]]&lt;=5,SUM(IF(ISNA(B90:H90),0,B90:H90)),SUM(LARGE(B90:H90,{1,2,3,4,5})))</f>
        <v>216</v>
      </c>
      <c r="K90" s="43" cm="1">
        <f t="array" ref="K90">73-SUM(IF(J90&gt;$J$18:$J$135,1/COUNTIF($J$18:$J$135,$J$18:$J$135)))</f>
        <v>53.999999999999972</v>
      </c>
    </row>
    <row r="91" spans="1:11" ht="16" x14ac:dyDescent="0.2">
      <c r="A91" s="65" t="s">
        <v>155</v>
      </c>
      <c r="B91" s="45" t="str">
        <f>_xlfn.IFNA(INDEX('RD1 Eagle'!$I$2:$I$200,MATCH(Men_5[[#This Row],[Rider]],'RD1 Eagle'!$F$2:$F$200,0)),"")</f>
        <v/>
      </c>
      <c r="C91" s="45">
        <f>_xlfn.IFNA(INDEX('RD2 Shepherds'!$I$2:$I$200,MATCH(Men_5[[#This Row],[Rider]],'RD2 Shepherds'!$F$2:$F$200,0)),"")</f>
        <v>216</v>
      </c>
      <c r="D91" s="45"/>
      <c r="E91" s="45"/>
      <c r="F91" s="45"/>
      <c r="G91" s="45"/>
      <c r="H91" s="45"/>
      <c r="I91" s="45">
        <f>7-COUNTBLANK(Men_5[[#This Row],[RD1 XCC Eagle]:[RD7 XCM TBD]])</f>
        <v>1</v>
      </c>
      <c r="J91" s="76" cm="1">
        <f t="array" ref="J91">IF(Men_5[[#This Row],[Number of Rounds]]&lt;=5,SUM(IF(ISNA(B91:H91),0,B91:H91)),SUM(LARGE(B91:H91,{1,2,3,4,5})))</f>
        <v>216</v>
      </c>
      <c r="K91" s="43" cm="1">
        <f t="array" ref="K91">73-SUM(IF(J91&gt;$J$18:$J$135,1/COUNTIF($J$18:$J$135,$J$18:$J$135)))</f>
        <v>53.999999999999972</v>
      </c>
    </row>
    <row r="92" spans="1:11" ht="16" x14ac:dyDescent="0.2">
      <c r="A92" s="65" t="s">
        <v>292</v>
      </c>
      <c r="B92" s="45">
        <f>_xlfn.IFNA(INDEX('RD1 Eagle'!$I$2:$I$200,MATCH(Men_5[[#This Row],[Rider]],'RD1 Eagle'!$F$2:$F$200,0)),"")</f>
        <v>210</v>
      </c>
      <c r="C92" s="45" t="str">
        <f>_xlfn.IFNA(INDEX('RD2 Shepherds'!$I$2:$I$200,MATCH(Men_5[[#This Row],[Rider]],'RD2 Shepherds'!$F$2:$F$200,0)),"")</f>
        <v/>
      </c>
      <c r="D92" s="45"/>
      <c r="E92" s="45"/>
      <c r="F92" s="45"/>
      <c r="G92" s="45"/>
      <c r="H92" s="45"/>
      <c r="I92" s="45">
        <f>7-COUNTBLANK(Men_5[[#This Row],[RD1 XCC Eagle]:[RD7 XCM TBD]])</f>
        <v>1</v>
      </c>
      <c r="J92" s="76" cm="1">
        <f t="array" ref="J92">IF(Men_5[[#This Row],[Number of Rounds]]&lt;=5,SUM(IF(ISNA(B92:H92),0,B92:H92)),SUM(LARGE(B92:H92,{1,2,3,4,5})))</f>
        <v>210</v>
      </c>
      <c r="K92" s="43" cm="1">
        <f t="array" ref="K92">73-SUM(IF(J92&gt;$J$18:$J$135,1/COUNTIF($J$18:$J$135,$J$18:$J$135)))</f>
        <v>54.999999999999972</v>
      </c>
    </row>
    <row r="93" spans="1:11" ht="16" x14ac:dyDescent="0.2">
      <c r="A93" s="65" t="s">
        <v>156</v>
      </c>
      <c r="B93" s="45" t="str">
        <f>_xlfn.IFNA(INDEX('RD1 Eagle'!$I$2:$I$200,MATCH(Men_5[[#This Row],[Rider]],'RD1 Eagle'!$F$2:$F$200,0)),"")</f>
        <v/>
      </c>
      <c r="C93" s="45">
        <f>_xlfn.IFNA(INDEX('RD2 Shepherds'!$I$2:$I$200,MATCH(Men_5[[#This Row],[Rider]],'RD2 Shepherds'!$F$2:$F$200,0)),"")</f>
        <v>210</v>
      </c>
      <c r="D93" s="45"/>
      <c r="E93" s="45"/>
      <c r="F93" s="45"/>
      <c r="G93" s="45"/>
      <c r="H93" s="45"/>
      <c r="I93" s="45">
        <f>7-COUNTBLANK(Men_5[[#This Row],[RD1 XCC Eagle]:[RD7 XCM TBD]])</f>
        <v>1</v>
      </c>
      <c r="J93" s="76" cm="1">
        <f t="array" ref="J93">IF(Men_5[[#This Row],[Number of Rounds]]&lt;=5,SUM(IF(ISNA(B93:H93),0,B93:H93)),SUM(LARGE(B93:H93,{1,2,3,4,5})))</f>
        <v>210</v>
      </c>
      <c r="K93" s="43" cm="1">
        <f t="array" ref="K93">73-SUM(IF(J93&gt;$J$18:$J$135,1/COUNTIF($J$18:$J$135,$J$18:$J$135)))</f>
        <v>54.999999999999972</v>
      </c>
    </row>
    <row r="94" spans="1:11" ht="16" x14ac:dyDescent="0.2">
      <c r="A94" s="65" t="s">
        <v>109</v>
      </c>
      <c r="B94" s="45" t="str">
        <f>_xlfn.IFNA(INDEX('RD1 Eagle'!$I$2:$I$200,MATCH(Men_5[[#This Row],[Rider]],'RD1 Eagle'!$F$2:$F$200,0)),"")</f>
        <v/>
      </c>
      <c r="C94" s="45">
        <f>_xlfn.IFNA(INDEX('RD2 Shepherds'!$I$2:$I$200,MATCH(Men_5[[#This Row],[Rider]],'RD2 Shepherds'!$F$2:$F$200,0)),"")</f>
        <v>208</v>
      </c>
      <c r="D94" s="45"/>
      <c r="E94" s="45"/>
      <c r="F94" s="45"/>
      <c r="G94" s="45"/>
      <c r="H94" s="45"/>
      <c r="I94" s="45">
        <f>7-COUNTBLANK(Men_5[[#This Row],[RD1 XCC Eagle]:[RD7 XCM TBD]])</f>
        <v>1</v>
      </c>
      <c r="J94" s="76" cm="1">
        <f t="array" ref="J94">IF(Men_5[[#This Row],[Number of Rounds]]&lt;=5,SUM(IF(ISNA(B94:H94),0,B94:H94)),SUM(LARGE(B94:H94,{1,2,3,4,5})))</f>
        <v>208</v>
      </c>
      <c r="K94" s="43" cm="1">
        <f t="array" ref="K94">73-SUM(IF(J94&gt;$J$18:$J$135,1/COUNTIF($J$18:$J$135,$J$18:$J$135)))</f>
        <v>55.999999999999972</v>
      </c>
    </row>
    <row r="95" spans="1:11" ht="16" x14ac:dyDescent="0.2">
      <c r="A95" s="65" t="s">
        <v>157</v>
      </c>
      <c r="B95" s="45" t="str">
        <f>_xlfn.IFNA(INDEX('RD1 Eagle'!$I$2:$I$200,MATCH(Men_5[[#This Row],[Rider]],'RD1 Eagle'!$F$2:$F$200,0)),"")</f>
        <v/>
      </c>
      <c r="C95" s="45">
        <f>_xlfn.IFNA(INDEX('RD2 Shepherds'!$I$2:$I$200,MATCH(Men_5[[#This Row],[Rider]],'RD2 Shepherds'!$F$2:$F$200,0)),"")</f>
        <v>204</v>
      </c>
      <c r="D95" s="53"/>
      <c r="E95" s="53"/>
      <c r="F95" s="53"/>
      <c r="G95" s="53"/>
      <c r="H95" s="53"/>
      <c r="I95" s="45">
        <f>7-COUNTBLANK(Men_5[[#This Row],[RD1 XCC Eagle]:[RD7 XCM TBD]])</f>
        <v>1</v>
      </c>
      <c r="J95" s="77" cm="1">
        <f t="array" ref="J95">IF(Men_5[[#This Row],[Number of Rounds]]&lt;=5,SUM(IF(ISNA(B95:H95),0,B95:H95)),SUM(LARGE(B95:H95,{1,2,3,4,5})))</f>
        <v>204</v>
      </c>
      <c r="K95" s="43" cm="1">
        <f t="array" ref="K95">73-SUM(IF(J95&gt;$J$18:$J$135,1/COUNTIF($J$18:$J$135,$J$18:$J$135)))</f>
        <v>57.000000000000014</v>
      </c>
    </row>
    <row r="96" spans="1:11" ht="16" x14ac:dyDescent="0.2">
      <c r="A96" s="65" t="s">
        <v>110</v>
      </c>
      <c r="B96" s="45" t="str">
        <f>_xlfn.IFNA(INDEX('RD1 Eagle'!$I$2:$I$200,MATCH(Men_5[[#This Row],[Rider]],'RD1 Eagle'!$F$2:$F$200,0)),"")</f>
        <v/>
      </c>
      <c r="C96" s="45">
        <f>_xlfn.IFNA(INDEX('RD2 Shepherds'!$I$2:$I$200,MATCH(Men_5[[#This Row],[Rider]],'RD2 Shepherds'!$F$2:$F$200,0)),"")</f>
        <v>200</v>
      </c>
      <c r="D96" s="45"/>
      <c r="E96" s="45"/>
      <c r="F96" s="45"/>
      <c r="G96" s="45"/>
      <c r="H96" s="45"/>
      <c r="I96" s="45">
        <f>7-COUNTBLANK(Men_5[[#This Row],[RD1 XCC Eagle]:[RD7 XCM TBD]])</f>
        <v>1</v>
      </c>
      <c r="J96" s="76" cm="1">
        <f t="array" ref="J96">IF(Men_5[[#This Row],[Number of Rounds]]&lt;=5,SUM(IF(ISNA(B96:H96),0,B96:H96)),SUM(LARGE(B96:H96,{1,2,3,4,5})))</f>
        <v>200</v>
      </c>
      <c r="K96" s="43" cm="1">
        <f t="array" ref="K96">73-SUM(IF(J96&gt;$J$18:$J$135,1/COUNTIF($J$18:$J$135,$J$18:$J$135)))</f>
        <v>58.000000000000014</v>
      </c>
    </row>
    <row r="97" spans="1:11" ht="16" x14ac:dyDescent="0.2">
      <c r="A97" s="65" t="s">
        <v>158</v>
      </c>
      <c r="B97" s="45" t="str">
        <f>_xlfn.IFNA(INDEX('RD1 Eagle'!$I$2:$I$200,MATCH(Men_5[[#This Row],[Rider]],'RD1 Eagle'!$F$2:$F$200,0)),"")</f>
        <v/>
      </c>
      <c r="C97" s="45">
        <f>_xlfn.IFNA(INDEX('RD2 Shepherds'!$I$2:$I$200,MATCH(Men_5[[#This Row],[Rider]],'RD2 Shepherds'!$F$2:$F$200,0)),"")</f>
        <v>198</v>
      </c>
      <c r="D97" s="45"/>
      <c r="E97" s="45"/>
      <c r="F97" s="45"/>
      <c r="G97" s="45"/>
      <c r="H97" s="45"/>
      <c r="I97" s="45">
        <f>7-COUNTBLANK(Men_5[[#This Row],[RD1 XCC Eagle]:[RD7 XCM TBD]])</f>
        <v>1</v>
      </c>
      <c r="J97" s="76" cm="1">
        <f t="array" ref="J97">IF(Men_5[[#This Row],[Number of Rounds]]&lt;=5,SUM(IF(ISNA(B97:H97),0,B97:H97)),SUM(LARGE(B97:H97,{1,2,3,4,5})))</f>
        <v>198</v>
      </c>
      <c r="K97" s="43" cm="1">
        <f t="array" ref="K97">73-SUM(IF(J97&gt;$J$18:$J$135,1/COUNTIF($J$18:$J$135,$J$18:$J$135)))</f>
        <v>59.000000000000014</v>
      </c>
    </row>
    <row r="98" spans="1:11" ht="16" x14ac:dyDescent="0.2">
      <c r="A98" s="65" t="s">
        <v>111</v>
      </c>
      <c r="B98" s="45" t="str">
        <f>_xlfn.IFNA(INDEX('RD1 Eagle'!$I$2:$I$200,MATCH(Men_5[[#This Row],[Rider]],'RD1 Eagle'!$F$2:$F$200,0)),"")</f>
        <v/>
      </c>
      <c r="C98" s="45">
        <f>_xlfn.IFNA(INDEX('RD2 Shepherds'!$I$2:$I$200,MATCH(Men_5[[#This Row],[Rider]],'RD2 Shepherds'!$F$2:$F$200,0)),"")</f>
        <v>196</v>
      </c>
      <c r="D98" s="45"/>
      <c r="E98" s="45"/>
      <c r="F98" s="45"/>
      <c r="G98" s="45"/>
      <c r="H98" s="45"/>
      <c r="I98" s="45">
        <f>7-COUNTBLANK(Men_5[[#This Row],[RD1 XCC Eagle]:[RD7 XCM TBD]])</f>
        <v>1</v>
      </c>
      <c r="J98" s="76" cm="1">
        <f t="array" ref="J98">IF(Men_5[[#This Row],[Number of Rounds]]&lt;=5,SUM(IF(ISNA(B98:H98),0,B98:H98)),SUM(LARGE(B98:H98,{1,2,3,4,5})))</f>
        <v>196</v>
      </c>
      <c r="K98" s="43" cm="1">
        <f t="array" ref="K98">73-SUM(IF(J98&gt;$J$18:$J$135,1/COUNTIF($J$18:$J$135,$J$18:$J$135)))</f>
        <v>60.000000000000014</v>
      </c>
    </row>
    <row r="99" spans="1:11" ht="16" x14ac:dyDescent="0.2">
      <c r="A99" s="65" t="s">
        <v>159</v>
      </c>
      <c r="B99" s="45" t="str">
        <f>_xlfn.IFNA(INDEX('RD1 Eagle'!$I$2:$I$200,MATCH(Men_5[[#This Row],[Rider]],'RD1 Eagle'!$F$2:$F$200,0)),"")</f>
        <v/>
      </c>
      <c r="C99" s="45">
        <f>_xlfn.IFNA(INDEX('RD2 Shepherds'!$I$2:$I$200,MATCH(Men_5[[#This Row],[Rider]],'RD2 Shepherds'!$F$2:$F$200,0)),"")</f>
        <v>192</v>
      </c>
      <c r="D99" s="45"/>
      <c r="E99" s="45"/>
      <c r="F99" s="45"/>
      <c r="G99" s="45"/>
      <c r="H99" s="45"/>
      <c r="I99" s="45">
        <f>7-COUNTBLANK(Men_5[[#This Row],[RD1 XCC Eagle]:[RD7 XCM TBD]])</f>
        <v>1</v>
      </c>
      <c r="J99" s="76" cm="1">
        <f t="array" ref="J99">IF(Men_5[[#This Row],[Number of Rounds]]&lt;=5,SUM(IF(ISNA(B99:H99),0,B99:H99)),SUM(LARGE(B99:H99,{1,2,3,4,5})))</f>
        <v>192</v>
      </c>
      <c r="K99" s="43" cm="1">
        <f t="array" ref="K99">73-SUM(IF(J99&gt;$J$18:$J$135,1/COUNTIF($J$18:$J$135,$J$18:$J$135)))</f>
        <v>61.000000000000014</v>
      </c>
    </row>
    <row r="100" spans="1:11" ht="16" x14ac:dyDescent="0.2">
      <c r="A100" s="65" t="s">
        <v>133</v>
      </c>
      <c r="B100" s="45" t="str">
        <f>_xlfn.IFNA(INDEX('RD1 Eagle'!$I$2:$I$200,MATCH(Men_5[[#This Row],[Rider]],'RD1 Eagle'!$F$2:$F$200,0)),"")</f>
        <v/>
      </c>
      <c r="C100" s="45">
        <f>_xlfn.IFNA(INDEX('RD2 Shepherds'!$I$2:$I$200,MATCH(Men_5[[#This Row],[Rider]],'RD2 Shepherds'!$F$2:$F$200,0)),"")</f>
        <v>189</v>
      </c>
      <c r="D100" s="45"/>
      <c r="E100" s="45"/>
      <c r="F100" s="45"/>
      <c r="G100" s="45"/>
      <c r="H100" s="45"/>
      <c r="I100" s="45">
        <f>7-COUNTBLANK(Men_5[[#This Row],[RD1 XCC Eagle]:[RD7 XCM TBD]])</f>
        <v>1</v>
      </c>
      <c r="J100" s="76" cm="1">
        <f t="array" ref="J100">IF(Men_5[[#This Row],[Number of Rounds]]&lt;=5,SUM(IF(ISNA(B100:H100),0,B100:H100)),SUM(LARGE(B100:H100,{1,2,3,4,5})))</f>
        <v>189</v>
      </c>
      <c r="K100" s="43" cm="1">
        <f t="array" ref="K100">73-SUM(IF(J100&gt;$J$18:$J$135,1/COUNTIF($J$18:$J$135,$J$18:$J$135)))</f>
        <v>62.000000000000014</v>
      </c>
    </row>
    <row r="101" spans="1:11" ht="16" x14ac:dyDescent="0.2">
      <c r="A101" s="65" t="s">
        <v>160</v>
      </c>
      <c r="B101" s="45" t="str">
        <f>_xlfn.IFNA(INDEX('RD1 Eagle'!$I$2:$I$200,MATCH(Men_5[[#This Row],[Rider]],'RD1 Eagle'!$F$2:$F$200,0)),"")</f>
        <v/>
      </c>
      <c r="C101" s="45">
        <f>_xlfn.IFNA(INDEX('RD2 Shepherds'!$I$2:$I$200,MATCH(Men_5[[#This Row],[Rider]],'RD2 Shepherds'!$F$2:$F$200,0)),"")</f>
        <v>186</v>
      </c>
      <c r="D101" s="45"/>
      <c r="E101" s="45"/>
      <c r="F101" s="45"/>
      <c r="G101" s="45"/>
      <c r="H101" s="45"/>
      <c r="I101" s="45">
        <f>7-COUNTBLANK(Men_5[[#This Row],[RD1 XCC Eagle]:[RD7 XCM TBD]])</f>
        <v>1</v>
      </c>
      <c r="J101" s="76" cm="1">
        <f t="array" ref="J101">IF(Men_5[[#This Row],[Number of Rounds]]&lt;=5,SUM(IF(ISNA(B101:H101),0,B101:H101)),SUM(LARGE(B101:H101,{1,2,3,4,5})))</f>
        <v>186</v>
      </c>
      <c r="K101" s="43" cm="1">
        <f t="array" ref="K101">73-SUM(IF(J101&gt;$J$18:$J$135,1/COUNTIF($J$18:$J$135,$J$18:$J$135)))</f>
        <v>63.000000000000014</v>
      </c>
    </row>
    <row r="102" spans="1:11" ht="16" x14ac:dyDescent="0.2">
      <c r="A102" s="65" t="s">
        <v>269</v>
      </c>
      <c r="B102" s="45">
        <f>_xlfn.IFNA(INDEX('RD1 Eagle'!$I$2:$I$200,MATCH(Men_5[[#This Row],[Rider]],'RD1 Eagle'!$F$2:$F$200,0)),"")</f>
        <v>182</v>
      </c>
      <c r="C102" s="45" t="str">
        <f>_xlfn.IFNA(INDEX('RD2 Shepherds'!$I$2:$I$200,MATCH(Men_5[[#This Row],[Rider]],'RD2 Shepherds'!$F$2:$F$200,0)),"")</f>
        <v/>
      </c>
      <c r="D102" s="45"/>
      <c r="E102" s="45"/>
      <c r="F102" s="45"/>
      <c r="G102" s="45"/>
      <c r="H102" s="45"/>
      <c r="I102" s="45">
        <f>7-COUNTBLANK(Men_5[[#This Row],[RD1 XCC Eagle]:[RD7 XCM TBD]])</f>
        <v>1</v>
      </c>
      <c r="J102" s="76" cm="1">
        <f t="array" ref="J102">IF(Men_5[[#This Row],[Number of Rounds]]&lt;=5,SUM(IF(ISNA(B102:H102),0,B102:H102)),SUM(LARGE(B102:H102,{1,2,3,4,5})))</f>
        <v>182</v>
      </c>
      <c r="K102" s="43" cm="1">
        <f t="array" ref="K102">73-SUM(IF(J102&gt;$J$18:$J$135,1/COUNTIF($J$18:$J$135,$J$18:$J$135)))</f>
        <v>64.000000000000014</v>
      </c>
    </row>
    <row r="103" spans="1:11" ht="16" x14ac:dyDescent="0.2">
      <c r="A103" s="65" t="s">
        <v>134</v>
      </c>
      <c r="B103" s="45" t="str">
        <f>_xlfn.IFNA(INDEX('RD1 Eagle'!$I$2:$I$200,MATCH(Men_5[[#This Row],[Rider]],'RD1 Eagle'!$F$2:$F$200,0)),"")</f>
        <v/>
      </c>
      <c r="C103" s="45">
        <f>_xlfn.IFNA(INDEX('RD2 Shepherds'!$I$2:$I$200,MATCH(Men_5[[#This Row],[Rider]],'RD2 Shepherds'!$F$2:$F$200,0)),"")</f>
        <v>182</v>
      </c>
      <c r="D103" s="45"/>
      <c r="E103" s="45"/>
      <c r="F103" s="45"/>
      <c r="G103" s="45"/>
      <c r="H103" s="45"/>
      <c r="I103" s="45">
        <f>7-COUNTBLANK(Men_5[[#This Row],[RD1 XCC Eagle]:[RD7 XCM TBD]])</f>
        <v>1</v>
      </c>
      <c r="J103" s="76" cm="1">
        <f t="array" ref="J103">IF(Men_5[[#This Row],[Number of Rounds]]&lt;=5,SUM(IF(ISNA(B103:H103),0,B103:H103)),SUM(LARGE(B103:H103,{1,2,3,4,5})))</f>
        <v>182</v>
      </c>
      <c r="K103" s="43" cm="1">
        <f t="array" ref="K103">73-SUM(IF(J103&gt;$J$18:$J$135,1/COUNTIF($J$18:$J$135,$J$18:$J$135)))</f>
        <v>64.000000000000014</v>
      </c>
    </row>
    <row r="104" spans="1:11" ht="16" x14ac:dyDescent="0.2">
      <c r="A104" s="65" t="s">
        <v>161</v>
      </c>
      <c r="B104" s="45" t="str">
        <f>_xlfn.IFNA(INDEX('RD1 Eagle'!$I$2:$I$200,MATCH(Men_5[[#This Row],[Rider]],'RD1 Eagle'!$F$2:$F$200,0)),"")</f>
        <v/>
      </c>
      <c r="C104" s="45">
        <f>_xlfn.IFNA(INDEX('RD2 Shepherds'!$I$2:$I$200,MATCH(Men_5[[#This Row],[Rider]],'RD2 Shepherds'!$F$2:$F$200,0)),"")</f>
        <v>180</v>
      </c>
      <c r="D104" s="45"/>
      <c r="E104" s="45"/>
      <c r="F104" s="45"/>
      <c r="G104" s="45"/>
      <c r="H104" s="45"/>
      <c r="I104" s="45">
        <f>7-COUNTBLANK(Men_5[[#This Row],[RD1 XCC Eagle]:[RD7 XCM TBD]])</f>
        <v>1</v>
      </c>
      <c r="J104" s="76" cm="1">
        <f t="array" ref="J104">IF(Men_5[[#This Row],[Number of Rounds]]&lt;=5,SUM(IF(ISNA(B104:H104),0,B104:H104)),SUM(LARGE(B104:H104,{1,2,3,4,5})))</f>
        <v>180</v>
      </c>
      <c r="K104" s="43" cm="1">
        <f t="array" ref="K104">73-SUM(IF(J104&gt;$J$18:$J$135,1/COUNTIF($J$18:$J$135,$J$18:$J$135)))</f>
        <v>64.999999999999986</v>
      </c>
    </row>
    <row r="105" spans="1:11" ht="16" x14ac:dyDescent="0.2">
      <c r="A105" s="65" t="s">
        <v>135</v>
      </c>
      <c r="B105" s="45" t="str">
        <f>_xlfn.IFNA(INDEX('RD1 Eagle'!$I$2:$I$200,MATCH(Men_5[[#This Row],[Rider]],'RD1 Eagle'!$F$2:$F$200,0)),"")</f>
        <v/>
      </c>
      <c r="C105" s="45">
        <f>_xlfn.IFNA(INDEX('RD2 Shepherds'!$I$2:$I$200,MATCH(Men_5[[#This Row],[Rider]],'RD2 Shepherds'!$F$2:$F$200,0)),"")</f>
        <v>175</v>
      </c>
      <c r="D105" s="45"/>
      <c r="E105" s="45"/>
      <c r="F105" s="45"/>
      <c r="G105" s="45"/>
      <c r="H105" s="45"/>
      <c r="I105" s="45">
        <f>7-COUNTBLANK(Men_5[[#This Row],[RD1 XCC Eagle]:[RD7 XCM TBD]])</f>
        <v>1</v>
      </c>
      <c r="J105" s="76" cm="1">
        <f t="array" ref="J105">IF(Men_5[[#This Row],[Number of Rounds]]&lt;=5,SUM(IF(ISNA(B105:H105),0,B105:H105)),SUM(LARGE(B105:H105,{1,2,3,4,5})))</f>
        <v>175</v>
      </c>
      <c r="K105" s="43" cm="1">
        <f t="array" ref="K105">73-SUM(IF(J105&gt;$J$18:$J$135,1/COUNTIF($J$18:$J$135,$J$18:$J$135)))</f>
        <v>65.999999999999986</v>
      </c>
    </row>
    <row r="106" spans="1:11" ht="16" x14ac:dyDescent="0.2">
      <c r="A106" s="65" t="s">
        <v>136</v>
      </c>
      <c r="B106" s="45" t="str">
        <f>_xlfn.IFNA(INDEX('RD1 Eagle'!$I$2:$I$200,MATCH(Men_5[[#This Row],[Rider]],'RD1 Eagle'!$F$2:$F$200,0)),"")</f>
        <v/>
      </c>
      <c r="C106" s="45">
        <f>_xlfn.IFNA(INDEX('RD2 Shepherds'!$I$2:$I$200,MATCH(Men_5[[#This Row],[Rider]],'RD2 Shepherds'!$F$2:$F$200,0)),"")</f>
        <v>171.5</v>
      </c>
      <c r="D106" s="45"/>
      <c r="E106" s="45"/>
      <c r="F106" s="45"/>
      <c r="G106" s="45"/>
      <c r="H106" s="45"/>
      <c r="I106" s="45">
        <f>7-COUNTBLANK(Men_5[[#This Row],[RD1 XCC Eagle]:[RD7 XCM TBD]])</f>
        <v>1</v>
      </c>
      <c r="J106" s="76" cm="1">
        <f t="array" ref="J106">IF(Men_5[[#This Row],[Number of Rounds]]&lt;=5,SUM(IF(ISNA(B106:H106),0,B106:H106)),SUM(LARGE(B106:H106,{1,2,3,4,5})))</f>
        <v>171.5</v>
      </c>
      <c r="K106" s="43" cm="1">
        <f t="array" ref="K106">73-SUM(IF(J106&gt;$J$18:$J$135,1/COUNTIF($J$18:$J$135,$J$18:$J$135)))</f>
        <v>66.999999999999986</v>
      </c>
    </row>
    <row r="107" spans="1:11" ht="16" x14ac:dyDescent="0.2">
      <c r="A107" s="65" t="s">
        <v>272</v>
      </c>
      <c r="B107" s="45">
        <f>_xlfn.IFNA(INDEX('RD1 Eagle'!$I$2:$I$200,MATCH(Men_5[[#This Row],[Rider]],'RD1 Eagle'!$F$2:$F$200,0)),"")</f>
        <v>171.5</v>
      </c>
      <c r="C107" s="45" t="str">
        <f>_xlfn.IFNA(INDEX('RD2 Shepherds'!$I$2:$I$200,MATCH(Men_5[[#This Row],[Rider]],'RD2 Shepherds'!$F$2:$F$200,0)),"")</f>
        <v/>
      </c>
      <c r="D107" s="45"/>
      <c r="E107" s="45"/>
      <c r="F107" s="45"/>
      <c r="G107" s="45"/>
      <c r="H107" s="45"/>
      <c r="I107" s="45">
        <f>7-COUNTBLANK(Men_5[[#This Row],[RD1 XCC Eagle]:[RD7 XCM TBD]])</f>
        <v>1</v>
      </c>
      <c r="J107" s="76" cm="1">
        <f t="array" ref="J107">IF(Men_5[[#This Row],[Number of Rounds]]&lt;=5,SUM(IF(ISNA(B107:H107),0,B107:H107)),SUM(LARGE(B107:H107,{1,2,3,4,5})))</f>
        <v>171.5</v>
      </c>
      <c r="K107" s="43" cm="1">
        <f t="array" ref="K107">73-SUM(IF(J107&gt;$J$18:$J$135,1/COUNTIF($J$18:$J$135,$J$18:$J$135)))</f>
        <v>66.999999999999986</v>
      </c>
    </row>
    <row r="108" spans="1:11" ht="16" x14ac:dyDescent="0.2">
      <c r="A108" s="65" t="s">
        <v>275</v>
      </c>
      <c r="B108" s="45">
        <f>_xlfn.IFNA(INDEX('RD1 Eagle'!$I$2:$I$200,MATCH(Men_5[[#This Row],[Rider]],'RD1 Eagle'!$F$2:$F$200,0)),"")</f>
        <v>164.5</v>
      </c>
      <c r="C108" s="45" t="str">
        <f>_xlfn.IFNA(INDEX('RD2 Shepherds'!$I$2:$I$200,MATCH(Men_5[[#This Row],[Rider]],'RD2 Shepherds'!$F$2:$F$200,0)),"")</f>
        <v/>
      </c>
      <c r="D108" s="45"/>
      <c r="E108" s="45"/>
      <c r="F108" s="45"/>
      <c r="G108" s="45"/>
      <c r="H108" s="45"/>
      <c r="I108" s="45">
        <f>7-COUNTBLANK(Men_5[[#This Row],[RD1 XCC Eagle]:[RD7 XCM TBD]])</f>
        <v>1</v>
      </c>
      <c r="J108" s="76" cm="1">
        <f t="array" ref="J108">IF(Men_5[[#This Row],[Number of Rounds]]&lt;=5,SUM(IF(ISNA(B108:H108),0,B108:H108)),SUM(LARGE(B108:H108,{1,2,3,4,5})))</f>
        <v>164.5</v>
      </c>
      <c r="K108" s="43" cm="1">
        <f t="array" ref="K108">73-SUM(IF(J108&gt;$J$18:$J$135,1/COUNTIF($J$18:$J$135,$J$18:$J$135)))</f>
        <v>67.999999999999986</v>
      </c>
    </row>
    <row r="109" spans="1:11" ht="16" x14ac:dyDescent="0.2">
      <c r="A109" s="65" t="s">
        <v>164</v>
      </c>
      <c r="B109" s="45" t="str">
        <f>_xlfn.IFNA(INDEX('RD1 Eagle'!$I$2:$I$200,MATCH(Men_5[[#This Row],[Rider]],'RD1 Eagle'!$F$2:$F$200,0)),"")</f>
        <v/>
      </c>
      <c r="C109" s="45">
        <f>_xlfn.IFNA(INDEX('RD2 Shepherds'!$I$2:$I$200,MATCH(Men_5[[#This Row],[Rider]],'RD2 Shepherds'!$F$2:$F$200,0)),"")</f>
        <v>162</v>
      </c>
      <c r="D109" s="45"/>
      <c r="E109" s="45"/>
      <c r="F109" s="45"/>
      <c r="G109" s="45"/>
      <c r="H109" s="45"/>
      <c r="I109" s="45">
        <f>7-COUNTBLANK(Men_5[[#This Row],[RD1 XCC Eagle]:[RD7 XCM TBD]])</f>
        <v>1</v>
      </c>
      <c r="J109" s="76" cm="1">
        <f t="array" ref="J109">IF(Men_5[[#This Row],[Number of Rounds]]&lt;=5,SUM(IF(ISNA(B109:H109),0,B109:H109)),SUM(LARGE(B109:H109,{1,2,3,4,5})))</f>
        <v>162</v>
      </c>
      <c r="K109" s="43" cm="1">
        <f t="array" ref="K109">73-SUM(IF(J109&gt;$J$18:$J$135,1/COUNTIF($J$18:$J$135,$J$18:$J$135)))</f>
        <v>69</v>
      </c>
    </row>
    <row r="110" spans="1:11" ht="16" x14ac:dyDescent="0.2">
      <c r="A110" s="65" t="s">
        <v>165</v>
      </c>
      <c r="B110" s="45" t="str">
        <f>_xlfn.IFNA(INDEX('RD1 Eagle'!$I$2:$I$200,MATCH(Men_5[[#This Row],[Rider]],'RD1 Eagle'!$F$2:$F$200,0)),"")</f>
        <v/>
      </c>
      <c r="C110" s="45">
        <f>_xlfn.IFNA(INDEX('RD2 Shepherds'!$I$2:$I$200,MATCH(Men_5[[#This Row],[Rider]],'RD2 Shepherds'!$F$2:$F$200,0)),"")</f>
        <v>156</v>
      </c>
      <c r="D110" s="45"/>
      <c r="E110" s="45"/>
      <c r="F110" s="45"/>
      <c r="G110" s="45"/>
      <c r="H110" s="45"/>
      <c r="I110" s="45">
        <f>7-COUNTBLANK(Men_5[[#This Row],[RD1 XCC Eagle]:[RD7 XCM TBD]])</f>
        <v>1</v>
      </c>
      <c r="J110" s="76" cm="1">
        <f t="array" ref="J110">IF(Men_5[[#This Row],[Number of Rounds]]&lt;=5,SUM(IF(ISNA(B110:H110),0,B110:H110)),SUM(LARGE(B110:H110,{1,2,3,4,5})))</f>
        <v>156</v>
      </c>
      <c r="K110" s="43" cm="1">
        <f t="array" ref="K110">73-SUM(IF(J110&gt;$J$18:$J$135,1/COUNTIF($J$18:$J$135,$J$18:$J$135)))</f>
        <v>70</v>
      </c>
    </row>
    <row r="111" spans="1:11" ht="16" x14ac:dyDescent="0.2">
      <c r="A111" s="65" t="s">
        <v>166</v>
      </c>
      <c r="B111" s="45" t="str">
        <f>_xlfn.IFNA(INDEX('RD1 Eagle'!$I$2:$I$200,MATCH(Men_5[[#This Row],[Rider]],'RD1 Eagle'!$F$2:$F$200,0)),"")</f>
        <v/>
      </c>
      <c r="C111" s="45">
        <f>_xlfn.IFNA(INDEX('RD2 Shepherds'!$I$2:$I$200,MATCH(Men_5[[#This Row],[Rider]],'RD2 Shepherds'!$F$2:$F$200,0)),"")</f>
        <v>150</v>
      </c>
      <c r="D111" s="45"/>
      <c r="E111" s="45"/>
      <c r="F111" s="45"/>
      <c r="G111" s="45"/>
      <c r="H111" s="45"/>
      <c r="I111" s="45">
        <f>7-COUNTBLANK(Men_5[[#This Row],[RD1 XCC Eagle]:[RD7 XCM TBD]])</f>
        <v>1</v>
      </c>
      <c r="J111" s="76" cm="1">
        <f t="array" ref="J111">IF(Men_5[[#This Row],[Number of Rounds]]&lt;=5,SUM(IF(ISNA(B111:H111),0,B111:H111)),SUM(LARGE(B111:H111,{1,2,3,4,5})))</f>
        <v>150</v>
      </c>
      <c r="K111" s="43" cm="1">
        <f t="array" ref="K111">73-SUM(IF(J111&gt;$J$18:$J$135,1/COUNTIF($J$18:$J$135,$J$18:$J$135)))</f>
        <v>71</v>
      </c>
    </row>
    <row r="112" spans="1:11" ht="16" x14ac:dyDescent="0.2">
      <c r="A112" s="65" t="s">
        <v>167</v>
      </c>
      <c r="B112" s="45" t="str">
        <f>_xlfn.IFNA(INDEX('RD1 Eagle'!$I$2:$I$200,MATCH(Men_5[[#This Row],[Rider]],'RD1 Eagle'!$F$2:$F$200,0)),"")</f>
        <v/>
      </c>
      <c r="C112" s="45">
        <f>_xlfn.IFNA(INDEX('RD2 Shepherds'!$I$2:$I$200,MATCH(Men_5[[#This Row],[Rider]],'RD2 Shepherds'!$F$2:$F$200,0)),"")</f>
        <v>147</v>
      </c>
      <c r="D112" s="45"/>
      <c r="E112" s="45"/>
      <c r="F112" s="45"/>
      <c r="G112" s="45"/>
      <c r="H112" s="45"/>
      <c r="I112" s="45">
        <f>7-COUNTBLANK(Men_5[[#This Row],[RD1 XCC Eagle]:[RD7 XCM TBD]])</f>
        <v>1</v>
      </c>
      <c r="J112" s="76" cm="1">
        <f t="array" ref="J112">IF(Men_5[[#This Row],[Number of Rounds]]&lt;=5,SUM(IF(ISNA(B112:H112),0,B112:H112)),SUM(LARGE(B112:H112,{1,2,3,4,5})))</f>
        <v>147</v>
      </c>
      <c r="K112" s="43" cm="1">
        <f t="array" ref="K112">73-SUM(IF(J112&gt;$J$18:$J$135,1/COUNTIF($J$18:$J$135,$J$18:$J$135)))</f>
        <v>72</v>
      </c>
    </row>
    <row r="113" spans="1:11" ht="16" x14ac:dyDescent="0.2">
      <c r="A113" s="65" t="s">
        <v>167</v>
      </c>
      <c r="B113" s="45" t="str">
        <f>_xlfn.IFNA(INDEX('RD1 Eagle'!$I$2:$I$200,MATCH(Men_5[[#This Row],[Rider]],'RD1 Eagle'!$F$2:$F$200,0)),"")</f>
        <v/>
      </c>
      <c r="C113" s="45">
        <f>_xlfn.IFNA(INDEX('RD2 Shepherds'!$I$2:$I$200,MATCH(Men_5[[#This Row],[Rider]],'RD2 Shepherds'!$F$2:$F$200,0)),"")</f>
        <v>147</v>
      </c>
      <c r="D113" s="45"/>
      <c r="E113" s="45"/>
      <c r="F113" s="45"/>
      <c r="G113" s="45"/>
      <c r="H113" s="45"/>
      <c r="I113" s="45">
        <f>7-COUNTBLANK(Men_5[[#This Row],[RD1 XCC Eagle]:[RD7 XCM TBD]])</f>
        <v>1</v>
      </c>
      <c r="J113" s="76" cm="1">
        <f t="array" ref="J113">IF(Men_5[[#This Row],[Number of Rounds]]&lt;=5,SUM(IF(ISNA(B113:H113),0,B113:H113)),SUM(LARGE(B113:H113,{1,2,3,4,5})))</f>
        <v>147</v>
      </c>
      <c r="K113" s="43" cm="1">
        <f t="array" ref="K113">73-SUM(IF(J113&gt;$J$18:$J$135,1/COUNTIF($J$18:$J$135,$J$18:$J$135)))</f>
        <v>72</v>
      </c>
    </row>
    <row r="114" spans="1:11" ht="16" x14ac:dyDescent="0.2">
      <c r="A114" s="65"/>
      <c r="B114" s="45" t="str">
        <f>_xlfn.IFNA(INDEX('RD1 Eagle'!$I$2:$I$200,MATCH(Men_5[[#This Row],[Rider]],'RD1 Eagle'!$F$2:$F$200,0)),"")</f>
        <v/>
      </c>
      <c r="C114" s="45" t="str">
        <f>_xlfn.IFNA(INDEX('RD2 Shepherds'!$I$2:$I$200,MATCH(Men_5[[#This Row],[Rider]],'RD2 Shepherds'!$F$2:$F$200,0)),"")</f>
        <v/>
      </c>
      <c r="D114" s="45"/>
      <c r="E114" s="45"/>
      <c r="F114" s="45"/>
      <c r="G114" s="45"/>
      <c r="H114" s="45"/>
      <c r="I114" s="45">
        <f>7-COUNTBLANK(Men_5[[#This Row],[RD1 XCC Eagle]:[RD7 XCM TBD]])</f>
        <v>0</v>
      </c>
      <c r="J114" s="76" cm="1">
        <f t="array" ref="J114">IF(Men_5[[#This Row],[Number of Rounds]]&lt;=5,SUM(IF(ISNA(B114:H114),0,B114:H114)),SUM(LARGE(B114:H114,{1,2,3,4,5})))</f>
        <v>0</v>
      </c>
      <c r="K114" s="43" cm="1">
        <f t="array" ref="K114">73-SUM(IF(J114&gt;$J$18:$J$135,1/COUNTIF($J$18:$J$135,$J$18:$J$135)))</f>
        <v>73</v>
      </c>
    </row>
    <row r="115" spans="1:11" ht="16" x14ac:dyDescent="0.2">
      <c r="A115" s="65"/>
      <c r="B115" s="45" t="str">
        <f>_xlfn.IFNA(INDEX('RD1 Eagle'!$I$2:$I$200,MATCH(Men_5[[#This Row],[Rider]],'RD1 Eagle'!$F$2:$F$200,0)),"")</f>
        <v/>
      </c>
      <c r="C115" s="45" t="str">
        <f>_xlfn.IFNA(INDEX('RD2 Shepherds'!$I$2:$I$200,MATCH(Men_5[[#This Row],[Rider]],'RD2 Shepherds'!$F$2:$F$200,0)),"")</f>
        <v/>
      </c>
      <c r="D115" s="45"/>
      <c r="E115" s="45"/>
      <c r="F115" s="45"/>
      <c r="G115" s="45"/>
      <c r="H115" s="45"/>
      <c r="I115" s="45">
        <f>7-COUNTBLANK(Men_5[[#This Row],[RD1 XCC Eagle]:[RD7 XCM TBD]])</f>
        <v>0</v>
      </c>
      <c r="J115" s="76" cm="1">
        <f t="array" ref="J115">IF(Men_5[[#This Row],[Number of Rounds]]&lt;=5,SUM(IF(ISNA(B115:H115),0,B115:H115)),SUM(LARGE(B115:H115,{1,2,3,4,5})))</f>
        <v>0</v>
      </c>
      <c r="K115" s="43" cm="1">
        <f t="array" ref="K115">73-SUM(IF(J115&gt;$J$18:$J$135,1/COUNTIF($J$18:$J$135,$J$18:$J$135)))</f>
        <v>73</v>
      </c>
    </row>
    <row r="116" spans="1:11" ht="16" x14ac:dyDescent="0.2">
      <c r="A116" s="65"/>
      <c r="B116" s="45" t="str">
        <f>_xlfn.IFNA(INDEX('RD1 Eagle'!$I$2:$I$200,MATCH(Men_5[[#This Row],[Rider]],'RD1 Eagle'!$F$2:$F$200,0)),"")</f>
        <v/>
      </c>
      <c r="C116" s="45" t="str">
        <f>_xlfn.IFNA(INDEX('RD2 Shepherds'!$I$2:$I$200,MATCH(Men_5[[#This Row],[Rider]],'RD2 Shepherds'!$F$2:$F$200,0)),"")</f>
        <v/>
      </c>
      <c r="D116" s="45"/>
      <c r="E116" s="45"/>
      <c r="F116" s="45"/>
      <c r="G116" s="45"/>
      <c r="H116" s="45"/>
      <c r="I116" s="45">
        <f>7-COUNTBLANK(Men_5[[#This Row],[RD1 XCC Eagle]:[RD7 XCM TBD]])</f>
        <v>0</v>
      </c>
      <c r="J116" s="76" cm="1">
        <f t="array" ref="J116">IF(Men_5[[#This Row],[Number of Rounds]]&lt;=5,SUM(IF(ISNA(B116:H116),0,B116:H116)),SUM(LARGE(B116:H116,{1,2,3,4,5})))</f>
        <v>0</v>
      </c>
      <c r="K116" s="43" cm="1">
        <f t="array" ref="K116">73-SUM(IF(J116&gt;$J$18:$J$135,1/COUNTIF($J$18:$J$135,$J$18:$J$135)))</f>
        <v>73</v>
      </c>
    </row>
    <row r="117" spans="1:11" ht="16" x14ac:dyDescent="0.2">
      <c r="A117" s="65"/>
      <c r="B117" s="45" t="str">
        <f>_xlfn.IFNA(INDEX('RD1 Eagle'!$I$2:$I$200,MATCH(Men_5[[#This Row],[Rider]],'RD1 Eagle'!$F$2:$F$200,0)),"")</f>
        <v/>
      </c>
      <c r="C117" s="45" t="str">
        <f>_xlfn.IFNA(INDEX('RD2 Shepherds'!$I$2:$I$200,MATCH(Men_5[[#This Row],[Rider]],'RD2 Shepherds'!$F$2:$F$200,0)),"")</f>
        <v/>
      </c>
      <c r="D117" s="45"/>
      <c r="E117" s="45"/>
      <c r="F117" s="45"/>
      <c r="G117" s="45"/>
      <c r="H117" s="45"/>
      <c r="I117" s="45">
        <f>7-COUNTBLANK(Men_5[[#This Row],[RD1 XCC Eagle]:[RD7 XCM TBD]])</f>
        <v>0</v>
      </c>
      <c r="J117" s="76" cm="1">
        <f t="array" ref="J117">IF(Men_5[[#This Row],[Number of Rounds]]&lt;=5,SUM(IF(ISNA(B117:H117),0,B117:H117)),SUM(LARGE(B117:H117,{1,2,3,4,5})))</f>
        <v>0</v>
      </c>
      <c r="K117" s="43" cm="1">
        <f t="array" ref="K117">73-SUM(IF(J117&gt;$J$18:$J$135,1/COUNTIF($J$18:$J$135,$J$18:$J$135)))</f>
        <v>73</v>
      </c>
    </row>
    <row r="118" spans="1:11" ht="16" x14ac:dyDescent="0.2">
      <c r="A118" s="65"/>
      <c r="B118" s="45" t="str">
        <f>_xlfn.IFNA(INDEX('RD1 Eagle'!$I$2:$I$200,MATCH(Men_5[[#This Row],[Rider]],'RD1 Eagle'!$F$2:$F$200,0)),"")</f>
        <v/>
      </c>
      <c r="C118" s="45" t="str">
        <f>_xlfn.IFNA(INDEX('RD2 Shepherds'!$I$2:$I$200,MATCH(Men_5[[#This Row],[Rider]],'RD2 Shepherds'!$F$2:$F$200,0)),"")</f>
        <v/>
      </c>
      <c r="D118" s="45"/>
      <c r="E118" s="45"/>
      <c r="F118" s="45"/>
      <c r="G118" s="45"/>
      <c r="H118" s="45"/>
      <c r="I118" s="45">
        <f>7-COUNTBLANK(Men_5[[#This Row],[RD1 XCC Eagle]:[RD7 XCM TBD]])</f>
        <v>0</v>
      </c>
      <c r="J118" s="76" cm="1">
        <f t="array" ref="J118">IF(Men_5[[#This Row],[Number of Rounds]]&lt;=5,SUM(IF(ISNA(B118:H118),0,B118:H118)),SUM(LARGE(B118:H118,{1,2,3,4,5})))</f>
        <v>0</v>
      </c>
      <c r="K118" s="43" cm="1">
        <f t="array" ref="K118">73-SUM(IF(J118&gt;$J$18:$J$135,1/COUNTIF($J$18:$J$135,$J$18:$J$135)))</f>
        <v>73</v>
      </c>
    </row>
    <row r="119" spans="1:11" ht="16" x14ac:dyDescent="0.2">
      <c r="A119" s="65"/>
      <c r="B119" s="45" t="str">
        <f>_xlfn.IFNA(INDEX('RD1 Eagle'!$I$2:$I$200,MATCH(Men_5[[#This Row],[Rider]],'RD1 Eagle'!$F$2:$F$200,0)),"")</f>
        <v/>
      </c>
      <c r="C119" s="45" t="str">
        <f>_xlfn.IFNA(INDEX('RD2 Shepherds'!$I$2:$I$200,MATCH(Men_5[[#This Row],[Rider]],'RD2 Shepherds'!$F$2:$F$200,0)),"")</f>
        <v/>
      </c>
      <c r="D119" s="45"/>
      <c r="E119" s="45"/>
      <c r="F119" s="45"/>
      <c r="G119" s="45"/>
      <c r="H119" s="45"/>
      <c r="I119" s="45">
        <f>7-COUNTBLANK(Men_5[[#This Row],[RD1 XCC Eagle]:[RD7 XCM TBD]])</f>
        <v>0</v>
      </c>
      <c r="J119" s="76" cm="1">
        <f t="array" ref="J119">IF(Men_5[[#This Row],[Number of Rounds]]&lt;=5,SUM(IF(ISNA(B119:H119),0,B119:H119)),SUM(LARGE(B119:H119,{1,2,3,4,5})))</f>
        <v>0</v>
      </c>
      <c r="K119" s="43" cm="1">
        <f t="array" ref="K119">73-SUM(IF(J119&gt;$J$18:$J$135,1/COUNTIF($J$18:$J$135,$J$18:$J$135)))</f>
        <v>73</v>
      </c>
    </row>
    <row r="120" spans="1:11" ht="16" x14ac:dyDescent="0.2">
      <c r="A120" s="65"/>
      <c r="B120" s="45" t="str">
        <f>_xlfn.IFNA(INDEX('RD1 Eagle'!$I$2:$I$200,MATCH(Men_5[[#This Row],[Rider]],'RD1 Eagle'!$F$2:$F$200,0)),"")</f>
        <v/>
      </c>
      <c r="C120" s="45" t="str">
        <f>_xlfn.IFNA(INDEX('RD2 Shepherds'!$I$2:$I$200,MATCH(Men_5[[#This Row],[Rider]],'RD2 Shepherds'!$F$2:$F$200,0)),"")</f>
        <v/>
      </c>
      <c r="D120" s="45"/>
      <c r="E120" s="45"/>
      <c r="F120" s="45"/>
      <c r="G120" s="45"/>
      <c r="H120" s="45"/>
      <c r="I120" s="45">
        <f>7-COUNTBLANK(Men_5[[#This Row],[RD1 XCC Eagle]:[RD7 XCM TBD]])</f>
        <v>0</v>
      </c>
      <c r="J120" s="76" cm="1">
        <f t="array" ref="J120">IF(Men_5[[#This Row],[Number of Rounds]]&lt;=5,SUM(IF(ISNA(B120:H120),0,B120:H120)),SUM(LARGE(B120:H120,{1,2,3,4,5})))</f>
        <v>0</v>
      </c>
      <c r="K120" s="43" cm="1">
        <f t="array" ref="K120">73-SUM(IF(J120&gt;$J$18:$J$135,1/COUNTIF($J$18:$J$135,$J$18:$J$135)))</f>
        <v>73</v>
      </c>
    </row>
    <row r="121" spans="1:11" ht="16" x14ac:dyDescent="0.2">
      <c r="A121" s="65"/>
      <c r="B121" s="45" t="str">
        <f>_xlfn.IFNA(INDEX('RD1 Eagle'!$I$2:$I$200,MATCH(Men_5[[#This Row],[Rider]],'RD1 Eagle'!$F$2:$F$200,0)),"")</f>
        <v/>
      </c>
      <c r="C121" s="45" t="str">
        <f>_xlfn.IFNA(INDEX('RD2 Shepherds'!$I$2:$I$200,MATCH(Men_5[[#This Row],[Rider]],'RD2 Shepherds'!$F$2:$F$200,0)),"")</f>
        <v/>
      </c>
      <c r="D121" s="45"/>
      <c r="E121" s="45"/>
      <c r="F121" s="45"/>
      <c r="G121" s="45"/>
      <c r="H121" s="45"/>
      <c r="I121" s="45">
        <f>7-COUNTBLANK(Men_5[[#This Row],[RD1 XCC Eagle]:[RD7 XCM TBD]])</f>
        <v>0</v>
      </c>
      <c r="J121" s="76" cm="1">
        <f t="array" ref="J121">IF(Men_5[[#This Row],[Number of Rounds]]&lt;=5,SUM(IF(ISNA(B121:H121),0,B121:H121)),SUM(LARGE(B121:H121,{1,2,3,4,5})))</f>
        <v>0</v>
      </c>
      <c r="K121" s="43" cm="1">
        <f t="array" ref="K121">73-SUM(IF(J121&gt;$J$18:$J$135,1/COUNTIF($J$18:$J$135,$J$18:$J$135)))</f>
        <v>73</v>
      </c>
    </row>
    <row r="122" spans="1:11" ht="16" x14ac:dyDescent="0.2">
      <c r="A122" s="65"/>
      <c r="B122" s="45" t="str">
        <f>_xlfn.IFNA(INDEX('RD1 Eagle'!$I$2:$I$200,MATCH(Men_5[[#This Row],[Rider]],'RD1 Eagle'!$F$2:$F$200,0)),"")</f>
        <v/>
      </c>
      <c r="C122" s="45" t="str">
        <f>_xlfn.IFNA(INDEX('RD2 Shepherds'!$I$2:$I$200,MATCH(Men_5[[#This Row],[Rider]],'RD2 Shepherds'!$F$2:$F$200,0)),"")</f>
        <v/>
      </c>
      <c r="D122" s="45"/>
      <c r="E122" s="45"/>
      <c r="F122" s="45"/>
      <c r="G122" s="45"/>
      <c r="H122" s="45"/>
      <c r="I122" s="45">
        <f>7-COUNTBLANK(Men_5[[#This Row],[RD1 XCC Eagle]:[RD7 XCM TBD]])</f>
        <v>0</v>
      </c>
      <c r="J122" s="76" cm="1">
        <f t="array" ref="J122">IF(Men_5[[#This Row],[Number of Rounds]]&lt;=5,SUM(IF(ISNA(B122:H122),0,B122:H122)),SUM(LARGE(B122:H122,{1,2,3,4,5})))</f>
        <v>0</v>
      </c>
      <c r="K122" s="43" cm="1">
        <f t="array" ref="K122">73-SUM(IF(J122&gt;$J$18:$J$135,1/COUNTIF($J$18:$J$135,$J$18:$J$135)))</f>
        <v>73</v>
      </c>
    </row>
    <row r="123" spans="1:11" ht="16" x14ac:dyDescent="0.2">
      <c r="A123" s="65"/>
      <c r="B123" s="45" t="str">
        <f>_xlfn.IFNA(INDEX('RD1 Eagle'!$I$2:$I$200,MATCH(Men_5[[#This Row],[Rider]],'RD1 Eagle'!$F$2:$F$200,0)),"")</f>
        <v/>
      </c>
      <c r="C123" s="45" t="str">
        <f>_xlfn.IFNA(INDEX('RD2 Shepherds'!$I$2:$I$200,MATCH(Men_5[[#This Row],[Rider]],'RD2 Shepherds'!$F$2:$F$200,0)),"")</f>
        <v/>
      </c>
      <c r="D123" s="45"/>
      <c r="E123" s="45"/>
      <c r="F123" s="45"/>
      <c r="G123" s="45"/>
      <c r="H123" s="45"/>
      <c r="I123" s="45">
        <f>7-COUNTBLANK(Men_5[[#This Row],[RD1 XCC Eagle]:[RD7 XCM TBD]])</f>
        <v>0</v>
      </c>
      <c r="J123" s="76" cm="1">
        <f t="array" ref="J123">IF(Men_5[[#This Row],[Number of Rounds]]&lt;=5,SUM(IF(ISNA(B123:H123),0,B123:H123)),SUM(LARGE(B123:H123,{1,2,3,4,5})))</f>
        <v>0</v>
      </c>
      <c r="K123" s="43" cm="1">
        <f t="array" ref="K123">73-SUM(IF(J123&gt;$J$18:$J$135,1/COUNTIF($J$18:$J$135,$J$18:$J$135)))</f>
        <v>73</v>
      </c>
    </row>
    <row r="124" spans="1:11" ht="16" x14ac:dyDescent="0.2">
      <c r="A124" s="65"/>
      <c r="B124" s="45" t="str">
        <f>_xlfn.IFNA(INDEX('RD1 Eagle'!$I$2:$I$200,MATCH(Men_5[[#This Row],[Rider]],'RD1 Eagle'!$F$2:$F$200,0)),"")</f>
        <v/>
      </c>
      <c r="C124" s="45" t="str">
        <f>_xlfn.IFNA(INDEX('RD2 Shepherds'!$I$2:$I$200,MATCH(Men_5[[#This Row],[Rider]],'RD2 Shepherds'!$F$2:$F$200,0)),"")</f>
        <v/>
      </c>
      <c r="D124" s="45"/>
      <c r="E124" s="45"/>
      <c r="F124" s="45"/>
      <c r="G124" s="45"/>
      <c r="H124" s="45"/>
      <c r="I124" s="45">
        <f>7-COUNTBLANK(Men_5[[#This Row],[RD1 XCC Eagle]:[RD7 XCM TBD]])</f>
        <v>0</v>
      </c>
      <c r="J124" s="76" cm="1">
        <f t="array" ref="J124">IF(Men_5[[#This Row],[Number of Rounds]]&lt;=5,SUM(IF(ISNA(B124:H124),0,B124:H124)),SUM(LARGE(B124:H124,{1,2,3,4,5})))</f>
        <v>0</v>
      </c>
      <c r="K124" s="43" cm="1">
        <f t="array" ref="K124">73-SUM(IF(J124&gt;$J$18:$J$135,1/COUNTIF($J$18:$J$135,$J$18:$J$135)))</f>
        <v>73</v>
      </c>
    </row>
    <row r="125" spans="1:11" ht="16" x14ac:dyDescent="0.2">
      <c r="A125" s="65"/>
      <c r="B125" s="45" t="str">
        <f>_xlfn.IFNA(INDEX('RD1 Eagle'!$I$2:$I$200,MATCH(Men_5[[#This Row],[Rider]],'RD1 Eagle'!$F$2:$F$200,0)),"")</f>
        <v/>
      </c>
      <c r="C125" s="45" t="str">
        <f>_xlfn.IFNA(INDEX('RD2 Shepherds'!$I$2:$I$200,MATCH(Men_5[[#This Row],[Rider]],'RD2 Shepherds'!$F$2:$F$200,0)),"")</f>
        <v/>
      </c>
      <c r="D125" s="45"/>
      <c r="E125" s="45"/>
      <c r="F125" s="45"/>
      <c r="G125" s="45"/>
      <c r="H125" s="45"/>
      <c r="I125" s="45">
        <f>7-COUNTBLANK(Men_5[[#This Row],[RD1 XCC Eagle]:[RD7 XCM TBD]])</f>
        <v>0</v>
      </c>
      <c r="J125" s="76" cm="1">
        <f t="array" ref="J125">IF(Men_5[[#This Row],[Number of Rounds]]&lt;=5,SUM(IF(ISNA(B125:H125),0,B125:H125)),SUM(LARGE(B125:H125,{1,2,3,4,5})))</f>
        <v>0</v>
      </c>
      <c r="K125" s="43" cm="1">
        <f t="array" ref="K125">73-SUM(IF(J125&gt;$J$18:$J$135,1/COUNTIF($J$18:$J$135,$J$18:$J$135)))</f>
        <v>73</v>
      </c>
    </row>
    <row r="126" spans="1:11" ht="16" x14ac:dyDescent="0.2">
      <c r="A126" s="65"/>
      <c r="B126" s="45" t="str">
        <f>_xlfn.IFNA(INDEX('RD1 Eagle'!$I$2:$I$200,MATCH(Men_5[[#This Row],[Rider]],'RD1 Eagle'!$F$2:$F$200,0)),"")</f>
        <v/>
      </c>
      <c r="C126" s="45" t="str">
        <f>_xlfn.IFNA(INDEX('RD2 Shepherds'!$I$2:$I$200,MATCH(Men_5[[#This Row],[Rider]],'RD2 Shepherds'!$F$2:$F$200,0)),"")</f>
        <v/>
      </c>
      <c r="D126" s="45"/>
      <c r="E126" s="45"/>
      <c r="F126" s="45"/>
      <c r="G126" s="45"/>
      <c r="H126" s="45"/>
      <c r="I126" s="45">
        <f>7-COUNTBLANK(Men_5[[#This Row],[RD1 XCC Eagle]:[RD7 XCM TBD]])</f>
        <v>0</v>
      </c>
      <c r="J126" s="76" cm="1">
        <f t="array" ref="J126">IF(Men_5[[#This Row],[Number of Rounds]]&lt;=5,SUM(IF(ISNA(B126:H126),0,B126:H126)),SUM(LARGE(B126:H126,{1,2,3,4,5})))</f>
        <v>0</v>
      </c>
      <c r="K126" s="43" cm="1">
        <f t="array" ref="K126">73-SUM(IF(J126&gt;$J$18:$J$135,1/COUNTIF($J$18:$J$135,$J$18:$J$135)))</f>
        <v>73</v>
      </c>
    </row>
    <row r="127" spans="1:11" ht="16" x14ac:dyDescent="0.2">
      <c r="A127" s="65"/>
      <c r="B127" s="45" t="str">
        <f>_xlfn.IFNA(INDEX('RD1 Eagle'!$I$2:$I$200,MATCH(Men_5[[#This Row],[Rider]],'RD1 Eagle'!$F$2:$F$200,0)),"")</f>
        <v/>
      </c>
      <c r="C127" s="45" t="str">
        <f>_xlfn.IFNA(INDEX('RD2 Shepherds'!$I$2:$I$200,MATCH(Men_5[[#This Row],[Rider]],'RD2 Shepherds'!$F$2:$F$200,0)),"")</f>
        <v/>
      </c>
      <c r="D127" s="45"/>
      <c r="E127" s="45"/>
      <c r="F127" s="45"/>
      <c r="G127" s="45"/>
      <c r="H127" s="45"/>
      <c r="I127" s="45">
        <f>7-COUNTBLANK(Men_5[[#This Row],[RD1 XCC Eagle]:[RD7 XCM TBD]])</f>
        <v>0</v>
      </c>
      <c r="J127" s="76" cm="1">
        <f t="array" ref="J127">IF(Men_5[[#This Row],[Number of Rounds]]&lt;=5,SUM(IF(ISNA(B127:H127),0,B127:H127)),SUM(LARGE(B127:H127,{1,2,3,4,5})))</f>
        <v>0</v>
      </c>
      <c r="K127" s="43" cm="1">
        <f t="array" ref="K127">73-SUM(IF(J127&gt;$J$18:$J$135,1/COUNTIF($J$18:$J$135,$J$18:$J$135)))</f>
        <v>73</v>
      </c>
    </row>
    <row r="128" spans="1:11" ht="16" x14ac:dyDescent="0.2">
      <c r="A128" s="65"/>
      <c r="B128" s="45" t="str">
        <f>_xlfn.IFNA(INDEX('RD1 Eagle'!$I$2:$I$200,MATCH(Men_5[[#This Row],[Rider]],'RD1 Eagle'!$F$2:$F$200,0)),"")</f>
        <v/>
      </c>
      <c r="C128" s="45" t="str">
        <f>_xlfn.IFNA(INDEX('RD2 Shepherds'!$I$2:$I$200,MATCH(Men_5[[#This Row],[Rider]],'RD2 Shepherds'!$F$2:$F$200,0)),"")</f>
        <v/>
      </c>
      <c r="D128" s="45"/>
      <c r="E128" s="45"/>
      <c r="F128" s="45"/>
      <c r="G128" s="45"/>
      <c r="H128" s="45"/>
      <c r="I128" s="45">
        <f>7-COUNTBLANK(Men_5[[#This Row],[RD1 XCC Eagle]:[RD7 XCM TBD]])</f>
        <v>0</v>
      </c>
      <c r="J128" s="76" cm="1">
        <f t="array" ref="J128">IF(Men_5[[#This Row],[Number of Rounds]]&lt;=5,SUM(IF(ISNA(B128:H128),0,B128:H128)),SUM(LARGE(B128:H128,{1,2,3,4,5})))</f>
        <v>0</v>
      </c>
      <c r="K128" s="43" cm="1">
        <f t="array" ref="K128">73-SUM(IF(J128&gt;$J$18:$J$135,1/COUNTIF($J$18:$J$135,$J$18:$J$135)))</f>
        <v>73</v>
      </c>
    </row>
    <row r="129" spans="1:11" ht="16" x14ac:dyDescent="0.2">
      <c r="A129" s="65"/>
      <c r="B129" s="45" t="str">
        <f>_xlfn.IFNA(INDEX('RD1 Eagle'!$I$2:$I$200,MATCH(Men_5[[#This Row],[Rider]],'RD1 Eagle'!$F$2:$F$200,0)),"")</f>
        <v/>
      </c>
      <c r="C129" s="45" t="str">
        <f>_xlfn.IFNA(INDEX('RD2 Shepherds'!$I$2:$I$200,MATCH(Men_5[[#This Row],[Rider]],'RD2 Shepherds'!$F$2:$F$200,0)),"")</f>
        <v/>
      </c>
      <c r="D129" s="45"/>
      <c r="E129" s="45"/>
      <c r="F129" s="45"/>
      <c r="G129" s="45"/>
      <c r="H129" s="45"/>
      <c r="I129" s="45">
        <f>7-COUNTBLANK(Men_5[[#This Row],[RD1 XCC Eagle]:[RD7 XCM TBD]])</f>
        <v>0</v>
      </c>
      <c r="J129" s="76" cm="1">
        <f t="array" ref="J129">IF(Men_5[[#This Row],[Number of Rounds]]&lt;=5,SUM(IF(ISNA(B129:H129),0,B129:H129)),SUM(LARGE(B129:H129,{1,2,3,4,5})))</f>
        <v>0</v>
      </c>
      <c r="K129" s="43" cm="1">
        <f t="array" ref="K129">73-SUM(IF(J129&gt;$J$18:$J$135,1/COUNTIF($J$18:$J$135,$J$18:$J$135)))</f>
        <v>73</v>
      </c>
    </row>
    <row r="130" spans="1:11" ht="16" x14ac:dyDescent="0.2">
      <c r="A130" s="65"/>
      <c r="B130" s="45" t="str">
        <f>_xlfn.IFNA(INDEX('RD1 Eagle'!$I$2:$I$200,MATCH(Men_5[[#This Row],[Rider]],'RD1 Eagle'!$F$2:$F$200,0)),"")</f>
        <v/>
      </c>
      <c r="C130" s="45" t="str">
        <f>_xlfn.IFNA(INDEX('RD2 Shepherds'!$I$2:$I$200,MATCH(Men_5[[#This Row],[Rider]],'RD2 Shepherds'!$F$2:$F$200,0)),"")</f>
        <v/>
      </c>
      <c r="D130" s="45"/>
      <c r="E130" s="45"/>
      <c r="F130" s="45"/>
      <c r="G130" s="45"/>
      <c r="H130" s="45"/>
      <c r="I130" s="45">
        <f>7-COUNTBLANK(Men_5[[#This Row],[RD1 XCC Eagle]:[RD7 XCM TBD]])</f>
        <v>0</v>
      </c>
      <c r="J130" s="76" cm="1">
        <f t="array" ref="J130">IF(Men_5[[#This Row],[Number of Rounds]]&lt;=5,SUM(IF(ISNA(B130:H130),0,B130:H130)),SUM(LARGE(B130:H130,{1,2,3,4,5})))</f>
        <v>0</v>
      </c>
      <c r="K130" s="43" cm="1">
        <f t="array" ref="K130">73-SUM(IF(J130&gt;$J$18:$J$135,1/COUNTIF($J$18:$J$135,$J$18:$J$135)))</f>
        <v>73</v>
      </c>
    </row>
    <row r="131" spans="1:11" ht="16" x14ac:dyDescent="0.2">
      <c r="A131" s="65"/>
      <c r="B131" s="45" t="str">
        <f>_xlfn.IFNA(INDEX('RD1 Eagle'!$I$2:$I$200,MATCH(Men_5[[#This Row],[Rider]],'RD1 Eagle'!$F$2:$F$200,0)),"")</f>
        <v/>
      </c>
      <c r="C131" s="45" t="str">
        <f>_xlfn.IFNA(INDEX('RD2 Shepherds'!$I$2:$I$200,MATCH(Men_5[[#This Row],[Rider]],'RD2 Shepherds'!$F$2:$F$200,0)),"")</f>
        <v/>
      </c>
      <c r="D131" s="45"/>
      <c r="E131" s="45"/>
      <c r="F131" s="45"/>
      <c r="G131" s="45"/>
      <c r="H131" s="45"/>
      <c r="I131" s="45">
        <f>7-COUNTBLANK(Men_5[[#This Row],[RD1 XCC Eagle]:[RD7 XCM TBD]])</f>
        <v>0</v>
      </c>
      <c r="J131" s="76" cm="1">
        <f t="array" ref="J131">IF(Men_5[[#This Row],[Number of Rounds]]&lt;=5,SUM(IF(ISNA(B131:H131),0,B131:H131)),SUM(LARGE(B131:H131,{1,2,3,4,5})))</f>
        <v>0</v>
      </c>
      <c r="K131" s="43" cm="1">
        <f t="array" ref="K131">73-SUM(IF(J131&gt;$J$18:$J$135,1/COUNTIF($J$18:$J$135,$J$18:$J$135)))</f>
        <v>73</v>
      </c>
    </row>
    <row r="132" spans="1:11" ht="16" x14ac:dyDescent="0.2">
      <c r="A132" s="65"/>
      <c r="B132" s="45" t="str">
        <f>_xlfn.IFNA(INDEX('RD1 Eagle'!$I$2:$I$200,MATCH(Men_5[[#This Row],[Rider]],'RD1 Eagle'!$F$2:$F$200,0)),"")</f>
        <v/>
      </c>
      <c r="C132" s="45" t="str">
        <f>_xlfn.IFNA(INDEX('RD2 Shepherds'!$I$2:$I$200,MATCH(Men_5[[#This Row],[Rider]],'RD2 Shepherds'!$F$2:$F$200,0)),"")</f>
        <v/>
      </c>
      <c r="D132" s="45"/>
      <c r="E132" s="45"/>
      <c r="F132" s="45"/>
      <c r="G132" s="45"/>
      <c r="H132" s="45"/>
      <c r="I132" s="45">
        <f>7-COUNTBLANK(Men_5[[#This Row],[RD1 XCC Eagle]:[RD7 XCM TBD]])</f>
        <v>0</v>
      </c>
      <c r="J132" s="76" cm="1">
        <f t="array" ref="J132">IF(Men_5[[#This Row],[Number of Rounds]]&lt;=5,SUM(IF(ISNA(B132:H132),0,B132:H132)),SUM(LARGE(B132:H132,{1,2,3,4,5})))</f>
        <v>0</v>
      </c>
      <c r="K132" s="43" cm="1">
        <f t="array" ref="K132">73-SUM(IF(J132&gt;$J$18:$J$135,1/COUNTIF($J$18:$J$135,$J$18:$J$135)))</f>
        <v>73</v>
      </c>
    </row>
    <row r="133" spans="1:11" ht="16" x14ac:dyDescent="0.2">
      <c r="A133" s="65"/>
      <c r="B133" s="45" t="str">
        <f>_xlfn.IFNA(INDEX('RD1 Eagle'!$I$2:$I$200,MATCH(Men_5[[#This Row],[Rider]],'RD1 Eagle'!$F$2:$F$200,0)),"")</f>
        <v/>
      </c>
      <c r="C133" s="45" t="str">
        <f>_xlfn.IFNA(INDEX('RD2 Shepherds'!$I$2:$I$200,MATCH(Men_5[[#This Row],[Rider]],'RD2 Shepherds'!$F$2:$F$200,0)),"")</f>
        <v/>
      </c>
      <c r="D133" s="45"/>
      <c r="E133" s="45"/>
      <c r="F133" s="45"/>
      <c r="G133" s="45"/>
      <c r="H133" s="45"/>
      <c r="I133" s="45">
        <f>7-COUNTBLANK(Men_5[[#This Row],[RD1 XCC Eagle]:[RD7 XCM TBD]])</f>
        <v>0</v>
      </c>
      <c r="J133" s="76" cm="1">
        <f t="array" ref="J133">IF(Men_5[[#This Row],[Number of Rounds]]&lt;=5,SUM(IF(ISNA(B133:H133),0,B133:H133)),SUM(LARGE(B133:H133,{1,2,3,4,5})))</f>
        <v>0</v>
      </c>
      <c r="K133" s="43" cm="1">
        <f t="array" ref="K133">73-SUM(IF(J133&gt;$J$18:$J$135,1/COUNTIF($J$18:$J$135,$J$18:$J$135)))</f>
        <v>73</v>
      </c>
    </row>
    <row r="134" spans="1:11" ht="16" x14ac:dyDescent="0.2">
      <c r="A134" s="65"/>
      <c r="B134" s="45" t="str">
        <f>_xlfn.IFNA(INDEX('RD1 Eagle'!$I$2:$I$200,MATCH(Men_5[[#This Row],[Rider]],'RD1 Eagle'!$F$2:$F$200,0)),"")</f>
        <v/>
      </c>
      <c r="C134" s="45" t="str">
        <f>_xlfn.IFNA(INDEX('RD2 Shepherds'!$I$2:$I$200,MATCH(Men_5[[#This Row],[Rider]],'RD2 Shepherds'!$F$2:$F$200,0)),"")</f>
        <v/>
      </c>
      <c r="D134" s="45"/>
      <c r="E134" s="45"/>
      <c r="F134" s="45"/>
      <c r="G134" s="45"/>
      <c r="H134" s="45"/>
      <c r="I134" s="45">
        <f>7-COUNTBLANK(Men_5[[#This Row],[RD1 XCC Eagle]:[RD7 XCM TBD]])</f>
        <v>0</v>
      </c>
      <c r="J134" s="76" cm="1">
        <f t="array" ref="J134">IF(Men_5[[#This Row],[Number of Rounds]]&lt;=5,SUM(IF(ISNA(B134:H134),0,B134:H134)),SUM(LARGE(B134:H134,{1,2,3,4,5})))</f>
        <v>0</v>
      </c>
      <c r="K134" s="43" cm="1">
        <f t="array" ref="K134">73-SUM(IF(J134&gt;$J$18:$J$135,1/COUNTIF($J$18:$J$135,$J$18:$J$135)))</f>
        <v>73</v>
      </c>
    </row>
    <row r="135" spans="1:11" ht="16" x14ac:dyDescent="0.2">
      <c r="A135" s="66"/>
      <c r="B135" s="45" t="str">
        <f>_xlfn.IFNA(INDEX('RD1 Eagle'!$I$2:$I$200,MATCH(Men_5[[#This Row],[Rider]],'RD1 Eagle'!$F$2:$F$200,0)),"")</f>
        <v/>
      </c>
      <c r="C135" s="45" t="str">
        <f>_xlfn.IFNA(INDEX('RD2 Shepherds'!$I$2:$I$200,MATCH(Men_5[[#This Row],[Rider]],'RD2 Shepherds'!$F$2:$F$200,0)),"")</f>
        <v/>
      </c>
      <c r="D135" s="53"/>
      <c r="E135" s="53"/>
      <c r="F135" s="53"/>
      <c r="G135" s="53"/>
      <c r="H135" s="53"/>
      <c r="I135" s="45">
        <f>7-COUNTBLANK(Men_5[[#This Row],[RD1 XCC Eagle]:[RD7 XCM TBD]])</f>
        <v>0</v>
      </c>
      <c r="J135" s="77" cm="1">
        <f t="array" ref="J135">IF(Men_5[[#This Row],[Number of Rounds]]&lt;=5,SUM(IF(ISNA(B135:H135),0,B135:H135)),SUM(LARGE(B135:H135,{1,2,3,4,5})))</f>
        <v>0</v>
      </c>
      <c r="K135" s="43" cm="1">
        <f t="array" ref="K135">73-SUM(IF(J135&gt;$J$18:$J$135,1/COUNTIF($J$18:$J$135,$J$18:$J$135)))</f>
        <v>73</v>
      </c>
    </row>
  </sheetData>
  <mergeCells count="4">
    <mergeCell ref="A16:K16"/>
    <mergeCell ref="M16:W16"/>
    <mergeCell ref="Y16:AI16"/>
    <mergeCell ref="AK16:AU16"/>
  </mergeCells>
  <hyperlinks>
    <hyperlink ref="D15" r:id="rId1" xr:uid="{1D9DF36B-ABCF-A44F-AE03-3B97CA7E2EC0}"/>
    <hyperlink ref="O15" r:id="rId2" xr:uid="{1013498D-C79C-9245-B4C1-E4F1684780CF}"/>
    <hyperlink ref="AB15" r:id="rId3" xr:uid="{6AABF5F2-6767-CD4E-B38F-DC29FF5DFBEF}"/>
  </hyperlinks>
  <pageMargins left="0.7" right="0.7" top="0.75" bottom="0.75" header="0.3" footer="0.3"/>
  <drawing r:id="rId4"/>
  <tableParts count="4"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EE34E-9F98-42F9-8A77-A83DA822360C}">
  <dimension ref="A1:J98"/>
  <sheetViews>
    <sheetView topLeftCell="A32" workbookViewId="0">
      <selection activeCell="H30" sqref="H30"/>
    </sheetView>
  </sheetViews>
  <sheetFormatPr baseColWidth="10" defaultColWidth="8.83203125" defaultRowHeight="16" x14ac:dyDescent="0.2"/>
  <cols>
    <col min="1" max="1" width="17.6640625" style="79" bestFit="1" customWidth="1"/>
    <col min="2" max="2" width="19.1640625" style="79" customWidth="1"/>
    <col min="3" max="3" width="6.5" style="79" bestFit="1" customWidth="1"/>
    <col min="4" max="4" width="5.83203125" style="79" customWidth="1"/>
    <col min="5" max="5" width="6.5" style="79" bestFit="1" customWidth="1"/>
    <col min="6" max="6" width="21.5" style="79" bestFit="1" customWidth="1"/>
    <col min="7" max="7" width="5.83203125" style="79" bestFit="1" customWidth="1"/>
    <col min="8" max="8" width="9.33203125" style="79" bestFit="1" customWidth="1"/>
    <col min="9" max="9" width="7.1640625" style="79" bestFit="1" customWidth="1"/>
    <col min="10" max="16384" width="8.83203125" style="79"/>
  </cols>
  <sheetData>
    <row r="1" spans="1:9" x14ac:dyDescent="0.2">
      <c r="A1" s="78" t="s">
        <v>57</v>
      </c>
      <c r="B1" s="78" t="s">
        <v>58</v>
      </c>
      <c r="C1" s="78" t="s">
        <v>43</v>
      </c>
      <c r="D1" s="78" t="s">
        <v>59</v>
      </c>
      <c r="E1" s="78" t="s">
        <v>60</v>
      </c>
      <c r="F1" s="78" t="s">
        <v>32</v>
      </c>
      <c r="G1" s="78" t="s">
        <v>33</v>
      </c>
      <c r="H1" s="78" t="s">
        <v>44</v>
      </c>
      <c r="I1" s="78" t="s">
        <v>18</v>
      </c>
    </row>
    <row r="2" spans="1:9" ht="18" customHeight="1" x14ac:dyDescent="0.2">
      <c r="A2" s="83" t="s">
        <v>61</v>
      </c>
      <c r="B2" s="83" t="s">
        <v>34</v>
      </c>
      <c r="C2" s="83">
        <v>1</v>
      </c>
      <c r="D2" s="84" t="s">
        <v>62</v>
      </c>
      <c r="E2" s="79" t="s">
        <v>63</v>
      </c>
      <c r="F2" s="95" t="s">
        <v>214</v>
      </c>
      <c r="G2" s="81">
        <v>14</v>
      </c>
      <c r="H2" s="82" t="s">
        <v>215</v>
      </c>
      <c r="I2" s="71">
        <f>VLOOKUP(C2,'Points Table'!A$3:L$43,IF(A2="A Grade / Juniors",4,IF(A2="B Grade",6,IF(A2="C Grade",8,IF(A2="D Grade",10,12)))))</f>
        <v>500</v>
      </c>
    </row>
    <row r="3" spans="1:9" ht="17" x14ac:dyDescent="0.2">
      <c r="A3" s="83" t="s">
        <v>61</v>
      </c>
      <c r="B3" s="83" t="s">
        <v>34</v>
      </c>
      <c r="C3" s="83">
        <v>2</v>
      </c>
      <c r="D3" s="84" t="s">
        <v>64</v>
      </c>
      <c r="E3" s="79" t="s">
        <v>63</v>
      </c>
      <c r="F3" s="95" t="s">
        <v>82</v>
      </c>
      <c r="G3" s="81">
        <v>14</v>
      </c>
      <c r="H3" s="82" t="s">
        <v>216</v>
      </c>
      <c r="I3" s="71">
        <f>VLOOKUP(C3,'Points Table'!A$3:L$43,IF(A3="A Grade / Juniors",4,IF(A3="B Grade",6,IF(A3="C Grade",8,IF(A3="D Grade",10,12)))))</f>
        <v>450</v>
      </c>
    </row>
    <row r="4" spans="1:9" ht="17" x14ac:dyDescent="0.2">
      <c r="A4" s="83" t="s">
        <v>61</v>
      </c>
      <c r="B4" s="83" t="s">
        <v>34</v>
      </c>
      <c r="C4" s="83">
        <v>3</v>
      </c>
      <c r="D4" s="84" t="s">
        <v>65</v>
      </c>
      <c r="E4" s="79" t="s">
        <v>63</v>
      </c>
      <c r="F4" s="95" t="s">
        <v>86</v>
      </c>
      <c r="G4" s="81">
        <v>14</v>
      </c>
      <c r="H4" s="82" t="s">
        <v>217</v>
      </c>
      <c r="I4" s="71">
        <f>VLOOKUP(C4,'Points Table'!A$3:L$43,IF(A4="A Grade / Juniors",4,IF(A4="B Grade",6,IF(A4="C Grade",8,IF(A4="D Grade",10,12)))))</f>
        <v>420</v>
      </c>
    </row>
    <row r="5" spans="1:9" ht="17" x14ac:dyDescent="0.2">
      <c r="A5" s="83" t="s">
        <v>61</v>
      </c>
      <c r="B5" s="83" t="s">
        <v>34</v>
      </c>
      <c r="C5" s="83">
        <v>4</v>
      </c>
      <c r="D5" s="84" t="s">
        <v>66</v>
      </c>
      <c r="E5" s="79" t="s">
        <v>63</v>
      </c>
      <c r="F5" s="95" t="s">
        <v>218</v>
      </c>
      <c r="G5" s="81">
        <v>13</v>
      </c>
      <c r="H5" s="82" t="s">
        <v>219</v>
      </c>
      <c r="I5" s="71">
        <f>VLOOKUP(C5,'Points Table'!A$3:L$43,IF(A5="A Grade / Juniors",4,IF(A5="B Grade",6,IF(A5="C Grade",8,IF(A5="D Grade",10,12)))))</f>
        <v>400</v>
      </c>
    </row>
    <row r="6" spans="1:9" ht="17" x14ac:dyDescent="0.2">
      <c r="A6" s="83" t="s">
        <v>61</v>
      </c>
      <c r="B6" s="83" t="s">
        <v>34</v>
      </c>
      <c r="C6" s="83">
        <v>5</v>
      </c>
      <c r="D6" s="84" t="s">
        <v>67</v>
      </c>
      <c r="E6" s="79" t="s">
        <v>63</v>
      </c>
      <c r="F6" s="95" t="s">
        <v>220</v>
      </c>
      <c r="G6" s="81">
        <v>13</v>
      </c>
      <c r="H6" s="82" t="s">
        <v>221</v>
      </c>
      <c r="I6" s="71">
        <f>VLOOKUP(C6,'Points Table'!A$3:L$43,IF(A6="A Grade / Juniors",4,IF(A6="B Grade",6,IF(A6="C Grade",8,IF(A6="D Grade",10,12)))))</f>
        <v>390</v>
      </c>
    </row>
    <row r="7" spans="1:9" ht="17" x14ac:dyDescent="0.2">
      <c r="A7" s="83" t="s">
        <v>61</v>
      </c>
      <c r="B7" s="83" t="s">
        <v>34</v>
      </c>
      <c r="C7" s="83">
        <v>6</v>
      </c>
      <c r="D7" s="84" t="s">
        <v>68</v>
      </c>
      <c r="E7" s="79" t="s">
        <v>63</v>
      </c>
      <c r="F7" s="95" t="s">
        <v>84</v>
      </c>
      <c r="G7" s="81">
        <v>13</v>
      </c>
      <c r="H7" s="82" t="s">
        <v>222</v>
      </c>
      <c r="I7" s="71">
        <f>VLOOKUP(C7,'Points Table'!A$3:L$43,IF(A7="A Grade / Juniors",4,IF(A7="B Grade",6,IF(A7="C Grade",8,IF(A7="D Grade",10,12)))))</f>
        <v>380</v>
      </c>
    </row>
    <row r="8" spans="1:9" ht="17" x14ac:dyDescent="0.2">
      <c r="A8" s="83" t="s">
        <v>61</v>
      </c>
      <c r="B8" s="83" t="s">
        <v>34</v>
      </c>
      <c r="C8" s="83">
        <v>7</v>
      </c>
      <c r="D8" s="84" t="s">
        <v>69</v>
      </c>
      <c r="E8" s="79" t="s">
        <v>63</v>
      </c>
      <c r="F8" s="95" t="s">
        <v>83</v>
      </c>
      <c r="G8" s="81">
        <v>13</v>
      </c>
      <c r="H8" s="82" t="s">
        <v>223</v>
      </c>
      <c r="I8" s="71">
        <f>VLOOKUP(C8,'Points Table'!A$3:L$43,IF(A8="A Grade / Juniors",4,IF(A8="B Grade",6,IF(A8="C Grade",8,IF(A8="D Grade",10,12)))))</f>
        <v>370</v>
      </c>
    </row>
    <row r="9" spans="1:9" ht="17" x14ac:dyDescent="0.2">
      <c r="A9" s="83" t="s">
        <v>61</v>
      </c>
      <c r="B9" s="83" t="s">
        <v>34</v>
      </c>
      <c r="C9" s="83">
        <v>8</v>
      </c>
      <c r="D9" s="84" t="s">
        <v>70</v>
      </c>
      <c r="E9" s="79" t="s">
        <v>63</v>
      </c>
      <c r="F9" s="95" t="s">
        <v>85</v>
      </c>
      <c r="G9" s="81">
        <v>13</v>
      </c>
      <c r="H9" s="82" t="s">
        <v>224</v>
      </c>
      <c r="I9" s="71">
        <f>VLOOKUP(C9,'Points Table'!A$3:L$43,IF(A9="A Grade / Juniors",4,IF(A9="B Grade",6,IF(A9="C Grade",8,IF(A9="D Grade",10,12)))))</f>
        <v>360</v>
      </c>
    </row>
    <row r="10" spans="1:9" ht="17" x14ac:dyDescent="0.2">
      <c r="A10" s="83" t="s">
        <v>61</v>
      </c>
      <c r="B10" s="83" t="s">
        <v>34</v>
      </c>
      <c r="C10" s="83">
        <v>9</v>
      </c>
      <c r="D10" s="84" t="s">
        <v>71</v>
      </c>
      <c r="E10" s="79" t="s">
        <v>63</v>
      </c>
      <c r="F10" s="95" t="s">
        <v>225</v>
      </c>
      <c r="G10" s="81">
        <v>12</v>
      </c>
      <c r="H10" s="82" t="s">
        <v>226</v>
      </c>
      <c r="I10" s="71">
        <f>VLOOKUP(C10,'Points Table'!A$3:L$43,IF(A10="A Grade / Juniors",4,IF(A10="B Grade",6,IF(A10="C Grade",8,IF(A10="D Grade",10,12)))))</f>
        <v>350</v>
      </c>
    </row>
    <row r="11" spans="1:9" ht="17" customHeight="1" x14ac:dyDescent="0.2">
      <c r="A11" s="83" t="s">
        <v>61</v>
      </c>
      <c r="B11" s="83" t="s">
        <v>34</v>
      </c>
      <c r="C11" s="83">
        <v>10</v>
      </c>
      <c r="D11" s="84" t="s">
        <v>72</v>
      </c>
      <c r="E11" s="79" t="s">
        <v>63</v>
      </c>
      <c r="F11" s="95" t="s">
        <v>81</v>
      </c>
      <c r="G11" s="81">
        <v>6</v>
      </c>
      <c r="H11" s="82" t="s">
        <v>227</v>
      </c>
      <c r="I11" s="71">
        <f>VLOOKUP(C11,'Points Table'!A$3:L$43,IF(A11="A Grade / Juniors",4,IF(A11="B Grade",6,IF(A11="C Grade",8,IF(A11="D Grade",10,12)))))</f>
        <v>340</v>
      </c>
    </row>
    <row r="12" spans="1:9" ht="17" customHeight="1" x14ac:dyDescent="0.2">
      <c r="A12" s="83" t="s">
        <v>61</v>
      </c>
      <c r="B12" s="83" t="s">
        <v>34</v>
      </c>
      <c r="C12" s="83">
        <v>11</v>
      </c>
      <c r="D12" s="84" t="s">
        <v>73</v>
      </c>
      <c r="E12" s="79" t="s">
        <v>63</v>
      </c>
      <c r="F12" s="95" t="s">
        <v>228</v>
      </c>
      <c r="G12" s="81">
        <v>5</v>
      </c>
      <c r="H12" s="82" t="s">
        <v>229</v>
      </c>
      <c r="I12" s="71">
        <f>VLOOKUP(C12,'Points Table'!A$3:L$43,IF(A12="A Grade / Juniors",4,IF(A12="B Grade",6,IF(A12="C Grade",8,IF(A12="D Grade",10,12)))))</f>
        <v>330</v>
      </c>
    </row>
    <row r="13" spans="1:9" ht="17" customHeight="1" x14ac:dyDescent="0.2">
      <c r="A13" s="83" t="s">
        <v>61</v>
      </c>
      <c r="B13" s="83" t="s">
        <v>34</v>
      </c>
      <c r="C13" s="83">
        <v>12</v>
      </c>
      <c r="D13" s="84" t="s">
        <v>74</v>
      </c>
      <c r="E13" s="79" t="s">
        <v>63</v>
      </c>
      <c r="F13" s="95" t="s">
        <v>230</v>
      </c>
      <c r="G13" s="81">
        <v>5</v>
      </c>
      <c r="H13" s="82" t="s">
        <v>229</v>
      </c>
      <c r="I13" s="71">
        <f>VLOOKUP(C13,'Points Table'!A$3:L$43,IF(A13="A Grade / Juniors",4,IF(A13="B Grade",6,IF(A13="C Grade",8,IF(A13="D Grade",10,12)))))</f>
        <v>320</v>
      </c>
    </row>
    <row r="14" spans="1:9" ht="17" x14ac:dyDescent="0.2">
      <c r="A14" s="83" t="s">
        <v>19</v>
      </c>
      <c r="B14" s="83" t="s">
        <v>35</v>
      </c>
      <c r="C14" s="83">
        <v>1</v>
      </c>
      <c r="D14" s="84" t="s">
        <v>62</v>
      </c>
      <c r="E14" s="79" t="s">
        <v>63</v>
      </c>
      <c r="F14" s="95" t="s">
        <v>231</v>
      </c>
      <c r="G14" s="81">
        <v>11</v>
      </c>
      <c r="H14" s="82" t="s">
        <v>232</v>
      </c>
      <c r="I14" s="71">
        <f>VLOOKUP(C14,'Points Table'!A$3:L$43,IF(A14="A Grade / Juniors",4,IF(A14="B Grade",6,IF(A14="C Grade",8,IF(A14="D Grade",10,12)))))</f>
        <v>400</v>
      </c>
    </row>
    <row r="15" spans="1:9" ht="17" x14ac:dyDescent="0.2">
      <c r="A15" s="83" t="s">
        <v>19</v>
      </c>
      <c r="B15" s="83" t="s">
        <v>35</v>
      </c>
      <c r="C15" s="83">
        <v>2</v>
      </c>
      <c r="D15" s="84" t="s">
        <v>64</v>
      </c>
      <c r="E15" s="79" t="s">
        <v>63</v>
      </c>
      <c r="F15" s="95" t="s">
        <v>108</v>
      </c>
      <c r="G15" s="81">
        <v>11</v>
      </c>
      <c r="H15" s="82" t="s">
        <v>233</v>
      </c>
      <c r="I15" s="71">
        <f>VLOOKUP(C15,'Points Table'!A$3:L$43,IF(A15="A Grade / Juniors",4,IF(A15="B Grade",6,IF(A15="C Grade",8,IF(A15="D Grade",10,12)))))</f>
        <v>360</v>
      </c>
    </row>
    <row r="16" spans="1:9" ht="17" x14ac:dyDescent="0.2">
      <c r="A16" s="83" t="s">
        <v>19</v>
      </c>
      <c r="B16" s="83" t="s">
        <v>35</v>
      </c>
      <c r="C16" s="83">
        <v>3</v>
      </c>
      <c r="D16" s="84" t="s">
        <v>65</v>
      </c>
      <c r="E16" s="79" t="s">
        <v>63</v>
      </c>
      <c r="F16" s="95" t="s">
        <v>92</v>
      </c>
      <c r="G16" s="81">
        <v>11</v>
      </c>
      <c r="H16" s="82" t="s">
        <v>234</v>
      </c>
      <c r="I16" s="71">
        <f>VLOOKUP(C16,'Points Table'!A$3:L$43,IF(A16="A Grade / Juniors",4,IF(A16="B Grade",6,IF(A16="C Grade",8,IF(A16="D Grade",10,12)))))</f>
        <v>336</v>
      </c>
    </row>
    <row r="17" spans="1:9" ht="17" x14ac:dyDescent="0.2">
      <c r="A17" s="83" t="s">
        <v>19</v>
      </c>
      <c r="B17" s="83" t="s">
        <v>35</v>
      </c>
      <c r="C17" s="83">
        <v>4</v>
      </c>
      <c r="D17" s="84" t="s">
        <v>66</v>
      </c>
      <c r="E17" s="79" t="s">
        <v>63</v>
      </c>
      <c r="F17" s="95" t="s">
        <v>95</v>
      </c>
      <c r="G17" s="81">
        <v>11</v>
      </c>
      <c r="H17" s="82" t="s">
        <v>235</v>
      </c>
      <c r="I17" s="71">
        <f>VLOOKUP(C17,'Points Table'!A$3:L$43,IF(A17="A Grade / Juniors",4,IF(A17="B Grade",6,IF(A17="C Grade",8,IF(A17="D Grade",10,12)))))</f>
        <v>320</v>
      </c>
    </row>
    <row r="18" spans="1:9" ht="17" x14ac:dyDescent="0.2">
      <c r="A18" s="83" t="s">
        <v>19</v>
      </c>
      <c r="B18" s="83" t="s">
        <v>35</v>
      </c>
      <c r="C18" s="83">
        <v>5</v>
      </c>
      <c r="D18" s="84" t="s">
        <v>67</v>
      </c>
      <c r="E18" s="79" t="s">
        <v>63</v>
      </c>
      <c r="F18" s="95" t="s">
        <v>236</v>
      </c>
      <c r="G18" s="81">
        <v>11</v>
      </c>
      <c r="H18" s="82" t="s">
        <v>237</v>
      </c>
      <c r="I18" s="71">
        <f>VLOOKUP(C18,'Points Table'!A$3:L$43,IF(A18="A Grade / Juniors",4,IF(A18="B Grade",6,IF(A18="C Grade",8,IF(A18="D Grade",10,12)))))</f>
        <v>312</v>
      </c>
    </row>
    <row r="19" spans="1:9" ht="17" x14ac:dyDescent="0.2">
      <c r="A19" s="83" t="s">
        <v>19</v>
      </c>
      <c r="B19" s="83" t="s">
        <v>35</v>
      </c>
      <c r="C19" s="83">
        <v>6</v>
      </c>
      <c r="D19" s="84" t="s">
        <v>68</v>
      </c>
      <c r="E19" s="79" t="s">
        <v>63</v>
      </c>
      <c r="F19" s="95" t="s">
        <v>99</v>
      </c>
      <c r="G19" s="81">
        <v>11</v>
      </c>
      <c r="H19" s="82" t="s">
        <v>238</v>
      </c>
      <c r="I19" s="71">
        <f>VLOOKUP(C19,'Points Table'!A$3:L$43,IF(A19="A Grade / Juniors",4,IF(A19="B Grade",6,IF(A19="C Grade",8,IF(A19="D Grade",10,12)))))</f>
        <v>304</v>
      </c>
    </row>
    <row r="20" spans="1:9" ht="17" x14ac:dyDescent="0.2">
      <c r="A20" s="83" t="s">
        <v>19</v>
      </c>
      <c r="B20" s="83" t="s">
        <v>35</v>
      </c>
      <c r="C20" s="83">
        <v>7</v>
      </c>
      <c r="D20" s="84" t="s">
        <v>69</v>
      </c>
      <c r="E20" s="79" t="s">
        <v>63</v>
      </c>
      <c r="F20" s="95" t="s">
        <v>94</v>
      </c>
      <c r="G20" s="81">
        <v>10</v>
      </c>
      <c r="H20" s="82" t="s">
        <v>239</v>
      </c>
      <c r="I20" s="71">
        <f>VLOOKUP(C20,'Points Table'!A$3:L$43,IF(A20="A Grade / Juniors",4,IF(A20="B Grade",6,IF(A20="C Grade",8,IF(A20="D Grade",10,12)))))</f>
        <v>296</v>
      </c>
    </row>
    <row r="21" spans="1:9" ht="17" x14ac:dyDescent="0.2">
      <c r="A21" s="83" t="s">
        <v>19</v>
      </c>
      <c r="B21" s="83" t="s">
        <v>35</v>
      </c>
      <c r="C21" s="83">
        <v>8</v>
      </c>
      <c r="D21" s="84" t="s">
        <v>70</v>
      </c>
      <c r="E21" s="79" t="s">
        <v>63</v>
      </c>
      <c r="F21" s="95" t="s">
        <v>240</v>
      </c>
      <c r="G21" s="81">
        <v>10</v>
      </c>
      <c r="H21" s="82" t="s">
        <v>241</v>
      </c>
      <c r="I21" s="71">
        <f>VLOOKUP(C21,'Points Table'!A$3:L$43,IF(A21="A Grade / Juniors",4,IF(A21="B Grade",6,IF(A21="C Grade",8,IF(A21="D Grade",10,12)))))</f>
        <v>288</v>
      </c>
    </row>
    <row r="22" spans="1:9" ht="17" x14ac:dyDescent="0.2">
      <c r="A22" s="83" t="s">
        <v>19</v>
      </c>
      <c r="B22" s="83" t="s">
        <v>35</v>
      </c>
      <c r="C22" s="83">
        <v>9</v>
      </c>
      <c r="D22" s="84" t="s">
        <v>71</v>
      </c>
      <c r="E22" s="79" t="s">
        <v>63</v>
      </c>
      <c r="F22" s="95" t="s">
        <v>242</v>
      </c>
      <c r="G22" s="81">
        <v>10</v>
      </c>
      <c r="H22" s="82" t="s">
        <v>243</v>
      </c>
      <c r="I22" s="71">
        <f>VLOOKUP(C22,'Points Table'!A$3:L$43,IF(A22="A Grade / Juniors",4,IF(A22="B Grade",6,IF(A22="C Grade",8,IF(A22="D Grade",10,12)))))</f>
        <v>280</v>
      </c>
    </row>
    <row r="23" spans="1:9" ht="17" x14ac:dyDescent="0.2">
      <c r="A23" s="83" t="s">
        <v>19</v>
      </c>
      <c r="B23" s="83" t="s">
        <v>35</v>
      </c>
      <c r="C23" s="83">
        <v>10</v>
      </c>
      <c r="D23" s="84" t="s">
        <v>72</v>
      </c>
      <c r="E23" s="79" t="s">
        <v>63</v>
      </c>
      <c r="F23" s="95" t="s">
        <v>244</v>
      </c>
      <c r="G23" s="81">
        <v>10</v>
      </c>
      <c r="H23" s="82" t="s">
        <v>245</v>
      </c>
      <c r="I23" s="71">
        <f>VLOOKUP(C23,'Points Table'!A$3:L$43,IF(A23="A Grade / Juniors",4,IF(A23="B Grade",6,IF(A23="C Grade",8,IF(A23="D Grade",10,12)))))</f>
        <v>272</v>
      </c>
    </row>
    <row r="24" spans="1:9" ht="17" x14ac:dyDescent="0.2">
      <c r="A24" s="83" t="s">
        <v>19</v>
      </c>
      <c r="B24" s="83" t="s">
        <v>35</v>
      </c>
      <c r="C24" s="83">
        <v>11</v>
      </c>
      <c r="D24" s="84" t="s">
        <v>73</v>
      </c>
      <c r="E24" s="79" t="s">
        <v>63</v>
      </c>
      <c r="F24" s="95" t="s">
        <v>246</v>
      </c>
      <c r="G24" s="81">
        <v>5</v>
      </c>
      <c r="H24" s="82" t="s">
        <v>247</v>
      </c>
      <c r="I24" s="71">
        <f>VLOOKUP(C24,'Points Table'!A$3:L$43,IF(A24="A Grade / Juniors",4,IF(A24="B Grade",6,IF(A24="C Grade",8,IF(A24="D Grade",10,12)))))</f>
        <v>264</v>
      </c>
    </row>
    <row r="25" spans="1:9" ht="17" customHeight="1" x14ac:dyDescent="0.2">
      <c r="A25" s="83" t="s">
        <v>21</v>
      </c>
      <c r="B25" s="83" t="s">
        <v>36</v>
      </c>
      <c r="C25" s="79">
        <v>1</v>
      </c>
      <c r="D25" s="84" t="s">
        <v>62</v>
      </c>
      <c r="E25" s="79" t="s">
        <v>63</v>
      </c>
      <c r="F25" s="95" t="s">
        <v>97</v>
      </c>
      <c r="G25" s="81">
        <v>9</v>
      </c>
      <c r="H25" s="82" t="s">
        <v>248</v>
      </c>
      <c r="I25" s="71">
        <f>VLOOKUP(C25,'Points Table'!A$3:L$43,IF(A25="A Grade / Juniors",4,IF(A25="B Grade",6,IF(A25="C Grade",8,IF(A25="D Grade",10,12)))))</f>
        <v>350</v>
      </c>
    </row>
    <row r="26" spans="1:9" ht="17" customHeight="1" x14ac:dyDescent="0.2">
      <c r="A26" s="83" t="s">
        <v>21</v>
      </c>
      <c r="B26" s="83" t="s">
        <v>36</v>
      </c>
      <c r="C26" s="79">
        <v>2</v>
      </c>
      <c r="D26" s="84" t="s">
        <v>64</v>
      </c>
      <c r="E26" s="79" t="s">
        <v>63</v>
      </c>
      <c r="F26" s="95" t="s">
        <v>249</v>
      </c>
      <c r="G26" s="81">
        <v>9</v>
      </c>
      <c r="H26" s="82" t="s">
        <v>250</v>
      </c>
      <c r="I26" s="71">
        <f>VLOOKUP(C26,'Points Table'!A$3:L$43,IF(A26="A Grade / Juniors",4,IF(A26="B Grade",6,IF(A26="C Grade",8,IF(A26="D Grade",10,12)))))</f>
        <v>315</v>
      </c>
    </row>
    <row r="27" spans="1:9" ht="17" customHeight="1" x14ac:dyDescent="0.2">
      <c r="A27" s="83" t="s">
        <v>21</v>
      </c>
      <c r="B27" s="83" t="s">
        <v>36</v>
      </c>
      <c r="C27" s="79">
        <v>3</v>
      </c>
      <c r="D27" s="84" t="s">
        <v>65</v>
      </c>
      <c r="E27" s="79" t="s">
        <v>63</v>
      </c>
      <c r="F27" s="95" t="s">
        <v>118</v>
      </c>
      <c r="G27" s="81">
        <v>9</v>
      </c>
      <c r="H27" s="82" t="s">
        <v>251</v>
      </c>
      <c r="I27" s="71">
        <f>VLOOKUP(C27,'Points Table'!A$3:L$43,IF(A27="A Grade / Juniors",4,IF(A27="B Grade",6,IF(A27="C Grade",8,IF(A27="D Grade",10,12)))))</f>
        <v>294</v>
      </c>
    </row>
    <row r="28" spans="1:9" ht="17" customHeight="1" x14ac:dyDescent="0.2">
      <c r="A28" s="83" t="s">
        <v>21</v>
      </c>
      <c r="B28" s="83" t="s">
        <v>36</v>
      </c>
      <c r="C28" s="79">
        <v>4</v>
      </c>
      <c r="D28" s="84" t="s">
        <v>66</v>
      </c>
      <c r="E28" s="79" t="s">
        <v>63</v>
      </c>
      <c r="F28" s="95" t="s">
        <v>123</v>
      </c>
      <c r="G28" s="81">
        <v>9</v>
      </c>
      <c r="H28" s="82" t="s">
        <v>252</v>
      </c>
      <c r="I28" s="71">
        <f>VLOOKUP(C28,'Points Table'!A$3:L$43,IF(A28="A Grade / Juniors",4,IF(A28="B Grade",6,IF(A28="C Grade",8,IF(A28="D Grade",10,12)))))</f>
        <v>280</v>
      </c>
    </row>
    <row r="29" spans="1:9" ht="17" customHeight="1" x14ac:dyDescent="0.2">
      <c r="A29" s="83" t="s">
        <v>21</v>
      </c>
      <c r="B29" s="83" t="s">
        <v>36</v>
      </c>
      <c r="C29" s="79">
        <v>5</v>
      </c>
      <c r="D29" s="84" t="s">
        <v>67</v>
      </c>
      <c r="E29" s="79" t="s">
        <v>63</v>
      </c>
      <c r="F29" s="95" t="s">
        <v>253</v>
      </c>
      <c r="G29" s="81">
        <v>9</v>
      </c>
      <c r="H29" s="82" t="s">
        <v>254</v>
      </c>
      <c r="I29" s="71">
        <f>VLOOKUP(C29,'Points Table'!A$3:L$43,IF(A29="A Grade / Juniors",4,IF(A29="B Grade",6,IF(A29="C Grade",8,IF(A29="D Grade",10,12)))))</f>
        <v>273</v>
      </c>
    </row>
    <row r="30" spans="1:9" ht="17" customHeight="1" x14ac:dyDescent="0.2">
      <c r="A30" s="83" t="s">
        <v>21</v>
      </c>
      <c r="B30" s="83" t="s">
        <v>36</v>
      </c>
      <c r="C30" s="79">
        <v>6</v>
      </c>
      <c r="D30" s="84" t="s">
        <v>68</v>
      </c>
      <c r="E30" s="79" t="s">
        <v>63</v>
      </c>
      <c r="F30" s="95" t="s">
        <v>255</v>
      </c>
      <c r="G30" s="81">
        <v>9</v>
      </c>
      <c r="H30" s="82" t="s">
        <v>256</v>
      </c>
      <c r="I30" s="71">
        <f>VLOOKUP(C30,'Points Table'!A$3:L$43,IF(A30="A Grade / Juniors",4,IF(A30="B Grade",6,IF(A30="C Grade",8,IF(A30="D Grade",10,12)))))</f>
        <v>266</v>
      </c>
    </row>
    <row r="31" spans="1:9" ht="17" customHeight="1" x14ac:dyDescent="0.2">
      <c r="A31" s="83" t="s">
        <v>21</v>
      </c>
      <c r="B31" s="83" t="s">
        <v>36</v>
      </c>
      <c r="C31" s="79">
        <v>7</v>
      </c>
      <c r="D31" s="84" t="s">
        <v>69</v>
      </c>
      <c r="E31" s="79" t="s">
        <v>63</v>
      </c>
      <c r="F31" s="95" t="s">
        <v>119</v>
      </c>
      <c r="G31" s="81">
        <v>9</v>
      </c>
      <c r="H31" s="82" t="s">
        <v>257</v>
      </c>
      <c r="I31" s="71">
        <f>VLOOKUP(C31,'Points Table'!A$3:L$43,IF(A31="A Grade / Juniors",4,IF(A31="B Grade",6,IF(A31="C Grade",8,IF(A31="D Grade",10,12)))))</f>
        <v>259</v>
      </c>
    </row>
    <row r="32" spans="1:9" ht="17" customHeight="1" x14ac:dyDescent="0.2">
      <c r="A32" s="83" t="s">
        <v>21</v>
      </c>
      <c r="B32" s="83" t="s">
        <v>36</v>
      </c>
      <c r="C32" s="79">
        <v>8</v>
      </c>
      <c r="D32" s="84" t="s">
        <v>70</v>
      </c>
      <c r="E32" s="79" t="s">
        <v>63</v>
      </c>
      <c r="F32" s="95" t="s">
        <v>258</v>
      </c>
      <c r="G32" s="81">
        <v>9</v>
      </c>
      <c r="H32" s="82" t="s">
        <v>257</v>
      </c>
      <c r="I32" s="71">
        <f>VLOOKUP(C32,'Points Table'!A$3:L$43,IF(A32="A Grade / Juniors",4,IF(A32="B Grade",6,IF(A32="C Grade",8,IF(A32="D Grade",10,12)))))</f>
        <v>251.99999999999997</v>
      </c>
    </row>
    <row r="33" spans="1:9" ht="17" customHeight="1" x14ac:dyDescent="0.2">
      <c r="A33" s="83" t="s">
        <v>21</v>
      </c>
      <c r="B33" s="83" t="s">
        <v>36</v>
      </c>
      <c r="C33" s="79">
        <v>9</v>
      </c>
      <c r="D33" s="84" t="s">
        <v>71</v>
      </c>
      <c r="E33" s="79" t="s">
        <v>63</v>
      </c>
      <c r="F33" s="95" t="s">
        <v>259</v>
      </c>
      <c r="G33" s="81">
        <v>9</v>
      </c>
      <c r="H33" s="82" t="s">
        <v>260</v>
      </c>
      <c r="I33" s="71">
        <f>VLOOKUP(C33,'Points Table'!A$3:L$43,IF(A33="A Grade / Juniors",4,IF(A33="B Grade",6,IF(A33="C Grade",8,IF(A33="D Grade",10,12)))))</f>
        <v>244.99999999999997</v>
      </c>
    </row>
    <row r="34" spans="1:9" ht="17" customHeight="1" x14ac:dyDescent="0.2">
      <c r="A34" s="83" t="s">
        <v>21</v>
      </c>
      <c r="B34" s="83" t="s">
        <v>36</v>
      </c>
      <c r="C34" s="79">
        <v>10</v>
      </c>
      <c r="D34" s="84" t="s">
        <v>72</v>
      </c>
      <c r="E34" s="79" t="s">
        <v>63</v>
      </c>
      <c r="F34" s="95" t="s">
        <v>261</v>
      </c>
      <c r="G34" s="81">
        <v>9</v>
      </c>
      <c r="H34" s="82" t="s">
        <v>262</v>
      </c>
      <c r="I34" s="71">
        <f>VLOOKUP(C34,'Points Table'!A$3:L$43,IF(A34="A Grade / Juniors",4,IF(A34="B Grade",6,IF(A34="C Grade",8,IF(A34="D Grade",10,12)))))</f>
        <v>237.99999999999997</v>
      </c>
    </row>
    <row r="35" spans="1:9" ht="17" customHeight="1" x14ac:dyDescent="0.2">
      <c r="A35" s="83" t="s">
        <v>21</v>
      </c>
      <c r="B35" s="83" t="s">
        <v>36</v>
      </c>
      <c r="C35" s="79">
        <v>11</v>
      </c>
      <c r="D35" s="84" t="s">
        <v>73</v>
      </c>
      <c r="E35" s="79" t="s">
        <v>63</v>
      </c>
      <c r="F35" s="95" t="s">
        <v>129</v>
      </c>
      <c r="G35" s="81">
        <v>9</v>
      </c>
      <c r="H35" s="82" t="s">
        <v>263</v>
      </c>
      <c r="I35" s="71">
        <f>VLOOKUP(C35,'Points Table'!A$3:L$43,IF(A35="A Grade / Juniors",4,IF(A35="B Grade",6,IF(A35="C Grade",8,IF(A35="D Grade",10,12)))))</f>
        <v>230.99999999999997</v>
      </c>
    </row>
    <row r="36" spans="1:9" ht="17" customHeight="1" x14ac:dyDescent="0.2">
      <c r="A36" s="83" t="s">
        <v>21</v>
      </c>
      <c r="B36" s="83" t="s">
        <v>36</v>
      </c>
      <c r="C36" s="79">
        <v>12</v>
      </c>
      <c r="D36" s="84" t="s">
        <v>74</v>
      </c>
      <c r="E36" s="79" t="s">
        <v>63</v>
      </c>
      <c r="F36" s="95" t="s">
        <v>124</v>
      </c>
      <c r="G36" s="81">
        <v>9</v>
      </c>
      <c r="H36" s="82" t="s">
        <v>264</v>
      </c>
      <c r="I36" s="71">
        <f>VLOOKUP(C36,'Points Table'!A$3:L$43,IF(A36="A Grade / Juniors",4,IF(A36="B Grade",6,IF(A36="C Grade",8,IF(A36="D Grade",10,12)))))</f>
        <v>224</v>
      </c>
    </row>
    <row r="37" spans="1:9" ht="17" customHeight="1" x14ac:dyDescent="0.2">
      <c r="A37" s="83" t="s">
        <v>21</v>
      </c>
      <c r="B37" s="83" t="s">
        <v>36</v>
      </c>
      <c r="C37" s="79">
        <v>13</v>
      </c>
      <c r="D37" s="84" t="s">
        <v>75</v>
      </c>
      <c r="E37" s="79" t="s">
        <v>63</v>
      </c>
      <c r="F37" s="95" t="s">
        <v>127</v>
      </c>
      <c r="G37" s="81">
        <v>9</v>
      </c>
      <c r="H37" s="82" t="s">
        <v>265</v>
      </c>
      <c r="I37" s="71">
        <f>VLOOKUP(C37,'Points Table'!A$3:L$43,IF(A37="A Grade / Juniors",4,IF(A37="B Grade",6,IF(A37="C Grade",8,IF(A37="D Grade",10,12)))))</f>
        <v>217</v>
      </c>
    </row>
    <row r="38" spans="1:9" ht="17" customHeight="1" x14ac:dyDescent="0.2">
      <c r="A38" s="83" t="s">
        <v>21</v>
      </c>
      <c r="B38" s="83" t="s">
        <v>36</v>
      </c>
      <c r="C38" s="79">
        <v>14</v>
      </c>
      <c r="D38" s="84" t="s">
        <v>76</v>
      </c>
      <c r="E38" s="79" t="s">
        <v>63</v>
      </c>
      <c r="F38" s="95" t="s">
        <v>131</v>
      </c>
      <c r="G38" s="81">
        <v>8</v>
      </c>
      <c r="H38" s="82" t="s">
        <v>266</v>
      </c>
      <c r="I38" s="71">
        <f>VLOOKUP(C38,'Points Table'!A$3:L$43,IF(A38="A Grade / Juniors",4,IF(A38="B Grade",6,IF(A38="C Grade",8,IF(A38="D Grade",10,12)))))</f>
        <v>210</v>
      </c>
    </row>
    <row r="39" spans="1:9" ht="17" customHeight="1" x14ac:dyDescent="0.2">
      <c r="A39" s="83" t="s">
        <v>21</v>
      </c>
      <c r="B39" s="83" t="s">
        <v>36</v>
      </c>
      <c r="C39" s="79">
        <v>15</v>
      </c>
      <c r="D39" s="84" t="s">
        <v>77</v>
      </c>
      <c r="E39" s="79" t="s">
        <v>63</v>
      </c>
      <c r="F39" s="95" t="s">
        <v>132</v>
      </c>
      <c r="G39" s="81">
        <v>8</v>
      </c>
      <c r="H39" s="82" t="s">
        <v>267</v>
      </c>
      <c r="I39" s="71">
        <f>VLOOKUP(C39,'Points Table'!A$3:L$43,IF(A39="A Grade / Juniors",4,IF(A39="B Grade",6,IF(A39="C Grade",8,IF(A39="D Grade",10,12)))))</f>
        <v>203</v>
      </c>
    </row>
    <row r="40" spans="1:9" ht="17" customHeight="1" x14ac:dyDescent="0.2">
      <c r="A40" s="83" t="s">
        <v>21</v>
      </c>
      <c r="B40" s="83" t="s">
        <v>36</v>
      </c>
      <c r="C40" s="79">
        <v>16</v>
      </c>
      <c r="D40" s="84" t="s">
        <v>78</v>
      </c>
      <c r="E40" s="79" t="s">
        <v>63</v>
      </c>
      <c r="F40" s="95" t="s">
        <v>121</v>
      </c>
      <c r="G40" s="81">
        <v>8</v>
      </c>
      <c r="H40" s="82" t="s">
        <v>268</v>
      </c>
      <c r="I40" s="71">
        <f>VLOOKUP(C40,'Points Table'!A$3:L$43,IF(A40="A Grade / Juniors",4,IF(A40="B Grade",6,IF(A40="C Grade",8,IF(A40="D Grade",10,12)))))</f>
        <v>196</v>
      </c>
    </row>
    <row r="41" spans="1:9" ht="17" customHeight="1" x14ac:dyDescent="0.2">
      <c r="A41" s="83" t="s">
        <v>21</v>
      </c>
      <c r="B41" s="83" t="s">
        <v>36</v>
      </c>
      <c r="C41" s="79">
        <v>17</v>
      </c>
      <c r="D41" s="84" t="s">
        <v>277</v>
      </c>
      <c r="E41" s="79" t="s">
        <v>63</v>
      </c>
      <c r="F41" s="95" t="s">
        <v>130</v>
      </c>
      <c r="G41" s="81">
        <v>8</v>
      </c>
      <c r="H41" s="82" t="s">
        <v>268</v>
      </c>
      <c r="I41" s="71">
        <f>VLOOKUP(C41,'Points Table'!A$3:L$43,IF(A41="A Grade / Juniors",4,IF(A41="B Grade",6,IF(A41="C Grade",8,IF(A41="D Grade",10,12)))))</f>
        <v>189</v>
      </c>
    </row>
    <row r="42" spans="1:9" ht="17" customHeight="1" x14ac:dyDescent="0.2">
      <c r="A42" s="83" t="s">
        <v>21</v>
      </c>
      <c r="B42" s="83" t="s">
        <v>36</v>
      </c>
      <c r="C42" s="79">
        <v>18</v>
      </c>
      <c r="D42" s="84" t="s">
        <v>278</v>
      </c>
      <c r="E42" s="79" t="s">
        <v>63</v>
      </c>
      <c r="F42" s="95" t="s">
        <v>269</v>
      </c>
      <c r="G42" s="81">
        <v>8</v>
      </c>
      <c r="H42" s="82" t="s">
        <v>270</v>
      </c>
      <c r="I42" s="71">
        <f>VLOOKUP(C42,'Points Table'!A$3:L$43,IF(A42="A Grade / Juniors",4,IF(A42="B Grade",6,IF(A42="C Grade",8,IF(A42="D Grade",10,12)))))</f>
        <v>182</v>
      </c>
    </row>
    <row r="43" spans="1:9" ht="17" customHeight="1" x14ac:dyDescent="0.2">
      <c r="A43" s="83" t="s">
        <v>21</v>
      </c>
      <c r="B43" s="83" t="s">
        <v>36</v>
      </c>
      <c r="C43" s="79">
        <v>19</v>
      </c>
      <c r="D43" s="84" t="s">
        <v>279</v>
      </c>
      <c r="E43" s="79" t="s">
        <v>63</v>
      </c>
      <c r="F43" s="95" t="s">
        <v>138</v>
      </c>
      <c r="G43" s="81">
        <v>8</v>
      </c>
      <c r="H43" s="82" t="s">
        <v>271</v>
      </c>
      <c r="I43" s="71">
        <f>VLOOKUP(C43,'Points Table'!A$3:L$43,IF(A43="A Grade / Juniors",4,IF(A43="B Grade",6,IF(A43="C Grade",8,IF(A43="D Grade",10,12)))))</f>
        <v>175</v>
      </c>
    </row>
    <row r="44" spans="1:9" ht="17" customHeight="1" x14ac:dyDescent="0.2">
      <c r="A44" s="83" t="s">
        <v>21</v>
      </c>
      <c r="B44" s="83" t="s">
        <v>36</v>
      </c>
      <c r="C44" s="79">
        <v>20</v>
      </c>
      <c r="D44" s="84" t="s">
        <v>280</v>
      </c>
      <c r="E44" s="79" t="s">
        <v>63</v>
      </c>
      <c r="F44" s="95" t="s">
        <v>272</v>
      </c>
      <c r="G44" s="81">
        <v>7</v>
      </c>
      <c r="H44" s="82" t="s">
        <v>273</v>
      </c>
      <c r="I44" s="71">
        <f>VLOOKUP(C44,'Points Table'!A$3:L$43,IF(A44="A Grade / Juniors",4,IF(A44="B Grade",6,IF(A44="C Grade",8,IF(A44="D Grade",10,12)))))</f>
        <v>171.5</v>
      </c>
    </row>
    <row r="45" spans="1:9" ht="17" customHeight="1" x14ac:dyDescent="0.2">
      <c r="A45" s="83" t="s">
        <v>21</v>
      </c>
      <c r="B45" s="83" t="s">
        <v>36</v>
      </c>
      <c r="C45" s="79">
        <v>21</v>
      </c>
      <c r="D45" s="84" t="s">
        <v>281</v>
      </c>
      <c r="E45" s="79" t="s">
        <v>63</v>
      </c>
      <c r="F45" s="95" t="s">
        <v>137</v>
      </c>
      <c r="G45" s="81">
        <v>7</v>
      </c>
      <c r="H45" s="82" t="s">
        <v>274</v>
      </c>
      <c r="I45" s="71">
        <f>VLOOKUP(C45,'Points Table'!A$3:L$43,IF(A45="A Grade / Juniors",4,IF(A45="B Grade",6,IF(A45="C Grade",8,IF(A45="D Grade",10,12)))))</f>
        <v>168</v>
      </c>
    </row>
    <row r="46" spans="1:9" ht="17" customHeight="1" x14ac:dyDescent="0.2">
      <c r="A46" s="83" t="s">
        <v>21</v>
      </c>
      <c r="B46" s="83" t="s">
        <v>36</v>
      </c>
      <c r="C46" s="79">
        <v>22</v>
      </c>
      <c r="D46" s="84" t="s">
        <v>282</v>
      </c>
      <c r="E46" s="79" t="s">
        <v>63</v>
      </c>
      <c r="F46" s="95" t="s">
        <v>275</v>
      </c>
      <c r="G46" s="81">
        <v>4</v>
      </c>
      <c r="H46" s="82" t="s">
        <v>276</v>
      </c>
      <c r="I46" s="71">
        <f>VLOOKUP(C46,'Points Table'!A$3:L$43,IF(A46="A Grade / Juniors",4,IF(A46="B Grade",6,IF(A46="C Grade",8,IF(A46="D Grade",10,12)))))</f>
        <v>164.5</v>
      </c>
    </row>
    <row r="47" spans="1:9" ht="17" customHeight="1" x14ac:dyDescent="0.2">
      <c r="A47" s="83" t="s">
        <v>23</v>
      </c>
      <c r="B47" s="83" t="s">
        <v>37</v>
      </c>
      <c r="C47" s="79">
        <v>1</v>
      </c>
      <c r="D47" s="84" t="s">
        <v>62</v>
      </c>
      <c r="E47" s="79" t="s">
        <v>63</v>
      </c>
      <c r="F47" s="95" t="s">
        <v>283</v>
      </c>
      <c r="G47" s="81">
        <v>7</v>
      </c>
      <c r="H47" s="82" t="s">
        <v>284</v>
      </c>
      <c r="I47" s="71">
        <f>VLOOKUP(C47,'Points Table'!A$3:L$43,IF(A47="A Grade / Juniors",4,IF(A47="B Grade",6,IF(A47="C Grade",8,IF(A47="D Grade",10,12)))))</f>
        <v>300</v>
      </c>
    </row>
    <row r="48" spans="1:9" ht="17" customHeight="1" x14ac:dyDescent="0.2">
      <c r="A48" s="83" t="s">
        <v>23</v>
      </c>
      <c r="B48" s="83" t="s">
        <v>37</v>
      </c>
      <c r="C48" s="79">
        <v>2</v>
      </c>
      <c r="D48" s="84" t="s">
        <v>64</v>
      </c>
      <c r="E48" s="79" t="s">
        <v>63</v>
      </c>
      <c r="F48" s="95" t="s">
        <v>285</v>
      </c>
      <c r="G48" s="81">
        <v>7</v>
      </c>
      <c r="H48" s="82" t="s">
        <v>286</v>
      </c>
      <c r="I48" s="71">
        <f>VLOOKUP(C48,'Points Table'!A$3:L$43,IF(A48="A Grade / Juniors",4,IF(A48="B Grade",6,IF(A48="C Grade",8,IF(A48="D Grade",10,12)))))</f>
        <v>270</v>
      </c>
    </row>
    <row r="49" spans="1:9" ht="17" customHeight="1" x14ac:dyDescent="0.2">
      <c r="A49" s="83" t="s">
        <v>23</v>
      </c>
      <c r="B49" s="83" t="s">
        <v>37</v>
      </c>
      <c r="C49" s="79">
        <v>3</v>
      </c>
      <c r="D49" s="84" t="s">
        <v>65</v>
      </c>
      <c r="E49" s="79" t="s">
        <v>63</v>
      </c>
      <c r="F49" s="95" t="s">
        <v>150</v>
      </c>
      <c r="G49" s="81">
        <v>7</v>
      </c>
      <c r="H49" s="82" t="s">
        <v>287</v>
      </c>
      <c r="I49" s="71">
        <f>VLOOKUP(C49,'Points Table'!A$3:L$43,IF(A49="A Grade / Juniors",4,IF(A49="B Grade",6,IF(A49="C Grade",8,IF(A49="D Grade",10,12)))))</f>
        <v>252</v>
      </c>
    </row>
    <row r="50" spans="1:9" ht="17" customHeight="1" x14ac:dyDescent="0.2">
      <c r="A50" s="83" t="s">
        <v>23</v>
      </c>
      <c r="B50" s="83" t="s">
        <v>37</v>
      </c>
      <c r="C50" s="79">
        <v>4</v>
      </c>
      <c r="D50" s="84" t="s">
        <v>66</v>
      </c>
      <c r="E50" s="79" t="s">
        <v>63</v>
      </c>
      <c r="F50" s="95" t="s">
        <v>149</v>
      </c>
      <c r="G50" s="81">
        <v>7</v>
      </c>
      <c r="H50" s="82" t="s">
        <v>288</v>
      </c>
      <c r="I50" s="71">
        <f>VLOOKUP(C50,'Points Table'!A$3:L$43,IF(A50="A Grade / Juniors",4,IF(A50="B Grade",6,IF(A50="C Grade",8,IF(A50="D Grade",10,12)))))</f>
        <v>240</v>
      </c>
    </row>
    <row r="51" spans="1:9" ht="17" customHeight="1" x14ac:dyDescent="0.2">
      <c r="A51" s="83" t="s">
        <v>23</v>
      </c>
      <c r="B51" s="83" t="s">
        <v>37</v>
      </c>
      <c r="C51" s="79">
        <v>5</v>
      </c>
      <c r="D51" s="84" t="s">
        <v>67</v>
      </c>
      <c r="E51" s="79" t="s">
        <v>63</v>
      </c>
      <c r="F51" s="95" t="s">
        <v>105</v>
      </c>
      <c r="G51" s="81">
        <v>7</v>
      </c>
      <c r="H51" s="82" t="s">
        <v>288</v>
      </c>
      <c r="I51" s="71">
        <f>VLOOKUP(C51,'Points Table'!A$3:L$43,IF(A51="A Grade / Juniors",4,IF(A51="B Grade",6,IF(A51="C Grade",8,IF(A51="D Grade",10,12)))))</f>
        <v>234</v>
      </c>
    </row>
    <row r="52" spans="1:9" ht="17" customHeight="1" x14ac:dyDescent="0.2">
      <c r="A52" s="83" t="s">
        <v>23</v>
      </c>
      <c r="B52" s="83" t="s">
        <v>37</v>
      </c>
      <c r="C52" s="79">
        <v>6</v>
      </c>
      <c r="D52" s="84" t="s">
        <v>68</v>
      </c>
      <c r="E52" s="79" t="s">
        <v>63</v>
      </c>
      <c r="F52" s="95" t="s">
        <v>154</v>
      </c>
      <c r="G52" s="81">
        <v>7</v>
      </c>
      <c r="H52" s="82" t="s">
        <v>289</v>
      </c>
      <c r="I52" s="71">
        <f>VLOOKUP(C52,'Points Table'!A$3:L$43,IF(A52="A Grade / Juniors",4,IF(A52="B Grade",6,IF(A52="C Grade",8,IF(A52="D Grade",10,12)))))</f>
        <v>228</v>
      </c>
    </row>
    <row r="53" spans="1:9" ht="17" customHeight="1" x14ac:dyDescent="0.2">
      <c r="A53" s="83" t="s">
        <v>23</v>
      </c>
      <c r="B53" s="83" t="s">
        <v>37</v>
      </c>
      <c r="C53" s="79">
        <v>7</v>
      </c>
      <c r="D53" s="84" t="s">
        <v>69</v>
      </c>
      <c r="E53" s="79" t="s">
        <v>63</v>
      </c>
      <c r="F53" s="95" t="s">
        <v>163</v>
      </c>
      <c r="G53" s="81">
        <v>6</v>
      </c>
      <c r="H53" s="82" t="s">
        <v>288</v>
      </c>
      <c r="I53" s="71">
        <f>VLOOKUP(C53,'Points Table'!A$3:L$43,IF(A53="A Grade / Juniors",4,IF(A53="B Grade",6,IF(A53="C Grade",8,IF(A53="D Grade",10,12)))))</f>
        <v>222</v>
      </c>
    </row>
    <row r="54" spans="1:9" ht="17" customHeight="1" x14ac:dyDescent="0.2">
      <c r="A54" s="83" t="s">
        <v>23</v>
      </c>
      <c r="B54" s="83" t="s">
        <v>37</v>
      </c>
      <c r="C54" s="79">
        <v>8</v>
      </c>
      <c r="D54" s="84" t="s">
        <v>70</v>
      </c>
      <c r="E54" s="79" t="s">
        <v>63</v>
      </c>
      <c r="F54" s="95" t="s">
        <v>290</v>
      </c>
      <c r="G54" s="81">
        <v>6</v>
      </c>
      <c r="H54" s="82" t="s">
        <v>291</v>
      </c>
      <c r="I54" s="71">
        <f>VLOOKUP(C54,'Points Table'!A$3:L$43,IF(A54="A Grade / Juniors",4,IF(A54="B Grade",6,IF(A54="C Grade",8,IF(A54="D Grade",10,12)))))</f>
        <v>216</v>
      </c>
    </row>
    <row r="55" spans="1:9" ht="17" customHeight="1" x14ac:dyDescent="0.2">
      <c r="A55" s="83" t="s">
        <v>23</v>
      </c>
      <c r="B55" s="83" t="s">
        <v>37</v>
      </c>
      <c r="C55" s="79">
        <v>9</v>
      </c>
      <c r="D55" s="84" t="s">
        <v>71</v>
      </c>
      <c r="E55" s="79" t="s">
        <v>63</v>
      </c>
      <c r="F55" s="95" t="s">
        <v>292</v>
      </c>
      <c r="G55" s="81">
        <v>6</v>
      </c>
      <c r="H55" s="82" t="s">
        <v>291</v>
      </c>
      <c r="I55" s="71">
        <f>VLOOKUP(C55,'Points Table'!A$3:L$43,IF(A55="A Grade / Juniors",4,IF(A55="B Grade",6,IF(A55="C Grade",8,IF(A55="D Grade",10,12)))))</f>
        <v>210</v>
      </c>
    </row>
    <row r="56" spans="1:9" ht="17" customHeight="1" x14ac:dyDescent="0.2">
      <c r="A56" s="83" t="s">
        <v>23</v>
      </c>
      <c r="B56" s="83" t="s">
        <v>37</v>
      </c>
      <c r="C56" s="79">
        <v>10</v>
      </c>
      <c r="D56" s="84" t="s">
        <v>72</v>
      </c>
      <c r="E56" s="79" t="s">
        <v>63</v>
      </c>
      <c r="F56" s="95" t="s">
        <v>162</v>
      </c>
      <c r="G56" s="81">
        <v>5</v>
      </c>
      <c r="H56" s="82" t="s">
        <v>293</v>
      </c>
      <c r="I56" s="71">
        <f>VLOOKUP(C56,'Points Table'!A$3:L$43,IF(A56="A Grade / Juniors",4,IF(A56="B Grade",6,IF(A56="C Grade",8,IF(A56="D Grade",10,12)))))</f>
        <v>204</v>
      </c>
    </row>
    <row r="57" spans="1:9" ht="17" customHeight="1" x14ac:dyDescent="0.2">
      <c r="A57" s="83" t="s">
        <v>61</v>
      </c>
      <c r="B57" s="83" t="s">
        <v>38</v>
      </c>
      <c r="C57" s="79">
        <v>1</v>
      </c>
      <c r="D57" s="84" t="s">
        <v>62</v>
      </c>
      <c r="E57" s="79" t="s">
        <v>63</v>
      </c>
      <c r="F57" s="95" t="s">
        <v>87</v>
      </c>
      <c r="G57" s="81">
        <v>9</v>
      </c>
      <c r="H57" s="82" t="s">
        <v>294</v>
      </c>
      <c r="I57" s="71">
        <f>VLOOKUP(C57,'Points Table'!A$3:L$43,IF(A57="A Grade / Juniors",4,IF(A57="B Grade",6,IF(A57="C Grade",8,IF(A57="D Grade",10,12)))))</f>
        <v>500</v>
      </c>
    </row>
    <row r="58" spans="1:9" ht="17" x14ac:dyDescent="0.2">
      <c r="A58" s="83" t="s">
        <v>61</v>
      </c>
      <c r="B58" s="83" t="s">
        <v>38</v>
      </c>
      <c r="C58" s="79">
        <v>2</v>
      </c>
      <c r="D58" s="84" t="s">
        <v>64</v>
      </c>
      <c r="E58" s="79" t="s">
        <v>63</v>
      </c>
      <c r="F58" s="95" t="s">
        <v>89</v>
      </c>
      <c r="G58" s="81">
        <v>9</v>
      </c>
      <c r="H58" s="82" t="s">
        <v>295</v>
      </c>
      <c r="I58" s="71">
        <f>VLOOKUP(C58,'Points Table'!A$3:L$43,IF(A58="A Grade / Juniors",4,IF(A58="B Grade",6,IF(A58="C Grade",8,IF(A58="D Grade",10,12)))))</f>
        <v>450</v>
      </c>
    </row>
    <row r="59" spans="1:9" ht="17" x14ac:dyDescent="0.2">
      <c r="A59" s="83" t="s">
        <v>61</v>
      </c>
      <c r="B59" s="83" t="s">
        <v>38</v>
      </c>
      <c r="C59" s="79">
        <v>3</v>
      </c>
      <c r="D59" s="84" t="s">
        <v>65</v>
      </c>
      <c r="E59" s="79" t="s">
        <v>63</v>
      </c>
      <c r="F59" s="95" t="s">
        <v>296</v>
      </c>
      <c r="G59" s="81">
        <v>9</v>
      </c>
      <c r="H59" s="82" t="s">
        <v>297</v>
      </c>
      <c r="I59" s="71">
        <f>VLOOKUP(C59,'Points Table'!A$3:L$43,IF(A59="A Grade / Juniors",4,IF(A59="B Grade",6,IF(A59="C Grade",8,IF(A59="D Grade",10,12)))))</f>
        <v>420</v>
      </c>
    </row>
    <row r="60" spans="1:9" ht="17" x14ac:dyDescent="0.2">
      <c r="A60" s="83" t="s">
        <v>61</v>
      </c>
      <c r="B60" s="83" t="s">
        <v>38</v>
      </c>
      <c r="C60" s="79">
        <v>4</v>
      </c>
      <c r="D60" s="84" t="s">
        <v>66</v>
      </c>
      <c r="E60" s="79" t="s">
        <v>63</v>
      </c>
      <c r="F60" s="95" t="s">
        <v>298</v>
      </c>
      <c r="G60" s="81">
        <v>8</v>
      </c>
      <c r="H60" s="86">
        <v>0.98749999999999993</v>
      </c>
      <c r="I60" s="71">
        <f>VLOOKUP(C60,'Points Table'!A$3:L$43,IF(A60="A Grade / Juniors",4,IF(A60="B Grade",6,IF(A60="C Grade",8,IF(A60="D Grade",10,12)))))</f>
        <v>400</v>
      </c>
    </row>
    <row r="61" spans="1:9" ht="17" x14ac:dyDescent="0.2">
      <c r="A61" s="83" t="s">
        <v>19</v>
      </c>
      <c r="B61" s="83" t="s">
        <v>39</v>
      </c>
      <c r="C61" s="79">
        <v>1</v>
      </c>
      <c r="D61" s="84" t="s">
        <v>62</v>
      </c>
      <c r="E61" s="79" t="s">
        <v>63</v>
      </c>
      <c r="F61" s="95" t="s">
        <v>299</v>
      </c>
      <c r="G61" s="81">
        <v>8</v>
      </c>
      <c r="H61" s="82" t="s">
        <v>300</v>
      </c>
      <c r="I61" s="71">
        <f>VLOOKUP(C61,'Points Table'!A$3:L$43,IF(A61="A Grade / Juniors",4,IF(A61="B Grade",6,IF(A61="C Grade",8,IF(A61="D Grade",10,12)))))</f>
        <v>400</v>
      </c>
    </row>
    <row r="62" spans="1:9" ht="17" x14ac:dyDescent="0.2">
      <c r="A62" s="83" t="s">
        <v>19</v>
      </c>
      <c r="B62" s="83" t="s">
        <v>39</v>
      </c>
      <c r="C62" s="79">
        <v>2</v>
      </c>
      <c r="D62" s="84" t="s">
        <v>64</v>
      </c>
      <c r="E62" s="79" t="s">
        <v>63</v>
      </c>
      <c r="F62" s="95" t="s">
        <v>112</v>
      </c>
      <c r="G62" s="81">
        <v>8</v>
      </c>
      <c r="H62" s="82" t="s">
        <v>301</v>
      </c>
      <c r="I62" s="71">
        <f>VLOOKUP(C62,'Points Table'!A$3:L$43,IF(A62="A Grade / Juniors",4,IF(A62="B Grade",6,IF(A62="C Grade",8,IF(A62="D Grade",10,12)))))</f>
        <v>360</v>
      </c>
    </row>
    <row r="63" spans="1:9" ht="17" x14ac:dyDescent="0.2">
      <c r="A63" s="83" t="s">
        <v>19</v>
      </c>
      <c r="B63" s="83" t="s">
        <v>39</v>
      </c>
      <c r="C63" s="79">
        <v>3</v>
      </c>
      <c r="D63" s="84" t="s">
        <v>65</v>
      </c>
      <c r="E63" s="79" t="s">
        <v>63</v>
      </c>
      <c r="F63" s="95" t="s">
        <v>115</v>
      </c>
      <c r="G63" s="81">
        <v>8</v>
      </c>
      <c r="H63" s="82" t="s">
        <v>302</v>
      </c>
      <c r="I63" s="71">
        <f>VLOOKUP(C63,'Points Table'!A$3:L$43,IF(A63="A Grade / Juniors",4,IF(A63="B Grade",6,IF(A63="C Grade",8,IF(A63="D Grade",10,12)))))</f>
        <v>336</v>
      </c>
    </row>
    <row r="64" spans="1:9" ht="17" x14ac:dyDescent="0.2">
      <c r="A64" s="83" t="s">
        <v>19</v>
      </c>
      <c r="B64" s="83" t="s">
        <v>39</v>
      </c>
      <c r="C64" s="79">
        <v>4</v>
      </c>
      <c r="D64" s="84" t="s">
        <v>66</v>
      </c>
      <c r="E64" s="79" t="s">
        <v>63</v>
      </c>
      <c r="F64" s="95" t="s">
        <v>113</v>
      </c>
      <c r="G64" s="81">
        <v>8</v>
      </c>
      <c r="H64" s="82" t="s">
        <v>303</v>
      </c>
      <c r="I64" s="71">
        <f>VLOOKUP(C64,'Points Table'!A$3:L$43,IF(A64="A Grade / Juniors",4,IF(A64="B Grade",6,IF(A64="C Grade",8,IF(A64="D Grade",10,12)))))</f>
        <v>320</v>
      </c>
    </row>
    <row r="65" spans="1:9" ht="17" x14ac:dyDescent="0.2">
      <c r="A65" s="83" t="s">
        <v>19</v>
      </c>
      <c r="B65" s="83" t="s">
        <v>39</v>
      </c>
      <c r="C65" s="79">
        <v>5</v>
      </c>
      <c r="D65" s="84" t="s">
        <v>67</v>
      </c>
      <c r="E65" s="79" t="s">
        <v>63</v>
      </c>
      <c r="F65" s="95" t="s">
        <v>116</v>
      </c>
      <c r="G65" s="81">
        <v>8</v>
      </c>
      <c r="H65" s="82" t="s">
        <v>304</v>
      </c>
      <c r="I65" s="71">
        <f>VLOOKUP(C65,'Points Table'!A$3:L$43,IF(A65="A Grade / Juniors",4,IF(A65="B Grade",6,IF(A65="C Grade",8,IF(A65="D Grade",10,12)))))</f>
        <v>312</v>
      </c>
    </row>
    <row r="66" spans="1:9" ht="17" x14ac:dyDescent="0.2">
      <c r="A66" s="83" t="s">
        <v>19</v>
      </c>
      <c r="B66" s="83" t="s">
        <v>39</v>
      </c>
      <c r="C66" s="79">
        <v>6</v>
      </c>
      <c r="D66" s="84" t="s">
        <v>68</v>
      </c>
      <c r="E66" s="79" t="s">
        <v>63</v>
      </c>
      <c r="F66" s="95" t="s">
        <v>305</v>
      </c>
      <c r="G66" s="81">
        <v>7</v>
      </c>
      <c r="H66" s="82" t="s">
        <v>306</v>
      </c>
      <c r="I66" s="71">
        <f>VLOOKUP(C66,'Points Table'!A$3:L$43,IF(A66="A Grade / Juniors",4,IF(A66="B Grade",6,IF(A66="C Grade",8,IF(A66="D Grade",10,12)))))</f>
        <v>304</v>
      </c>
    </row>
    <row r="67" spans="1:9" ht="17" x14ac:dyDescent="0.2">
      <c r="A67" s="83" t="s">
        <v>21</v>
      </c>
      <c r="B67" s="83" t="s">
        <v>40</v>
      </c>
      <c r="C67" s="79">
        <v>1</v>
      </c>
      <c r="D67" s="84" t="s">
        <v>62</v>
      </c>
      <c r="E67" s="79" t="s">
        <v>63</v>
      </c>
      <c r="F67" s="95" t="s">
        <v>139</v>
      </c>
      <c r="G67" s="81">
        <v>7</v>
      </c>
      <c r="H67" s="82" t="s">
        <v>307</v>
      </c>
      <c r="I67" s="71">
        <f>VLOOKUP(C67,'Points Table'!A$3:L$43,IF(A67="A Grade / Juniors",4,IF(A67="B Grade",6,IF(A67="C Grade",8,IF(A67="D Grade",10,12)))))</f>
        <v>350</v>
      </c>
    </row>
    <row r="68" spans="1:9" ht="17" x14ac:dyDescent="0.2">
      <c r="A68" s="83" t="s">
        <v>21</v>
      </c>
      <c r="B68" s="83" t="s">
        <v>40</v>
      </c>
      <c r="C68" s="79">
        <v>2</v>
      </c>
      <c r="D68" s="84" t="s">
        <v>64</v>
      </c>
      <c r="E68" s="79" t="s">
        <v>63</v>
      </c>
      <c r="F68" s="95" t="s">
        <v>308</v>
      </c>
      <c r="G68" s="81">
        <v>7</v>
      </c>
      <c r="H68" s="82" t="s">
        <v>303</v>
      </c>
      <c r="I68" s="71">
        <f>VLOOKUP(C68,'Points Table'!A$3:L$43,IF(A68="A Grade / Juniors",4,IF(A68="B Grade",6,IF(A68="C Grade",8,IF(A68="D Grade",10,12)))))</f>
        <v>315</v>
      </c>
    </row>
    <row r="69" spans="1:9" ht="17" x14ac:dyDescent="0.2">
      <c r="A69" s="83" t="s">
        <v>21</v>
      </c>
      <c r="B69" s="83" t="s">
        <v>40</v>
      </c>
      <c r="C69" s="79">
        <v>3</v>
      </c>
      <c r="D69" s="84" t="s">
        <v>65</v>
      </c>
      <c r="E69" s="79" t="s">
        <v>63</v>
      </c>
      <c r="F69" s="95" t="s">
        <v>144</v>
      </c>
      <c r="G69" s="81">
        <v>7</v>
      </c>
      <c r="H69" s="82" t="s">
        <v>309</v>
      </c>
      <c r="I69" s="71">
        <f>VLOOKUP(C69,'Points Table'!A$3:L$43,IF(A69="A Grade / Juniors",4,IF(A69="B Grade",6,IF(A69="C Grade",8,IF(A69="D Grade",10,12)))))</f>
        <v>294</v>
      </c>
    </row>
    <row r="70" spans="1:9" ht="17" x14ac:dyDescent="0.2">
      <c r="A70" s="83" t="s">
        <v>21</v>
      </c>
      <c r="B70" s="83" t="s">
        <v>40</v>
      </c>
      <c r="C70" s="79">
        <v>4</v>
      </c>
      <c r="D70" s="84" t="s">
        <v>66</v>
      </c>
      <c r="E70" s="79" t="s">
        <v>63</v>
      </c>
      <c r="F70" s="95" t="s">
        <v>142</v>
      </c>
      <c r="G70" s="81">
        <v>7</v>
      </c>
      <c r="H70" s="82" t="s">
        <v>310</v>
      </c>
      <c r="I70" s="71">
        <f>VLOOKUP(C70,'Points Table'!A$3:L$43,IF(A70="A Grade / Juniors",4,IF(A70="B Grade",6,IF(A70="C Grade",8,IF(A70="D Grade",10,12)))))</f>
        <v>280</v>
      </c>
    </row>
    <row r="71" spans="1:9" ht="14" customHeight="1" x14ac:dyDescent="0.2">
      <c r="A71" s="83" t="s">
        <v>41</v>
      </c>
      <c r="B71" s="83" t="s">
        <v>45</v>
      </c>
      <c r="C71" s="79">
        <v>1</v>
      </c>
      <c r="D71" s="84" t="s">
        <v>62</v>
      </c>
      <c r="E71" s="79" t="s">
        <v>63</v>
      </c>
      <c r="F71" s="95" t="s">
        <v>169</v>
      </c>
      <c r="G71" s="81">
        <v>14</v>
      </c>
      <c r="H71" s="82" t="s">
        <v>311</v>
      </c>
      <c r="I71" s="71">
        <f>VLOOKUP(C71,'Points Table'!A$3:L$43,IF(A71="A Grade / Juniors",4,IF(A71="B Grade",6,IF(A71="C Grade",8,IF(A71="D Grade",10,12)))))</f>
        <v>500</v>
      </c>
    </row>
    <row r="72" spans="1:9" ht="17" customHeight="1" x14ac:dyDescent="0.2">
      <c r="A72" s="83" t="s">
        <v>41</v>
      </c>
      <c r="B72" s="83" t="s">
        <v>45</v>
      </c>
      <c r="C72" s="79">
        <v>2</v>
      </c>
      <c r="D72" s="84" t="s">
        <v>64</v>
      </c>
      <c r="E72" s="79" t="s">
        <v>63</v>
      </c>
      <c r="F72" s="95" t="s">
        <v>170</v>
      </c>
      <c r="G72" s="81">
        <v>12</v>
      </c>
      <c r="H72" s="82" t="s">
        <v>312</v>
      </c>
      <c r="I72" s="71">
        <f>VLOOKUP(C72,'Points Table'!A$3:L$43,IF(A72="A Grade / Juniors",4,IF(A72="B Grade",6,IF(A72="C Grade",8,IF(A72="D Grade",10,12)))))</f>
        <v>450</v>
      </c>
    </row>
    <row r="73" spans="1:9" ht="17" customHeight="1" x14ac:dyDescent="0.2">
      <c r="A73" s="83" t="s">
        <v>41</v>
      </c>
      <c r="B73" s="83" t="s">
        <v>45</v>
      </c>
      <c r="C73" s="79">
        <v>3</v>
      </c>
      <c r="D73" s="84" t="s">
        <v>65</v>
      </c>
      <c r="E73" s="79" t="s">
        <v>63</v>
      </c>
      <c r="F73" s="95" t="s">
        <v>172</v>
      </c>
      <c r="G73" s="81">
        <v>12</v>
      </c>
      <c r="H73" s="82" t="s">
        <v>313</v>
      </c>
      <c r="I73" s="71">
        <f>VLOOKUP(C73,'Points Table'!A$3:L$43,IF(A73="A Grade / Juniors",4,IF(A73="B Grade",6,IF(A73="C Grade",8,IF(A73="D Grade",10,12)))))</f>
        <v>420</v>
      </c>
    </row>
    <row r="74" spans="1:9" ht="17" customHeight="1" x14ac:dyDescent="0.2">
      <c r="A74" s="83" t="s">
        <v>41</v>
      </c>
      <c r="B74" s="83" t="s">
        <v>45</v>
      </c>
      <c r="C74" s="79">
        <v>4</v>
      </c>
      <c r="D74" s="84" t="s">
        <v>66</v>
      </c>
      <c r="E74" s="79" t="s">
        <v>63</v>
      </c>
      <c r="F74" s="95" t="s">
        <v>314</v>
      </c>
      <c r="G74" s="81">
        <v>12</v>
      </c>
      <c r="H74" s="82" t="s">
        <v>315</v>
      </c>
      <c r="I74" s="71">
        <f>VLOOKUP(C74,'Points Table'!A$3:L$43,IF(A74="A Grade / Juniors",4,IF(A74="B Grade",6,IF(A74="C Grade",8,IF(A74="D Grade",10,12)))))</f>
        <v>400</v>
      </c>
    </row>
    <row r="75" spans="1:9" ht="17" customHeight="1" x14ac:dyDescent="0.2">
      <c r="A75" s="83" t="s">
        <v>41</v>
      </c>
      <c r="B75" s="83" t="s">
        <v>45</v>
      </c>
      <c r="C75" s="79">
        <v>5</v>
      </c>
      <c r="D75" s="84" t="s">
        <v>67</v>
      </c>
      <c r="E75" s="79" t="s">
        <v>63</v>
      </c>
      <c r="F75" s="95" t="s">
        <v>316</v>
      </c>
      <c r="G75" s="81">
        <v>11</v>
      </c>
      <c r="H75" s="82" t="s">
        <v>317</v>
      </c>
      <c r="I75" s="71">
        <f>VLOOKUP(C75,'Points Table'!A$3:L$43,IF(A75="A Grade / Juniors",4,IF(A75="B Grade",6,IF(A75="C Grade",8,IF(A75="D Grade",10,12)))))</f>
        <v>390</v>
      </c>
    </row>
    <row r="76" spans="1:9" ht="17" customHeight="1" x14ac:dyDescent="0.2">
      <c r="A76" s="83" t="s">
        <v>41</v>
      </c>
      <c r="B76" s="83" t="s">
        <v>45</v>
      </c>
      <c r="C76" s="79">
        <v>6</v>
      </c>
      <c r="D76" s="84" t="s">
        <v>68</v>
      </c>
      <c r="E76" s="79" t="s">
        <v>63</v>
      </c>
      <c r="F76" s="95" t="s">
        <v>173</v>
      </c>
      <c r="G76" s="81">
        <v>11</v>
      </c>
      <c r="H76" s="82" t="s">
        <v>318</v>
      </c>
      <c r="I76" s="71">
        <f>VLOOKUP(C76,'Points Table'!A$3:L$43,IF(A76="A Grade / Juniors",4,IF(A76="B Grade",6,IF(A76="C Grade",8,IF(A76="D Grade",10,12)))))</f>
        <v>380</v>
      </c>
    </row>
    <row r="77" spans="1:9" ht="17" customHeight="1" x14ac:dyDescent="0.2">
      <c r="A77" s="83" t="s">
        <v>41</v>
      </c>
      <c r="B77" s="83" t="s">
        <v>45</v>
      </c>
      <c r="C77" s="79">
        <v>7</v>
      </c>
      <c r="D77" s="84" t="s">
        <v>69</v>
      </c>
      <c r="E77" s="79" t="s">
        <v>63</v>
      </c>
      <c r="F77" s="95" t="s">
        <v>175</v>
      </c>
      <c r="G77" s="81">
        <v>11</v>
      </c>
      <c r="H77" s="82" t="s">
        <v>319</v>
      </c>
      <c r="I77" s="71">
        <f>VLOOKUP(C77,'Points Table'!A$3:L$43,IF(A77="A Grade / Juniors",4,IF(A77="B Grade",6,IF(A77="C Grade",8,IF(A77="D Grade",10,12)))))</f>
        <v>370</v>
      </c>
    </row>
    <row r="78" spans="1:9" ht="17" customHeight="1" x14ac:dyDescent="0.2">
      <c r="A78" s="83" t="s">
        <v>41</v>
      </c>
      <c r="B78" s="83" t="s">
        <v>46</v>
      </c>
      <c r="C78" s="79">
        <v>1</v>
      </c>
      <c r="D78" s="84" t="s">
        <v>62</v>
      </c>
      <c r="E78" s="79" t="s">
        <v>63</v>
      </c>
      <c r="F78" s="95" t="s">
        <v>176</v>
      </c>
      <c r="G78" s="81">
        <v>11</v>
      </c>
      <c r="H78" s="82" t="s">
        <v>320</v>
      </c>
      <c r="I78" s="71">
        <f>VLOOKUP(C78,'Points Table'!A$3:L$43,IF(A78="A Grade / Juniors",4,IF(A78="B Grade",6,IF(A78="C Grade",8,IF(A78="D Grade",10,12)))))</f>
        <v>500</v>
      </c>
    </row>
    <row r="79" spans="1:9" ht="17" customHeight="1" x14ac:dyDescent="0.2">
      <c r="A79" s="83" t="s">
        <v>41</v>
      </c>
      <c r="B79" s="83" t="s">
        <v>46</v>
      </c>
      <c r="C79" s="79">
        <v>2</v>
      </c>
      <c r="D79" s="84" t="s">
        <v>64</v>
      </c>
      <c r="E79" s="79" t="s">
        <v>63</v>
      </c>
      <c r="F79" s="95" t="s">
        <v>321</v>
      </c>
      <c r="G79" s="81">
        <v>11</v>
      </c>
      <c r="H79" s="82" t="s">
        <v>322</v>
      </c>
      <c r="I79" s="71">
        <f>VLOOKUP(C79,'Points Table'!A$3:L$43,IF(A79="A Grade / Juniors",4,IF(A79="B Grade",6,IF(A79="C Grade",8,IF(A79="D Grade",10,12)))))</f>
        <v>450</v>
      </c>
    </row>
    <row r="80" spans="1:9" ht="17" customHeight="1" x14ac:dyDescent="0.2">
      <c r="A80" s="83" t="s">
        <v>41</v>
      </c>
      <c r="B80" s="83" t="s">
        <v>46</v>
      </c>
      <c r="C80" s="79">
        <v>3</v>
      </c>
      <c r="D80" s="84" t="s">
        <v>65</v>
      </c>
      <c r="E80" s="79" t="s">
        <v>63</v>
      </c>
      <c r="F80" s="95" t="s">
        <v>323</v>
      </c>
      <c r="G80" s="81">
        <v>10</v>
      </c>
      <c r="H80" s="82" t="s">
        <v>324</v>
      </c>
      <c r="I80" s="71">
        <f>VLOOKUP(C80,'Points Table'!A$3:L$43,IF(A80="A Grade / Juniors",4,IF(A80="B Grade",6,IF(A80="C Grade",8,IF(A80="D Grade",10,12)))))</f>
        <v>420</v>
      </c>
    </row>
    <row r="81" spans="1:10" ht="17" customHeight="1" x14ac:dyDescent="0.2">
      <c r="A81" s="83" t="s">
        <v>41</v>
      </c>
      <c r="B81" s="83" t="s">
        <v>46</v>
      </c>
      <c r="C81" s="79">
        <v>4</v>
      </c>
      <c r="D81" s="84" t="s">
        <v>66</v>
      </c>
      <c r="E81" s="79" t="s">
        <v>63</v>
      </c>
      <c r="F81" s="95" t="s">
        <v>178</v>
      </c>
      <c r="G81" s="81">
        <v>10</v>
      </c>
      <c r="H81" s="82" t="s">
        <v>325</v>
      </c>
      <c r="I81" s="71">
        <f>VLOOKUP(C81,'Points Table'!A$3:L$43,IF(A81="A Grade / Juniors",4,IF(A81="B Grade",6,IF(A81="C Grade",8,IF(A81="D Grade",10,12)))))</f>
        <v>400</v>
      </c>
    </row>
    <row r="82" spans="1:10" ht="17" customHeight="1" x14ac:dyDescent="0.2">
      <c r="A82" s="83" t="s">
        <v>41</v>
      </c>
      <c r="B82" s="83" t="s">
        <v>46</v>
      </c>
      <c r="C82" s="79">
        <v>5</v>
      </c>
      <c r="D82" s="84" t="s">
        <v>67</v>
      </c>
      <c r="E82" s="79" t="s">
        <v>63</v>
      </c>
      <c r="F82" s="95" t="s">
        <v>326</v>
      </c>
      <c r="G82" s="81">
        <v>9</v>
      </c>
      <c r="H82" s="82" t="s">
        <v>327</v>
      </c>
      <c r="I82" s="71">
        <f>VLOOKUP(C82,'Points Table'!A$3:L$43,IF(A82="A Grade / Juniors",4,IF(A82="B Grade",6,IF(A82="C Grade",8,IF(A82="D Grade",10,12)))))</f>
        <v>390</v>
      </c>
      <c r="J82" s="81"/>
    </row>
    <row r="83" spans="1:10" ht="17" customHeight="1" x14ac:dyDescent="0.2">
      <c r="A83" s="83" t="s">
        <v>41</v>
      </c>
      <c r="B83" s="83" t="s">
        <v>46</v>
      </c>
      <c r="C83" s="79">
        <v>6</v>
      </c>
      <c r="D83" s="84" t="s">
        <v>68</v>
      </c>
      <c r="E83" s="79" t="s">
        <v>63</v>
      </c>
      <c r="F83" s="95" t="s">
        <v>328</v>
      </c>
      <c r="G83" s="81">
        <v>9</v>
      </c>
      <c r="H83" s="82" t="s">
        <v>329</v>
      </c>
      <c r="I83" s="71">
        <f>VLOOKUP(C83,'Points Table'!A$3:L$43,IF(A83="A Grade / Juniors",4,IF(A83="B Grade",6,IF(A83="C Grade",8,IF(A83="D Grade",10,12)))))</f>
        <v>380</v>
      </c>
      <c r="J83" s="81"/>
    </row>
    <row r="84" spans="1:10" ht="17" customHeight="1" x14ac:dyDescent="0.2">
      <c r="A84" s="83" t="s">
        <v>41</v>
      </c>
      <c r="B84" s="83" t="s">
        <v>46</v>
      </c>
      <c r="C84" s="79">
        <v>7</v>
      </c>
      <c r="D84" s="84" t="s">
        <v>69</v>
      </c>
      <c r="E84" s="79" t="s">
        <v>63</v>
      </c>
      <c r="F84" s="95" t="s">
        <v>181</v>
      </c>
      <c r="G84" s="81">
        <v>6</v>
      </c>
      <c r="H84" s="82" t="s">
        <v>330</v>
      </c>
      <c r="I84" s="71">
        <f>VLOOKUP(C84,'Points Table'!A$3:L$43,IF(A84="A Grade / Juniors",4,IF(A84="B Grade",6,IF(A84="C Grade",8,IF(A84="D Grade",10,12)))))</f>
        <v>370</v>
      </c>
      <c r="J84" s="81"/>
    </row>
    <row r="85" spans="1:10" ht="17" customHeight="1" x14ac:dyDescent="0.2">
      <c r="A85" s="83" t="s">
        <v>41</v>
      </c>
      <c r="B85" s="83" t="s">
        <v>47</v>
      </c>
      <c r="C85" s="79">
        <v>1</v>
      </c>
      <c r="D85" s="84" t="s">
        <v>62</v>
      </c>
      <c r="E85" s="79" t="s">
        <v>63</v>
      </c>
      <c r="F85" s="95" t="s">
        <v>182</v>
      </c>
      <c r="G85" s="81">
        <v>6</v>
      </c>
      <c r="H85" s="82" t="s">
        <v>331</v>
      </c>
      <c r="I85" s="71">
        <f>VLOOKUP(C85,'Points Table'!A$3:L$43,IF(A85="A Grade / Juniors",4,IF(A85="B Grade",6,IF(A85="C Grade",8,IF(A85="D Grade",10,12)))))</f>
        <v>500</v>
      </c>
      <c r="J85" s="81"/>
    </row>
    <row r="86" spans="1:10" ht="17" customHeight="1" x14ac:dyDescent="0.2">
      <c r="A86" s="83" t="s">
        <v>41</v>
      </c>
      <c r="B86" s="83" t="s">
        <v>47</v>
      </c>
      <c r="C86" s="79">
        <v>2</v>
      </c>
      <c r="D86" s="84" t="s">
        <v>64</v>
      </c>
      <c r="E86" s="79" t="s">
        <v>63</v>
      </c>
      <c r="F86" s="95" t="s">
        <v>185</v>
      </c>
      <c r="G86" s="81">
        <v>6</v>
      </c>
      <c r="H86" s="82" t="s">
        <v>332</v>
      </c>
      <c r="I86" s="71">
        <f>VLOOKUP(C86,'Points Table'!A$3:L$43,IF(A86="A Grade / Juniors",4,IF(A86="B Grade",6,IF(A86="C Grade",8,IF(A86="D Grade",10,12)))))</f>
        <v>450</v>
      </c>
    </row>
    <row r="87" spans="1:10" ht="17" customHeight="1" x14ac:dyDescent="0.2">
      <c r="A87" s="83" t="s">
        <v>41</v>
      </c>
      <c r="B87" s="83" t="s">
        <v>47</v>
      </c>
      <c r="C87" s="79">
        <v>3</v>
      </c>
      <c r="D87" s="84" t="s">
        <v>65</v>
      </c>
      <c r="E87" s="79" t="s">
        <v>63</v>
      </c>
      <c r="F87" s="95" t="s">
        <v>184</v>
      </c>
      <c r="G87" s="81">
        <v>6</v>
      </c>
      <c r="H87" s="82" t="s">
        <v>333</v>
      </c>
      <c r="I87" s="71">
        <f>VLOOKUP(C87,'Points Table'!A$3:L$43,IF(A87="A Grade / Juniors",4,IF(A87="B Grade",6,IF(A87="C Grade",8,IF(A87="D Grade",10,12)))))</f>
        <v>420</v>
      </c>
    </row>
    <row r="88" spans="1:10" ht="17" customHeight="1" x14ac:dyDescent="0.2">
      <c r="A88" s="83" t="s">
        <v>41</v>
      </c>
      <c r="B88" s="83" t="s">
        <v>47</v>
      </c>
      <c r="C88" s="79">
        <v>4</v>
      </c>
      <c r="D88" s="84" t="s">
        <v>66</v>
      </c>
      <c r="E88" s="79" t="s">
        <v>63</v>
      </c>
      <c r="F88" s="95" t="s">
        <v>334</v>
      </c>
      <c r="G88" s="81">
        <v>6</v>
      </c>
      <c r="H88" s="82" t="s">
        <v>335</v>
      </c>
      <c r="I88" s="71">
        <f>VLOOKUP(C88,'Points Table'!A$3:L$43,IF(A88="A Grade / Juniors",4,IF(A88="B Grade",6,IF(A88="C Grade",8,IF(A88="D Grade",10,12)))))</f>
        <v>400</v>
      </c>
    </row>
    <row r="89" spans="1:10" ht="17" customHeight="1" x14ac:dyDescent="0.2">
      <c r="A89" s="83" t="s">
        <v>41</v>
      </c>
      <c r="B89" s="83" t="s">
        <v>47</v>
      </c>
      <c r="C89" s="79">
        <v>5</v>
      </c>
      <c r="D89" s="84" t="s">
        <v>67</v>
      </c>
      <c r="E89" s="79" t="s">
        <v>63</v>
      </c>
      <c r="F89" s="95" t="s">
        <v>187</v>
      </c>
      <c r="G89" s="81">
        <v>6</v>
      </c>
      <c r="H89" s="82" t="s">
        <v>336</v>
      </c>
      <c r="I89" s="71">
        <f>VLOOKUP(C89,'Points Table'!A$3:L$43,IF(A89="A Grade / Juniors",4,IF(A89="B Grade",6,IF(A89="C Grade",8,IF(A89="D Grade",10,12)))))</f>
        <v>390</v>
      </c>
    </row>
    <row r="90" spans="1:10" ht="17" customHeight="1" x14ac:dyDescent="0.2">
      <c r="A90" s="83" t="s">
        <v>41</v>
      </c>
      <c r="B90" s="83" t="s">
        <v>47</v>
      </c>
      <c r="C90" s="79">
        <v>6</v>
      </c>
      <c r="D90" s="84" t="s">
        <v>68</v>
      </c>
      <c r="E90" s="79" t="s">
        <v>63</v>
      </c>
      <c r="F90" s="95" t="s">
        <v>190</v>
      </c>
      <c r="G90" s="81">
        <v>5</v>
      </c>
      <c r="H90" s="82" t="s">
        <v>337</v>
      </c>
      <c r="I90" s="71">
        <f>VLOOKUP(C90,'Points Table'!A$3:L$43,IF(A90="A Grade / Juniors",4,IF(A90="B Grade",6,IF(A90="C Grade",8,IF(A90="D Grade",10,12)))))</f>
        <v>380</v>
      </c>
    </row>
    <row r="91" spans="1:10" ht="17" customHeight="1" x14ac:dyDescent="0.2">
      <c r="A91" s="83" t="s">
        <v>41</v>
      </c>
      <c r="B91" s="83" t="s">
        <v>47</v>
      </c>
      <c r="C91" s="79">
        <v>7</v>
      </c>
      <c r="D91" s="84" t="s">
        <v>69</v>
      </c>
      <c r="E91" s="79" t="s">
        <v>63</v>
      </c>
      <c r="F91" s="95" t="s">
        <v>192</v>
      </c>
      <c r="G91" s="81">
        <v>5</v>
      </c>
      <c r="H91" s="82" t="s">
        <v>338</v>
      </c>
      <c r="I91" s="71">
        <f>VLOOKUP(C91,'Points Table'!A$3:L$43,IF(A91="A Grade / Juniors",4,IF(A91="B Grade",6,IF(A91="C Grade",8,IF(A91="D Grade",10,12)))))</f>
        <v>370</v>
      </c>
    </row>
    <row r="92" spans="1:10" ht="17" customHeight="1" x14ac:dyDescent="0.2">
      <c r="A92" s="83" t="s">
        <v>41</v>
      </c>
      <c r="B92" s="83" t="s">
        <v>48</v>
      </c>
      <c r="C92" s="79">
        <v>1</v>
      </c>
      <c r="D92" s="84" t="s">
        <v>62</v>
      </c>
      <c r="E92" s="79" t="s">
        <v>63</v>
      </c>
      <c r="F92" s="95" t="s">
        <v>199</v>
      </c>
      <c r="G92" s="81">
        <v>5</v>
      </c>
      <c r="H92" s="82" t="s">
        <v>341</v>
      </c>
      <c r="I92" s="71">
        <f>VLOOKUP(C92,'Points Table'!A$3:L$43,IF(A92="A Grade / Juniors",4,IF(A92="B Grade",6,IF(A92="C Grade",8,IF(A92="D Grade",10,12)))))</f>
        <v>500</v>
      </c>
    </row>
    <row r="93" spans="1:10" ht="17" customHeight="1" x14ac:dyDescent="0.2">
      <c r="A93" s="83" t="s">
        <v>41</v>
      </c>
      <c r="B93" s="83" t="s">
        <v>48</v>
      </c>
      <c r="C93" s="79">
        <v>2</v>
      </c>
      <c r="D93" s="84" t="s">
        <v>64</v>
      </c>
      <c r="E93" s="79" t="s">
        <v>63</v>
      </c>
      <c r="F93" s="95" t="s">
        <v>342</v>
      </c>
      <c r="G93" s="81">
        <v>5</v>
      </c>
      <c r="H93" s="82" t="s">
        <v>331</v>
      </c>
      <c r="I93" s="71">
        <f>VLOOKUP(C93,'Points Table'!A$3:L$43,IF(A93="A Grade / Juniors",4,IF(A93="B Grade",6,IF(A93="C Grade",8,IF(A93="D Grade",10,12)))))</f>
        <v>450</v>
      </c>
    </row>
    <row r="94" spans="1:10" ht="17" customHeight="1" x14ac:dyDescent="0.2">
      <c r="A94" s="83" t="s">
        <v>41</v>
      </c>
      <c r="B94" s="83" t="s">
        <v>48</v>
      </c>
      <c r="C94" s="79">
        <v>3</v>
      </c>
      <c r="D94" s="84" t="s">
        <v>65</v>
      </c>
      <c r="E94" s="79" t="s">
        <v>63</v>
      </c>
      <c r="F94" s="95" t="s">
        <v>201</v>
      </c>
      <c r="G94" s="81">
        <v>5</v>
      </c>
      <c r="H94" s="82" t="s">
        <v>343</v>
      </c>
      <c r="I94" s="71">
        <f>VLOOKUP(C94,'Points Table'!A$3:L$43,IF(A94="A Grade / Juniors",4,IF(A94="B Grade",6,IF(A94="C Grade",8,IF(A94="D Grade",10,12)))))</f>
        <v>420</v>
      </c>
    </row>
    <row r="95" spans="1:10" ht="17" customHeight="1" x14ac:dyDescent="0.2">
      <c r="A95" s="83" t="s">
        <v>41</v>
      </c>
      <c r="B95" s="83" t="s">
        <v>48</v>
      </c>
      <c r="C95" s="79">
        <v>4</v>
      </c>
      <c r="D95" s="84" t="s">
        <v>66</v>
      </c>
      <c r="E95" s="79" t="s">
        <v>63</v>
      </c>
      <c r="F95" s="95" t="s">
        <v>344</v>
      </c>
      <c r="G95" s="81">
        <v>5</v>
      </c>
      <c r="H95" s="86">
        <v>0.7055555555555556</v>
      </c>
      <c r="I95" s="71">
        <f>VLOOKUP(C95,'Points Table'!A$3:L$43,IF(A95="A Grade / Juniors",4,IF(A95="B Grade",6,IF(A95="C Grade",8,IF(A95="D Grade",10,12)))))</f>
        <v>400</v>
      </c>
    </row>
    <row r="96" spans="1:10" ht="17" customHeight="1" x14ac:dyDescent="0.2">
      <c r="A96" s="83" t="s">
        <v>41</v>
      </c>
      <c r="B96" s="83" t="s">
        <v>340</v>
      </c>
      <c r="C96" s="79">
        <v>1</v>
      </c>
      <c r="D96" s="84" t="s">
        <v>62</v>
      </c>
      <c r="E96" s="79" t="s">
        <v>63</v>
      </c>
      <c r="F96" s="95" t="s">
        <v>339</v>
      </c>
      <c r="G96" s="81">
        <v>5</v>
      </c>
      <c r="H96" s="86">
        <v>0.75694444444444453</v>
      </c>
      <c r="I96" s="71">
        <f>VLOOKUP(C96,'Points Table'!A$3:L$43,IF(A96="A Grade / Juniors",4,IF(A96="B Grade",6,IF(A96="C Grade",8,IF(A96="D Grade",10,12)))))</f>
        <v>500</v>
      </c>
    </row>
    <row r="97" spans="1:9" ht="17" customHeight="1" x14ac:dyDescent="0.2">
      <c r="A97" s="83" t="s">
        <v>41</v>
      </c>
      <c r="B97" s="83" t="s">
        <v>345</v>
      </c>
      <c r="C97" s="79">
        <v>1</v>
      </c>
      <c r="D97" s="84" t="s">
        <v>62</v>
      </c>
      <c r="E97" s="79" t="s">
        <v>63</v>
      </c>
      <c r="F97" s="95" t="s">
        <v>207</v>
      </c>
      <c r="G97" s="81">
        <v>3</v>
      </c>
      <c r="H97" s="82" t="s">
        <v>346</v>
      </c>
      <c r="I97" s="71">
        <f>VLOOKUP(C97,'Points Table'!A$3:L$43,IF(A97="A Grade / Juniors",4,IF(A97="B Grade",6,IF(A97="C Grade",8,IF(A97="D Grade",10,12)))))</f>
        <v>500</v>
      </c>
    </row>
    <row r="98" spans="1:9" ht="17" customHeight="1" x14ac:dyDescent="0.2">
      <c r="A98" s="83" t="s">
        <v>41</v>
      </c>
      <c r="B98" s="83" t="s">
        <v>345</v>
      </c>
      <c r="C98" s="79">
        <v>2</v>
      </c>
      <c r="D98" s="84" t="s">
        <v>64</v>
      </c>
      <c r="E98" s="79" t="s">
        <v>63</v>
      </c>
      <c r="F98" s="95" t="s">
        <v>206</v>
      </c>
      <c r="G98" s="81">
        <v>2</v>
      </c>
      <c r="H98" s="82" t="s">
        <v>347</v>
      </c>
      <c r="I98" s="71">
        <f>VLOOKUP(C98,'Points Table'!A$3:L$43,IF(A98="A Grade / Juniors",4,IF(A98="B Grade",6,IF(A98="C Grade",8,IF(A98="D Grade",10,12)))))</f>
        <v>450</v>
      </c>
    </row>
  </sheetData>
  <phoneticPr fontId="1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558D-F5F8-D847-AA0D-F3628CE01013}">
  <dimension ref="A1:J132"/>
  <sheetViews>
    <sheetView workbookViewId="0">
      <selection activeCell="F11" sqref="F11"/>
    </sheetView>
  </sheetViews>
  <sheetFormatPr baseColWidth="10" defaultColWidth="8.83203125" defaultRowHeight="16" x14ac:dyDescent="0.2"/>
  <cols>
    <col min="1" max="1" width="17.6640625" style="79" bestFit="1" customWidth="1"/>
    <col min="2" max="2" width="19.1640625" style="79" customWidth="1"/>
    <col min="3" max="3" width="6.5" style="79" bestFit="1" customWidth="1"/>
    <col min="4" max="4" width="5.83203125" style="79" customWidth="1"/>
    <col min="5" max="5" width="6.5" style="79" bestFit="1" customWidth="1"/>
    <col min="6" max="6" width="21.5" style="94" bestFit="1" customWidth="1"/>
    <col min="7" max="7" width="5.83203125" style="92" bestFit="1" customWidth="1"/>
    <col min="8" max="8" width="9.33203125" style="79" bestFit="1" customWidth="1"/>
    <col min="9" max="9" width="7.1640625" style="79" bestFit="1" customWidth="1"/>
    <col min="10" max="16384" width="8.83203125" style="79"/>
  </cols>
  <sheetData>
    <row r="1" spans="1:9" x14ac:dyDescent="0.2">
      <c r="A1" s="78" t="s">
        <v>57</v>
      </c>
      <c r="B1" s="78" t="s">
        <v>58</v>
      </c>
      <c r="C1" s="78" t="s">
        <v>43</v>
      </c>
      <c r="D1" s="78" t="s">
        <v>59</v>
      </c>
      <c r="E1" s="78" t="s">
        <v>60</v>
      </c>
      <c r="F1" s="93" t="s">
        <v>32</v>
      </c>
      <c r="G1" s="78" t="s">
        <v>33</v>
      </c>
      <c r="H1" s="78" t="s">
        <v>44</v>
      </c>
      <c r="I1" s="78" t="s">
        <v>18</v>
      </c>
    </row>
    <row r="2" spans="1:9" ht="18" customHeight="1" x14ac:dyDescent="0.2">
      <c r="A2" s="83" t="s">
        <v>61</v>
      </c>
      <c r="B2" s="83" t="s">
        <v>34</v>
      </c>
      <c r="C2" s="83">
        <v>1</v>
      </c>
      <c r="D2" s="84" t="s">
        <v>62</v>
      </c>
      <c r="E2" s="79" t="s">
        <v>63</v>
      </c>
      <c r="F2" s="95" t="s">
        <v>79</v>
      </c>
      <c r="G2" s="85">
        <v>12</v>
      </c>
      <c r="H2" s="82" t="s">
        <v>352</v>
      </c>
      <c r="I2" s="71">
        <f>VLOOKUP(C2,'Points Table'!A$3:L$43,IF(A2="A Grade / Juniors",4,IF(A2="B Grade",6,IF(A2="C Grade",8,IF(A2="D Grade",10,12)))))</f>
        <v>500</v>
      </c>
    </row>
    <row r="3" spans="1:9" ht="17" x14ac:dyDescent="0.2">
      <c r="A3" s="83" t="s">
        <v>61</v>
      </c>
      <c r="B3" s="83" t="s">
        <v>34</v>
      </c>
      <c r="C3" s="83">
        <v>2</v>
      </c>
      <c r="D3" s="84" t="s">
        <v>64</v>
      </c>
      <c r="E3" s="79" t="s">
        <v>63</v>
      </c>
      <c r="F3" s="95" t="s">
        <v>80</v>
      </c>
      <c r="G3" s="85">
        <v>12</v>
      </c>
      <c r="H3" s="82" t="s">
        <v>353</v>
      </c>
      <c r="I3" s="71">
        <f>VLOOKUP(C3,'Points Table'!A$3:L$43,IF(A3="A Grade / Juniors",4,IF(A3="B Grade",6,IF(A3="C Grade",8,IF(A3="D Grade",10,12)))))</f>
        <v>450</v>
      </c>
    </row>
    <row r="4" spans="1:9" ht="17" x14ac:dyDescent="0.2">
      <c r="A4" s="83" t="s">
        <v>61</v>
      </c>
      <c r="B4" s="83" t="s">
        <v>34</v>
      </c>
      <c r="C4" s="83">
        <v>3</v>
      </c>
      <c r="D4" s="84" t="s">
        <v>65</v>
      </c>
      <c r="E4" s="79" t="s">
        <v>63</v>
      </c>
      <c r="F4" s="95" t="s">
        <v>81</v>
      </c>
      <c r="G4" s="85">
        <v>12</v>
      </c>
      <c r="H4" s="82" t="s">
        <v>354</v>
      </c>
      <c r="I4" s="71">
        <f>VLOOKUP(C4,'Points Table'!A$3:L$43,IF(A4="A Grade / Juniors",4,IF(A4="B Grade",6,IF(A4="C Grade",8,IF(A4="D Grade",10,12)))))</f>
        <v>420</v>
      </c>
    </row>
    <row r="5" spans="1:9" ht="17" x14ac:dyDescent="0.2">
      <c r="A5" s="83" t="s">
        <v>61</v>
      </c>
      <c r="B5" s="83" t="s">
        <v>34</v>
      </c>
      <c r="C5" s="83">
        <v>4</v>
      </c>
      <c r="D5" s="84" t="s">
        <v>66</v>
      </c>
      <c r="E5" s="79" t="s">
        <v>63</v>
      </c>
      <c r="F5" s="95" t="s">
        <v>82</v>
      </c>
      <c r="G5" s="85">
        <v>12</v>
      </c>
      <c r="H5" s="82" t="s">
        <v>355</v>
      </c>
      <c r="I5" s="71">
        <f>VLOOKUP(C5,'Points Table'!A$3:L$43,IF(A5="A Grade / Juniors",4,IF(A5="B Grade",6,IF(A5="C Grade",8,IF(A5="D Grade",10,12)))))</f>
        <v>400</v>
      </c>
    </row>
    <row r="6" spans="1:9" ht="17" x14ac:dyDescent="0.2">
      <c r="A6" s="83" t="s">
        <v>61</v>
      </c>
      <c r="B6" s="83" t="s">
        <v>34</v>
      </c>
      <c r="C6" s="83">
        <v>5</v>
      </c>
      <c r="D6" s="84" t="s">
        <v>67</v>
      </c>
      <c r="E6" s="79" t="s">
        <v>63</v>
      </c>
      <c r="F6" s="95" t="s">
        <v>83</v>
      </c>
      <c r="G6" s="85">
        <v>12</v>
      </c>
      <c r="H6" s="82" t="s">
        <v>356</v>
      </c>
      <c r="I6" s="71">
        <f>VLOOKUP(C6,'Points Table'!A$3:L$43,IF(A6="A Grade / Juniors",4,IF(A6="B Grade",6,IF(A6="C Grade",8,IF(A6="D Grade",10,12)))))</f>
        <v>390</v>
      </c>
    </row>
    <row r="7" spans="1:9" ht="17" x14ac:dyDescent="0.2">
      <c r="A7" s="83" t="s">
        <v>61</v>
      </c>
      <c r="B7" s="83" t="s">
        <v>34</v>
      </c>
      <c r="C7" s="83">
        <v>6</v>
      </c>
      <c r="D7" s="84" t="s">
        <v>68</v>
      </c>
      <c r="E7" s="79" t="s">
        <v>63</v>
      </c>
      <c r="F7" s="95" t="s">
        <v>84</v>
      </c>
      <c r="G7" s="85">
        <v>11</v>
      </c>
      <c r="H7" s="82" t="s">
        <v>357</v>
      </c>
      <c r="I7" s="71">
        <f>VLOOKUP(C7,'Points Table'!A$3:L$43,IF(A7="A Grade / Juniors",4,IF(A7="B Grade",6,IF(A7="C Grade",8,IF(A7="D Grade",10,12)))))</f>
        <v>380</v>
      </c>
    </row>
    <row r="8" spans="1:9" ht="17" x14ac:dyDescent="0.2">
      <c r="A8" s="83" t="s">
        <v>61</v>
      </c>
      <c r="B8" s="83" t="s">
        <v>34</v>
      </c>
      <c r="C8" s="83">
        <v>7</v>
      </c>
      <c r="D8" s="84" t="s">
        <v>69</v>
      </c>
      <c r="E8" s="79" t="s">
        <v>63</v>
      </c>
      <c r="F8" s="95" t="s">
        <v>85</v>
      </c>
      <c r="G8" s="85">
        <v>11</v>
      </c>
      <c r="H8" s="82" t="s">
        <v>358</v>
      </c>
      <c r="I8" s="71">
        <f>VLOOKUP(C8,'Points Table'!A$3:L$43,IF(A8="A Grade / Juniors",4,IF(A8="B Grade",6,IF(A8="C Grade",8,IF(A8="D Grade",10,12)))))</f>
        <v>370</v>
      </c>
    </row>
    <row r="9" spans="1:9" ht="17" x14ac:dyDescent="0.2">
      <c r="A9" s="83" t="s">
        <v>61</v>
      </c>
      <c r="B9" s="83" t="s">
        <v>34</v>
      </c>
      <c r="C9" s="83">
        <v>8</v>
      </c>
      <c r="D9" s="84" t="s">
        <v>70</v>
      </c>
      <c r="E9" s="79" t="s">
        <v>63</v>
      </c>
      <c r="F9" s="95" t="s">
        <v>86</v>
      </c>
      <c r="G9" s="85">
        <v>4</v>
      </c>
      <c r="H9" s="82" t="s">
        <v>359</v>
      </c>
      <c r="I9" s="71">
        <f>VLOOKUP(C9,'Points Table'!A$3:L$43,IF(A9="A Grade / Juniors",4,IF(A9="B Grade",6,IF(A9="C Grade",8,IF(A9="D Grade",10,12)))))</f>
        <v>360</v>
      </c>
    </row>
    <row r="10" spans="1:9" ht="17" x14ac:dyDescent="0.2">
      <c r="A10" s="83" t="s">
        <v>19</v>
      </c>
      <c r="B10" s="83" t="s">
        <v>35</v>
      </c>
      <c r="C10" s="83">
        <v>1</v>
      </c>
      <c r="D10" s="84" t="s">
        <v>62</v>
      </c>
      <c r="E10" s="79" t="s">
        <v>63</v>
      </c>
      <c r="F10" s="95" t="s">
        <v>92</v>
      </c>
      <c r="G10" s="85">
        <v>10</v>
      </c>
      <c r="H10" s="82" t="s">
        <v>360</v>
      </c>
      <c r="I10" s="71">
        <f>VLOOKUP(C10,'Points Table'!A$3:L$43,IF(A10="A Grade / Juniors",4,IF(A10="B Grade",6,IF(A10="C Grade",8,IF(A10="D Grade",10,12)))))</f>
        <v>400</v>
      </c>
    </row>
    <row r="11" spans="1:9" ht="17" x14ac:dyDescent="0.2">
      <c r="A11" s="83" t="s">
        <v>19</v>
      </c>
      <c r="B11" s="83" t="s">
        <v>35</v>
      </c>
      <c r="C11" s="83">
        <v>2</v>
      </c>
      <c r="D11" s="84" t="s">
        <v>64</v>
      </c>
      <c r="E11" s="79" t="s">
        <v>63</v>
      </c>
      <c r="F11" s="95" t="s">
        <v>93</v>
      </c>
      <c r="G11" s="85">
        <v>10</v>
      </c>
      <c r="H11" s="82" t="s">
        <v>361</v>
      </c>
      <c r="I11" s="71">
        <f>VLOOKUP(C11,'Points Table'!A$3:L$43,IF(A11="A Grade / Juniors",4,IF(A11="B Grade",6,IF(A11="C Grade",8,IF(A11="D Grade",10,12)))))</f>
        <v>360</v>
      </c>
    </row>
    <row r="12" spans="1:9" ht="17" x14ac:dyDescent="0.2">
      <c r="A12" s="83" t="s">
        <v>19</v>
      </c>
      <c r="B12" s="83" t="s">
        <v>35</v>
      </c>
      <c r="C12" s="83">
        <v>3</v>
      </c>
      <c r="D12" s="84" t="s">
        <v>65</v>
      </c>
      <c r="E12" s="79" t="s">
        <v>63</v>
      </c>
      <c r="F12" s="95" t="s">
        <v>94</v>
      </c>
      <c r="G12" s="85">
        <v>10</v>
      </c>
      <c r="H12" s="82" t="s">
        <v>362</v>
      </c>
      <c r="I12" s="71">
        <f>VLOOKUP(C12,'Points Table'!A$3:L$43,IF(A12="A Grade / Juniors",4,IF(A12="B Grade",6,IF(A12="C Grade",8,IF(A12="D Grade",10,12)))))</f>
        <v>336</v>
      </c>
    </row>
    <row r="13" spans="1:9" ht="17" x14ac:dyDescent="0.2">
      <c r="A13" s="83" t="s">
        <v>19</v>
      </c>
      <c r="B13" s="83" t="s">
        <v>35</v>
      </c>
      <c r="C13" s="83">
        <v>4</v>
      </c>
      <c r="D13" s="84" t="s">
        <v>66</v>
      </c>
      <c r="E13" s="79" t="s">
        <v>63</v>
      </c>
      <c r="F13" s="95" t="s">
        <v>95</v>
      </c>
      <c r="G13" s="85">
        <v>10</v>
      </c>
      <c r="H13" s="82" t="s">
        <v>363</v>
      </c>
      <c r="I13" s="71">
        <f>VLOOKUP(C13,'Points Table'!A$3:L$43,IF(A13="A Grade / Juniors",4,IF(A13="B Grade",6,IF(A13="C Grade",8,IF(A13="D Grade",10,12)))))</f>
        <v>320</v>
      </c>
    </row>
    <row r="14" spans="1:9" ht="17" x14ac:dyDescent="0.2">
      <c r="A14" s="83" t="s">
        <v>19</v>
      </c>
      <c r="B14" s="83" t="s">
        <v>35</v>
      </c>
      <c r="C14" s="83">
        <v>5</v>
      </c>
      <c r="D14" s="84" t="s">
        <v>67</v>
      </c>
      <c r="E14" s="79" t="s">
        <v>63</v>
      </c>
      <c r="F14" s="95" t="s">
        <v>96</v>
      </c>
      <c r="G14" s="85">
        <v>10</v>
      </c>
      <c r="H14" s="82" t="s">
        <v>364</v>
      </c>
      <c r="I14" s="71">
        <f>VLOOKUP(C14,'Points Table'!A$3:L$43,IF(A14="A Grade / Juniors",4,IF(A14="B Grade",6,IF(A14="C Grade",8,IF(A14="D Grade",10,12)))))</f>
        <v>312</v>
      </c>
    </row>
    <row r="15" spans="1:9" ht="17" x14ac:dyDescent="0.2">
      <c r="A15" s="83" t="s">
        <v>19</v>
      </c>
      <c r="B15" s="83" t="s">
        <v>35</v>
      </c>
      <c r="C15" s="83">
        <v>6</v>
      </c>
      <c r="D15" s="84" t="s">
        <v>68</v>
      </c>
      <c r="E15" s="79" t="s">
        <v>63</v>
      </c>
      <c r="F15" s="95" t="s">
        <v>97</v>
      </c>
      <c r="G15" s="85">
        <v>10</v>
      </c>
      <c r="H15" s="82" t="s">
        <v>365</v>
      </c>
      <c r="I15" s="71">
        <f>VLOOKUP(C15,'Points Table'!A$3:L$43,IF(A15="A Grade / Juniors",4,IF(A15="B Grade",6,IF(A15="C Grade",8,IF(A15="D Grade",10,12)))))</f>
        <v>304</v>
      </c>
    </row>
    <row r="16" spans="1:9" ht="17" x14ac:dyDescent="0.2">
      <c r="A16" s="83" t="s">
        <v>19</v>
      </c>
      <c r="B16" s="83" t="s">
        <v>35</v>
      </c>
      <c r="C16" s="83">
        <v>7</v>
      </c>
      <c r="D16" s="84" t="s">
        <v>69</v>
      </c>
      <c r="E16" s="79" t="s">
        <v>63</v>
      </c>
      <c r="F16" s="95" t="s">
        <v>98</v>
      </c>
      <c r="G16" s="85">
        <v>10</v>
      </c>
      <c r="H16" s="82" t="s">
        <v>366</v>
      </c>
      <c r="I16" s="71">
        <f>VLOOKUP(C16,'Points Table'!A$3:L$43,IF(A16="A Grade / Juniors",4,IF(A16="B Grade",6,IF(A16="C Grade",8,IF(A16="D Grade",10,12)))))</f>
        <v>296</v>
      </c>
    </row>
    <row r="17" spans="1:9" ht="17" x14ac:dyDescent="0.2">
      <c r="A17" s="83" t="s">
        <v>19</v>
      </c>
      <c r="B17" s="83" t="s">
        <v>35</v>
      </c>
      <c r="C17" s="83">
        <v>8</v>
      </c>
      <c r="D17" s="84" t="s">
        <v>70</v>
      </c>
      <c r="E17" s="79" t="s">
        <v>63</v>
      </c>
      <c r="F17" s="95" t="s">
        <v>99</v>
      </c>
      <c r="G17" s="85">
        <v>10</v>
      </c>
      <c r="H17" s="82" t="s">
        <v>367</v>
      </c>
      <c r="I17" s="71">
        <f>VLOOKUP(C17,'Points Table'!A$3:L$43,IF(A17="A Grade / Juniors",4,IF(A17="B Grade",6,IF(A17="C Grade",8,IF(A17="D Grade",10,12)))))</f>
        <v>288</v>
      </c>
    </row>
    <row r="18" spans="1:9" ht="17" x14ac:dyDescent="0.2">
      <c r="A18" s="83" t="s">
        <v>19</v>
      </c>
      <c r="B18" s="83" t="s">
        <v>35</v>
      </c>
      <c r="C18" s="83">
        <v>9</v>
      </c>
      <c r="D18" s="84" t="s">
        <v>71</v>
      </c>
      <c r="E18" s="79" t="s">
        <v>63</v>
      </c>
      <c r="F18" s="95" t="s">
        <v>100</v>
      </c>
      <c r="G18" s="85">
        <v>10</v>
      </c>
      <c r="H18" s="82" t="s">
        <v>368</v>
      </c>
      <c r="I18" s="71">
        <f>VLOOKUP(C18,'Points Table'!A$3:L$43,IF(A18="A Grade / Juniors",4,IF(A18="B Grade",6,IF(A18="C Grade",8,IF(A18="D Grade",10,12)))))</f>
        <v>280</v>
      </c>
    </row>
    <row r="19" spans="1:9" ht="17" x14ac:dyDescent="0.2">
      <c r="A19" s="83" t="s">
        <v>19</v>
      </c>
      <c r="B19" s="83" t="s">
        <v>35</v>
      </c>
      <c r="C19" s="83">
        <v>10</v>
      </c>
      <c r="D19" s="84" t="s">
        <v>72</v>
      </c>
      <c r="E19" s="79" t="s">
        <v>63</v>
      </c>
      <c r="F19" s="95" t="s">
        <v>101</v>
      </c>
      <c r="G19" s="85">
        <v>10</v>
      </c>
      <c r="H19" s="82" t="s">
        <v>311</v>
      </c>
      <c r="I19" s="71">
        <f>VLOOKUP(C19,'Points Table'!A$3:L$43,IF(A19="A Grade / Juniors",4,IF(A19="B Grade",6,IF(A19="C Grade",8,IF(A19="D Grade",10,12)))))</f>
        <v>272</v>
      </c>
    </row>
    <row r="20" spans="1:9" ht="17" x14ac:dyDescent="0.2">
      <c r="A20" s="83" t="s">
        <v>19</v>
      </c>
      <c r="B20" s="83" t="s">
        <v>35</v>
      </c>
      <c r="C20" s="83">
        <v>11</v>
      </c>
      <c r="D20" s="84" t="s">
        <v>73</v>
      </c>
      <c r="E20" s="79" t="s">
        <v>63</v>
      </c>
      <c r="F20" s="95" t="s">
        <v>102</v>
      </c>
      <c r="G20" s="85">
        <v>10</v>
      </c>
      <c r="H20" s="82" t="s">
        <v>369</v>
      </c>
      <c r="I20" s="71">
        <f>VLOOKUP(C20,'Points Table'!A$3:L$43,IF(A20="A Grade / Juniors",4,IF(A20="B Grade",6,IF(A20="C Grade",8,IF(A20="D Grade",10,12)))))</f>
        <v>264</v>
      </c>
    </row>
    <row r="21" spans="1:9" ht="17" customHeight="1" x14ac:dyDescent="0.2">
      <c r="A21" s="83" t="s">
        <v>19</v>
      </c>
      <c r="B21" s="83" t="s">
        <v>35</v>
      </c>
      <c r="C21" s="83">
        <v>12</v>
      </c>
      <c r="D21" s="84" t="s">
        <v>74</v>
      </c>
      <c r="E21" s="79" t="s">
        <v>63</v>
      </c>
      <c r="F21" s="95" t="s">
        <v>103</v>
      </c>
      <c r="G21" s="85">
        <v>9</v>
      </c>
      <c r="H21" s="82" t="s">
        <v>370</v>
      </c>
      <c r="I21" s="71">
        <f>VLOOKUP(C21,'Points Table'!A$3:L$43,IF(A21="A Grade / Juniors",4,IF(A21="B Grade",6,IF(A21="C Grade",8,IF(A21="D Grade",10,12)))))</f>
        <v>256</v>
      </c>
    </row>
    <row r="22" spans="1:9" ht="17" customHeight="1" x14ac:dyDescent="0.2">
      <c r="A22" s="83" t="s">
        <v>19</v>
      </c>
      <c r="B22" s="83" t="s">
        <v>35</v>
      </c>
      <c r="C22" s="83">
        <v>13</v>
      </c>
      <c r="D22" s="84" t="s">
        <v>75</v>
      </c>
      <c r="E22" s="79" t="s">
        <v>63</v>
      </c>
      <c r="F22" s="95" t="s">
        <v>104</v>
      </c>
      <c r="G22" s="85">
        <v>9</v>
      </c>
      <c r="H22" s="82" t="s">
        <v>371</v>
      </c>
      <c r="I22" s="71">
        <f>VLOOKUP(C22,'Points Table'!A$3:L$43,IF(A22="A Grade / Juniors",4,IF(A22="B Grade",6,IF(A22="C Grade",8,IF(A22="D Grade",10,12)))))</f>
        <v>248</v>
      </c>
    </row>
    <row r="23" spans="1:9" ht="17" customHeight="1" x14ac:dyDescent="0.2">
      <c r="A23" s="83" t="s">
        <v>19</v>
      </c>
      <c r="B23" s="83" t="s">
        <v>35</v>
      </c>
      <c r="C23" s="83">
        <v>14</v>
      </c>
      <c r="D23" s="84" t="s">
        <v>76</v>
      </c>
      <c r="E23" s="79" t="s">
        <v>63</v>
      </c>
      <c r="F23" s="95" t="s">
        <v>105</v>
      </c>
      <c r="G23" s="85">
        <v>9</v>
      </c>
      <c r="H23" s="82" t="s">
        <v>372</v>
      </c>
      <c r="I23" s="71">
        <f>VLOOKUP(C23,'Points Table'!A$3:L$43,IF(A23="A Grade / Juniors",4,IF(A23="B Grade",6,IF(A23="C Grade",8,IF(A23="D Grade",10,12)))))</f>
        <v>240</v>
      </c>
    </row>
    <row r="24" spans="1:9" ht="17" customHeight="1" x14ac:dyDescent="0.2">
      <c r="A24" s="83" t="s">
        <v>19</v>
      </c>
      <c r="B24" s="83" t="s">
        <v>35</v>
      </c>
      <c r="C24" s="83">
        <v>15</v>
      </c>
      <c r="D24" s="84" t="s">
        <v>77</v>
      </c>
      <c r="E24" s="79" t="s">
        <v>63</v>
      </c>
      <c r="F24" s="95" t="s">
        <v>106</v>
      </c>
      <c r="G24" s="85">
        <v>9</v>
      </c>
      <c r="H24" s="82" t="s">
        <v>313</v>
      </c>
      <c r="I24" s="71">
        <f>VLOOKUP(C24,'Points Table'!A$3:L$43,IF(A24="A Grade / Juniors",4,IF(A24="B Grade",6,IF(A24="C Grade",8,IF(A24="D Grade",10,12)))))</f>
        <v>232</v>
      </c>
    </row>
    <row r="25" spans="1:9" ht="17" customHeight="1" x14ac:dyDescent="0.2">
      <c r="A25" s="83" t="s">
        <v>19</v>
      </c>
      <c r="B25" s="83" t="s">
        <v>35</v>
      </c>
      <c r="C25" s="83">
        <v>16</v>
      </c>
      <c r="D25" s="84" t="s">
        <v>78</v>
      </c>
      <c r="E25" s="79" t="s">
        <v>63</v>
      </c>
      <c r="F25" s="95" t="s">
        <v>107</v>
      </c>
      <c r="G25" s="85">
        <v>9</v>
      </c>
      <c r="H25" s="82" t="s">
        <v>373</v>
      </c>
      <c r="I25" s="71">
        <f>VLOOKUP(C25,'Points Table'!A$3:L$43,IF(A25="A Grade / Juniors",4,IF(A25="B Grade",6,IF(A25="C Grade",8,IF(A25="D Grade",10,12)))))</f>
        <v>224</v>
      </c>
    </row>
    <row r="26" spans="1:9" ht="17" customHeight="1" x14ac:dyDescent="0.2">
      <c r="A26" s="83" t="s">
        <v>19</v>
      </c>
      <c r="B26" s="83" t="s">
        <v>35</v>
      </c>
      <c r="C26" s="83">
        <v>17</v>
      </c>
      <c r="D26" s="84" t="s">
        <v>277</v>
      </c>
      <c r="E26" s="79" t="s">
        <v>63</v>
      </c>
      <c r="F26" s="95" t="s">
        <v>108</v>
      </c>
      <c r="G26" s="85">
        <v>8</v>
      </c>
      <c r="H26" s="82" t="s">
        <v>374</v>
      </c>
      <c r="I26" s="71">
        <f>VLOOKUP(C26,'Points Table'!A$3:L$43,IF(A26="A Grade / Juniors",4,IF(A26="B Grade",6,IF(A26="C Grade",8,IF(A26="D Grade",10,12)))))</f>
        <v>216</v>
      </c>
    </row>
    <row r="27" spans="1:9" ht="17" customHeight="1" x14ac:dyDescent="0.2">
      <c r="A27" s="83" t="s">
        <v>19</v>
      </c>
      <c r="B27" s="83" t="s">
        <v>35</v>
      </c>
      <c r="C27" s="83">
        <v>18</v>
      </c>
      <c r="D27" s="84" t="s">
        <v>278</v>
      </c>
      <c r="E27" s="79" t="s">
        <v>63</v>
      </c>
      <c r="F27" s="95" t="s">
        <v>109</v>
      </c>
      <c r="G27" s="85">
        <v>8</v>
      </c>
      <c r="H27" s="82" t="s">
        <v>375</v>
      </c>
      <c r="I27" s="71">
        <f>VLOOKUP(C27,'Points Table'!A$3:L$43,IF(A27="A Grade / Juniors",4,IF(A27="B Grade",6,IF(A27="C Grade",8,IF(A27="D Grade",10,12)))))</f>
        <v>208</v>
      </c>
    </row>
    <row r="28" spans="1:9" ht="17" customHeight="1" x14ac:dyDescent="0.2">
      <c r="A28" s="83" t="s">
        <v>19</v>
      </c>
      <c r="B28" s="83" t="s">
        <v>35</v>
      </c>
      <c r="C28" s="83">
        <v>19</v>
      </c>
      <c r="D28" s="84" t="s">
        <v>279</v>
      </c>
      <c r="E28" s="79" t="s">
        <v>63</v>
      </c>
      <c r="F28" s="95" t="s">
        <v>110</v>
      </c>
      <c r="G28" s="85">
        <v>8</v>
      </c>
      <c r="H28" s="82" t="s">
        <v>376</v>
      </c>
      <c r="I28" s="71">
        <f>VLOOKUP(C28,'Points Table'!A$3:L$43,IF(A28="A Grade / Juniors",4,IF(A28="B Grade",6,IF(A28="C Grade",8,IF(A28="D Grade",10,12)))))</f>
        <v>200</v>
      </c>
    </row>
    <row r="29" spans="1:9" ht="17" customHeight="1" x14ac:dyDescent="0.2">
      <c r="A29" s="83" t="s">
        <v>19</v>
      </c>
      <c r="B29" s="83" t="s">
        <v>35</v>
      </c>
      <c r="C29" s="83">
        <v>20</v>
      </c>
      <c r="D29" s="84" t="s">
        <v>280</v>
      </c>
      <c r="E29" s="79" t="s">
        <v>63</v>
      </c>
      <c r="F29" s="95" t="s">
        <v>111</v>
      </c>
      <c r="G29" s="85">
        <v>8</v>
      </c>
      <c r="H29" s="82" t="s">
        <v>222</v>
      </c>
      <c r="I29" s="71">
        <f>VLOOKUP(C29,'Points Table'!A$3:L$43,IF(A29="A Grade / Juniors",4,IF(A29="B Grade",6,IF(A29="C Grade",8,IF(A29="D Grade",10,12)))))</f>
        <v>196</v>
      </c>
    </row>
    <row r="30" spans="1:9" ht="17" customHeight="1" x14ac:dyDescent="0.2">
      <c r="A30" s="83" t="s">
        <v>21</v>
      </c>
      <c r="B30" s="83" t="s">
        <v>36</v>
      </c>
      <c r="C30" s="83">
        <v>1</v>
      </c>
      <c r="D30" s="84" t="s">
        <v>62</v>
      </c>
      <c r="E30" s="79" t="s">
        <v>63</v>
      </c>
      <c r="F30" s="95" t="s">
        <v>117</v>
      </c>
      <c r="G30" s="85">
        <v>6</v>
      </c>
      <c r="H30" s="82" t="s">
        <v>377</v>
      </c>
      <c r="I30" s="71">
        <f>VLOOKUP(C30,'Points Table'!A$3:L$43,IF(A30="A Grade / Juniors",4,IF(A30="B Grade",6,IF(A30="C Grade",8,IF(A30="D Grade",10,12)))))</f>
        <v>350</v>
      </c>
    </row>
    <row r="31" spans="1:9" ht="17" customHeight="1" x14ac:dyDescent="0.2">
      <c r="A31" s="83" t="s">
        <v>21</v>
      </c>
      <c r="B31" s="83" t="s">
        <v>36</v>
      </c>
      <c r="C31" s="83">
        <v>2</v>
      </c>
      <c r="D31" s="84" t="s">
        <v>64</v>
      </c>
      <c r="E31" s="79" t="s">
        <v>63</v>
      </c>
      <c r="F31" s="95" t="s">
        <v>118</v>
      </c>
      <c r="G31" s="85">
        <v>6</v>
      </c>
      <c r="H31" s="82" t="s">
        <v>378</v>
      </c>
      <c r="I31" s="71">
        <f>VLOOKUP(C31,'Points Table'!A$3:L$43,IF(A31="A Grade / Juniors",4,IF(A31="B Grade",6,IF(A31="C Grade",8,IF(A31="D Grade",10,12)))))</f>
        <v>315</v>
      </c>
    </row>
    <row r="32" spans="1:9" ht="17" customHeight="1" x14ac:dyDescent="0.2">
      <c r="A32" s="83" t="s">
        <v>21</v>
      </c>
      <c r="B32" s="83" t="s">
        <v>36</v>
      </c>
      <c r="C32" s="83">
        <v>3</v>
      </c>
      <c r="D32" s="84" t="s">
        <v>65</v>
      </c>
      <c r="E32" s="79" t="s">
        <v>63</v>
      </c>
      <c r="F32" s="95" t="s">
        <v>119</v>
      </c>
      <c r="G32" s="85">
        <v>6</v>
      </c>
      <c r="H32" s="82" t="s">
        <v>273</v>
      </c>
      <c r="I32" s="71">
        <f>VLOOKUP(C32,'Points Table'!A$3:L$43,IF(A32="A Grade / Juniors",4,IF(A32="B Grade",6,IF(A32="C Grade",8,IF(A32="D Grade",10,12)))))</f>
        <v>294</v>
      </c>
    </row>
    <row r="33" spans="1:9" ht="17" customHeight="1" x14ac:dyDescent="0.2">
      <c r="A33" s="83" t="s">
        <v>21</v>
      </c>
      <c r="B33" s="83" t="s">
        <v>36</v>
      </c>
      <c r="C33" s="83">
        <v>4</v>
      </c>
      <c r="D33" s="84" t="s">
        <v>66</v>
      </c>
      <c r="E33" s="79" t="s">
        <v>63</v>
      </c>
      <c r="F33" s="95" t="s">
        <v>120</v>
      </c>
      <c r="G33" s="85">
        <v>6</v>
      </c>
      <c r="H33" s="82" t="s">
        <v>379</v>
      </c>
      <c r="I33" s="71">
        <f>VLOOKUP(C33,'Points Table'!A$3:L$43,IF(A33="A Grade / Juniors",4,IF(A33="B Grade",6,IF(A33="C Grade",8,IF(A33="D Grade",10,12)))))</f>
        <v>280</v>
      </c>
    </row>
    <row r="34" spans="1:9" ht="17" customHeight="1" x14ac:dyDescent="0.2">
      <c r="A34" s="83" t="s">
        <v>21</v>
      </c>
      <c r="B34" s="83" t="s">
        <v>36</v>
      </c>
      <c r="C34" s="83">
        <v>5</v>
      </c>
      <c r="D34" s="84" t="s">
        <v>67</v>
      </c>
      <c r="E34" s="79" t="s">
        <v>63</v>
      </c>
      <c r="F34" s="95" t="s">
        <v>121</v>
      </c>
      <c r="G34" s="85">
        <v>6</v>
      </c>
      <c r="H34" s="82" t="s">
        <v>380</v>
      </c>
      <c r="I34" s="71">
        <f>VLOOKUP(C34,'Points Table'!A$3:L$43,IF(A34="A Grade / Juniors",4,IF(A34="B Grade",6,IF(A34="C Grade",8,IF(A34="D Grade",10,12)))))</f>
        <v>273</v>
      </c>
    </row>
    <row r="35" spans="1:9" ht="17" customHeight="1" x14ac:dyDescent="0.2">
      <c r="A35" s="83" t="s">
        <v>21</v>
      </c>
      <c r="B35" s="83" t="s">
        <v>36</v>
      </c>
      <c r="C35" s="83">
        <v>6</v>
      </c>
      <c r="D35" s="84" t="s">
        <v>68</v>
      </c>
      <c r="E35" s="79" t="s">
        <v>63</v>
      </c>
      <c r="F35" s="95" t="s">
        <v>122</v>
      </c>
      <c r="G35" s="85">
        <v>6</v>
      </c>
      <c r="H35" s="82" t="s">
        <v>381</v>
      </c>
      <c r="I35" s="71">
        <f>VLOOKUP(C35,'Points Table'!A$3:L$43,IF(A35="A Grade / Juniors",4,IF(A35="B Grade",6,IF(A35="C Grade",8,IF(A35="D Grade",10,12)))))</f>
        <v>266</v>
      </c>
    </row>
    <row r="36" spans="1:9" ht="17" customHeight="1" x14ac:dyDescent="0.2">
      <c r="A36" s="83" t="s">
        <v>21</v>
      </c>
      <c r="B36" s="83" t="s">
        <v>36</v>
      </c>
      <c r="C36" s="83">
        <v>7</v>
      </c>
      <c r="D36" s="84" t="s">
        <v>69</v>
      </c>
      <c r="E36" s="79" t="s">
        <v>63</v>
      </c>
      <c r="F36" s="95" t="s">
        <v>123</v>
      </c>
      <c r="G36" s="85">
        <v>6</v>
      </c>
      <c r="H36" s="82" t="s">
        <v>382</v>
      </c>
      <c r="I36" s="71">
        <f>VLOOKUP(C36,'Points Table'!A$3:L$43,IF(A36="A Grade / Juniors",4,IF(A36="B Grade",6,IF(A36="C Grade",8,IF(A36="D Grade",10,12)))))</f>
        <v>259</v>
      </c>
    </row>
    <row r="37" spans="1:9" ht="17" customHeight="1" x14ac:dyDescent="0.2">
      <c r="A37" s="83" t="s">
        <v>21</v>
      </c>
      <c r="B37" s="83" t="s">
        <v>36</v>
      </c>
      <c r="C37" s="83">
        <v>8</v>
      </c>
      <c r="D37" s="84" t="s">
        <v>70</v>
      </c>
      <c r="E37" s="79" t="s">
        <v>63</v>
      </c>
      <c r="F37" s="95" t="s">
        <v>124</v>
      </c>
      <c r="G37" s="85">
        <v>6</v>
      </c>
      <c r="H37" s="82" t="s">
        <v>383</v>
      </c>
      <c r="I37" s="71">
        <f>VLOOKUP(C37,'Points Table'!A$3:L$43,IF(A37="A Grade / Juniors",4,IF(A37="B Grade",6,IF(A37="C Grade",8,IF(A37="D Grade",10,12)))))</f>
        <v>251.99999999999997</v>
      </c>
    </row>
    <row r="38" spans="1:9" ht="17" customHeight="1" x14ac:dyDescent="0.2">
      <c r="A38" s="83" t="s">
        <v>21</v>
      </c>
      <c r="B38" s="83" t="s">
        <v>36</v>
      </c>
      <c r="C38" s="83">
        <v>9</v>
      </c>
      <c r="D38" s="84" t="s">
        <v>71</v>
      </c>
      <c r="E38" s="79" t="s">
        <v>63</v>
      </c>
      <c r="F38" s="95" t="s">
        <v>125</v>
      </c>
      <c r="G38" s="85">
        <v>6</v>
      </c>
      <c r="H38" s="82" t="s">
        <v>383</v>
      </c>
      <c r="I38" s="71">
        <f>VLOOKUP(C38,'Points Table'!A$3:L$43,IF(A38="A Grade / Juniors",4,IF(A38="B Grade",6,IF(A38="C Grade",8,IF(A38="D Grade",10,12)))))</f>
        <v>244.99999999999997</v>
      </c>
    </row>
    <row r="39" spans="1:9" ht="17" customHeight="1" x14ac:dyDescent="0.2">
      <c r="A39" s="83" t="s">
        <v>21</v>
      </c>
      <c r="B39" s="83" t="s">
        <v>36</v>
      </c>
      <c r="C39" s="83">
        <v>10</v>
      </c>
      <c r="D39" s="84" t="s">
        <v>72</v>
      </c>
      <c r="E39" s="79" t="s">
        <v>63</v>
      </c>
      <c r="F39" s="95" t="s">
        <v>126</v>
      </c>
      <c r="G39" s="85">
        <v>6</v>
      </c>
      <c r="H39" s="82" t="s">
        <v>384</v>
      </c>
      <c r="I39" s="71">
        <f>VLOOKUP(C39,'Points Table'!A$3:L$43,IF(A39="A Grade / Juniors",4,IF(A39="B Grade",6,IF(A39="C Grade",8,IF(A39="D Grade",10,12)))))</f>
        <v>237.99999999999997</v>
      </c>
    </row>
    <row r="40" spans="1:9" ht="17" customHeight="1" x14ac:dyDescent="0.2">
      <c r="A40" s="83" t="s">
        <v>21</v>
      </c>
      <c r="B40" s="83" t="s">
        <v>36</v>
      </c>
      <c r="C40" s="83">
        <v>11</v>
      </c>
      <c r="D40" s="84" t="s">
        <v>73</v>
      </c>
      <c r="E40" s="79" t="s">
        <v>63</v>
      </c>
      <c r="F40" s="95" t="s">
        <v>127</v>
      </c>
      <c r="G40" s="85">
        <v>6</v>
      </c>
      <c r="H40" s="82" t="s">
        <v>385</v>
      </c>
      <c r="I40" s="71">
        <f>VLOOKUP(C40,'Points Table'!A$3:L$43,IF(A40="A Grade / Juniors",4,IF(A40="B Grade",6,IF(A40="C Grade",8,IF(A40="D Grade",10,12)))))</f>
        <v>230.99999999999997</v>
      </c>
    </row>
    <row r="41" spans="1:9" ht="17" customHeight="1" x14ac:dyDescent="0.2">
      <c r="A41" s="83" t="s">
        <v>21</v>
      </c>
      <c r="B41" s="83" t="s">
        <v>36</v>
      </c>
      <c r="C41" s="83">
        <v>12</v>
      </c>
      <c r="D41" s="84" t="s">
        <v>74</v>
      </c>
      <c r="E41" s="79" t="s">
        <v>63</v>
      </c>
      <c r="F41" s="95" t="s">
        <v>128</v>
      </c>
      <c r="G41" s="85">
        <v>6</v>
      </c>
      <c r="H41" s="82" t="s">
        <v>386</v>
      </c>
      <c r="I41" s="71">
        <f>VLOOKUP(C41,'Points Table'!A$3:L$43,IF(A41="A Grade / Juniors",4,IF(A41="B Grade",6,IF(A41="C Grade",8,IF(A41="D Grade",10,12)))))</f>
        <v>224</v>
      </c>
    </row>
    <row r="42" spans="1:9" ht="17" customHeight="1" x14ac:dyDescent="0.2">
      <c r="A42" s="83" t="s">
        <v>21</v>
      </c>
      <c r="B42" s="83" t="s">
        <v>36</v>
      </c>
      <c r="C42" s="83">
        <v>13</v>
      </c>
      <c r="D42" s="84" t="s">
        <v>75</v>
      </c>
      <c r="E42" s="79" t="s">
        <v>63</v>
      </c>
      <c r="F42" s="95" t="s">
        <v>129</v>
      </c>
      <c r="G42" s="85">
        <v>6</v>
      </c>
      <c r="H42" s="82" t="s">
        <v>387</v>
      </c>
      <c r="I42" s="71">
        <f>VLOOKUP(C42,'Points Table'!A$3:L$43,IF(A42="A Grade / Juniors",4,IF(A42="B Grade",6,IF(A42="C Grade",8,IF(A42="D Grade",10,12)))))</f>
        <v>217</v>
      </c>
    </row>
    <row r="43" spans="1:9" ht="17" customHeight="1" x14ac:dyDescent="0.2">
      <c r="A43" s="83" t="s">
        <v>21</v>
      </c>
      <c r="B43" s="83" t="s">
        <v>36</v>
      </c>
      <c r="C43" s="83">
        <v>14</v>
      </c>
      <c r="D43" s="84" t="s">
        <v>76</v>
      </c>
      <c r="E43" s="79" t="s">
        <v>63</v>
      </c>
      <c r="F43" s="95" t="s">
        <v>130</v>
      </c>
      <c r="G43" s="85">
        <v>6</v>
      </c>
      <c r="H43" s="82" t="s">
        <v>388</v>
      </c>
      <c r="I43" s="71">
        <f>VLOOKUP(C43,'Points Table'!A$3:L$43,IF(A43="A Grade / Juniors",4,IF(A43="B Grade",6,IF(A43="C Grade",8,IF(A43="D Grade",10,12)))))</f>
        <v>210</v>
      </c>
    </row>
    <row r="44" spans="1:9" ht="17" customHeight="1" x14ac:dyDescent="0.2">
      <c r="A44" s="83" t="s">
        <v>21</v>
      </c>
      <c r="B44" s="83" t="s">
        <v>36</v>
      </c>
      <c r="C44" s="83">
        <v>15</v>
      </c>
      <c r="D44" s="84" t="s">
        <v>77</v>
      </c>
      <c r="E44" s="79" t="s">
        <v>63</v>
      </c>
      <c r="F44" s="95" t="s">
        <v>131</v>
      </c>
      <c r="G44" s="85">
        <v>6</v>
      </c>
      <c r="H44" s="82" t="s">
        <v>389</v>
      </c>
      <c r="I44" s="71">
        <f>VLOOKUP(C44,'Points Table'!A$3:L$43,IF(A44="A Grade / Juniors",4,IF(A44="B Grade",6,IF(A44="C Grade",8,IF(A44="D Grade",10,12)))))</f>
        <v>203</v>
      </c>
    </row>
    <row r="45" spans="1:9" ht="17" customHeight="1" x14ac:dyDescent="0.2">
      <c r="A45" s="83" t="s">
        <v>21</v>
      </c>
      <c r="B45" s="83" t="s">
        <v>36</v>
      </c>
      <c r="C45" s="83">
        <v>16</v>
      </c>
      <c r="D45" s="84" t="s">
        <v>78</v>
      </c>
      <c r="E45" s="79" t="s">
        <v>63</v>
      </c>
      <c r="F45" s="95" t="s">
        <v>132</v>
      </c>
      <c r="G45" s="85">
        <v>6</v>
      </c>
      <c r="H45" s="82" t="s">
        <v>390</v>
      </c>
      <c r="I45" s="71">
        <f>VLOOKUP(C45,'Points Table'!A$3:L$43,IF(A45="A Grade / Juniors",4,IF(A45="B Grade",6,IF(A45="C Grade",8,IF(A45="D Grade",10,12)))))</f>
        <v>196</v>
      </c>
    </row>
    <row r="46" spans="1:9" ht="17" customHeight="1" x14ac:dyDescent="0.2">
      <c r="A46" s="83" t="s">
        <v>21</v>
      </c>
      <c r="B46" s="83" t="s">
        <v>36</v>
      </c>
      <c r="C46" s="83">
        <v>17</v>
      </c>
      <c r="D46" s="84" t="s">
        <v>277</v>
      </c>
      <c r="E46" s="79" t="s">
        <v>63</v>
      </c>
      <c r="F46" s="95" t="s">
        <v>133</v>
      </c>
      <c r="G46" s="85">
        <v>6</v>
      </c>
      <c r="H46" s="82" t="s">
        <v>391</v>
      </c>
      <c r="I46" s="71">
        <f>VLOOKUP(C46,'Points Table'!A$3:L$43,IF(A46="A Grade / Juniors",4,IF(A46="B Grade",6,IF(A46="C Grade",8,IF(A46="D Grade",10,12)))))</f>
        <v>189</v>
      </c>
    </row>
    <row r="47" spans="1:9" ht="17" customHeight="1" x14ac:dyDescent="0.2">
      <c r="A47" s="83" t="s">
        <v>21</v>
      </c>
      <c r="B47" s="83" t="s">
        <v>36</v>
      </c>
      <c r="C47" s="83">
        <v>18</v>
      </c>
      <c r="D47" s="84" t="s">
        <v>278</v>
      </c>
      <c r="E47" s="79" t="s">
        <v>63</v>
      </c>
      <c r="F47" s="95" t="s">
        <v>134</v>
      </c>
      <c r="G47" s="85">
        <v>6</v>
      </c>
      <c r="H47" s="82" t="s">
        <v>392</v>
      </c>
      <c r="I47" s="71">
        <f>VLOOKUP(C47,'Points Table'!A$3:L$43,IF(A47="A Grade / Juniors",4,IF(A47="B Grade",6,IF(A47="C Grade",8,IF(A47="D Grade",10,12)))))</f>
        <v>182</v>
      </c>
    </row>
    <row r="48" spans="1:9" ht="17" customHeight="1" x14ac:dyDescent="0.2">
      <c r="A48" s="83" t="s">
        <v>21</v>
      </c>
      <c r="B48" s="83" t="s">
        <v>36</v>
      </c>
      <c r="C48" s="83">
        <v>19</v>
      </c>
      <c r="D48" s="84" t="s">
        <v>279</v>
      </c>
      <c r="E48" s="79" t="s">
        <v>63</v>
      </c>
      <c r="F48" s="95" t="s">
        <v>135</v>
      </c>
      <c r="G48" s="85">
        <v>5</v>
      </c>
      <c r="H48" s="82" t="s">
        <v>393</v>
      </c>
      <c r="I48" s="71">
        <f>VLOOKUP(C48,'Points Table'!A$3:L$43,IF(A48="A Grade / Juniors",4,IF(A48="B Grade",6,IF(A48="C Grade",8,IF(A48="D Grade",10,12)))))</f>
        <v>175</v>
      </c>
    </row>
    <row r="49" spans="1:9" ht="17" customHeight="1" x14ac:dyDescent="0.2">
      <c r="A49" s="83" t="s">
        <v>21</v>
      </c>
      <c r="B49" s="83" t="s">
        <v>36</v>
      </c>
      <c r="C49" s="83">
        <v>20</v>
      </c>
      <c r="D49" s="84" t="s">
        <v>280</v>
      </c>
      <c r="E49" s="79" t="s">
        <v>63</v>
      </c>
      <c r="F49" s="95" t="s">
        <v>136</v>
      </c>
      <c r="G49" s="85">
        <v>5</v>
      </c>
      <c r="H49" s="82" t="s">
        <v>289</v>
      </c>
      <c r="I49" s="71">
        <f>VLOOKUP(C49,'Points Table'!A$3:L$43,IF(A49="A Grade / Juniors",4,IF(A49="B Grade",6,IF(A49="C Grade",8,IF(A49="D Grade",10,12)))))</f>
        <v>171.5</v>
      </c>
    </row>
    <row r="50" spans="1:9" ht="17" customHeight="1" x14ac:dyDescent="0.2">
      <c r="A50" s="83" t="s">
        <v>21</v>
      </c>
      <c r="B50" s="83" t="s">
        <v>36</v>
      </c>
      <c r="C50" s="83">
        <v>21</v>
      </c>
      <c r="D50" s="84" t="s">
        <v>281</v>
      </c>
      <c r="E50" s="79" t="s">
        <v>63</v>
      </c>
      <c r="F50" s="95" t="s">
        <v>137</v>
      </c>
      <c r="G50" s="85">
        <v>5</v>
      </c>
      <c r="H50" s="82" t="s">
        <v>394</v>
      </c>
      <c r="I50" s="71">
        <f>VLOOKUP(C50,'Points Table'!A$3:L$43,IF(A50="A Grade / Juniors",4,IF(A50="B Grade",6,IF(A50="C Grade",8,IF(A50="D Grade",10,12)))))</f>
        <v>168</v>
      </c>
    </row>
    <row r="51" spans="1:9" ht="17" customHeight="1" x14ac:dyDescent="0.2">
      <c r="A51" s="83" t="s">
        <v>21</v>
      </c>
      <c r="B51" s="83" t="s">
        <v>36</v>
      </c>
      <c r="C51" s="83">
        <v>22</v>
      </c>
      <c r="D51" s="84" t="s">
        <v>282</v>
      </c>
      <c r="E51" s="79" t="s">
        <v>63</v>
      </c>
      <c r="F51" s="95" t="s">
        <v>138</v>
      </c>
      <c r="G51" s="85">
        <v>4</v>
      </c>
      <c r="H51" s="82" t="s">
        <v>395</v>
      </c>
      <c r="I51" s="71">
        <f>VLOOKUP(C51,'Points Table'!A$3:L$43,IF(A51="A Grade / Juniors",4,IF(A51="B Grade",6,IF(A51="C Grade",8,IF(A51="D Grade",10,12)))))</f>
        <v>164.5</v>
      </c>
    </row>
    <row r="52" spans="1:9" ht="17" customHeight="1" x14ac:dyDescent="0.2">
      <c r="A52" s="83" t="s">
        <v>23</v>
      </c>
      <c r="B52" s="83" t="s">
        <v>37</v>
      </c>
      <c r="C52" s="83">
        <v>1</v>
      </c>
      <c r="D52" s="84" t="s">
        <v>62</v>
      </c>
      <c r="E52" s="79" t="s">
        <v>63</v>
      </c>
      <c r="F52" s="95" t="s">
        <v>148</v>
      </c>
      <c r="G52" s="85">
        <v>5</v>
      </c>
      <c r="H52" s="82" t="s">
        <v>396</v>
      </c>
      <c r="I52" s="71">
        <f>VLOOKUP(C52,'Points Table'!A$3:L$43,IF(A52="A Grade / Juniors",4,IF(A52="B Grade",6,IF(A52="C Grade",8,IF(A52="D Grade",10,12)))))</f>
        <v>300</v>
      </c>
    </row>
    <row r="53" spans="1:9" ht="17" customHeight="1" x14ac:dyDescent="0.2">
      <c r="A53" s="83" t="s">
        <v>23</v>
      </c>
      <c r="B53" s="83" t="s">
        <v>37</v>
      </c>
      <c r="C53" s="83">
        <v>2</v>
      </c>
      <c r="D53" s="84" t="s">
        <v>64</v>
      </c>
      <c r="E53" s="79" t="s">
        <v>63</v>
      </c>
      <c r="F53" s="95" t="s">
        <v>149</v>
      </c>
      <c r="G53" s="85">
        <v>5</v>
      </c>
      <c r="H53" s="82" t="s">
        <v>397</v>
      </c>
      <c r="I53" s="71">
        <f>VLOOKUP(C53,'Points Table'!A$3:L$43,IF(A53="A Grade / Juniors",4,IF(A53="B Grade",6,IF(A53="C Grade",8,IF(A53="D Grade",10,12)))))</f>
        <v>270</v>
      </c>
    </row>
    <row r="54" spans="1:9" ht="17" customHeight="1" x14ac:dyDescent="0.2">
      <c r="A54" s="83" t="s">
        <v>23</v>
      </c>
      <c r="B54" s="83" t="s">
        <v>37</v>
      </c>
      <c r="C54" s="83">
        <v>3</v>
      </c>
      <c r="D54" s="84" t="s">
        <v>65</v>
      </c>
      <c r="E54" s="79" t="s">
        <v>63</v>
      </c>
      <c r="F54" s="95" t="s">
        <v>150</v>
      </c>
      <c r="G54" s="85">
        <v>5</v>
      </c>
      <c r="H54" s="82" t="s">
        <v>398</v>
      </c>
      <c r="I54" s="71">
        <f>VLOOKUP(C54,'Points Table'!A$3:L$43,IF(A54="A Grade / Juniors",4,IF(A54="B Grade",6,IF(A54="C Grade",8,IF(A54="D Grade",10,12)))))</f>
        <v>252</v>
      </c>
    </row>
    <row r="55" spans="1:9" ht="17" customHeight="1" x14ac:dyDescent="0.2">
      <c r="A55" s="83" t="s">
        <v>23</v>
      </c>
      <c r="B55" s="83" t="s">
        <v>37</v>
      </c>
      <c r="C55" s="83">
        <v>4</v>
      </c>
      <c r="D55" s="84" t="s">
        <v>66</v>
      </c>
      <c r="E55" s="79" t="s">
        <v>63</v>
      </c>
      <c r="F55" s="95" t="s">
        <v>151</v>
      </c>
      <c r="G55" s="85">
        <v>5</v>
      </c>
      <c r="H55" s="82" t="s">
        <v>399</v>
      </c>
      <c r="I55" s="71">
        <f>VLOOKUP(C55,'Points Table'!A$3:L$43,IF(A55="A Grade / Juniors",4,IF(A55="B Grade",6,IF(A55="C Grade",8,IF(A55="D Grade",10,12)))))</f>
        <v>240</v>
      </c>
    </row>
    <row r="56" spans="1:9" ht="17" customHeight="1" x14ac:dyDescent="0.2">
      <c r="A56" s="83" t="s">
        <v>23</v>
      </c>
      <c r="B56" s="83" t="s">
        <v>37</v>
      </c>
      <c r="C56" s="83">
        <v>5</v>
      </c>
      <c r="D56" s="84" t="s">
        <v>67</v>
      </c>
      <c r="E56" s="79" t="s">
        <v>63</v>
      </c>
      <c r="F56" s="95" t="s">
        <v>152</v>
      </c>
      <c r="G56" s="85">
        <v>5</v>
      </c>
      <c r="H56" s="82" t="s">
        <v>400</v>
      </c>
      <c r="I56" s="71">
        <f>VLOOKUP(C56,'Points Table'!A$3:L$43,IF(A56="A Grade / Juniors",4,IF(A56="B Grade",6,IF(A56="C Grade",8,IF(A56="D Grade",10,12)))))</f>
        <v>234</v>
      </c>
    </row>
    <row r="57" spans="1:9" ht="17" customHeight="1" x14ac:dyDescent="0.2">
      <c r="A57" s="83" t="s">
        <v>23</v>
      </c>
      <c r="B57" s="83" t="s">
        <v>37</v>
      </c>
      <c r="C57" s="83">
        <v>6</v>
      </c>
      <c r="D57" s="84" t="s">
        <v>68</v>
      </c>
      <c r="E57" s="79" t="s">
        <v>63</v>
      </c>
      <c r="F57" s="95" t="s">
        <v>153</v>
      </c>
      <c r="G57" s="85">
        <v>5</v>
      </c>
      <c r="H57" s="82" t="s">
        <v>401</v>
      </c>
      <c r="I57" s="71">
        <f>VLOOKUP(C57,'Points Table'!A$3:L$43,IF(A57="A Grade / Juniors",4,IF(A57="B Grade",6,IF(A57="C Grade",8,IF(A57="D Grade",10,12)))))</f>
        <v>228</v>
      </c>
    </row>
    <row r="58" spans="1:9" ht="17" customHeight="1" x14ac:dyDescent="0.2">
      <c r="A58" s="83" t="s">
        <v>23</v>
      </c>
      <c r="B58" s="83" t="s">
        <v>37</v>
      </c>
      <c r="C58" s="83">
        <v>7</v>
      </c>
      <c r="D58" s="84" t="s">
        <v>69</v>
      </c>
      <c r="E58" s="79" t="s">
        <v>63</v>
      </c>
      <c r="F58" s="95" t="s">
        <v>154</v>
      </c>
      <c r="G58" s="85">
        <v>5</v>
      </c>
      <c r="H58" s="82" t="s">
        <v>402</v>
      </c>
      <c r="I58" s="71">
        <f>VLOOKUP(C58,'Points Table'!A$3:L$43,IF(A58="A Grade / Juniors",4,IF(A58="B Grade",6,IF(A58="C Grade",8,IF(A58="D Grade",10,12)))))</f>
        <v>222</v>
      </c>
    </row>
    <row r="59" spans="1:9" ht="17" customHeight="1" x14ac:dyDescent="0.2">
      <c r="A59" s="83" t="s">
        <v>23</v>
      </c>
      <c r="B59" s="83" t="s">
        <v>37</v>
      </c>
      <c r="C59" s="83">
        <v>8</v>
      </c>
      <c r="D59" s="84" t="s">
        <v>70</v>
      </c>
      <c r="E59" s="79" t="s">
        <v>63</v>
      </c>
      <c r="F59" s="95" t="s">
        <v>155</v>
      </c>
      <c r="G59" s="85">
        <v>5</v>
      </c>
      <c r="H59" s="82" t="s">
        <v>403</v>
      </c>
      <c r="I59" s="71">
        <f>VLOOKUP(C59,'Points Table'!A$3:L$43,IF(A59="A Grade / Juniors",4,IF(A59="B Grade",6,IF(A59="C Grade",8,IF(A59="D Grade",10,12)))))</f>
        <v>216</v>
      </c>
    </row>
    <row r="60" spans="1:9" ht="17" customHeight="1" x14ac:dyDescent="0.2">
      <c r="A60" s="83" t="s">
        <v>23</v>
      </c>
      <c r="B60" s="83" t="s">
        <v>37</v>
      </c>
      <c r="C60" s="83">
        <v>9</v>
      </c>
      <c r="D60" s="84" t="s">
        <v>71</v>
      </c>
      <c r="E60" s="79" t="s">
        <v>63</v>
      </c>
      <c r="F60" s="95" t="s">
        <v>156</v>
      </c>
      <c r="G60" s="85">
        <v>5</v>
      </c>
      <c r="H60" s="82" t="s">
        <v>404</v>
      </c>
      <c r="I60" s="71">
        <f>VLOOKUP(C60,'Points Table'!A$3:L$43,IF(A60="A Grade / Juniors",4,IF(A60="B Grade",6,IF(A60="C Grade",8,IF(A60="D Grade",10,12)))))</f>
        <v>210</v>
      </c>
    </row>
    <row r="61" spans="1:9" ht="17" customHeight="1" x14ac:dyDescent="0.2">
      <c r="A61" s="83" t="s">
        <v>23</v>
      </c>
      <c r="B61" s="83" t="s">
        <v>37</v>
      </c>
      <c r="C61" s="83">
        <v>10</v>
      </c>
      <c r="D61" s="84" t="s">
        <v>72</v>
      </c>
      <c r="E61" s="79" t="s">
        <v>63</v>
      </c>
      <c r="F61" s="95" t="s">
        <v>157</v>
      </c>
      <c r="G61" s="85">
        <v>5</v>
      </c>
      <c r="H61" s="82" t="s">
        <v>405</v>
      </c>
      <c r="I61" s="71">
        <f>VLOOKUP(C61,'Points Table'!A$3:L$43,IF(A61="A Grade / Juniors",4,IF(A61="B Grade",6,IF(A61="C Grade",8,IF(A61="D Grade",10,12)))))</f>
        <v>204</v>
      </c>
    </row>
    <row r="62" spans="1:9" ht="17" customHeight="1" x14ac:dyDescent="0.2">
      <c r="A62" s="83" t="s">
        <v>23</v>
      </c>
      <c r="B62" s="83" t="s">
        <v>37</v>
      </c>
      <c r="C62" s="83">
        <v>11</v>
      </c>
      <c r="D62" s="84" t="s">
        <v>73</v>
      </c>
      <c r="E62" s="79" t="s">
        <v>63</v>
      </c>
      <c r="F62" s="95" t="s">
        <v>158</v>
      </c>
      <c r="G62" s="85">
        <v>5</v>
      </c>
      <c r="H62" s="82" t="s">
        <v>406</v>
      </c>
      <c r="I62" s="71">
        <f>VLOOKUP(C62,'Points Table'!A$3:L$43,IF(A62="A Grade / Juniors",4,IF(A62="B Grade",6,IF(A62="C Grade",8,IF(A62="D Grade",10,12)))))</f>
        <v>198</v>
      </c>
    </row>
    <row r="63" spans="1:9" ht="17" customHeight="1" x14ac:dyDescent="0.2">
      <c r="A63" s="83" t="s">
        <v>23</v>
      </c>
      <c r="B63" s="83" t="s">
        <v>37</v>
      </c>
      <c r="C63" s="83">
        <v>12</v>
      </c>
      <c r="D63" s="84" t="s">
        <v>74</v>
      </c>
      <c r="E63" s="79" t="s">
        <v>63</v>
      </c>
      <c r="F63" s="95" t="s">
        <v>159</v>
      </c>
      <c r="G63" s="85">
        <v>5</v>
      </c>
      <c r="H63" s="82" t="s">
        <v>287</v>
      </c>
      <c r="I63" s="71">
        <f>VLOOKUP(C63,'Points Table'!A$3:L$43,IF(A63="A Grade / Juniors",4,IF(A63="B Grade",6,IF(A63="C Grade",8,IF(A63="D Grade",10,12)))))</f>
        <v>192</v>
      </c>
    </row>
    <row r="64" spans="1:9" ht="17" customHeight="1" x14ac:dyDescent="0.2">
      <c r="A64" s="83" t="s">
        <v>23</v>
      </c>
      <c r="B64" s="83" t="s">
        <v>37</v>
      </c>
      <c r="C64" s="83">
        <v>13</v>
      </c>
      <c r="D64" s="84" t="s">
        <v>75</v>
      </c>
      <c r="E64" s="79" t="s">
        <v>63</v>
      </c>
      <c r="F64" s="95" t="s">
        <v>160</v>
      </c>
      <c r="G64" s="85">
        <v>5</v>
      </c>
      <c r="H64" s="82" t="s">
        <v>407</v>
      </c>
      <c r="I64" s="71">
        <f>VLOOKUP(C64,'Points Table'!A$3:L$43,IF(A64="A Grade / Juniors",4,IF(A64="B Grade",6,IF(A64="C Grade",8,IF(A64="D Grade",10,12)))))</f>
        <v>186</v>
      </c>
    </row>
    <row r="65" spans="1:9" ht="17" customHeight="1" x14ac:dyDescent="0.2">
      <c r="A65" s="83" t="s">
        <v>23</v>
      </c>
      <c r="B65" s="83" t="s">
        <v>37</v>
      </c>
      <c r="C65" s="83">
        <v>14</v>
      </c>
      <c r="D65" s="84" t="s">
        <v>76</v>
      </c>
      <c r="E65" s="79" t="s">
        <v>63</v>
      </c>
      <c r="F65" s="95" t="s">
        <v>161</v>
      </c>
      <c r="G65" s="85">
        <v>4</v>
      </c>
      <c r="H65" s="82" t="s">
        <v>408</v>
      </c>
      <c r="I65" s="71">
        <f>VLOOKUP(C65,'Points Table'!A$3:L$43,IF(A65="A Grade / Juniors",4,IF(A65="B Grade",6,IF(A65="C Grade",8,IF(A65="D Grade",10,12)))))</f>
        <v>180</v>
      </c>
    </row>
    <row r="66" spans="1:9" ht="17" customHeight="1" x14ac:dyDescent="0.2">
      <c r="A66" s="83" t="s">
        <v>23</v>
      </c>
      <c r="B66" s="83" t="s">
        <v>37</v>
      </c>
      <c r="C66" s="83">
        <v>15</v>
      </c>
      <c r="D66" s="84" t="s">
        <v>77</v>
      </c>
      <c r="E66" s="79" t="s">
        <v>63</v>
      </c>
      <c r="F66" s="95" t="s">
        <v>162</v>
      </c>
      <c r="G66" s="85">
        <v>4</v>
      </c>
      <c r="H66" s="82" t="s">
        <v>409</v>
      </c>
      <c r="I66" s="71">
        <f>VLOOKUP(C66,'Points Table'!A$3:L$43,IF(A66="A Grade / Juniors",4,IF(A66="B Grade",6,IF(A66="C Grade",8,IF(A66="D Grade",10,12)))))</f>
        <v>174</v>
      </c>
    </row>
    <row r="67" spans="1:9" ht="17" customHeight="1" x14ac:dyDescent="0.2">
      <c r="A67" s="83" t="s">
        <v>23</v>
      </c>
      <c r="B67" s="83" t="s">
        <v>37</v>
      </c>
      <c r="C67" s="83">
        <v>16</v>
      </c>
      <c r="D67" s="84" t="s">
        <v>78</v>
      </c>
      <c r="E67" s="79" t="s">
        <v>63</v>
      </c>
      <c r="F67" s="95" t="s">
        <v>163</v>
      </c>
      <c r="G67" s="85">
        <v>4</v>
      </c>
      <c r="H67" s="82" t="s">
        <v>410</v>
      </c>
      <c r="I67" s="71">
        <f>VLOOKUP(C67,'Points Table'!A$3:L$43,IF(A67="A Grade / Juniors",4,IF(A67="B Grade",6,IF(A67="C Grade",8,IF(A67="D Grade",10,12)))))</f>
        <v>168</v>
      </c>
    </row>
    <row r="68" spans="1:9" ht="17" customHeight="1" x14ac:dyDescent="0.2">
      <c r="A68" s="83" t="s">
        <v>23</v>
      </c>
      <c r="B68" s="83" t="s">
        <v>37</v>
      </c>
      <c r="C68" s="83">
        <v>17</v>
      </c>
      <c r="D68" s="84" t="s">
        <v>277</v>
      </c>
      <c r="E68" s="79" t="s">
        <v>63</v>
      </c>
      <c r="F68" s="95" t="s">
        <v>164</v>
      </c>
      <c r="G68" s="85">
        <v>4</v>
      </c>
      <c r="H68" s="82" t="s">
        <v>410</v>
      </c>
      <c r="I68" s="71">
        <f>VLOOKUP(C68,'Points Table'!A$3:L$43,IF(A68="A Grade / Juniors",4,IF(A68="B Grade",6,IF(A68="C Grade",8,IF(A68="D Grade",10,12)))))</f>
        <v>162</v>
      </c>
    </row>
    <row r="69" spans="1:9" ht="17" customHeight="1" x14ac:dyDescent="0.2">
      <c r="A69" s="83" t="s">
        <v>23</v>
      </c>
      <c r="B69" s="83" t="s">
        <v>37</v>
      </c>
      <c r="C69" s="83">
        <v>18</v>
      </c>
      <c r="D69" s="84" t="s">
        <v>278</v>
      </c>
      <c r="E69" s="79" t="s">
        <v>63</v>
      </c>
      <c r="F69" s="95" t="s">
        <v>165</v>
      </c>
      <c r="G69" s="85">
        <v>4</v>
      </c>
      <c r="H69" s="82" t="s">
        <v>411</v>
      </c>
      <c r="I69" s="71">
        <f>VLOOKUP(C69,'Points Table'!A$3:L$43,IF(A69="A Grade / Juniors",4,IF(A69="B Grade",6,IF(A69="C Grade",8,IF(A69="D Grade",10,12)))))</f>
        <v>156</v>
      </c>
    </row>
    <row r="70" spans="1:9" ht="17" customHeight="1" x14ac:dyDescent="0.2">
      <c r="A70" s="83" t="s">
        <v>23</v>
      </c>
      <c r="B70" s="83" t="s">
        <v>37</v>
      </c>
      <c r="C70" s="83">
        <v>19</v>
      </c>
      <c r="D70" s="84" t="s">
        <v>279</v>
      </c>
      <c r="E70" s="79" t="s">
        <v>63</v>
      </c>
      <c r="F70" s="95" t="s">
        <v>166</v>
      </c>
      <c r="G70" s="85">
        <v>4</v>
      </c>
      <c r="H70" s="82" t="s">
        <v>412</v>
      </c>
      <c r="I70" s="71">
        <f>VLOOKUP(C70,'Points Table'!A$3:L$43,IF(A70="A Grade / Juniors",4,IF(A70="B Grade",6,IF(A70="C Grade",8,IF(A70="D Grade",10,12)))))</f>
        <v>150</v>
      </c>
    </row>
    <row r="71" spans="1:9" ht="17" x14ac:dyDescent="0.2">
      <c r="A71" s="83" t="s">
        <v>23</v>
      </c>
      <c r="B71" s="83" t="s">
        <v>37</v>
      </c>
      <c r="C71" s="83">
        <v>20</v>
      </c>
      <c r="D71" s="84" t="s">
        <v>280</v>
      </c>
      <c r="E71" s="79" t="s">
        <v>63</v>
      </c>
      <c r="F71" s="95" t="s">
        <v>167</v>
      </c>
      <c r="G71" s="85">
        <v>4</v>
      </c>
      <c r="H71" s="82" t="s">
        <v>413</v>
      </c>
      <c r="I71" s="71">
        <f>VLOOKUP(C71,'Points Table'!A$3:L$43,IF(A71="A Grade / Juniors",4,IF(A71="B Grade",6,IF(A71="C Grade",8,IF(A71="D Grade",10,12)))))</f>
        <v>147</v>
      </c>
    </row>
    <row r="72" spans="1:9" ht="17" x14ac:dyDescent="0.2">
      <c r="A72" s="83" t="s">
        <v>61</v>
      </c>
      <c r="B72" s="83" t="s">
        <v>38</v>
      </c>
      <c r="C72" s="79">
        <v>1</v>
      </c>
      <c r="D72" s="84" t="s">
        <v>62</v>
      </c>
      <c r="E72" s="79" t="s">
        <v>63</v>
      </c>
      <c r="F72" s="95" t="s">
        <v>87</v>
      </c>
      <c r="G72" s="85">
        <v>7</v>
      </c>
      <c r="H72" s="82" t="s">
        <v>414</v>
      </c>
      <c r="I72" s="71">
        <f>VLOOKUP(C72,'Points Table'!A$3:L$43,IF(A72="A Grade / Juniors",4,IF(A72="B Grade",6,IF(A72="C Grade",8,IF(A72="D Grade",10,12)))))</f>
        <v>500</v>
      </c>
    </row>
    <row r="73" spans="1:9" ht="17" x14ac:dyDescent="0.2">
      <c r="A73" s="83" t="s">
        <v>61</v>
      </c>
      <c r="B73" s="83" t="s">
        <v>38</v>
      </c>
      <c r="C73" s="79">
        <v>2</v>
      </c>
      <c r="D73" s="84" t="s">
        <v>64</v>
      </c>
      <c r="E73" s="79" t="s">
        <v>63</v>
      </c>
      <c r="F73" s="95" t="s">
        <v>88</v>
      </c>
      <c r="G73" s="85">
        <v>7</v>
      </c>
      <c r="H73" s="82" t="s">
        <v>415</v>
      </c>
      <c r="I73" s="71">
        <f>VLOOKUP(C73,'Points Table'!A$3:L$43,IF(A73="A Grade / Juniors",4,IF(A73="B Grade",6,IF(A73="C Grade",8,IF(A73="D Grade",10,12)))))</f>
        <v>450</v>
      </c>
    </row>
    <row r="74" spans="1:9" ht="17" x14ac:dyDescent="0.2">
      <c r="A74" s="83" t="s">
        <v>61</v>
      </c>
      <c r="B74" s="83" t="s">
        <v>38</v>
      </c>
      <c r="C74" s="79">
        <v>3</v>
      </c>
      <c r="D74" s="84" t="s">
        <v>65</v>
      </c>
      <c r="E74" s="79" t="s">
        <v>63</v>
      </c>
      <c r="F74" s="95" t="s">
        <v>89</v>
      </c>
      <c r="G74" s="85">
        <v>7</v>
      </c>
      <c r="H74" s="82" t="s">
        <v>416</v>
      </c>
      <c r="I74" s="71">
        <f>VLOOKUP(C74,'Points Table'!A$3:L$43,IF(A74="A Grade / Juniors",4,IF(A74="B Grade",6,IF(A74="C Grade",8,IF(A74="D Grade",10,12)))))</f>
        <v>420</v>
      </c>
    </row>
    <row r="75" spans="1:9" ht="17" x14ac:dyDescent="0.2">
      <c r="A75" s="83" t="s">
        <v>61</v>
      </c>
      <c r="B75" s="83" t="s">
        <v>38</v>
      </c>
      <c r="C75" s="79">
        <v>4</v>
      </c>
      <c r="D75" s="84" t="s">
        <v>66</v>
      </c>
      <c r="E75" s="79" t="s">
        <v>63</v>
      </c>
      <c r="F75" s="95" t="s">
        <v>298</v>
      </c>
      <c r="G75" s="85">
        <v>7</v>
      </c>
      <c r="H75" s="82" t="s">
        <v>417</v>
      </c>
      <c r="I75" s="71">
        <f>VLOOKUP(C75,'Points Table'!A$3:L$43,IF(A75="A Grade / Juniors",4,IF(A75="B Grade",6,IF(A75="C Grade",8,IF(A75="D Grade",10,12)))))</f>
        <v>400</v>
      </c>
    </row>
    <row r="76" spans="1:9" ht="17" x14ac:dyDescent="0.2">
      <c r="A76" s="83" t="s">
        <v>61</v>
      </c>
      <c r="B76" s="83" t="s">
        <v>38</v>
      </c>
      <c r="C76" s="79">
        <v>5</v>
      </c>
      <c r="D76" s="84" t="s">
        <v>67</v>
      </c>
      <c r="E76" s="79" t="s">
        <v>63</v>
      </c>
      <c r="F76" s="95" t="s">
        <v>91</v>
      </c>
      <c r="G76" s="85">
        <v>6</v>
      </c>
      <c r="H76" s="82" t="s">
        <v>418</v>
      </c>
      <c r="I76" s="71">
        <f>VLOOKUP(C76,'Points Table'!A$3:L$43,IF(A76="A Grade / Juniors",4,IF(A76="B Grade",6,IF(A76="C Grade",8,IF(A76="D Grade",10,12)))))</f>
        <v>390</v>
      </c>
    </row>
    <row r="77" spans="1:9" ht="17" x14ac:dyDescent="0.2">
      <c r="A77" s="83" t="s">
        <v>19</v>
      </c>
      <c r="B77" s="83" t="s">
        <v>39</v>
      </c>
      <c r="C77" s="79">
        <v>1</v>
      </c>
      <c r="D77" s="84" t="s">
        <v>62</v>
      </c>
      <c r="E77" s="79" t="s">
        <v>63</v>
      </c>
      <c r="F77" s="95" t="s">
        <v>112</v>
      </c>
      <c r="G77" s="85">
        <v>7</v>
      </c>
      <c r="H77" s="82" t="s">
        <v>419</v>
      </c>
      <c r="I77" s="71">
        <f>VLOOKUP(C77,'Points Table'!A$3:L$43,IF(A77="A Grade / Juniors",4,IF(A77="B Grade",6,IF(A77="C Grade",8,IF(A77="D Grade",10,12)))))</f>
        <v>400</v>
      </c>
    </row>
    <row r="78" spans="1:9" ht="17" x14ac:dyDescent="0.2">
      <c r="A78" s="83" t="s">
        <v>19</v>
      </c>
      <c r="B78" s="83" t="s">
        <v>39</v>
      </c>
      <c r="C78" s="79">
        <v>2</v>
      </c>
      <c r="D78" s="84" t="s">
        <v>64</v>
      </c>
      <c r="E78" s="79" t="s">
        <v>63</v>
      </c>
      <c r="F78" s="95" t="s">
        <v>113</v>
      </c>
      <c r="G78" s="85">
        <v>7</v>
      </c>
      <c r="H78" s="82" t="s">
        <v>420</v>
      </c>
      <c r="I78" s="71">
        <f>VLOOKUP(C78,'Points Table'!A$3:L$43,IF(A78="A Grade / Juniors",4,IF(A78="B Grade",6,IF(A78="C Grade",8,IF(A78="D Grade",10,12)))))</f>
        <v>360</v>
      </c>
    </row>
    <row r="79" spans="1:9" ht="17" x14ac:dyDescent="0.2">
      <c r="A79" s="83" t="s">
        <v>19</v>
      </c>
      <c r="B79" s="83" t="s">
        <v>39</v>
      </c>
      <c r="C79" s="79">
        <v>3</v>
      </c>
      <c r="D79" s="84" t="s">
        <v>65</v>
      </c>
      <c r="E79" s="79" t="s">
        <v>63</v>
      </c>
      <c r="F79" s="95" t="s">
        <v>114</v>
      </c>
      <c r="G79" s="85">
        <v>7</v>
      </c>
      <c r="H79" s="82" t="s">
        <v>324</v>
      </c>
      <c r="I79" s="71">
        <f>VLOOKUP(C79,'Points Table'!A$3:L$43,IF(A79="A Grade / Juniors",4,IF(A79="B Grade",6,IF(A79="C Grade",8,IF(A79="D Grade",10,12)))))</f>
        <v>336</v>
      </c>
    </row>
    <row r="80" spans="1:9" ht="17" x14ac:dyDescent="0.2">
      <c r="A80" s="83" t="s">
        <v>19</v>
      </c>
      <c r="B80" s="83" t="s">
        <v>39</v>
      </c>
      <c r="C80" s="79">
        <v>4</v>
      </c>
      <c r="D80" s="84" t="s">
        <v>66</v>
      </c>
      <c r="E80" s="79" t="s">
        <v>63</v>
      </c>
      <c r="F80" s="95" t="s">
        <v>115</v>
      </c>
      <c r="G80" s="85">
        <v>6</v>
      </c>
      <c r="H80" s="82" t="s">
        <v>300</v>
      </c>
      <c r="I80" s="71">
        <f>VLOOKUP(C80,'Points Table'!A$3:L$43,IF(A80="A Grade / Juniors",4,IF(A80="B Grade",6,IF(A80="C Grade",8,IF(A80="D Grade",10,12)))))</f>
        <v>320</v>
      </c>
    </row>
    <row r="81" spans="1:9" ht="17" x14ac:dyDescent="0.2">
      <c r="A81" s="83" t="s">
        <v>19</v>
      </c>
      <c r="B81" s="83" t="s">
        <v>39</v>
      </c>
      <c r="C81" s="79">
        <v>5</v>
      </c>
      <c r="D81" s="84" t="s">
        <v>67</v>
      </c>
      <c r="E81" s="79" t="s">
        <v>63</v>
      </c>
      <c r="F81" s="95" t="s">
        <v>116</v>
      </c>
      <c r="G81" s="85">
        <v>6</v>
      </c>
      <c r="H81" s="82" t="s">
        <v>297</v>
      </c>
      <c r="I81" s="71">
        <f>VLOOKUP(C81,'Points Table'!A$3:L$43,IF(A81="A Grade / Juniors",4,IF(A81="B Grade",6,IF(A81="C Grade",8,IF(A81="D Grade",10,12)))))</f>
        <v>312</v>
      </c>
    </row>
    <row r="82" spans="1:9" ht="17" x14ac:dyDescent="0.2">
      <c r="A82" s="83" t="s">
        <v>19</v>
      </c>
      <c r="B82" s="83" t="s">
        <v>39</v>
      </c>
      <c r="C82" s="79">
        <v>6</v>
      </c>
      <c r="D82" s="84" t="s">
        <v>68</v>
      </c>
      <c r="E82" s="79" t="s">
        <v>63</v>
      </c>
      <c r="F82" s="95" t="s">
        <v>144</v>
      </c>
      <c r="G82" s="85">
        <v>7</v>
      </c>
      <c r="H82" s="82" t="s">
        <v>309</v>
      </c>
      <c r="I82" s="71">
        <f>VLOOKUP(C82,'Points Table'!A$3:L$43,IF(A82="A Grade / Juniors",4,IF(A82="B Grade",6,IF(A82="C Grade",8,IF(A82="D Grade",10,12)))))</f>
        <v>304</v>
      </c>
    </row>
    <row r="83" spans="1:9" ht="17" x14ac:dyDescent="0.2">
      <c r="A83" s="83" t="s">
        <v>19</v>
      </c>
      <c r="B83" s="83" t="s">
        <v>39</v>
      </c>
      <c r="C83" s="79">
        <v>7</v>
      </c>
      <c r="D83" s="84" t="s">
        <v>69</v>
      </c>
      <c r="E83" s="79" t="s">
        <v>63</v>
      </c>
      <c r="F83" s="95" t="s">
        <v>142</v>
      </c>
      <c r="G83" s="85">
        <v>7</v>
      </c>
      <c r="H83" s="82" t="s">
        <v>310</v>
      </c>
      <c r="I83" s="71">
        <f>VLOOKUP(C83,'Points Table'!A$3:L$43,IF(A83="A Grade / Juniors",4,IF(A83="B Grade",6,IF(A83="C Grade",8,IF(A83="D Grade",10,12)))))</f>
        <v>296</v>
      </c>
    </row>
    <row r="84" spans="1:9" ht="17" x14ac:dyDescent="0.2">
      <c r="A84" s="83" t="s">
        <v>21</v>
      </c>
      <c r="B84" s="83" t="s">
        <v>40</v>
      </c>
      <c r="C84" s="79">
        <v>1</v>
      </c>
      <c r="D84" s="84" t="s">
        <v>62</v>
      </c>
      <c r="E84" s="79" t="s">
        <v>63</v>
      </c>
      <c r="F84" s="95" t="s">
        <v>139</v>
      </c>
      <c r="G84" s="85">
        <v>6</v>
      </c>
      <c r="H84" s="82" t="s">
        <v>421</v>
      </c>
      <c r="I84" s="71">
        <f>VLOOKUP(C84,'Points Table'!A$3:L$43,IF(A84="A Grade / Juniors",4,IF(A84="B Grade",6,IF(A84="C Grade",8,IF(A84="D Grade",10,12)))))</f>
        <v>350</v>
      </c>
    </row>
    <row r="85" spans="1:9" ht="17" x14ac:dyDescent="0.2">
      <c r="A85" s="83" t="s">
        <v>21</v>
      </c>
      <c r="B85" s="83" t="s">
        <v>40</v>
      </c>
      <c r="C85" s="79">
        <v>2</v>
      </c>
      <c r="D85" s="84" t="s">
        <v>64</v>
      </c>
      <c r="E85" s="79" t="s">
        <v>63</v>
      </c>
      <c r="F85" s="95" t="s">
        <v>140</v>
      </c>
      <c r="G85" s="85">
        <v>6</v>
      </c>
      <c r="H85" s="82" t="s">
        <v>422</v>
      </c>
      <c r="I85" s="71">
        <f>VLOOKUP(C85,'Points Table'!A$3:L$43,IF(A85="A Grade / Juniors",4,IF(A85="B Grade",6,IF(A85="C Grade",8,IF(A85="D Grade",10,12)))))</f>
        <v>315</v>
      </c>
    </row>
    <row r="86" spans="1:9" ht="17" x14ac:dyDescent="0.2">
      <c r="A86" s="83" t="s">
        <v>21</v>
      </c>
      <c r="B86" s="83" t="s">
        <v>40</v>
      </c>
      <c r="C86" s="79">
        <v>3</v>
      </c>
      <c r="D86" s="84" t="s">
        <v>65</v>
      </c>
      <c r="E86" s="79" t="s">
        <v>63</v>
      </c>
      <c r="F86" s="95" t="s">
        <v>141</v>
      </c>
      <c r="G86" s="85">
        <v>5</v>
      </c>
      <c r="H86" s="82" t="s">
        <v>423</v>
      </c>
      <c r="I86" s="71">
        <f>VLOOKUP(C86,'Points Table'!A$3:L$43,IF(A86="A Grade / Juniors",4,IF(A86="B Grade",6,IF(A86="C Grade",8,IF(A86="D Grade",10,12)))))</f>
        <v>294</v>
      </c>
    </row>
    <row r="87" spans="1:9" ht="17" x14ac:dyDescent="0.2">
      <c r="A87" s="83" t="s">
        <v>21</v>
      </c>
      <c r="B87" s="83" t="s">
        <v>40</v>
      </c>
      <c r="C87" s="79">
        <v>4</v>
      </c>
      <c r="D87" s="84" t="s">
        <v>66</v>
      </c>
      <c r="E87" s="79" t="s">
        <v>63</v>
      </c>
      <c r="F87" s="95" t="s">
        <v>142</v>
      </c>
      <c r="G87" s="85">
        <v>5</v>
      </c>
      <c r="H87" s="82" t="s">
        <v>251</v>
      </c>
      <c r="I87" s="71">
        <f>VLOOKUP(C87,'Points Table'!A$3:L$43,IF(A87="A Grade / Juniors",4,IF(A87="B Grade",6,IF(A87="C Grade",8,IF(A87="D Grade",10,12)))))</f>
        <v>280</v>
      </c>
    </row>
    <row r="88" spans="1:9" ht="17" x14ac:dyDescent="0.2">
      <c r="A88" s="83" t="s">
        <v>21</v>
      </c>
      <c r="B88" s="83" t="s">
        <v>40</v>
      </c>
      <c r="C88" s="79">
        <v>5</v>
      </c>
      <c r="D88" s="84" t="s">
        <v>67</v>
      </c>
      <c r="E88" s="79" t="s">
        <v>63</v>
      </c>
      <c r="F88" s="95" t="s">
        <v>143</v>
      </c>
      <c r="G88" s="85">
        <v>5</v>
      </c>
      <c r="H88" s="82" t="s">
        <v>424</v>
      </c>
      <c r="I88" s="71">
        <f>VLOOKUP(C88,'Points Table'!A$3:L$43,IF(A88="A Grade / Juniors",4,IF(A88="B Grade",6,IF(A88="C Grade",8,IF(A88="D Grade",10,12)))))</f>
        <v>273</v>
      </c>
    </row>
    <row r="89" spans="1:9" ht="17" x14ac:dyDescent="0.2">
      <c r="A89" s="83" t="s">
        <v>21</v>
      </c>
      <c r="B89" s="83" t="s">
        <v>40</v>
      </c>
      <c r="C89" s="79">
        <v>6</v>
      </c>
      <c r="D89" s="84" t="s">
        <v>68</v>
      </c>
      <c r="E89" s="79" t="s">
        <v>63</v>
      </c>
      <c r="F89" s="95" t="s">
        <v>144</v>
      </c>
      <c r="G89" s="85">
        <v>5</v>
      </c>
      <c r="H89" s="82" t="s">
        <v>425</v>
      </c>
      <c r="I89" s="71">
        <f>VLOOKUP(C89,'Points Table'!A$3:L$43,IF(A89="A Grade / Juniors",4,IF(A89="B Grade",6,IF(A89="C Grade",8,IF(A89="D Grade",10,12)))))</f>
        <v>266</v>
      </c>
    </row>
    <row r="90" spans="1:9" ht="17" x14ac:dyDescent="0.2">
      <c r="A90" s="83" t="s">
        <v>21</v>
      </c>
      <c r="B90" s="83" t="s">
        <v>40</v>
      </c>
      <c r="C90" s="79">
        <v>7</v>
      </c>
      <c r="D90" s="84" t="s">
        <v>69</v>
      </c>
      <c r="E90" s="79" t="s">
        <v>63</v>
      </c>
      <c r="F90" s="95" t="s">
        <v>145</v>
      </c>
      <c r="G90" s="85">
        <v>5</v>
      </c>
      <c r="H90" s="82" t="s">
        <v>426</v>
      </c>
      <c r="I90" s="71">
        <f>VLOOKUP(C90,'Points Table'!A$3:L$43,IF(A90="A Grade / Juniors",4,IF(A90="B Grade",6,IF(A90="C Grade",8,IF(A90="D Grade",10,12)))))</f>
        <v>259</v>
      </c>
    </row>
    <row r="91" spans="1:9" ht="17" x14ac:dyDescent="0.2">
      <c r="A91" s="83" t="s">
        <v>21</v>
      </c>
      <c r="B91" s="83" t="s">
        <v>40</v>
      </c>
      <c r="C91" s="79">
        <v>8</v>
      </c>
      <c r="D91" s="84" t="s">
        <v>70</v>
      </c>
      <c r="E91" s="79" t="s">
        <v>63</v>
      </c>
      <c r="F91" s="95" t="s">
        <v>146</v>
      </c>
      <c r="G91" s="85">
        <v>5</v>
      </c>
      <c r="H91" s="82" t="s">
        <v>427</v>
      </c>
      <c r="I91" s="71">
        <f>VLOOKUP(C91,'Points Table'!A$3:L$43,IF(A91="A Grade / Juniors",4,IF(A91="B Grade",6,IF(A91="C Grade",8,IF(A91="D Grade",10,12)))))</f>
        <v>251.99999999999997</v>
      </c>
    </row>
    <row r="92" spans="1:9" ht="14" customHeight="1" x14ac:dyDescent="0.2">
      <c r="A92" s="83" t="s">
        <v>21</v>
      </c>
      <c r="B92" s="83" t="s">
        <v>40</v>
      </c>
      <c r="C92" s="79">
        <v>9</v>
      </c>
      <c r="D92" s="84" t="s">
        <v>71</v>
      </c>
      <c r="E92" s="79" t="s">
        <v>63</v>
      </c>
      <c r="F92" s="95" t="s">
        <v>147</v>
      </c>
      <c r="G92" s="85">
        <v>3</v>
      </c>
      <c r="H92" s="82" t="s">
        <v>428</v>
      </c>
      <c r="I92" s="71">
        <f>VLOOKUP(C92,'Points Table'!A$3:L$43,IF(A92="A Grade / Juniors",4,IF(A92="B Grade",6,IF(A92="C Grade",8,IF(A92="D Grade",10,12)))))</f>
        <v>244.99999999999997</v>
      </c>
    </row>
    <row r="93" spans="1:9" ht="17" customHeight="1" x14ac:dyDescent="0.2">
      <c r="A93" s="83" t="s">
        <v>41</v>
      </c>
      <c r="B93" s="83" t="s">
        <v>45</v>
      </c>
      <c r="C93" s="79">
        <v>1</v>
      </c>
      <c r="D93" s="84" t="s">
        <v>62</v>
      </c>
      <c r="E93" s="79" t="s">
        <v>63</v>
      </c>
      <c r="F93" s="95" t="s">
        <v>168</v>
      </c>
      <c r="G93" s="85">
        <v>12</v>
      </c>
      <c r="H93" s="82" t="s">
        <v>429</v>
      </c>
      <c r="I93" s="71">
        <f>VLOOKUP(C93,'Points Table'!A$3:L$43,IF(A93="A Grade / Juniors",4,IF(A93="B Grade",6,IF(A93="C Grade",8,IF(A93="D Grade",10,12)))))</f>
        <v>500</v>
      </c>
    </row>
    <row r="94" spans="1:9" ht="17" customHeight="1" x14ac:dyDescent="0.2">
      <c r="A94" s="83" t="s">
        <v>41</v>
      </c>
      <c r="B94" s="83" t="s">
        <v>45</v>
      </c>
      <c r="C94" s="79">
        <v>2</v>
      </c>
      <c r="D94" s="84" t="s">
        <v>64</v>
      </c>
      <c r="E94" s="79" t="s">
        <v>63</v>
      </c>
      <c r="F94" s="95" t="s">
        <v>169</v>
      </c>
      <c r="G94" s="85">
        <v>12</v>
      </c>
      <c r="H94" s="82" t="s">
        <v>430</v>
      </c>
      <c r="I94" s="71">
        <f>VLOOKUP(C94,'Points Table'!A$3:L$43,IF(A94="A Grade / Juniors",4,IF(A94="B Grade",6,IF(A94="C Grade",8,IF(A94="D Grade",10,12)))))</f>
        <v>450</v>
      </c>
    </row>
    <row r="95" spans="1:9" ht="17" customHeight="1" x14ac:dyDescent="0.2">
      <c r="A95" s="83" t="s">
        <v>41</v>
      </c>
      <c r="B95" s="83" t="s">
        <v>45</v>
      </c>
      <c r="C95" s="79">
        <v>3</v>
      </c>
      <c r="D95" s="84" t="s">
        <v>65</v>
      </c>
      <c r="E95" s="79" t="s">
        <v>63</v>
      </c>
      <c r="F95" s="95" t="s">
        <v>170</v>
      </c>
      <c r="G95" s="85">
        <v>11</v>
      </c>
      <c r="H95" s="82" t="s">
        <v>431</v>
      </c>
      <c r="I95" s="71">
        <f>VLOOKUP(C95,'Points Table'!A$3:L$43,IF(A95="A Grade / Juniors",4,IF(A95="B Grade",6,IF(A95="C Grade",8,IF(A95="D Grade",10,12)))))</f>
        <v>420</v>
      </c>
    </row>
    <row r="96" spans="1:9" ht="17" customHeight="1" x14ac:dyDescent="0.2">
      <c r="A96" s="83" t="s">
        <v>41</v>
      </c>
      <c r="B96" s="83" t="s">
        <v>45</v>
      </c>
      <c r="C96" s="79">
        <v>4</v>
      </c>
      <c r="D96" s="84" t="s">
        <v>66</v>
      </c>
      <c r="E96" s="79" t="s">
        <v>63</v>
      </c>
      <c r="F96" s="95" t="s">
        <v>171</v>
      </c>
      <c r="G96" s="85">
        <v>11</v>
      </c>
      <c r="H96" s="82" t="s">
        <v>432</v>
      </c>
      <c r="I96" s="71">
        <f>VLOOKUP(C96,'Points Table'!A$3:L$43,IF(A96="A Grade / Juniors",4,IF(A96="B Grade",6,IF(A96="C Grade",8,IF(A96="D Grade",10,12)))))</f>
        <v>400</v>
      </c>
    </row>
    <row r="97" spans="1:10" ht="17" customHeight="1" x14ac:dyDescent="0.2">
      <c r="A97" s="83" t="s">
        <v>41</v>
      </c>
      <c r="B97" s="83" t="s">
        <v>45</v>
      </c>
      <c r="C97" s="79">
        <v>5</v>
      </c>
      <c r="D97" s="84" t="s">
        <v>67</v>
      </c>
      <c r="E97" s="79" t="s">
        <v>63</v>
      </c>
      <c r="F97" s="95" t="s">
        <v>172</v>
      </c>
      <c r="G97" s="85">
        <v>10</v>
      </c>
      <c r="H97" s="82" t="s">
        <v>433</v>
      </c>
      <c r="I97" s="71">
        <f>VLOOKUP(C97,'Points Table'!A$3:L$43,IF(A97="A Grade / Juniors",4,IF(A97="B Grade",6,IF(A97="C Grade",8,IF(A97="D Grade",10,12)))))</f>
        <v>390</v>
      </c>
    </row>
    <row r="98" spans="1:10" ht="17" customHeight="1" x14ac:dyDescent="0.2">
      <c r="A98" s="83" t="s">
        <v>41</v>
      </c>
      <c r="B98" s="83" t="s">
        <v>45</v>
      </c>
      <c r="C98" s="79">
        <v>6</v>
      </c>
      <c r="D98" s="84" t="s">
        <v>68</v>
      </c>
      <c r="F98" s="95" t="s">
        <v>173</v>
      </c>
      <c r="G98" s="85">
        <v>9</v>
      </c>
      <c r="H98" s="82" t="s">
        <v>434</v>
      </c>
      <c r="I98" s="71">
        <f>VLOOKUP(C98,'Points Table'!A$3:L$43,IF(A98="A Grade / Juniors",4,IF(A98="B Grade",6,IF(A98="C Grade",8,IF(A98="D Grade",10,12)))))</f>
        <v>380</v>
      </c>
    </row>
    <row r="99" spans="1:10" ht="17" customHeight="1" x14ac:dyDescent="0.2">
      <c r="A99" s="83" t="s">
        <v>41</v>
      </c>
      <c r="B99" s="83" t="s">
        <v>45</v>
      </c>
      <c r="C99" s="79">
        <v>7</v>
      </c>
      <c r="D99" s="84" t="s">
        <v>69</v>
      </c>
      <c r="E99" s="79" t="s">
        <v>63</v>
      </c>
      <c r="F99" s="95" t="s">
        <v>174</v>
      </c>
      <c r="G99" s="85">
        <v>9</v>
      </c>
      <c r="H99" s="82" t="s">
        <v>435</v>
      </c>
      <c r="I99" s="71">
        <f>VLOOKUP(C99,'Points Table'!A$3:L$43,IF(A99="A Grade / Juniors",4,IF(A99="B Grade",6,IF(A99="C Grade",8,IF(A99="D Grade",10,12)))))</f>
        <v>370</v>
      </c>
    </row>
    <row r="100" spans="1:10" ht="17" customHeight="1" x14ac:dyDescent="0.2">
      <c r="A100" s="83" t="s">
        <v>41</v>
      </c>
      <c r="B100" s="83" t="s">
        <v>45</v>
      </c>
      <c r="C100" s="79">
        <v>8</v>
      </c>
      <c r="D100" s="84" t="s">
        <v>70</v>
      </c>
      <c r="E100" s="79" t="s">
        <v>63</v>
      </c>
      <c r="F100" s="95" t="s">
        <v>175</v>
      </c>
      <c r="G100" s="85">
        <v>9</v>
      </c>
      <c r="H100" s="82" t="s">
        <v>436</v>
      </c>
      <c r="I100" s="71">
        <f>VLOOKUP(C100,'Points Table'!A$3:L$43,IF(A100="A Grade / Juniors",4,IF(A100="B Grade",6,IF(A100="C Grade",8,IF(A100="D Grade",10,12)))))</f>
        <v>360</v>
      </c>
    </row>
    <row r="101" spans="1:10" ht="17" customHeight="1" x14ac:dyDescent="0.2">
      <c r="A101" s="83" t="s">
        <v>41</v>
      </c>
      <c r="B101" s="83" t="s">
        <v>46</v>
      </c>
      <c r="C101" s="79">
        <v>1</v>
      </c>
      <c r="D101" s="84" t="s">
        <v>62</v>
      </c>
      <c r="E101" s="79" t="s">
        <v>63</v>
      </c>
      <c r="F101" s="95" t="s">
        <v>176</v>
      </c>
      <c r="G101" s="85">
        <v>10</v>
      </c>
      <c r="H101" s="82" t="s">
        <v>437</v>
      </c>
      <c r="I101" s="71">
        <f>VLOOKUP(C101,'Points Table'!A$3:L$43,IF(A101="A Grade / Juniors",4,IF(A101="B Grade",6,IF(A101="C Grade",8,IF(A101="D Grade",10,12)))))</f>
        <v>500</v>
      </c>
    </row>
    <row r="102" spans="1:10" ht="17" customHeight="1" x14ac:dyDescent="0.2">
      <c r="A102" s="83" t="s">
        <v>41</v>
      </c>
      <c r="B102" s="83" t="s">
        <v>46</v>
      </c>
      <c r="C102" s="79">
        <v>2</v>
      </c>
      <c r="D102" s="84" t="s">
        <v>64</v>
      </c>
      <c r="E102" s="79" t="s">
        <v>63</v>
      </c>
      <c r="F102" s="95" t="s">
        <v>177</v>
      </c>
      <c r="G102" s="85">
        <v>10</v>
      </c>
      <c r="H102" s="82" t="s">
        <v>438</v>
      </c>
      <c r="I102" s="71">
        <f>VLOOKUP(C102,'Points Table'!A$3:L$43,IF(A102="A Grade / Juniors",4,IF(A102="B Grade",6,IF(A102="C Grade",8,IF(A102="D Grade",10,12)))))</f>
        <v>450</v>
      </c>
    </row>
    <row r="103" spans="1:10" ht="17" customHeight="1" x14ac:dyDescent="0.2">
      <c r="A103" s="83" t="s">
        <v>41</v>
      </c>
      <c r="B103" s="83" t="s">
        <v>46</v>
      </c>
      <c r="C103" s="79">
        <v>3</v>
      </c>
      <c r="D103" s="84" t="s">
        <v>65</v>
      </c>
      <c r="E103" s="79" t="s">
        <v>63</v>
      </c>
      <c r="F103" s="95" t="s">
        <v>178</v>
      </c>
      <c r="G103" s="85">
        <v>9</v>
      </c>
      <c r="H103" s="82" t="s">
        <v>439</v>
      </c>
      <c r="I103" s="71">
        <f>VLOOKUP(C103,'Points Table'!A$3:L$43,IF(A103="A Grade / Juniors",4,IF(A103="B Grade",6,IF(A103="C Grade",8,IF(A103="D Grade",10,12)))))</f>
        <v>420</v>
      </c>
      <c r="J103" s="81"/>
    </row>
    <row r="104" spans="1:10" ht="17" customHeight="1" x14ac:dyDescent="0.2">
      <c r="A104" s="83" t="s">
        <v>41</v>
      </c>
      <c r="B104" s="83" t="s">
        <v>46</v>
      </c>
      <c r="C104" s="79">
        <v>4</v>
      </c>
      <c r="D104" s="84" t="s">
        <v>66</v>
      </c>
      <c r="E104" s="79" t="s">
        <v>63</v>
      </c>
      <c r="F104" s="95" t="s">
        <v>179</v>
      </c>
      <c r="G104" s="85">
        <v>9</v>
      </c>
      <c r="H104" s="82" t="s">
        <v>440</v>
      </c>
      <c r="I104" s="71">
        <f>VLOOKUP(C104,'Points Table'!A$3:L$43,IF(A104="A Grade / Juniors",4,IF(A104="B Grade",6,IF(A104="C Grade",8,IF(A104="D Grade",10,12)))))</f>
        <v>400</v>
      </c>
      <c r="J104" s="81"/>
    </row>
    <row r="105" spans="1:10" ht="17" customHeight="1" x14ac:dyDescent="0.2">
      <c r="A105" s="83" t="s">
        <v>41</v>
      </c>
      <c r="B105" s="83" t="s">
        <v>46</v>
      </c>
      <c r="C105" s="79">
        <v>5</v>
      </c>
      <c r="D105" s="84" t="s">
        <v>67</v>
      </c>
      <c r="E105" s="79" t="s">
        <v>63</v>
      </c>
      <c r="F105" s="95" t="s">
        <v>180</v>
      </c>
      <c r="G105" s="85">
        <v>8</v>
      </c>
      <c r="H105" s="82" t="s">
        <v>441</v>
      </c>
      <c r="I105" s="71">
        <f>VLOOKUP(C105,'Points Table'!A$3:L$43,IF(A105="A Grade / Juniors",4,IF(A105="B Grade",6,IF(A105="C Grade",8,IF(A105="D Grade",10,12)))))</f>
        <v>390</v>
      </c>
      <c r="J105" s="81"/>
    </row>
    <row r="106" spans="1:10" ht="17" customHeight="1" x14ac:dyDescent="0.2">
      <c r="A106" s="83" t="s">
        <v>41</v>
      </c>
      <c r="B106" s="83" t="s">
        <v>46</v>
      </c>
      <c r="C106" s="79">
        <v>6</v>
      </c>
      <c r="D106" s="84" t="s">
        <v>68</v>
      </c>
      <c r="E106" s="79" t="s">
        <v>63</v>
      </c>
      <c r="F106" s="95" t="s">
        <v>181</v>
      </c>
      <c r="G106" s="85">
        <v>7</v>
      </c>
      <c r="H106" s="82" t="s">
        <v>442</v>
      </c>
      <c r="I106" s="71">
        <f>VLOOKUP(C106,'Points Table'!A$3:L$43,IF(A106="A Grade / Juniors",4,IF(A106="B Grade",6,IF(A106="C Grade",8,IF(A106="D Grade",10,12)))))</f>
        <v>380</v>
      </c>
    </row>
    <row r="107" spans="1:10" ht="17" customHeight="1" x14ac:dyDescent="0.2">
      <c r="A107" s="83" t="s">
        <v>41</v>
      </c>
      <c r="B107" s="83" t="s">
        <v>47</v>
      </c>
      <c r="C107" s="79">
        <v>1</v>
      </c>
      <c r="D107" s="84" t="s">
        <v>62</v>
      </c>
      <c r="E107" s="79" t="s">
        <v>63</v>
      </c>
      <c r="F107" s="95" t="s">
        <v>182</v>
      </c>
      <c r="G107" s="85">
        <v>6</v>
      </c>
      <c r="H107" s="82" t="s">
        <v>443</v>
      </c>
      <c r="I107" s="71">
        <f>VLOOKUP(C107,'Points Table'!A$3:L$43,IF(A107="A Grade / Juniors",4,IF(A107="B Grade",6,IF(A107="C Grade",8,IF(A107="D Grade",10,12)))))</f>
        <v>500</v>
      </c>
    </row>
    <row r="108" spans="1:10" ht="17" customHeight="1" x14ac:dyDescent="0.2">
      <c r="A108" s="83" t="s">
        <v>41</v>
      </c>
      <c r="B108" s="83" t="s">
        <v>47</v>
      </c>
      <c r="C108" s="79">
        <v>2</v>
      </c>
      <c r="D108" s="84" t="s">
        <v>64</v>
      </c>
      <c r="E108" s="79" t="s">
        <v>63</v>
      </c>
      <c r="F108" s="95" t="s">
        <v>183</v>
      </c>
      <c r="G108" s="85">
        <v>6</v>
      </c>
      <c r="H108" s="82" t="s">
        <v>403</v>
      </c>
      <c r="I108" s="71">
        <f>VLOOKUP(C108,'Points Table'!A$3:L$43,IF(A108="A Grade / Juniors",4,IF(A108="B Grade",6,IF(A108="C Grade",8,IF(A108="D Grade",10,12)))))</f>
        <v>450</v>
      </c>
    </row>
    <row r="109" spans="1:10" ht="17" customHeight="1" x14ac:dyDescent="0.2">
      <c r="A109" s="83" t="s">
        <v>41</v>
      </c>
      <c r="B109" s="83" t="s">
        <v>47</v>
      </c>
      <c r="C109" s="79">
        <v>3</v>
      </c>
      <c r="D109" s="84" t="s">
        <v>65</v>
      </c>
      <c r="E109" s="79" t="s">
        <v>63</v>
      </c>
      <c r="F109" s="95" t="s">
        <v>184</v>
      </c>
      <c r="G109" s="85">
        <v>6</v>
      </c>
      <c r="H109" s="82" t="s">
        <v>444</v>
      </c>
      <c r="I109" s="71">
        <f>VLOOKUP(C109,'Points Table'!A$3:L$43,IF(A109="A Grade / Juniors",4,IF(A109="B Grade",6,IF(A109="C Grade",8,IF(A109="D Grade",10,12)))))</f>
        <v>420</v>
      </c>
    </row>
    <row r="110" spans="1:10" ht="17" customHeight="1" x14ac:dyDescent="0.2">
      <c r="A110" s="83" t="s">
        <v>41</v>
      </c>
      <c r="B110" s="83" t="s">
        <v>47</v>
      </c>
      <c r="C110" s="79">
        <v>4</v>
      </c>
      <c r="D110" s="84" t="s">
        <v>66</v>
      </c>
      <c r="E110" s="79" t="s">
        <v>63</v>
      </c>
      <c r="F110" s="95" t="s">
        <v>185</v>
      </c>
      <c r="G110" s="85">
        <v>6</v>
      </c>
      <c r="H110" s="82" t="s">
        <v>445</v>
      </c>
      <c r="I110" s="71">
        <f>VLOOKUP(C110,'Points Table'!A$3:L$43,IF(A110="A Grade / Juniors",4,IF(A110="B Grade",6,IF(A110="C Grade",8,IF(A110="D Grade",10,12)))))</f>
        <v>400</v>
      </c>
    </row>
    <row r="111" spans="1:10" ht="17" customHeight="1" x14ac:dyDescent="0.2">
      <c r="A111" s="83" t="s">
        <v>41</v>
      </c>
      <c r="B111" s="83" t="s">
        <v>47</v>
      </c>
      <c r="C111" s="79">
        <v>5</v>
      </c>
      <c r="D111" s="84" t="s">
        <v>67</v>
      </c>
      <c r="E111" s="79" t="s">
        <v>63</v>
      </c>
      <c r="F111" s="95" t="s">
        <v>186</v>
      </c>
      <c r="G111" s="85">
        <v>6</v>
      </c>
      <c r="H111" s="82" t="s">
        <v>446</v>
      </c>
      <c r="I111" s="71">
        <f>VLOOKUP(C111,'Points Table'!A$3:L$43,IF(A111="A Grade / Juniors",4,IF(A111="B Grade",6,IF(A111="C Grade",8,IF(A111="D Grade",10,12)))))</f>
        <v>390</v>
      </c>
    </row>
    <row r="112" spans="1:10" ht="17" customHeight="1" x14ac:dyDescent="0.2">
      <c r="A112" s="83" t="s">
        <v>41</v>
      </c>
      <c r="B112" s="83" t="s">
        <v>47</v>
      </c>
      <c r="C112" s="79">
        <v>6</v>
      </c>
      <c r="D112" s="84" t="s">
        <v>68</v>
      </c>
      <c r="E112" s="79" t="s">
        <v>63</v>
      </c>
      <c r="F112" s="95" t="s">
        <v>187</v>
      </c>
      <c r="G112" s="85">
        <v>6</v>
      </c>
      <c r="H112" s="82" t="s">
        <v>447</v>
      </c>
      <c r="I112" s="71">
        <f>VLOOKUP(C112,'Points Table'!A$3:L$43,IF(A112="A Grade / Juniors",4,IF(A112="B Grade",6,IF(A112="C Grade",8,IF(A112="D Grade",10,12)))))</f>
        <v>380</v>
      </c>
    </row>
    <row r="113" spans="1:9" ht="17" customHeight="1" x14ac:dyDescent="0.2">
      <c r="A113" s="83" t="s">
        <v>41</v>
      </c>
      <c r="B113" s="83" t="s">
        <v>47</v>
      </c>
      <c r="C113" s="79">
        <v>7</v>
      </c>
      <c r="D113" s="84" t="s">
        <v>69</v>
      </c>
      <c r="E113" s="79" t="s">
        <v>63</v>
      </c>
      <c r="F113" s="95" t="s">
        <v>188</v>
      </c>
      <c r="G113" s="85">
        <v>5</v>
      </c>
      <c r="H113" s="82" t="s">
        <v>448</v>
      </c>
      <c r="I113" s="71">
        <f>VLOOKUP(C113,'Points Table'!A$3:L$43,IF(A113="A Grade / Juniors",4,IF(A113="B Grade",6,IF(A113="C Grade",8,IF(A113="D Grade",10,12)))))</f>
        <v>370</v>
      </c>
    </row>
    <row r="114" spans="1:9" ht="17" customHeight="1" x14ac:dyDescent="0.2">
      <c r="A114" s="83" t="s">
        <v>41</v>
      </c>
      <c r="B114" s="83" t="s">
        <v>47</v>
      </c>
      <c r="C114" s="79">
        <v>8</v>
      </c>
      <c r="D114" s="84" t="s">
        <v>70</v>
      </c>
      <c r="E114" s="79" t="s">
        <v>63</v>
      </c>
      <c r="F114" s="95" t="s">
        <v>189</v>
      </c>
      <c r="G114" s="85">
        <v>5</v>
      </c>
      <c r="H114" s="82" t="s">
        <v>449</v>
      </c>
      <c r="I114" s="71">
        <f>VLOOKUP(C114,'Points Table'!A$3:L$43,IF(A114="A Grade / Juniors",4,IF(A114="B Grade",6,IF(A114="C Grade",8,IF(A114="D Grade",10,12)))))</f>
        <v>360</v>
      </c>
    </row>
    <row r="115" spans="1:9" ht="17" customHeight="1" x14ac:dyDescent="0.2">
      <c r="A115" s="83" t="s">
        <v>41</v>
      </c>
      <c r="B115" s="83" t="s">
        <v>47</v>
      </c>
      <c r="C115" s="79">
        <v>9</v>
      </c>
      <c r="D115" s="84" t="s">
        <v>71</v>
      </c>
      <c r="E115" s="79" t="s">
        <v>63</v>
      </c>
      <c r="F115" s="95" t="s">
        <v>190</v>
      </c>
      <c r="G115" s="85">
        <v>5</v>
      </c>
      <c r="H115" s="82" t="s">
        <v>450</v>
      </c>
      <c r="I115" s="71">
        <f>VLOOKUP(C115,'Points Table'!A$3:L$43,IF(A115="A Grade / Juniors",4,IF(A115="B Grade",6,IF(A115="C Grade",8,IF(A115="D Grade",10,12)))))</f>
        <v>350</v>
      </c>
    </row>
    <row r="116" spans="1:9" ht="17" customHeight="1" x14ac:dyDescent="0.2">
      <c r="A116" s="83" t="s">
        <v>41</v>
      </c>
      <c r="B116" s="83" t="s">
        <v>47</v>
      </c>
      <c r="C116" s="79">
        <v>10</v>
      </c>
      <c r="D116" s="84" t="s">
        <v>72</v>
      </c>
      <c r="E116" s="79" t="s">
        <v>63</v>
      </c>
      <c r="F116" s="95" t="s">
        <v>191</v>
      </c>
      <c r="G116" s="85">
        <v>5</v>
      </c>
      <c r="H116" s="82" t="s">
        <v>451</v>
      </c>
      <c r="I116" s="71">
        <f>VLOOKUP(C116,'Points Table'!A$3:L$43,IF(A116="A Grade / Juniors",4,IF(A116="B Grade",6,IF(A116="C Grade",8,IF(A116="D Grade",10,12)))))</f>
        <v>340</v>
      </c>
    </row>
    <row r="117" spans="1:9" ht="17" customHeight="1" x14ac:dyDescent="0.2">
      <c r="A117" s="83" t="s">
        <v>41</v>
      </c>
      <c r="B117" s="83" t="s">
        <v>47</v>
      </c>
      <c r="C117" s="79">
        <v>11</v>
      </c>
      <c r="D117" s="84" t="s">
        <v>73</v>
      </c>
      <c r="E117" s="79" t="s">
        <v>63</v>
      </c>
      <c r="F117" s="95" t="s">
        <v>192</v>
      </c>
      <c r="G117" s="85">
        <v>5</v>
      </c>
      <c r="H117" s="82" t="s">
        <v>452</v>
      </c>
      <c r="I117" s="71">
        <f>VLOOKUP(C117,'Points Table'!A$3:L$43,IF(A117="A Grade / Juniors",4,IF(A117="B Grade",6,IF(A117="C Grade",8,IF(A117="D Grade",10,12)))))</f>
        <v>330</v>
      </c>
    </row>
    <row r="118" spans="1:9" ht="17" customHeight="1" x14ac:dyDescent="0.2">
      <c r="A118" s="83" t="s">
        <v>41</v>
      </c>
      <c r="B118" s="83" t="s">
        <v>47</v>
      </c>
      <c r="C118" s="79">
        <v>12</v>
      </c>
      <c r="D118" s="84" t="s">
        <v>74</v>
      </c>
      <c r="E118" s="79" t="s">
        <v>63</v>
      </c>
      <c r="F118" s="95" t="s">
        <v>193</v>
      </c>
      <c r="G118" s="85">
        <v>5</v>
      </c>
      <c r="H118" s="82" t="s">
        <v>453</v>
      </c>
      <c r="I118" s="71">
        <f>VLOOKUP(C118,'Points Table'!A$3:L$43,IF(A118="A Grade / Juniors",4,IF(A118="B Grade",6,IF(A118="C Grade",8,IF(A118="D Grade",10,12)))))</f>
        <v>320</v>
      </c>
    </row>
    <row r="119" spans="1:9" ht="17" customHeight="1" x14ac:dyDescent="0.2">
      <c r="A119" s="83" t="s">
        <v>41</v>
      </c>
      <c r="B119" s="83" t="s">
        <v>47</v>
      </c>
      <c r="C119" s="79">
        <v>13</v>
      </c>
      <c r="D119" s="84" t="s">
        <v>75</v>
      </c>
      <c r="E119" s="79" t="s">
        <v>63</v>
      </c>
      <c r="F119" s="95" t="s">
        <v>194</v>
      </c>
      <c r="G119" s="85">
        <v>5</v>
      </c>
      <c r="H119" s="82" t="s">
        <v>454</v>
      </c>
      <c r="I119" s="71">
        <f>VLOOKUP(C119,'Points Table'!A$3:L$43,IF(A119="A Grade / Juniors",4,IF(A119="B Grade",6,IF(A119="C Grade",8,IF(A119="D Grade",10,12)))))</f>
        <v>310</v>
      </c>
    </row>
    <row r="120" spans="1:9" ht="17" customHeight="1" x14ac:dyDescent="0.2">
      <c r="A120" s="83" t="s">
        <v>41</v>
      </c>
      <c r="B120" s="83" t="s">
        <v>47</v>
      </c>
      <c r="C120" s="79">
        <v>14</v>
      </c>
      <c r="D120" s="84" t="s">
        <v>76</v>
      </c>
      <c r="E120" s="79" t="s">
        <v>63</v>
      </c>
      <c r="F120" s="95" t="s">
        <v>195</v>
      </c>
      <c r="G120" s="85">
        <v>5</v>
      </c>
      <c r="H120" s="82" t="s">
        <v>455</v>
      </c>
      <c r="I120" s="71">
        <f>VLOOKUP(C120,'Points Table'!A$3:L$43,IF(A120="A Grade / Juniors",4,IF(A120="B Grade",6,IF(A120="C Grade",8,IF(A120="D Grade",10,12)))))</f>
        <v>300</v>
      </c>
    </row>
    <row r="121" spans="1:9" ht="17" customHeight="1" x14ac:dyDescent="0.2">
      <c r="A121" s="83" t="s">
        <v>41</v>
      </c>
      <c r="B121" s="83" t="s">
        <v>48</v>
      </c>
      <c r="C121" s="79">
        <v>1</v>
      </c>
      <c r="D121" s="84" t="s">
        <v>62</v>
      </c>
      <c r="E121" s="79" t="s">
        <v>63</v>
      </c>
      <c r="F121" s="95" t="s">
        <v>199</v>
      </c>
      <c r="G121" s="85">
        <v>5</v>
      </c>
      <c r="H121" s="82" t="s">
        <v>406</v>
      </c>
      <c r="I121" s="71">
        <f>VLOOKUP(C121,'Points Table'!A$3:L$43,IF(A121="A Grade / Juniors",4,IF(A121="B Grade",6,IF(A121="C Grade",8,IF(A121="D Grade",10,12)))))</f>
        <v>500</v>
      </c>
    </row>
    <row r="122" spans="1:9" ht="17" customHeight="1" x14ac:dyDescent="0.2">
      <c r="A122" s="83" t="s">
        <v>41</v>
      </c>
      <c r="B122" s="83" t="s">
        <v>48</v>
      </c>
      <c r="C122" s="79">
        <v>2</v>
      </c>
      <c r="D122" s="84" t="s">
        <v>64</v>
      </c>
      <c r="E122" s="79" t="s">
        <v>63</v>
      </c>
      <c r="F122" s="95" t="s">
        <v>200</v>
      </c>
      <c r="G122" s="85">
        <v>5</v>
      </c>
      <c r="H122" s="82" t="s">
        <v>444</v>
      </c>
      <c r="I122" s="71">
        <f>VLOOKUP(C122,'Points Table'!A$3:L$43,IF(A122="A Grade / Juniors",4,IF(A122="B Grade",6,IF(A122="C Grade",8,IF(A122="D Grade",10,12)))))</f>
        <v>450</v>
      </c>
    </row>
    <row r="123" spans="1:9" ht="17" customHeight="1" x14ac:dyDescent="0.2">
      <c r="A123" s="83" t="s">
        <v>41</v>
      </c>
      <c r="B123" s="83" t="s">
        <v>48</v>
      </c>
      <c r="C123" s="79">
        <v>3</v>
      </c>
      <c r="D123" s="84" t="s">
        <v>65</v>
      </c>
      <c r="E123" s="79" t="s">
        <v>63</v>
      </c>
      <c r="F123" s="95" t="s">
        <v>201</v>
      </c>
      <c r="G123" s="85">
        <v>5</v>
      </c>
      <c r="H123" s="82" t="s">
        <v>456</v>
      </c>
      <c r="I123" s="71">
        <f>VLOOKUP(C123,'Points Table'!A$3:L$43,IF(A123="A Grade / Juniors",4,IF(A123="B Grade",6,IF(A123="C Grade",8,IF(A123="D Grade",10,12)))))</f>
        <v>420</v>
      </c>
    </row>
    <row r="124" spans="1:9" ht="17" customHeight="1" x14ac:dyDescent="0.2">
      <c r="A124" s="83" t="s">
        <v>41</v>
      </c>
      <c r="B124" s="83" t="s">
        <v>48</v>
      </c>
      <c r="C124" s="79">
        <v>4</v>
      </c>
      <c r="D124" s="84" t="s">
        <v>66</v>
      </c>
      <c r="E124" s="79" t="s">
        <v>63</v>
      </c>
      <c r="F124" s="95" t="s">
        <v>202</v>
      </c>
      <c r="G124" s="85">
        <v>5</v>
      </c>
      <c r="H124" s="82" t="s">
        <v>457</v>
      </c>
      <c r="I124" s="71">
        <f>VLOOKUP(C124,'Points Table'!A$3:L$43,IF(A124="A Grade / Juniors",4,IF(A124="B Grade",6,IF(A124="C Grade",8,IF(A124="D Grade",10,12)))))</f>
        <v>400</v>
      </c>
    </row>
    <row r="125" spans="1:9" ht="17" customHeight="1" x14ac:dyDescent="0.2">
      <c r="A125" s="83" t="s">
        <v>41</v>
      </c>
      <c r="B125" s="83" t="s">
        <v>48</v>
      </c>
      <c r="C125" s="79">
        <v>5</v>
      </c>
      <c r="D125" s="84" t="s">
        <v>67</v>
      </c>
      <c r="E125" s="79" t="s">
        <v>63</v>
      </c>
      <c r="F125" s="95" t="s">
        <v>203</v>
      </c>
      <c r="G125" s="85">
        <v>4</v>
      </c>
      <c r="H125" s="82" t="s">
        <v>458</v>
      </c>
      <c r="I125" s="71">
        <f>VLOOKUP(C125,'Points Table'!A$3:L$43,IF(A125="A Grade / Juniors",4,IF(A125="B Grade",6,IF(A125="C Grade",8,IF(A125="D Grade",10,12)))))</f>
        <v>390</v>
      </c>
    </row>
    <row r="126" spans="1:9" ht="17" customHeight="1" x14ac:dyDescent="0.2">
      <c r="A126" s="83" t="s">
        <v>41</v>
      </c>
      <c r="B126" s="83" t="s">
        <v>48</v>
      </c>
      <c r="C126" s="79">
        <v>6</v>
      </c>
      <c r="D126" s="84" t="s">
        <v>68</v>
      </c>
      <c r="E126" s="79" t="s">
        <v>63</v>
      </c>
      <c r="F126" s="95" t="s">
        <v>204</v>
      </c>
      <c r="G126" s="85">
        <v>4</v>
      </c>
      <c r="H126" s="82" t="s">
        <v>459</v>
      </c>
      <c r="I126" s="71">
        <f>VLOOKUP(C126,'Points Table'!A$3:L$43,IF(A126="A Grade / Juniors",4,IF(A126="B Grade",6,IF(A126="C Grade",8,IF(A126="D Grade",10,12)))))</f>
        <v>380</v>
      </c>
    </row>
    <row r="127" spans="1:9" ht="17" customHeight="1" x14ac:dyDescent="0.2">
      <c r="A127" s="83" t="s">
        <v>41</v>
      </c>
      <c r="B127" s="83" t="s">
        <v>340</v>
      </c>
      <c r="C127" s="79">
        <v>1</v>
      </c>
      <c r="D127" s="84" t="s">
        <v>62</v>
      </c>
      <c r="E127" s="79" t="s">
        <v>63</v>
      </c>
      <c r="F127" s="95" t="s">
        <v>196</v>
      </c>
      <c r="G127" s="85">
        <v>5</v>
      </c>
      <c r="H127" s="82" t="s">
        <v>460</v>
      </c>
      <c r="I127" s="71">
        <f>VLOOKUP(C127,'Points Table'!A$3:L$43,IF(A127="A Grade / Juniors",4,IF(A127="B Grade",6,IF(A127="C Grade",8,IF(A127="D Grade",10,12)))))</f>
        <v>500</v>
      </c>
    </row>
    <row r="128" spans="1:9" ht="17" customHeight="1" x14ac:dyDescent="0.2">
      <c r="A128" s="83" t="s">
        <v>41</v>
      </c>
      <c r="B128" s="83" t="s">
        <v>340</v>
      </c>
      <c r="C128" s="79">
        <v>2</v>
      </c>
      <c r="D128" s="84" t="s">
        <v>64</v>
      </c>
      <c r="E128" s="79" t="s">
        <v>63</v>
      </c>
      <c r="F128" s="95" t="s">
        <v>197</v>
      </c>
      <c r="G128" s="85">
        <v>4</v>
      </c>
      <c r="H128" s="82" t="s">
        <v>461</v>
      </c>
      <c r="I128" s="71">
        <f>VLOOKUP(C128,'Points Table'!A$3:L$43,IF(A128="A Grade / Juniors",4,IF(A128="B Grade",6,IF(A128="C Grade",8,IF(A128="D Grade",10,12)))))</f>
        <v>450</v>
      </c>
    </row>
    <row r="129" spans="1:9" ht="17" customHeight="1" x14ac:dyDescent="0.2">
      <c r="A129" s="83" t="s">
        <v>41</v>
      </c>
      <c r="B129" s="83" t="s">
        <v>340</v>
      </c>
      <c r="C129" s="79">
        <v>3</v>
      </c>
      <c r="D129" s="84" t="s">
        <v>65</v>
      </c>
      <c r="E129" s="79" t="s">
        <v>63</v>
      </c>
      <c r="F129" s="95" t="s">
        <v>198</v>
      </c>
      <c r="G129" s="85">
        <v>4</v>
      </c>
      <c r="H129" s="82" t="s">
        <v>462</v>
      </c>
      <c r="I129" s="71">
        <f>VLOOKUP(C129,'Points Table'!A$3:L$43,IF(A129="A Grade / Juniors",4,IF(A129="B Grade",6,IF(A129="C Grade",8,IF(A129="D Grade",10,12)))))</f>
        <v>420</v>
      </c>
    </row>
    <row r="130" spans="1:9" ht="17" customHeight="1" x14ac:dyDescent="0.2">
      <c r="A130" s="83" t="s">
        <v>41</v>
      </c>
      <c r="B130" s="83" t="s">
        <v>345</v>
      </c>
      <c r="C130" s="79">
        <v>1</v>
      </c>
      <c r="D130" s="84" t="s">
        <v>62</v>
      </c>
      <c r="E130" s="79" t="s">
        <v>63</v>
      </c>
      <c r="F130" s="95" t="s">
        <v>205</v>
      </c>
      <c r="G130" s="85">
        <v>4</v>
      </c>
      <c r="H130" s="82" t="s">
        <v>463</v>
      </c>
      <c r="I130" s="71">
        <f>VLOOKUP(C130,'Points Table'!A$3:L$43,IF(A130="A Grade / Juniors",4,IF(A130="B Grade",6,IF(A130="C Grade",8,IF(A130="D Grade",10,12)))))</f>
        <v>500</v>
      </c>
    </row>
    <row r="131" spans="1:9" ht="17" customHeight="1" x14ac:dyDescent="0.2">
      <c r="A131" s="83" t="s">
        <v>41</v>
      </c>
      <c r="B131" s="83" t="s">
        <v>345</v>
      </c>
      <c r="C131" s="79">
        <v>2</v>
      </c>
      <c r="D131" s="84" t="s">
        <v>64</v>
      </c>
      <c r="E131" s="79" t="s">
        <v>63</v>
      </c>
      <c r="F131" s="95" t="s">
        <v>206</v>
      </c>
      <c r="G131" s="85">
        <v>3</v>
      </c>
      <c r="H131" s="82" t="s">
        <v>464</v>
      </c>
      <c r="I131" s="71">
        <f>VLOOKUP(C131,'Points Table'!A$3:L$43,IF(A131="A Grade / Juniors",4,IF(A131="B Grade",6,IF(A131="C Grade",8,IF(A131="D Grade",10,12)))))</f>
        <v>450</v>
      </c>
    </row>
    <row r="132" spans="1:9" ht="17" customHeight="1" x14ac:dyDescent="0.2">
      <c r="A132" s="83" t="s">
        <v>41</v>
      </c>
      <c r="B132" s="83" t="s">
        <v>345</v>
      </c>
      <c r="C132" s="79">
        <v>3</v>
      </c>
      <c r="D132" s="84" t="s">
        <v>65</v>
      </c>
      <c r="E132" s="79" t="s">
        <v>63</v>
      </c>
      <c r="F132" s="95" t="s">
        <v>207</v>
      </c>
      <c r="G132" s="85">
        <v>3</v>
      </c>
      <c r="H132" s="82" t="s">
        <v>271</v>
      </c>
      <c r="I132" s="71">
        <f>VLOOKUP(C132,'Points Table'!A$3:L$43,IF(A132="A Grade / Juniors",4,IF(A132="B Grade",6,IF(A132="C Grade",8,IF(A132="D Grade",10,12)))))</f>
        <v>420</v>
      </c>
    </row>
  </sheetData>
  <phoneticPr fontId="10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4 G A A B Q S w M E F A A C A A g A s m G T V B R B 3 a + k A A A A 9 g A A A B I A H A B D b 2 5 m a W c v U G F j a 2 F n Z S 5 4 b W w g o h g A K K A U A A A A A A A A A A A A A A A A A A A A A A A A A A A A h Y 9 B D o I w F E S v Q r q n L c W F I Z 8 S 4 1 Y S E 6 N x 2 2 C F R v g Y W i x 3 c + G R v I I Y R d 2 5 n D d v M X O / 3 i A b m j q 4 6 M 6 a F l M S U U 4 C j U V 7 M F i m p H f H c E 4 y C W t V n F S p g 1 F G m w z 2 k J L K u X P C m P e e + p i 2 X c k E 5 x H b 5 6 t N U e l G k Y 9 s / s u h Q e s U F p p I 2 L 3 G S E E j H t O Z E J Q D m y D k B r + C G P c + 2 x 8 I y 7 5 2 f a e l x n C x B T Z F Y O 8 P 8 g F Q S w M E F A A C A A g A s m G T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J h k 1 Q I 7 P N W K A M A A M s m A A A T A B w A R m 9 y b X V s Y X M v U 2 V j d G l v b j E u b S C i G A A o o B Q A A A A A A A A A A A A A A A A A A A A A A A A A A A D t m V 1 P 2 z A U h u 8 r 9 T 9 Y 4 W K p 1 E R 1 U t i X e g H Z G N X W U b V F m k S 5 M I 0 p F o 4 d x e 4 G q v j v c z 4 o h T h o o w E K T W / a v j 4 5 O j 5 + e n z s C j y R h D M w T N / h 5 3 q t X h P n K M I + 2 D J G 6 J T i V g s C s 4 + m G M C G A T q A Y l m v A f U a 8 l k 0 w U r p + 2 d 2 Y i r M f U K x 7 X E m M Z P C N L x P 4 y O B I z F W / g I + / o L F h e T h 2 G k 5 E P z y e m D g A w g O 3 x 0 g S n m E G D g g l A I T N u z Q P z M a T X D c D U K K A + U M x e F 1 D G g 7 x k m j m Q a w C K + T x T I / 7 v q d R d T G y f X x F y T R S W a + Z f Q j H n C p p n a A k a / C i q e T W N v Z S K a b N y 5 U B N n I L q X D C a I o E h 0 Z z f A i h i 3 D O 0 d s q n y O r k J 8 6 3 C k p i P O e B R 4 n M 4 C F g 8 K U x N B c z 4 3 P C T x l E d X R h N I Z Q c k v p T X T T A 3 B k j l t 0 / V c G 6 o 3 / W U 1 m V y p 2 3 H z l N 7 o n z m T H + g U O R t l Q r g w p Y E t 6 q j V V 2 t 2 t a q 2 1 p 1 R 6 u + 1 6 o f t O r H n D r i E t E 7 6 n W j X i N M u z h a u J 0 M b m c 9 4 X b 0 c D u r w + 1 U c L 8 4 3 E u z W I L 7 R l 0 d 7 t v K D c z V A e d / G O X I F w n i G e E O U K s u Q r V 9 p H x 7 F A l B J l U B r x h / 9 g K + z o x X d f w t M / 6 c d d w t l 3 F L Q W 4 N + I z 5 l m t 5 E S L T 0 1 n E r H 0 U B V U n X k H + Q o V 8 j S H f k E p + D 9 K N o f y J S n l M d s p O m V A f Z l B D 6 y u a q i f / i e M 4 l P u V O g t v B Y Y T r 8 8 E c G I C c 4 u T 6 k 6 B 7 h b o 7 Q J 9 u 0 D f y e n Z i f 8 w P f E n K w F 6 o z 2 V 6 O i i w E m + q q Z 6 n r h s s q 2 i g a I 0 w K I 8 w K J E w L u Z + C + w 4 X q D v U o H U o G 9 m W B r m + 9 2 W b e E u 7 0 9 D w x x R L A A K s 2 t + + A 7 1 n f C J u e E o a o L f 3 y D U v R D e G 2 N S 7 n N 9 W u A u O q y 3 w z E 5 V 2 D L E O 8 X d 4 J c Z 8 S F q 8 b O G I k 3 e 5 c k G x 9 D x D r V s S + X W L L K 7 t u R m y J 9 x n l 0 O r q a X V X p 9 W t a H 1 K W l f p X t e u Z l a t 6 i u l U F 8 z H 8 2 m 9 R Q t a f p Z Q e n E g I 5 j S J M v S W + q z r M D L G Z U i s 0 C V i E 5 y f + H s U d O 8 z T 9 R E H e U g + e 2 i j B i C y Z 3 z D y D Y U 5 F z 3 C 7 L y I L v P i 7 u / p X f E h w P 4 C U E s B A i 0 A F A A C A A g A s m G T V B R B 3 a + k A A A A 9 g A A A B I A A A A A A A A A A A A A A A A A A A A A A E N v b m Z p Z y 9 Q Y W N r Y W d l L n h t b F B L A Q I t A B Q A A g A I A L J h k 1 Q P y u m r p A A A A O k A A A A T A A A A A A A A A A A A A A A A A P A A A A B b Q 2 9 u d G V u d F 9 U e X B l c 1 0 u e G 1 s U E s B A i 0 A F A A C A A g A s m G T V A j s 8 1 Y o A w A A y y Y A A B M A A A A A A A A A A A A A A A A A 4 Q E A A E Z v c m 1 1 b G F z L 1 N l Y 3 R p b 2 4 x L m 1 Q S w U G A A A A A A M A A w D C A A A A V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N Q A A A A A A A D 2 0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M j g w N z F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g 4 M z E w W i I g L z 4 8 R W 5 0 c n k g V H l w Z T 0 i R m l s b E N v b H V t b l R 5 c G V z I i B W Y W x 1 Z T 0 i c 0 J n T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M p L 0 N o Y W 5 n Z W Q g V H l w Z S 5 7 Q 2 F 0 Z W d v c n k s M H 0 m c X V v d D s s J n F 1 b 3 Q 7 U 2 V j d G l v b j E v V G F i b G U w M D I g K F B h Z 2 U g M i k g K D M p L 0 N o Y W 5 n Z W Q g V H l w Z S 5 7 U m F j Z S B Q b G F 0 Z S w x f S Z x d W 9 0 O y w m c X V v d D t T Z W N 0 a W 9 u M S 9 U Y W J s Z T A w M i A o U G F n Z S A y K S A o M y k v Q 2 h h b m d l Z C B U e X B l L n t Q S U M s M n 0 m c X V v d D s s J n F 1 b 3 Q 7 U 2 V j d G l v b j E v V G F i b G U w M D I g K F B h Z 2 U g M i k g K D M p L 0 N o Y W 5 n Z W Q g V H l w Z S 5 7 U m l k Z X I s M 3 0 m c X V v d D s s J n F 1 b 3 Q 7 U 2 V j d G l v b j E v V G F i b G U w M D I g K F B h Z 2 U g M i k g K D M p L 0 N o Y W 5 n Z W Q g V H l w Z S 5 7 T G F w c y w 0 f S Z x d W 9 0 O y w m c X V v d D t T Z W N 0 a W 9 u M S 9 U Y W J s Z T A w M i A o U G F n Z S A y K S A o M y k v Q 2 h h b m d l Z C B U e X B l L n t M Y X A g M S w 1 f S Z x d W 9 0 O y w m c X V v d D t T Z W N 0 a W 9 u M S 9 U Y W J s Z T A w M i A o U G F n Z S A y K S A o M y k v Q 2 h h b m d l Z C B U e X B l L n t M Y X A g M i w 2 f S Z x d W 9 0 O y w m c X V v d D t T Z W N 0 a W 9 u M S 9 U Y W J s Z T A w M i A o U G F n Z S A y K S A o M y k v Q 2 h h b m d l Z C B U e X B l L n t M Y X A g M y w 3 f S Z x d W 9 0 O y w m c X V v d D t T Z W N 0 a W 9 u M S 9 U Y W J s Z T A w M i A o U G F n Z S A y K S A o M y k v Q 2 h h b m d l Z C B U e X B l L n t M Y X A g N C w 4 f S Z x d W 9 0 O y w m c X V v d D t T Z W N 0 a W 9 u M S 9 U Y W J s Z T A w M i A o U G F n Z S A y K S A o M y k v Q 2 h h b m d l Z C B U e X B l L n t M Y X A g N S w 5 f S Z x d W 9 0 O y w m c X V v d D t T Z W N 0 a W 9 u M S 9 U Y W J s Z T A w M i A o U G F n Z S A y K S A o M y k v Q 2 h h b m d l Z C B U e X B l L n t M Y X A g N i w x M H 0 m c X V v d D s s J n F 1 b 3 Q 7 U 2 V j d G l v b j E v V G F i b G U w M D I g K F B h Z 2 U g M i k g K D M p L 0 N o Y W 5 n Z W Q g V H l w Z S 5 7 T G F w I D c s M T F 9 J n F 1 b 3 Q 7 L C Z x d W 9 0 O 1 N l Y 3 R p b 2 4 x L 1 R h Y m x l M D A y I C h Q Y W d l I D I p I C g z K S 9 D a G F u Z 2 V k I F R 5 c G U u e 0 x h c C A 4 L D E y f S Z x d W 9 0 O y w m c X V v d D t T Z W N 0 a W 9 u M S 9 U Y W J s Z T A w M i A o U G F n Z S A y K S A o M y k v Q 2 h h b m d l Z C B U e X B l L n t M Y X A g O S w x M 3 0 m c X V v d D s s J n F 1 b 3 Q 7 U 2 V j d G l v b j E v V G F i b G U w M D I g K F B h Z 2 U g M i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1 O j I 2 L j c 0 M T Q 3 M z d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I 1 V D A z O j M 3 O j M 0 L j Y z M j A z M z h a I i A v P j x F b n R y e S B U e X B l P S J G a W x s Q 2 9 s d W 1 u V H l w Z X M i I F Z h b H V l P S J z Q m d N R E J n W U R D Z 2 9 L Q 2 d v S 0 N n P T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0 K S 9 D a G F u Z 2 V k I F R 5 c G U u e 0 N h d G V n b 3 J 5 L D B 9 J n F 1 b 3 Q 7 L C Z x d W 9 0 O 1 N l Y 3 R p b 2 4 x L 1 R h Y m x l M D A x I C h Q Y W d l I D E p I C g 0 K S 9 D a G F u Z 2 V k I F R 5 c G U u e 1 J h Y 2 U g U G x h d G U s M X 0 m c X V v d D s s J n F 1 b 3 Q 7 U 2 V j d G l v b j E v V G F i b G U w M D E g K F B h Z 2 U g M S k g K D Q p L 0 N o Y W 5 n Z W Q g V H l w Z S 5 7 U E l D L D J 9 J n F 1 b 3 Q 7 L C Z x d W 9 0 O 1 N l Y 3 R p b 2 4 x L 1 R h Y m x l M D A x I C h Q Y W d l I D E p I C g 0 K S 9 D a G F u Z 2 V k I F R 5 c G U u e 0 N v b H V t b j Q s M 3 0 m c X V v d D s s J n F 1 b 3 Q 7 U 2 V j d G l v b j E v V G F i b G U w M D E g K F B h Z 2 U g M S k g K D Q p L 0 N o Y W 5 n Z W Q g V H l w Z S 5 7 U m l k Z X I s N H 0 m c X V v d D s s J n F 1 b 3 Q 7 U 2 V j d G l v b j E v V G F i b G U w M D E g K F B h Z 2 U g M S k g K D Q p L 0 N o Y W 5 n Z W Q g V H l w Z S 5 7 T G F w c y w 1 f S Z x d W 9 0 O y w m c X V v d D t T Z W N 0 a W 9 u M S 9 U Y W J s Z T A w M S A o U G F n Z S A x K S A o N C k v Q 2 h h b m d l Z C B U e X B l L n t M Y X A g M S w 2 f S Z x d W 9 0 O y w m c X V v d D t T Z W N 0 a W 9 u M S 9 U Y W J s Z T A w M S A o U G F n Z S A x K S A o N C k v Q 2 h h b m d l Z C B U e X B l L n t M Y X A g M i w 3 f S Z x d W 9 0 O y w m c X V v d D t T Z W N 0 a W 9 u M S 9 U Y W J s Z T A w M S A o U G F n Z S A x K S A o N C k v Q 2 h h b m d l Z C B U e X B l L n t M Y X A g M y w 4 f S Z x d W 9 0 O y w m c X V v d D t T Z W N 0 a W 9 u M S 9 U Y W J s Z T A w M S A o U G F n Z S A x K S A o N C k v Q 2 h h b m d l Z C B U e X B l L n t M Y X A g N C w 5 f S Z x d W 9 0 O y w m c X V v d D t T Z W N 0 a W 9 u M S 9 U Y W J s Z T A w M S A o U G F n Z S A x K S A o N C k v Q 2 h h b m d l Z C B U e X B l L n t M Y X A g N S w x M H 0 m c X V v d D s s J n F 1 b 3 Q 7 U 2 V j d G l v b j E v V G F i b G U w M D E g K F B h Z 2 U g M S k g K D Q p L 0 N o Y W 5 n Z W Q g V H l w Z S 5 7 T G F w I D Y s M T F 9 J n F 1 b 3 Q 7 L C Z x d W 9 0 O 1 N l Y 3 R p b 2 4 x L 1 R h Y m x l M D A x I C h Q Y W d l I D E p I C g 0 K S 9 D a G F u Z 2 V k I F R 5 c G U u e 1 R v d G F s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E g K F B h Z 2 U g M S k g K D Q p L 0 N o Y W 5 n Z W Q g V H l w Z S 5 7 Q 2 F 0 Z W d v c n k s M H 0 m c X V v d D s s J n F 1 b 3 Q 7 U 2 V j d G l v b j E v V G F i b G U w M D E g K F B h Z 2 U g M S k g K D Q p L 0 N o Y W 5 n Z W Q g V H l w Z S 5 7 U m F j Z S B Q b G F 0 Z S w x f S Z x d W 9 0 O y w m c X V v d D t T Z W N 0 a W 9 u M S 9 U Y W J s Z T A w M S A o U G F n Z S A x K S A o N C k v Q 2 h h b m d l Z C B U e X B l L n t Q S U M s M n 0 m c X V v d D s s J n F 1 b 3 Q 7 U 2 V j d G l v b j E v V G F i b G U w M D E g K F B h Z 2 U g M S k g K D Q p L 0 N o Y W 5 n Z W Q g V H l w Z S 5 7 Q 2 9 s d W 1 u N C w z f S Z x d W 9 0 O y w m c X V v d D t T Z W N 0 a W 9 u M S 9 U Y W J s Z T A w M S A o U G F n Z S A x K S A o N C k v Q 2 h h b m d l Z C B U e X B l L n t S a W R l c i w 0 f S Z x d W 9 0 O y w m c X V v d D t T Z W N 0 a W 9 u M S 9 U Y W J s Z T A w M S A o U G F n Z S A x K S A o N C k v Q 2 h h b m d l Z C B U e X B l L n t M Y X B z L D V 9 J n F 1 b 3 Q 7 L C Z x d W 9 0 O 1 N l Y 3 R p b 2 4 x L 1 R h Y m x l M D A x I C h Q Y W d l I D E p I C g 0 K S 9 D a G F u Z 2 V k I F R 5 c G U u e 0 x h c C A x L D Z 9 J n F 1 b 3 Q 7 L C Z x d W 9 0 O 1 N l Y 3 R p b 2 4 x L 1 R h Y m x l M D A x I C h Q Y W d l I D E p I C g 0 K S 9 D a G F u Z 2 V k I F R 5 c G U u e 0 x h c C A y L D d 9 J n F 1 b 3 Q 7 L C Z x d W 9 0 O 1 N l Y 3 R p b 2 4 x L 1 R h Y m x l M D A x I C h Q Y W d l I D E p I C g 0 K S 9 D a G F u Z 2 V k I F R 5 c G U u e 0 x h c C A z L D h 9 J n F 1 b 3 Q 7 L C Z x d W 9 0 O 1 N l Y 3 R p b 2 4 x L 1 R h Y m x l M D A x I C h Q Y W d l I D E p I C g 0 K S 9 D a G F u Z 2 V k I F R 5 c G U u e 0 x h c C A 0 L D l 9 J n F 1 b 3 Q 7 L C Z x d W 9 0 O 1 N l Y 3 R p b 2 4 x L 1 R h Y m x l M D A x I C h Q Y W d l I D E p I C g 0 K S 9 D a G F u Z 2 V k I F R 5 c G U u e 0 x h c C A 1 L D E w f S Z x d W 9 0 O y w m c X V v d D t T Z W N 0 a W 9 u M S 9 U Y W J s Z T A w M S A o U G F n Z S A x K S A o N C k v Q 2 h h b m d l Z C B U e X B l L n t M Y X A g N i w x M X 0 m c X V v d D s s J n F 1 b 3 Q 7 U 2 V j d G l v b j E v V G F i b G U w M D E g K F B h Z 2 U g M S k g K D Q p L 0 N o Y W 5 n Z W Q g V H l w Z S 5 7 V G 9 0 Y W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y N V Q w M z o z N z o z N C 4 2 M z Q 2 M T E 4 W i I g L z 4 8 R W 5 0 c n k g V H l w Z T 0 i R m l s b E N v b H V t b l R 5 c G V z I i B W Y W x 1 Z T 0 i c 0 J n T U R C Z 1 l E Q 2 d v S 0 N n b 0 d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0 K S 9 D a G F u Z 2 V k I F R 5 c G U u e 0 N h d G V n b 3 J 5 L D B 9 J n F 1 b 3 Q 7 L C Z x d W 9 0 O 1 N l Y 3 R p b 2 4 x L 1 R h Y m x l M D A y I C h Q Y W d l I D I p I C g 0 K S 9 D a G F u Z 2 V k I F R 5 c G U u e 1 J h Y 2 U g U G x h d G U s M X 0 m c X V v d D s s J n F 1 b 3 Q 7 U 2 V j d G l v b j E v V G F i b G U w M D I g K F B h Z 2 U g M i k g K D Q p L 0 N o Y W 5 n Z W Q g V H l w Z S 5 7 U E l D L D J 9 J n F 1 b 3 Q 7 L C Z x d W 9 0 O 1 N l Y 3 R p b 2 4 x L 1 R h Y m x l M D A y I C h Q Y W d l I D I p I C g 0 K S 9 D a G F u Z 2 V k I F R 5 c G U u e 0 N v b H V t b j Q s M 3 0 m c X V v d D s s J n F 1 b 3 Q 7 U 2 V j d G l v b j E v V G F i b G U w M D I g K F B h Z 2 U g M i k g K D Q p L 0 N o Y W 5 n Z W Q g V H l w Z S 5 7 U m l k Z X I s N H 0 m c X V v d D s s J n F 1 b 3 Q 7 U 2 V j d G l v b j E v V G F i b G U w M D I g K F B h Z 2 U g M i k g K D Q p L 0 N o Y W 5 n Z W Q g V H l w Z S 5 7 T G F w c y w 1 f S Z x d W 9 0 O y w m c X V v d D t T Z W N 0 a W 9 u M S 9 U Y W J s Z T A w M i A o U G F n Z S A y K S A o N C k v Q 2 h h b m d l Z C B U e X B l L n t M Y X A g M S w 2 f S Z x d W 9 0 O y w m c X V v d D t T Z W N 0 a W 9 u M S 9 U Y W J s Z T A w M i A o U G F n Z S A y K S A o N C k v Q 2 h h b m d l Z C B U e X B l L n t M Y X A g M i w 3 f S Z x d W 9 0 O y w m c X V v d D t T Z W N 0 a W 9 u M S 9 U Y W J s Z T A w M i A o U G F n Z S A y K S A o N C k v Q 2 h h b m d l Z C B U e X B l L n t M Y X A g M y w 4 f S Z x d W 9 0 O y w m c X V v d D t T Z W N 0 a W 9 u M S 9 U Y W J s Z T A w M i A o U G F n Z S A y K S A o N C k v Q 2 h h b m d l Z C B U e X B l L n t M Y X A g N C w 5 f S Z x d W 9 0 O y w m c X V v d D t T Z W N 0 a W 9 u M S 9 U Y W J s Z T A w M i A o U G F n Z S A y K S A o N C k v Q 2 h h b m d l Z C B U e X B l L n t M Y X A g N S w x M H 0 m c X V v d D s s J n F 1 b 3 Q 7 U 2 V j d G l v b j E v V G F i b G U w M D I g K F B h Z 2 U g M i k g K D Q p L 0 N o Y W 5 n Z W Q g V H l w Z S 5 7 T G F w I D Y s M T F 9 J n F 1 b 3 Q 7 L C Z x d W 9 0 O 1 N l Y 3 R p b 2 4 x L 1 R h Y m x l M D A y I C h Q Y W d l I D I p I C g 0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D Y 2 N T Q 1 W i I g L z 4 8 R W 5 0 c n k g V H l w Z T 0 i R m l s b E N v b H V t b l R 5 c G V z I i B W Y W x 1 Z T 0 i c 0 J n T U R C Z 1 l E Q 2 d v S 0 N n b 0 t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S k v Q 2 h h b m d l Z C B U e X B l L n t D Y X R l Z 2 9 y e S w w f S Z x d W 9 0 O y w m c X V v d D t T Z W N 0 a W 9 u M S 9 U Y W J s Z T A w M i A o U G F n Z S A y K S A o N S k v Q 2 h h b m d l Z C B U e X B l L n t S Y W N l I F B s Y X R l L D F 9 J n F 1 b 3 Q 7 L C Z x d W 9 0 O 1 N l Y 3 R p b 2 4 x L 1 R h Y m x l M D A y I C h Q Y W d l I D I p I C g 1 K S 9 D a G F u Z 2 V k I F R 5 c G U u e 1 B J Q y w y f S Z x d W 9 0 O y w m c X V v d D t T Z W N 0 a W 9 u M S 9 U Y W J s Z T A w M i A o U G F n Z S A y K S A o N S k v Q 2 h h b m d l Z C B U e X B l L n t D b 2 x 1 b W 4 0 L D N 9 J n F 1 b 3 Q 7 L C Z x d W 9 0 O 1 N l Y 3 R p b 2 4 x L 1 R h Y m x l M D A y I C h Q Y W d l I D I p I C g 1 K S 9 D a G F u Z 2 V k I F R 5 c G U u e 1 J p Z G V y L D R 9 J n F 1 b 3 Q 7 L C Z x d W 9 0 O 1 N l Y 3 R p b 2 4 x L 1 R h Y m x l M D A y I C h Q Y W d l I D I p I C g 1 K S 9 D a G F u Z 2 V k I F R 5 c G U u e 0 x h c H M s N X 0 m c X V v d D s s J n F 1 b 3 Q 7 U 2 V j d G l v b j E v V G F i b G U w M D I g K F B h Z 2 U g M i k g K D U p L 0 N o Y W 5 n Z W Q g V H l w Z S 5 7 T G F w I D E s N n 0 m c X V v d D s s J n F 1 b 3 Q 7 U 2 V j d G l v b j E v V G F i b G U w M D I g K F B h Z 2 U g M i k g K D U p L 0 N o Y W 5 n Z W Q g V H l w Z S 5 7 T G F w I D I s N 3 0 m c X V v d D s s J n F 1 b 3 Q 7 U 2 V j d G l v b j E v V G F i b G U w M D I g K F B h Z 2 U g M i k g K D U p L 0 N o Y W 5 n Z W Q g V H l w Z S 5 7 T G F w I D M s O H 0 m c X V v d D s s J n F 1 b 3 Q 7 U 2 V j d G l v b j E v V G F i b G U w M D I g K F B h Z 2 U g M i k g K D U p L 0 N o Y W 5 n Z W Q g V H l w Z S 5 7 T G F w I D Q s O X 0 m c X V v d D s s J n F 1 b 3 Q 7 U 2 V j d G l v b j E v V G F i b G U w M D I g K F B h Z 2 U g M i k g K D U p L 0 N o Y W 5 n Z W Q g V H l w Z S 5 7 T G F w I D U s M T B 9 J n F 1 b 3 Q 7 L C Z x d W 9 0 O 1 N l Y 3 R p b 2 4 x L 1 R h Y m x l M D A y I C h Q Y W d l I D I p I C g 1 K S 9 D a G F u Z 2 V k I F R 5 c G U u e 0 x h c C A 2 L D E x f S Z x d W 9 0 O y w m c X V v d D t T Z W N 0 a W 9 u M S 9 U Y W J s Z T A w M i A o U G F n Z S A y K S A o N S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1 K S 9 D a G F u Z 2 V k I F R 5 c G U u e 0 N h d G V n b 3 J 5 L D B 9 J n F 1 b 3 Q 7 L C Z x d W 9 0 O 1 N l Y 3 R p b 2 4 x L 1 R h Y m x l M D A y I C h Q Y W d l I D I p I C g 1 K S 9 D a G F u Z 2 V k I F R 5 c G U u e 1 J h Y 2 U g U G x h d G U s M X 0 m c X V v d D s s J n F 1 b 3 Q 7 U 2 V j d G l v b j E v V G F i b G U w M D I g K F B h Z 2 U g M i k g K D U p L 0 N o Y W 5 n Z W Q g V H l w Z S 5 7 U E l D L D J 9 J n F 1 b 3 Q 7 L C Z x d W 9 0 O 1 N l Y 3 R p b 2 4 x L 1 R h Y m x l M D A y I C h Q Y W d l I D I p I C g 1 K S 9 D a G F u Z 2 V k I F R 5 c G U u e 0 N v b H V t b j Q s M 3 0 m c X V v d D s s J n F 1 b 3 Q 7 U 2 V j d G l v b j E v V G F i b G U w M D I g K F B h Z 2 U g M i k g K D U p L 0 N o Y W 5 n Z W Q g V H l w Z S 5 7 U m l k Z X I s N H 0 m c X V v d D s s J n F 1 b 3 Q 7 U 2 V j d G l v b j E v V G F i b G U w M D I g K F B h Z 2 U g M i k g K D U p L 0 N o Y W 5 n Z W Q g V H l w Z S 5 7 T G F w c y w 1 f S Z x d W 9 0 O y w m c X V v d D t T Z W N 0 a W 9 u M S 9 U Y W J s Z T A w M i A o U G F n Z S A y K S A o N S k v Q 2 h h b m d l Z C B U e X B l L n t M Y X A g M S w 2 f S Z x d W 9 0 O y w m c X V v d D t T Z W N 0 a W 9 u M S 9 U Y W J s Z T A w M i A o U G F n Z S A y K S A o N S k v Q 2 h h b m d l Z C B U e X B l L n t M Y X A g M i w 3 f S Z x d W 9 0 O y w m c X V v d D t T Z W N 0 a W 9 u M S 9 U Y W J s Z T A w M i A o U G F n Z S A y K S A o N S k v Q 2 h h b m d l Z C B U e X B l L n t M Y X A g M y w 4 f S Z x d W 9 0 O y w m c X V v d D t T Z W N 0 a W 9 u M S 9 U Y W J s Z T A w M i A o U G F n Z S A y K S A o N S k v Q 2 h h b m d l Z C B U e X B l L n t M Y X A g N C w 5 f S Z x d W 9 0 O y w m c X V v d D t T Z W N 0 a W 9 u M S 9 U Y W J s Z T A w M i A o U G F n Z S A y K S A o N S k v Q 2 h h b m d l Z C B U e X B l L n t M Y X A g N S w x M H 0 m c X V v d D s s J n F 1 b 3 Q 7 U 2 V j d G l v b j E v V G F i b G U w M D I g K F B h Z 2 U g M i k g K D U p L 0 N o Y W 5 n Z W Q g V H l w Z S 5 7 T G F w I D Y s M T F 9 J n F 1 b 3 Q 7 L C Z x d W 9 0 O 1 N l Y 3 R p b 2 4 x L 1 R h Y m x l M D A y I C h Q Y W d l I D I p I C g 1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j k 1 N z F a I i A v P j x F b n R y e S B U e X B l P S J G a W x s Q 2 9 s d W 1 u V H l w Z X M i I F Z h b H V l P S J z Q m d N R E J n W U R D Z 2 9 L Q 2 d v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Y X R l Z 2 9 y e S w w f S Z x d W 9 0 O y w m c X V v d D t T Z W N 0 a W 9 u M S 9 U Y W J s Z T A w M y A o U G F n Z S A z K S 9 D a G F u Z 2 V k I F R 5 c G U u e 1 J h Y 2 U g U G x h d G U s M X 0 m c X V v d D s s J n F 1 b 3 Q 7 U 2 V j d G l v b j E v V G F i b G U w M D M g K F B h Z 2 U g M y k v Q 2 h h b m d l Z C B U e X B l L n t Q S U M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U m l k Z X I s N H 0 m c X V v d D s s J n F 1 b 3 Q 7 U 2 V j d G l v b j E v V G F i b G U w M D M g K F B h Z 2 U g M y k v Q 2 h h b m d l Z C B U e X B l L n t M Y X B z L D V 9 J n F 1 b 3 Q 7 L C Z x d W 9 0 O 1 N l Y 3 R p b 2 4 x L 1 R h Y m x l M D A z I C h Q Y W d l I D M p L 0 N o Y W 5 n Z W Q g V H l w Z S 5 7 T G F w I D E s N n 0 m c X V v d D s s J n F 1 b 3 Q 7 U 2 V j d G l v b j E v V G F i b G U w M D M g K F B h Z 2 U g M y k v Q 2 h h b m d l Z C B U e X B l L n t M Y X A g M i w 3 f S Z x d W 9 0 O y w m c X V v d D t T Z W N 0 a W 9 u M S 9 U Y W J s Z T A w M y A o U G F n Z S A z K S 9 D a G F u Z 2 V k I F R 5 c G U u e 0 x h c C A z L D h 9 J n F 1 b 3 Q 7 L C Z x d W 9 0 O 1 N l Y 3 R p b 2 4 x L 1 R h Y m x l M D A z I C h Q Y W d l I D M p L 0 N o Y W 5 n Z W Q g V H l w Z S 5 7 T G F w I D Q s O X 0 m c X V v d D s s J n F 1 b 3 Q 7 U 2 V j d G l v b j E v V G F i b G U w M D M g K F B h Z 2 U g M y k v Q 2 h h b m d l Z C B U e X B l L n t M Y X A g N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z M x O D F a I i A v P j x F b n R y e S B U e X B l P S J G a W x s Q 2 9 s d W 1 u V H l w Z X M i I F Z h b H V l P S J z Q m d N R E J n W U R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U p L 0 N o Y W 5 n Z W Q g V H l w Z S 5 7 Q 2 F 0 Z W d v c n k s M H 0 m c X V v d D s s J n F 1 b 3 Q 7 U 2 V j d G l v b j E v V G F i b G U w M D E g K F B h Z 2 U g M S k g K D U p L 0 N o Y W 5 n Z W Q g V H l w Z S 5 7 U m F j Z S B Q b G F 0 Z S w x f S Z x d W 9 0 O y w m c X V v d D t T Z W N 0 a W 9 u M S 9 U Y W J s Z T A w M S A o U G F n Z S A x K S A o N S k v Q 2 h h b m d l Z C B U e X B l L n t Q S U M s M n 0 m c X V v d D s s J n F 1 b 3 Q 7 U 2 V j d G l v b j E v V G F i b G U w M D E g K F B h Z 2 U g M S k g K D U p L 0 N o Y W 5 n Z W Q g V H l w Z S 5 7 Q 2 9 s d W 1 u N C w z f S Z x d W 9 0 O y w m c X V v d D t T Z W N 0 a W 9 u M S 9 U Y W J s Z T A w M S A o U G F n Z S A x K S A o N S k v Q 2 h h b m d l Z C B U e X B l L n t S a W R l c i w 0 f S Z x d W 9 0 O y w m c X V v d D t T Z W N 0 a W 9 u M S 9 U Y W J s Z T A w M S A o U G F n Z S A x K S A o N S k v Q 2 h h b m d l Z C B U e X B l L n t M Y X B z L D V 9 J n F 1 b 3 Q 7 L C Z x d W 9 0 O 1 N l Y 3 R p b 2 4 x L 1 R h Y m x l M D A x I C h Q Y W d l I D E p I C g 1 K S 9 D a G F u Z 2 V k I F R 5 c G U u e 0 x h c C A x L D Z 9 J n F 1 b 3 Q 7 L C Z x d W 9 0 O 1 N l Y 3 R p b 2 4 x L 1 R h Y m x l M D A x I C h Q Y W d l I D E p I C g 1 K S 9 D a G F u Z 2 V k I F R 5 c G U u e 0 x h c C A y L D d 9 J n F 1 b 3 Q 7 L C Z x d W 9 0 O 1 N l Y 3 R p b 2 4 x L 1 R h Y m x l M D A x I C h Q Y W d l I D E p I C g 1 K S 9 D a G F u Z 2 V k I F R 5 c G U u e 0 x h c C A z L D h 9 J n F 1 b 3 Q 7 L C Z x d W 9 0 O 1 N l Y 3 R p b 2 4 x L 1 R h Y m x l M D A x I C h Q Y W d l I D E p I C g 1 K S 9 D a G F u Z 2 V k I F R 5 c G U u e 0 x h c C A 0 L D l 9 J n F 1 b 3 Q 7 L C Z x d W 9 0 O 1 N l Y 3 R p b 2 4 x L 1 R h Y m x l M D A x I C h Q Y W d l I D E p I C g 1 K S 9 D a G F u Z 2 V k I F R 5 c G U u e 0 x h c C A 1 L D E w f S Z x d W 9 0 O y w m c X V v d D t T Z W N 0 a W 9 u M S 9 U Y W J s Z T A w M S A o U G F n Z S A x K S A o N S k v Q 2 h h b m d l Z C B U e X B l L n t M Y X A g N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C 0 x O V Q w M j o z M D o w M C 4 x M z c 2 N T Y 0 W i I g L z 4 8 R W 5 0 c n k g V H l w Z T 0 i R m l s b E N v b H V t b l R 5 c G V z I i B W Y W x 1 Z T 0 i c 0 J n T U d B d 2 9 H Q m d Z R y I g L z 4 8 R W 5 0 c n k g V H l w Z T 0 i R m l s b E N v b H V t b k 5 h b W V z I i B W Y W x 1 Z T 0 i c 1 s m c X V v d D t Q b G F j Z S Z x d W 9 0 O y w m c X V v d D t C a W I m c X V v d D s s J n F 1 b 3 Q 7 T m F t Z S Z x d W 9 0 O y w m c X V v d D t M Y X B z J n F 1 b 3 Q 7 L C Z x d W 9 0 O 1 R v d C B U a W 1 l J n F 1 b 3 Q 7 L C Z x d W 9 0 O 0 d h c C Z x d W 9 0 O y w m c X V v d D t N a W 4 u J n F 1 b 3 Q 7 L C Z x d W 9 0 O 0 1 h e C 4 m c X V v d D s s J n F 1 b 3 Q 7 Q X Z n L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K D D B o n p V F O v a A 7 d p U O 4 c E A A A A A A g A A A A A A E G Y A A A A B A A A g A A A A o S 3 6 x o / c + p / j B N K z i C Y + B H e O u 9 X I q H U P 9 m I R y U l v 6 z 4 A A A A A D o A A A A A C A A A g A A A A 8 I 6 C u z d x A 2 7 I F 2 b r v U Y r S W g z 5 F i y 0 v X U J I + g a C g A j B x Q A A A A O R D 8 i x s l 2 X b X 9 0 a / t w 8 r F n p l + I P R f C P Y T u 5 6 y l Q i x o V c K u M 4 e r c C 7 O e L P K Y 4 s W H z 8 0 p L 8 / A m g l A g 9 I B 7 K 3 8 / w K Y l 6 u a y H q l 2 X g X 9 4 2 r O o m 9 A A A A A b Y R A z q s 0 0 2 V z m 2 N s H a n H G M m 3 o m q M m R B H A r U T 6 o P d 0 S S y 7 n Q o q L l o d 6 5 R O 4 a K x B B 9 f + z t j Q f M / V u 9 5 W D W i U w y i w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Summary Sheet</vt:lpstr>
      <vt:lpstr>Points Table</vt:lpstr>
      <vt:lpstr>Participants</vt:lpstr>
      <vt:lpstr>League Table R2</vt:lpstr>
      <vt:lpstr>RD1 Eagle</vt:lpstr>
      <vt:lpstr>RD2 Shepherds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</cp:lastModifiedBy>
  <dcterms:created xsi:type="dcterms:W3CDTF">2021-03-31T10:04:31Z</dcterms:created>
  <dcterms:modified xsi:type="dcterms:W3CDTF">2023-03-13T04:06:16Z</dcterms:modified>
</cp:coreProperties>
</file>