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tables/table6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E009E534-74B5-484B-8512-CCF277E95578}" xr6:coauthVersionLast="47" xr6:coauthVersionMax="47" xr10:uidLastSave="{00000000-0000-0000-0000-000000000000}"/>
  <bookViews>
    <workbookView xWindow="0" yWindow="500" windowWidth="32220" windowHeight="18480" firstSheet="2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10" sheetId="12" r:id="rId4"/>
    <sheet name="R1 XCO OHal" sheetId="4" r:id="rId5"/>
    <sheet name="R4 XCM Prospect" sheetId="13" r:id="rId6"/>
    <sheet name="R5 XCM Kin" sheetId="14" r:id="rId7"/>
    <sheet name="R6 XCM CB" sheetId="15" r:id="rId8"/>
    <sheet name="R9 XCO Mel" sheetId="16" r:id="rId9"/>
    <sheet name="R10 XCM Wil" sheetId="17" r:id="rId10"/>
  </sheets>
  <definedNames>
    <definedName name="_xlnm._FilterDatabase" localSheetId="4" hidden="1">'R1 XCO OHal'!$A$1:$W$83</definedName>
    <definedName name="ExternalData_1" localSheetId="9" hidden="1">'R10 XCM Wil'!$A$1:$F$77</definedName>
    <definedName name="ExternalData_1" localSheetId="8" hidden="1">'R9 XCO Mel'!$A$1:$G$76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  <x15:modelTable id="Table001  Page 1   6_b17368c5-8c7a-4aaa-8157-95e0f0349306" name="Table001  Page 1   6" connection="Query - Table001 (Page 1) (6)"/>
          <x15:modelTable id="Table002  Page 2-3_9903aa72-cca1-4704-865c-1c91397094d9" name="Table002  Page 2-3" connection="Query - Table002 (Page 2-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9" i="12" l="1" a="1"/>
  <c r="AF19" i="12" s="1"/>
  <c r="AF20" i="12" a="1"/>
  <c r="AF20" i="12" s="1"/>
  <c r="AF21" i="12" a="1"/>
  <c r="AF21" i="12" s="1"/>
  <c r="AF22" i="12" a="1"/>
  <c r="AF22" i="12"/>
  <c r="AF23" i="12" a="1"/>
  <c r="AF23" i="12" s="1"/>
  <c r="AF24" i="12" a="1"/>
  <c r="AF24" i="12" s="1"/>
  <c r="AF25" i="12" a="1"/>
  <c r="AF25" i="12" s="1"/>
  <c r="AF26" i="12" a="1"/>
  <c r="AF26" i="12"/>
  <c r="AF27" i="12" a="1"/>
  <c r="AF27" i="12" s="1"/>
  <c r="AF28" i="12" a="1"/>
  <c r="AF28" i="12" s="1"/>
  <c r="AF29" i="12" a="1"/>
  <c r="AF29" i="12" s="1"/>
  <c r="AF30" i="12" a="1"/>
  <c r="AF30" i="12"/>
  <c r="AF31" i="12" a="1"/>
  <c r="AF31" i="12" s="1"/>
  <c r="AF32" i="12" a="1"/>
  <c r="AF32" i="12" s="1"/>
  <c r="AF33" i="12" a="1"/>
  <c r="AF33" i="12" s="1"/>
  <c r="AF34" i="12" a="1"/>
  <c r="AF34" i="12"/>
  <c r="AF35" i="12" a="1"/>
  <c r="AF35" i="12" s="1"/>
  <c r="AF36" i="12" a="1"/>
  <c r="AF36" i="12" s="1"/>
  <c r="AF37" i="12" a="1"/>
  <c r="AF37" i="12" s="1"/>
  <c r="AF38" i="12" a="1"/>
  <c r="AF38" i="12"/>
  <c r="AF39" i="12" a="1"/>
  <c r="AF39" i="12" s="1"/>
  <c r="AF40" i="12" a="1"/>
  <c r="AF40" i="12" s="1"/>
  <c r="AF41" i="12" a="1"/>
  <c r="AF41" i="12" s="1"/>
  <c r="AF42" i="12" a="1"/>
  <c r="AF42" i="12"/>
  <c r="AF43" i="12" a="1"/>
  <c r="AF43" i="12" s="1"/>
  <c r="AF44" i="12" a="1"/>
  <c r="AF44" i="12" s="1"/>
  <c r="AF45" i="12" a="1"/>
  <c r="AF45" i="12" s="1"/>
  <c r="AF46" i="12" a="1"/>
  <c r="AF46" i="12"/>
  <c r="AF47" i="12" a="1"/>
  <c r="AF47" i="12" s="1"/>
  <c r="AF48" i="12" a="1"/>
  <c r="AF48" i="12" s="1"/>
  <c r="AF49" i="12" a="1"/>
  <c r="AF49" i="12" s="1"/>
  <c r="AF50" i="12" a="1"/>
  <c r="AF50" i="12"/>
  <c r="AF51" i="12" a="1"/>
  <c r="AF51" i="12" s="1"/>
  <c r="AF52" i="12" a="1"/>
  <c r="AF52" i="12" s="1"/>
  <c r="AF53" i="12" a="1"/>
  <c r="AF53" i="12" s="1"/>
  <c r="AF54" i="12" a="1"/>
  <c r="AF54" i="12"/>
  <c r="AF55" i="12" a="1"/>
  <c r="AF55" i="12" s="1"/>
  <c r="AF56" i="12" a="1"/>
  <c r="AF56" i="12" s="1"/>
  <c r="AF57" i="12" a="1"/>
  <c r="AF57" i="12" s="1"/>
  <c r="AF58" i="12" a="1"/>
  <c r="AF58" i="12"/>
  <c r="AF59" i="12" a="1"/>
  <c r="AF59" i="12" s="1"/>
  <c r="AF60" i="12" a="1"/>
  <c r="AF60" i="12" s="1"/>
  <c r="AF61" i="12" a="1"/>
  <c r="AF61" i="12" s="1"/>
  <c r="AF62" i="12" a="1"/>
  <c r="AF62" i="12"/>
  <c r="AF63" i="12" a="1"/>
  <c r="AF63" i="12" s="1"/>
  <c r="AF64" i="12" a="1"/>
  <c r="AF64" i="12" s="1"/>
  <c r="AF65" i="12" a="1"/>
  <c r="AF65" i="12" s="1"/>
  <c r="AF66" i="12" a="1"/>
  <c r="AF66" i="12" s="1"/>
  <c r="AF67" i="12" a="1"/>
  <c r="AF67" i="12" s="1"/>
  <c r="AF68" i="12" a="1"/>
  <c r="AF68" i="12" s="1"/>
  <c r="AF69" i="12" a="1"/>
  <c r="AF69" i="12" s="1"/>
  <c r="AF70" i="12" a="1"/>
  <c r="AF70" i="12" s="1"/>
  <c r="AF71" i="12" a="1"/>
  <c r="AF71" i="12" s="1"/>
  <c r="AF72" i="12" a="1"/>
  <c r="AF72" i="12" s="1"/>
  <c r="AF73" i="12" a="1"/>
  <c r="AF73" i="12" s="1"/>
  <c r="AF74" i="12" a="1"/>
  <c r="AF74" i="12" s="1"/>
  <c r="AF75" i="12" a="1"/>
  <c r="AF75" i="12" s="1"/>
  <c r="AF76" i="12" a="1"/>
  <c r="AF76" i="12" s="1"/>
  <c r="AF77" i="12" a="1"/>
  <c r="AF77" i="12" s="1"/>
  <c r="AF78" i="12" a="1"/>
  <c r="AF78" i="12" s="1"/>
  <c r="AF79" i="12" a="1"/>
  <c r="AF79" i="12" s="1"/>
  <c r="AF80" i="12" a="1"/>
  <c r="AF80" i="12" s="1"/>
  <c r="AF81" i="12" a="1"/>
  <c r="AF81" i="12" s="1"/>
  <c r="AF82" i="12" a="1"/>
  <c r="AF82" i="12" s="1"/>
  <c r="AF83" i="12" a="1"/>
  <c r="AF83" i="12" s="1"/>
  <c r="AF84" i="12" a="1"/>
  <c r="AF84" i="12" s="1"/>
  <c r="AF18" i="12" a="1"/>
  <c r="AF18" i="12" s="1"/>
  <c r="AC51" i="12"/>
  <c r="AC39" i="12"/>
  <c r="AC23" i="12"/>
  <c r="AC41" i="12"/>
  <c r="AC78" i="12"/>
  <c r="AC27" i="12"/>
  <c r="AC74" i="12"/>
  <c r="AC38" i="12"/>
  <c r="AC79" i="12"/>
  <c r="AC83" i="12"/>
  <c r="AC67" i="12"/>
  <c r="AC68" i="12"/>
  <c r="AC84" i="12"/>
  <c r="AC45" i="12"/>
  <c r="AC49" i="12"/>
  <c r="AC62" i="12"/>
  <c r="AC52" i="12"/>
  <c r="AC28" i="12"/>
  <c r="AC26" i="12"/>
  <c r="AC54" i="12"/>
  <c r="AC81" i="12"/>
  <c r="AC70" i="12"/>
  <c r="AC44" i="12"/>
  <c r="AC30" i="12"/>
  <c r="AC55" i="12"/>
  <c r="AC43" i="12"/>
  <c r="AC18" i="12"/>
  <c r="AC75" i="12"/>
  <c r="AC35" i="12"/>
  <c r="AC57" i="12"/>
  <c r="AC29" i="12"/>
  <c r="AC22" i="12"/>
  <c r="AC66" i="12"/>
  <c r="AC50" i="12"/>
  <c r="AC48" i="12"/>
  <c r="AC61" i="12"/>
  <c r="AC36" i="12"/>
  <c r="AC25" i="12"/>
  <c r="AC69" i="12"/>
  <c r="AC42" i="12"/>
  <c r="AC20" i="12"/>
  <c r="AC71" i="12"/>
  <c r="AC60" i="12"/>
  <c r="AC19" i="12"/>
  <c r="AC33" i="12"/>
  <c r="AC63" i="12"/>
  <c r="AC46" i="12"/>
  <c r="AC21" i="12"/>
  <c r="AC64" i="12"/>
  <c r="AC56" i="12"/>
  <c r="AC72" i="12"/>
  <c r="AC37" i="12"/>
  <c r="AC24" i="12"/>
  <c r="AC31" i="12"/>
  <c r="AC65" i="12"/>
  <c r="AC80" i="12"/>
  <c r="AC82" i="12"/>
  <c r="AC73" i="12"/>
  <c r="AC32" i="12"/>
  <c r="AC76" i="12"/>
  <c r="AC34" i="12"/>
  <c r="AC40" i="12"/>
  <c r="AC58" i="12"/>
  <c r="AC47" i="12"/>
  <c r="AC59" i="12"/>
  <c r="AC77" i="12"/>
  <c r="AC53" i="12"/>
  <c r="AB51" i="12"/>
  <c r="AB39" i="12"/>
  <c r="AB23" i="12"/>
  <c r="AB41" i="12"/>
  <c r="AB78" i="12"/>
  <c r="AB27" i="12"/>
  <c r="AB74" i="12"/>
  <c r="AB38" i="12"/>
  <c r="AB79" i="12"/>
  <c r="AB83" i="12"/>
  <c r="AB67" i="12"/>
  <c r="AB68" i="12"/>
  <c r="AB84" i="12"/>
  <c r="AB45" i="12"/>
  <c r="AB49" i="12"/>
  <c r="AB62" i="12"/>
  <c r="AB52" i="12"/>
  <c r="AB28" i="12"/>
  <c r="AB26" i="12"/>
  <c r="AB54" i="12"/>
  <c r="AB81" i="12"/>
  <c r="AB70" i="12"/>
  <c r="AB44" i="12"/>
  <c r="AB30" i="12"/>
  <c r="AB55" i="12"/>
  <c r="AB43" i="12"/>
  <c r="AB18" i="12"/>
  <c r="AB75" i="12"/>
  <c r="AB35" i="12"/>
  <c r="AB57" i="12"/>
  <c r="AB29" i="12"/>
  <c r="AB22" i="12"/>
  <c r="AB66" i="12"/>
  <c r="AB50" i="12"/>
  <c r="AB48" i="12"/>
  <c r="AB61" i="12"/>
  <c r="AB36" i="12"/>
  <c r="AB25" i="12"/>
  <c r="AB69" i="12"/>
  <c r="AB42" i="12"/>
  <c r="AB20" i="12"/>
  <c r="AB71" i="12"/>
  <c r="AB60" i="12"/>
  <c r="AB19" i="12"/>
  <c r="AB33" i="12"/>
  <c r="AB63" i="12"/>
  <c r="AB46" i="12"/>
  <c r="AB21" i="12"/>
  <c r="AB64" i="12"/>
  <c r="AB56" i="12"/>
  <c r="AB72" i="12"/>
  <c r="AB37" i="12"/>
  <c r="AB24" i="12"/>
  <c r="AB31" i="12"/>
  <c r="AB65" i="12"/>
  <c r="AB80" i="12"/>
  <c r="AB82" i="12"/>
  <c r="AB73" i="12"/>
  <c r="AB32" i="12"/>
  <c r="AB76" i="12"/>
  <c r="AB34" i="12"/>
  <c r="AB40" i="12"/>
  <c r="AB58" i="12"/>
  <c r="AB47" i="12"/>
  <c r="AB59" i="12"/>
  <c r="AB77" i="12"/>
  <c r="AB53" i="12"/>
  <c r="R18" i="12"/>
  <c r="R21" i="12"/>
  <c r="R19" i="12"/>
  <c r="R33" i="12"/>
  <c r="R24" i="12"/>
  <c r="R25" i="12"/>
  <c r="R38" i="12"/>
  <c r="R20" i="12"/>
  <c r="R53" i="12"/>
  <c r="R28" i="12"/>
  <c r="R56" i="12"/>
  <c r="R51" i="12"/>
  <c r="R34" i="12"/>
  <c r="R42" i="12"/>
  <c r="R54" i="12"/>
  <c r="R41" i="12"/>
  <c r="R29" i="12"/>
  <c r="R35" i="12"/>
  <c r="R22" i="12"/>
  <c r="R26" i="12"/>
  <c r="R30" i="12"/>
  <c r="R47" i="12"/>
  <c r="R45" i="12"/>
  <c r="R23" i="12"/>
  <c r="R31" i="12"/>
  <c r="R58" i="12"/>
  <c r="R32" i="12"/>
  <c r="R60" i="12"/>
  <c r="R36" i="12"/>
  <c r="R52" i="12"/>
  <c r="R39" i="12"/>
  <c r="R37" i="12"/>
  <c r="R40" i="12"/>
  <c r="R43" i="12"/>
  <c r="R44" i="12"/>
  <c r="R27" i="12"/>
  <c r="R46" i="12"/>
  <c r="R48" i="12"/>
  <c r="R49" i="12"/>
  <c r="R50" i="12"/>
  <c r="R55" i="12"/>
  <c r="R57" i="12"/>
  <c r="R59" i="12"/>
  <c r="R61" i="12"/>
  <c r="Q18" i="12"/>
  <c r="Q21" i="12"/>
  <c r="Q19" i="12"/>
  <c r="Q33" i="12"/>
  <c r="Q24" i="12"/>
  <c r="Q25" i="12"/>
  <c r="Q38" i="12"/>
  <c r="Q20" i="12"/>
  <c r="Q53" i="12"/>
  <c r="Q28" i="12"/>
  <c r="Q56" i="12"/>
  <c r="Q51" i="12"/>
  <c r="Q34" i="12"/>
  <c r="Q42" i="12"/>
  <c r="Q54" i="12"/>
  <c r="Q41" i="12"/>
  <c r="Q29" i="12"/>
  <c r="Q35" i="12"/>
  <c r="Q22" i="12"/>
  <c r="Q26" i="12"/>
  <c r="Q30" i="12"/>
  <c r="Q47" i="12"/>
  <c r="Q45" i="12"/>
  <c r="Q23" i="12"/>
  <c r="Q31" i="12"/>
  <c r="Q58" i="12"/>
  <c r="Q32" i="12"/>
  <c r="Q60" i="12"/>
  <c r="Q36" i="12"/>
  <c r="Q52" i="12"/>
  <c r="Q39" i="12"/>
  <c r="Q37" i="12"/>
  <c r="Q40" i="12"/>
  <c r="Q43" i="12"/>
  <c r="Q44" i="12"/>
  <c r="Q27" i="12"/>
  <c r="Q46" i="12"/>
  <c r="Q48" i="12"/>
  <c r="Q49" i="12"/>
  <c r="Q50" i="12"/>
  <c r="Q55" i="12"/>
  <c r="Q57" i="12"/>
  <c r="Q59" i="12"/>
  <c r="Q61" i="12"/>
  <c r="J19" i="12" a="1"/>
  <c r="J19" i="12"/>
  <c r="J20" i="12" a="1"/>
  <c r="J20" i="12"/>
  <c r="J21" i="12" a="1"/>
  <c r="J21" i="12"/>
  <c r="J22" i="12" a="1"/>
  <c r="J22" i="12"/>
  <c r="J23" i="12" a="1"/>
  <c r="J23" i="12"/>
  <c r="J24" i="12" a="1"/>
  <c r="J24" i="12"/>
  <c r="J25" i="12" a="1"/>
  <c r="J25" i="12"/>
  <c r="J26" i="12" a="1"/>
  <c r="J26" i="12"/>
  <c r="J27" i="12" a="1"/>
  <c r="J27" i="12"/>
  <c r="J28" i="12" a="1"/>
  <c r="J28" i="12"/>
  <c r="J29" i="12" a="1"/>
  <c r="J29" i="12"/>
  <c r="J30" i="12" a="1"/>
  <c r="J30" i="12"/>
  <c r="J31" i="12" a="1"/>
  <c r="J31" i="12"/>
  <c r="J32" i="12" a="1"/>
  <c r="J32" i="12"/>
  <c r="J33" i="12" a="1"/>
  <c r="J33" i="12"/>
  <c r="J34" i="12" a="1"/>
  <c r="J34" i="12"/>
  <c r="J35" i="12" a="1"/>
  <c r="J35" i="12"/>
  <c r="J36" i="12" a="1"/>
  <c r="J36" i="12"/>
  <c r="J37" i="12" a="1"/>
  <c r="J37" i="12"/>
  <c r="J38" i="12" a="1"/>
  <c r="J38" i="12"/>
  <c r="J39" i="12" a="1"/>
  <c r="J39" i="12"/>
  <c r="J40" i="12" a="1"/>
  <c r="J40" i="12"/>
  <c r="J41" i="12" a="1"/>
  <c r="J41" i="12"/>
  <c r="J42" i="12" a="1"/>
  <c r="J42" i="12"/>
  <c r="J43" i="12" a="1"/>
  <c r="J43" i="12"/>
  <c r="J44" i="12" a="1"/>
  <c r="J44" i="12"/>
  <c r="J45" i="12" a="1"/>
  <c r="J45" i="12"/>
  <c r="J46" i="12" a="1"/>
  <c r="J46" i="12"/>
  <c r="J47" i="12" a="1"/>
  <c r="J47" i="12"/>
  <c r="J48" i="12" a="1"/>
  <c r="J48" i="12"/>
  <c r="J49" i="12" a="1"/>
  <c r="J49" i="12"/>
  <c r="J50" i="12" a="1"/>
  <c r="J50" i="12"/>
  <c r="J51" i="12" a="1"/>
  <c r="J51" i="12"/>
  <c r="J52" i="12" a="1"/>
  <c r="J52" i="12"/>
  <c r="J53" i="12" a="1"/>
  <c r="J53" i="12"/>
  <c r="J54" i="12" a="1"/>
  <c r="J54" i="12"/>
  <c r="J55" i="12" a="1"/>
  <c r="J55" i="12"/>
  <c r="J56" i="12" a="1"/>
  <c r="J56" i="12"/>
  <c r="J57" i="12" a="1"/>
  <c r="J57" i="12"/>
  <c r="J58" i="12" a="1"/>
  <c r="J58" i="12"/>
  <c r="J59" i="12" a="1"/>
  <c r="J59" i="12"/>
  <c r="J60" i="12" a="1"/>
  <c r="J60" i="12"/>
  <c r="J61" i="12" a="1"/>
  <c r="J61" i="12"/>
  <c r="J62" i="12" a="1"/>
  <c r="J62" i="12"/>
  <c r="J63" i="12" a="1"/>
  <c r="J63" i="12"/>
  <c r="J64" i="12" a="1"/>
  <c r="J64" i="12"/>
  <c r="J65" i="12" a="1"/>
  <c r="J65" i="12"/>
  <c r="J66" i="12" a="1"/>
  <c r="J66" i="12"/>
  <c r="J67" i="12" a="1"/>
  <c r="J67" i="12"/>
  <c r="J68" i="12" a="1"/>
  <c r="J68" i="12"/>
  <c r="J69" i="12" a="1"/>
  <c r="J69" i="12"/>
  <c r="J70" i="12" a="1"/>
  <c r="J70" i="12"/>
  <c r="J71" i="12" a="1"/>
  <c r="J71" i="12"/>
  <c r="J72" i="12" a="1"/>
  <c r="J72" i="12"/>
  <c r="J73" i="12" a="1"/>
  <c r="J73" i="12"/>
  <c r="J74" i="12" a="1"/>
  <c r="J74" i="12"/>
  <c r="J75" i="12" a="1"/>
  <c r="J75" i="12"/>
  <c r="J76" i="12" a="1"/>
  <c r="J76" i="12"/>
  <c r="J77" i="12" a="1"/>
  <c r="J77" i="12"/>
  <c r="J78" i="12" a="1"/>
  <c r="J78" i="12"/>
  <c r="J79" i="12" a="1"/>
  <c r="J79" i="12"/>
  <c r="J80" i="12" a="1"/>
  <c r="J80" i="12"/>
  <c r="J81" i="12" a="1"/>
  <c r="J81" i="12"/>
  <c r="J82" i="12" a="1"/>
  <c r="J82" i="12"/>
  <c r="J83" i="12" a="1"/>
  <c r="J83" i="12"/>
  <c r="J84" i="12" a="1"/>
  <c r="J84" i="12"/>
  <c r="J85" i="12" a="1"/>
  <c r="J85" i="12"/>
  <c r="J86" i="12" a="1"/>
  <c r="J86" i="12"/>
  <c r="J87" i="12" a="1"/>
  <c r="J87" i="12"/>
  <c r="J88" i="12" a="1"/>
  <c r="J88" i="12"/>
  <c r="J89" i="12" a="1"/>
  <c r="J89" i="12"/>
  <c r="J90" i="12" a="1"/>
  <c r="J90" i="12"/>
  <c r="J91" i="12" a="1"/>
  <c r="J91" i="12"/>
  <c r="J92" i="12" a="1"/>
  <c r="J92" i="12"/>
  <c r="J93" i="12" a="1"/>
  <c r="J93" i="12"/>
  <c r="J94" i="12" a="1"/>
  <c r="J94" i="12"/>
  <c r="J95" i="12" a="1"/>
  <c r="J95" i="12"/>
  <c r="J96" i="12" a="1"/>
  <c r="J96" i="12"/>
  <c r="J97" i="12" a="1"/>
  <c r="J97" i="12"/>
  <c r="J98" i="12" a="1"/>
  <c r="J98" i="12"/>
  <c r="J99" i="12" a="1"/>
  <c r="J99" i="12"/>
  <c r="J100" i="12" a="1"/>
  <c r="J100" i="12"/>
  <c r="J101" i="12" a="1"/>
  <c r="J101" i="12"/>
  <c r="J102" i="12" a="1"/>
  <c r="J102" i="12"/>
  <c r="J103" i="12" a="1"/>
  <c r="J103" i="12"/>
  <c r="J104" i="12" a="1"/>
  <c r="J104" i="12"/>
  <c r="J105" i="12" a="1"/>
  <c r="J105" i="12"/>
  <c r="J106" i="12" a="1"/>
  <c r="J106" i="12"/>
  <c r="J107" i="12" a="1"/>
  <c r="J107" i="12"/>
  <c r="J108" i="12" a="1"/>
  <c r="J108" i="12"/>
  <c r="J109" i="12" a="1"/>
  <c r="J109" i="12"/>
  <c r="J110" i="12" a="1"/>
  <c r="J110" i="12"/>
  <c r="J111" i="12" a="1"/>
  <c r="J111" i="12"/>
  <c r="J112" i="12" a="1"/>
  <c r="J112" i="12"/>
  <c r="J113" i="12" a="1"/>
  <c r="J113" i="12"/>
  <c r="J114" i="12" a="1"/>
  <c r="J114" i="12"/>
  <c r="J115" i="12" a="1"/>
  <c r="J115" i="12"/>
  <c r="J116" i="12" a="1"/>
  <c r="J116" i="12"/>
  <c r="J117" i="12" a="1"/>
  <c r="J117" i="12"/>
  <c r="J118" i="12" a="1"/>
  <c r="J118" i="12"/>
  <c r="J119" i="12" a="1"/>
  <c r="J119" i="12"/>
  <c r="J120" i="12" a="1"/>
  <c r="J120" i="12"/>
  <c r="J121" i="12" a="1"/>
  <c r="J121" i="12"/>
  <c r="J122" i="12" a="1"/>
  <c r="J122" i="12"/>
  <c r="J123" i="12" a="1"/>
  <c r="J123" i="12"/>
  <c r="J124" i="12" a="1"/>
  <c r="J124" i="12"/>
  <c r="J125" i="12" a="1"/>
  <c r="J125" i="12"/>
  <c r="J126" i="12" a="1"/>
  <c r="J126" i="12"/>
  <c r="J127" i="12" a="1"/>
  <c r="J127" i="12"/>
  <c r="J128" i="12" a="1"/>
  <c r="J128" i="12"/>
  <c r="J129" i="12" a="1"/>
  <c r="J129" i="12"/>
  <c r="J130" i="12" a="1"/>
  <c r="J130" i="12"/>
  <c r="J131" i="12" a="1"/>
  <c r="J131" i="12"/>
  <c r="J132" i="12" a="1"/>
  <c r="J132" i="12"/>
  <c r="J133" i="12" a="1"/>
  <c r="J133" i="12"/>
  <c r="J134" i="12" a="1"/>
  <c r="J134" i="12"/>
  <c r="J135" i="12" a="1"/>
  <c r="J135" i="12"/>
  <c r="J136" i="12" a="1"/>
  <c r="J136" i="12"/>
  <c r="J137" i="12" a="1"/>
  <c r="J137" i="12"/>
  <c r="J138" i="12" a="1"/>
  <c r="J138" i="12"/>
  <c r="J139" i="12" a="1"/>
  <c r="J139" i="12"/>
  <c r="J140" i="12" a="1"/>
  <c r="J140" i="12"/>
  <c r="J141" i="12" a="1"/>
  <c r="J141" i="12"/>
  <c r="J142" i="12" a="1"/>
  <c r="J142" i="12"/>
  <c r="J143" i="12" a="1"/>
  <c r="J143" i="12"/>
  <c r="J144" i="12" a="1"/>
  <c r="J144" i="12"/>
  <c r="J145" i="12" a="1"/>
  <c r="J145" i="12"/>
  <c r="J146" i="12" a="1"/>
  <c r="J146" i="12"/>
  <c r="J147" i="12" a="1"/>
  <c r="J147" i="12"/>
  <c r="J148" i="12" a="1"/>
  <c r="J148" i="12"/>
  <c r="J149" i="12" a="1"/>
  <c r="J149" i="12"/>
  <c r="J150" i="12" a="1"/>
  <c r="J150" i="12"/>
  <c r="J151" i="12" a="1"/>
  <c r="J151" i="12"/>
  <c r="J152" i="12" a="1"/>
  <c r="J152" i="12"/>
  <c r="J153" i="12" a="1"/>
  <c r="J153" i="12"/>
  <c r="J154" i="12" a="1"/>
  <c r="J154" i="12"/>
  <c r="J155" i="12" a="1"/>
  <c r="J155" i="12"/>
  <c r="J156" i="12" a="1"/>
  <c r="J156" i="12"/>
  <c r="J157" i="12" a="1"/>
  <c r="J157" i="12"/>
  <c r="J158" i="12" a="1"/>
  <c r="J158" i="12"/>
  <c r="J159" i="12" a="1"/>
  <c r="J159" i="12"/>
  <c r="J160" i="12" a="1"/>
  <c r="J160" i="12"/>
  <c r="J161" i="12" a="1"/>
  <c r="J161" i="12"/>
  <c r="J162" i="12" a="1"/>
  <c r="J162" i="12"/>
  <c r="J163" i="12" a="1"/>
  <c r="J163" i="12"/>
  <c r="J164" i="12" a="1"/>
  <c r="J164" i="12"/>
  <c r="J165" i="12" a="1"/>
  <c r="J165" i="12"/>
  <c r="J166" i="12" a="1"/>
  <c r="J166" i="12"/>
  <c r="J167" i="12" a="1"/>
  <c r="J167" i="12"/>
  <c r="J168" i="12" a="1"/>
  <c r="J168" i="12"/>
  <c r="J169" i="12" a="1"/>
  <c r="J169" i="12"/>
  <c r="J170" i="12" a="1"/>
  <c r="J170" i="12"/>
  <c r="J171" i="12" a="1"/>
  <c r="J171" i="12"/>
  <c r="J172" i="12" a="1"/>
  <c r="J172" i="12"/>
  <c r="J173" i="12" a="1"/>
  <c r="J173" i="12"/>
  <c r="J174" i="12" a="1"/>
  <c r="J174" i="12"/>
  <c r="J175" i="12" a="1"/>
  <c r="J175" i="12"/>
  <c r="J176" i="12" a="1"/>
  <c r="J176" i="12"/>
  <c r="J177" i="12" a="1"/>
  <c r="J177" i="12"/>
  <c r="J178" i="12" a="1"/>
  <c r="J178" i="12"/>
  <c r="J179" i="12" a="1"/>
  <c r="J179" i="12"/>
  <c r="J180" i="12" a="1"/>
  <c r="J180" i="12"/>
  <c r="J181" i="12" a="1"/>
  <c r="J181" i="12"/>
  <c r="J182" i="12" a="1"/>
  <c r="J182" i="12"/>
  <c r="J183" i="12" a="1"/>
  <c r="J183" i="12"/>
  <c r="J184" i="12" a="1"/>
  <c r="J184" i="12"/>
  <c r="J185" i="12" a="1"/>
  <c r="J185" i="12"/>
  <c r="J186" i="12" a="1"/>
  <c r="J186" i="12"/>
  <c r="J187" i="12" a="1"/>
  <c r="J187" i="12"/>
  <c r="J188" i="12" a="1"/>
  <c r="J188" i="12"/>
  <c r="J189" i="12" a="1"/>
  <c r="J189" i="12"/>
  <c r="J190" i="12" a="1"/>
  <c r="J190" i="12"/>
  <c r="J191" i="12" a="1"/>
  <c r="J191" i="12"/>
  <c r="J192" i="12" a="1"/>
  <c r="J192" i="12"/>
  <c r="J193" i="12" a="1"/>
  <c r="J193" i="12"/>
  <c r="J194" i="12" a="1"/>
  <c r="J194" i="12"/>
  <c r="J195" i="12" a="1"/>
  <c r="J195" i="12"/>
  <c r="J196" i="12" a="1"/>
  <c r="J196" i="12"/>
  <c r="J197" i="12" a="1"/>
  <c r="J197" i="12"/>
  <c r="J198" i="12" a="1"/>
  <c r="J198" i="12"/>
  <c r="J199" i="12" a="1"/>
  <c r="J199" i="12"/>
  <c r="J18" i="12" a="1"/>
  <c r="J18" i="12" s="1"/>
  <c r="F72" i="12"/>
  <c r="G72" i="12"/>
  <c r="F28" i="12"/>
  <c r="G28" i="12"/>
  <c r="F124" i="12"/>
  <c r="G124" i="12"/>
  <c r="F47" i="12"/>
  <c r="G47" i="12"/>
  <c r="F58" i="12"/>
  <c r="G58" i="12"/>
  <c r="F83" i="12"/>
  <c r="G83" i="12"/>
  <c r="F75" i="12"/>
  <c r="G75" i="12"/>
  <c r="F77" i="12"/>
  <c r="G77" i="12"/>
  <c r="F193" i="12"/>
  <c r="G193" i="12"/>
  <c r="F115" i="12"/>
  <c r="G115" i="12"/>
  <c r="F162" i="12"/>
  <c r="G162" i="12"/>
  <c r="F149" i="12"/>
  <c r="G149" i="12"/>
  <c r="F90" i="12"/>
  <c r="G90" i="12"/>
  <c r="F164" i="12"/>
  <c r="G164" i="12"/>
  <c r="F150" i="12"/>
  <c r="G150" i="12"/>
  <c r="F89" i="12"/>
  <c r="G89" i="12"/>
  <c r="F180" i="12"/>
  <c r="G180" i="12"/>
  <c r="F39" i="12"/>
  <c r="G39" i="12"/>
  <c r="F172" i="12"/>
  <c r="G172" i="12"/>
  <c r="F158" i="12"/>
  <c r="G158" i="12"/>
  <c r="F173" i="12"/>
  <c r="G173" i="12"/>
  <c r="F118" i="12"/>
  <c r="G118" i="12"/>
  <c r="F24" i="12"/>
  <c r="G24" i="12"/>
  <c r="F113" i="12"/>
  <c r="G113" i="12"/>
  <c r="F174" i="12"/>
  <c r="G174" i="12"/>
  <c r="F84" i="12"/>
  <c r="G84" i="12"/>
  <c r="F97" i="12"/>
  <c r="G97" i="12"/>
  <c r="F21" i="12"/>
  <c r="G21" i="12"/>
  <c r="F175" i="12"/>
  <c r="G175" i="12"/>
  <c r="F52" i="12"/>
  <c r="G52" i="12"/>
  <c r="F194" i="12"/>
  <c r="G194" i="12"/>
  <c r="F196" i="12"/>
  <c r="G196" i="12"/>
  <c r="F44" i="12"/>
  <c r="G44" i="12"/>
  <c r="F49" i="12"/>
  <c r="G49" i="12"/>
  <c r="F157" i="12"/>
  <c r="G157" i="12"/>
  <c r="F71" i="12"/>
  <c r="G71" i="12"/>
  <c r="F53" i="12"/>
  <c r="G53" i="12"/>
  <c r="F46" i="12"/>
  <c r="G46" i="12"/>
  <c r="F32" i="12"/>
  <c r="G32" i="12"/>
  <c r="F94" i="12"/>
  <c r="G94" i="12"/>
  <c r="F195" i="12"/>
  <c r="G195" i="12"/>
  <c r="F155" i="12"/>
  <c r="G155" i="12"/>
  <c r="F66" i="12"/>
  <c r="G66" i="12"/>
  <c r="F76" i="12"/>
  <c r="G76" i="12"/>
  <c r="F105" i="12"/>
  <c r="G105" i="12"/>
  <c r="F165" i="12"/>
  <c r="G165" i="12"/>
  <c r="F65" i="12"/>
  <c r="G65" i="12"/>
  <c r="F181" i="12"/>
  <c r="G181" i="12"/>
  <c r="F43" i="12"/>
  <c r="G43" i="12"/>
  <c r="F79" i="12"/>
  <c r="G79" i="12"/>
  <c r="F99" i="12"/>
  <c r="G99" i="12"/>
  <c r="F107" i="12"/>
  <c r="G107" i="12"/>
  <c r="F138" i="12"/>
  <c r="G138" i="12"/>
  <c r="F132" i="12"/>
  <c r="G132" i="12"/>
  <c r="F37" i="12"/>
  <c r="G37" i="12"/>
  <c r="F116" i="12"/>
  <c r="G116" i="12"/>
  <c r="F110" i="12"/>
  <c r="G110" i="12"/>
  <c r="F177" i="12"/>
  <c r="G177" i="12"/>
  <c r="F26" i="12"/>
  <c r="G26" i="12"/>
  <c r="F156" i="12"/>
  <c r="G156" i="12"/>
  <c r="F25" i="12"/>
  <c r="G25" i="12"/>
  <c r="F119" i="12"/>
  <c r="G119" i="12"/>
  <c r="F176" i="12"/>
  <c r="G176" i="12"/>
  <c r="F92" i="12"/>
  <c r="G92" i="12"/>
  <c r="F41" i="12"/>
  <c r="G41" i="12"/>
  <c r="F198" i="12"/>
  <c r="G198" i="12"/>
  <c r="F128" i="12"/>
  <c r="G128" i="12"/>
  <c r="F152" i="12"/>
  <c r="G152" i="12"/>
  <c r="F20" i="12"/>
  <c r="G20" i="12"/>
  <c r="F145" i="12"/>
  <c r="G145" i="12"/>
  <c r="F182" i="12"/>
  <c r="G182" i="12"/>
  <c r="F27" i="12"/>
  <c r="G27" i="12"/>
  <c r="F139" i="12"/>
  <c r="G139" i="12"/>
  <c r="F48" i="12"/>
  <c r="G48" i="12"/>
  <c r="F33" i="12"/>
  <c r="G33" i="12"/>
  <c r="F86" i="12"/>
  <c r="G86" i="12"/>
  <c r="F93" i="12"/>
  <c r="G93" i="12"/>
  <c r="F153" i="12"/>
  <c r="G153" i="12"/>
  <c r="F188" i="12"/>
  <c r="G188" i="12"/>
  <c r="F30" i="12"/>
  <c r="G30" i="12"/>
  <c r="F140" i="12"/>
  <c r="G140" i="12"/>
  <c r="F36" i="12"/>
  <c r="G36" i="12"/>
  <c r="F178" i="12"/>
  <c r="G178" i="12"/>
  <c r="F57" i="12"/>
  <c r="G57" i="12"/>
  <c r="F161" i="12"/>
  <c r="G161" i="12"/>
  <c r="F91" i="12"/>
  <c r="G91" i="12"/>
  <c r="F42" i="12"/>
  <c r="G42" i="12"/>
  <c r="F63" i="12"/>
  <c r="G63" i="12"/>
  <c r="F55" i="12"/>
  <c r="G55" i="12"/>
  <c r="F81" i="12"/>
  <c r="G81" i="12"/>
  <c r="F87" i="12"/>
  <c r="G87" i="12"/>
  <c r="F64" i="12"/>
  <c r="G64" i="12"/>
  <c r="F73" i="12"/>
  <c r="G73" i="12"/>
  <c r="F135" i="12"/>
  <c r="G135" i="12"/>
  <c r="F34" i="12"/>
  <c r="G34" i="12"/>
  <c r="F111" i="12"/>
  <c r="G111" i="12"/>
  <c r="F146" i="12"/>
  <c r="G146" i="12"/>
  <c r="F114" i="12"/>
  <c r="G114" i="12"/>
  <c r="F147" i="12"/>
  <c r="G147" i="12"/>
  <c r="F18" i="12"/>
  <c r="G18" i="12"/>
  <c r="F38" i="12"/>
  <c r="G38" i="12"/>
  <c r="F160" i="12"/>
  <c r="G160" i="12"/>
  <c r="F117" i="12"/>
  <c r="G117" i="12"/>
  <c r="F127" i="12"/>
  <c r="G127" i="12"/>
  <c r="F108" i="12"/>
  <c r="G108" i="12"/>
  <c r="F78" i="12"/>
  <c r="G78" i="12"/>
  <c r="F129" i="12"/>
  <c r="G129" i="12"/>
  <c r="F137" i="12"/>
  <c r="G137" i="12"/>
  <c r="F51" i="12"/>
  <c r="G51" i="12"/>
  <c r="F126" i="12"/>
  <c r="G126" i="12"/>
  <c r="F141" i="12"/>
  <c r="G141" i="12"/>
  <c r="F120" i="12"/>
  <c r="G120" i="12"/>
  <c r="F166" i="12"/>
  <c r="G166" i="12"/>
  <c r="F69" i="12"/>
  <c r="G69" i="12"/>
  <c r="F85" i="12"/>
  <c r="G85" i="12"/>
  <c r="F104" i="12"/>
  <c r="G104" i="12"/>
  <c r="F80" i="12"/>
  <c r="G80" i="12"/>
  <c r="F179" i="12"/>
  <c r="G179" i="12"/>
  <c r="F88" i="12"/>
  <c r="G88" i="12"/>
  <c r="F154" i="12"/>
  <c r="G154" i="12"/>
  <c r="F70" i="12"/>
  <c r="G70" i="12"/>
  <c r="F151" i="12"/>
  <c r="G151" i="12"/>
  <c r="F61" i="12"/>
  <c r="G61" i="12"/>
  <c r="F96" i="12"/>
  <c r="G96" i="12"/>
  <c r="F68" i="12"/>
  <c r="G68" i="12"/>
  <c r="F136" i="12"/>
  <c r="G136" i="12"/>
  <c r="F170" i="12"/>
  <c r="G170" i="12"/>
  <c r="F31" i="12"/>
  <c r="G31" i="12"/>
  <c r="F19" i="12"/>
  <c r="G19" i="12"/>
  <c r="F59" i="12"/>
  <c r="G59" i="12"/>
  <c r="F183" i="12"/>
  <c r="G183" i="12"/>
  <c r="F100" i="12"/>
  <c r="G100" i="12"/>
  <c r="F29" i="12"/>
  <c r="G29" i="12"/>
  <c r="F67" i="12"/>
  <c r="G67" i="12"/>
  <c r="F184" i="12"/>
  <c r="G184" i="12"/>
  <c r="F40" i="12"/>
  <c r="G40" i="12"/>
  <c r="F112" i="12"/>
  <c r="G112" i="12"/>
  <c r="F54" i="12"/>
  <c r="G54" i="12"/>
  <c r="F50" i="12"/>
  <c r="G50" i="12"/>
  <c r="F74" i="12"/>
  <c r="G74" i="12"/>
  <c r="F62" i="12"/>
  <c r="G62" i="12"/>
  <c r="F189" i="12"/>
  <c r="G189" i="12"/>
  <c r="F130" i="12"/>
  <c r="G130" i="12"/>
  <c r="F56" i="12"/>
  <c r="G56" i="12"/>
  <c r="F187" i="12"/>
  <c r="G187" i="12"/>
  <c r="F103" i="12"/>
  <c r="G103" i="12"/>
  <c r="F190" i="12"/>
  <c r="G190" i="12"/>
  <c r="F35" i="12"/>
  <c r="G35" i="12"/>
  <c r="F171" i="12"/>
  <c r="G171" i="12"/>
  <c r="F163" i="12"/>
  <c r="G163" i="12"/>
  <c r="F168" i="12"/>
  <c r="G168" i="12"/>
  <c r="F121" i="12"/>
  <c r="G121" i="12"/>
  <c r="F192" i="12"/>
  <c r="G192" i="12"/>
  <c r="F95" i="12"/>
  <c r="G95" i="12"/>
  <c r="F22" i="12"/>
  <c r="G22" i="12"/>
  <c r="F142" i="12"/>
  <c r="G142" i="12"/>
  <c r="F185" i="12"/>
  <c r="G185" i="12"/>
  <c r="F102" i="12"/>
  <c r="G102" i="12"/>
  <c r="F106" i="12"/>
  <c r="G106" i="12"/>
  <c r="F199" i="12"/>
  <c r="G199" i="12"/>
  <c r="F191" i="12"/>
  <c r="G191" i="12"/>
  <c r="F186" i="12"/>
  <c r="G186" i="12"/>
  <c r="F98" i="12"/>
  <c r="G98" i="12"/>
  <c r="F133" i="12"/>
  <c r="G133" i="12"/>
  <c r="F169" i="12"/>
  <c r="G169" i="12"/>
  <c r="F45" i="12"/>
  <c r="G45" i="12"/>
  <c r="F82" i="12"/>
  <c r="G82" i="12"/>
  <c r="F148" i="12"/>
  <c r="G148" i="12"/>
  <c r="F131" i="12"/>
  <c r="G131" i="12"/>
  <c r="F197" i="12"/>
  <c r="G197" i="12"/>
  <c r="F109" i="12"/>
  <c r="G109" i="12"/>
  <c r="F122" i="12"/>
  <c r="G122" i="12"/>
  <c r="F143" i="12"/>
  <c r="G143" i="12"/>
  <c r="F167" i="12"/>
  <c r="G167" i="12"/>
  <c r="F101" i="12"/>
  <c r="G101" i="12"/>
  <c r="F123" i="12"/>
  <c r="G123" i="12"/>
  <c r="F159" i="12"/>
  <c r="G159" i="12"/>
  <c r="F125" i="12"/>
  <c r="G125" i="12"/>
  <c r="F134" i="12"/>
  <c r="G134" i="12"/>
  <c r="F144" i="12"/>
  <c r="G144" i="12"/>
  <c r="F60" i="12"/>
  <c r="G60" i="12"/>
  <c r="G23" i="12"/>
  <c r="F23" i="12"/>
  <c r="X37" i="12"/>
  <c r="Y37" i="12"/>
  <c r="Z37" i="12"/>
  <c r="AA37" i="12"/>
  <c r="X24" i="12"/>
  <c r="Y24" i="12"/>
  <c r="Z24" i="12"/>
  <c r="AA24" i="12"/>
  <c r="X31" i="12"/>
  <c r="Y31" i="12"/>
  <c r="Z31" i="12"/>
  <c r="AA31" i="12"/>
  <c r="X65" i="12"/>
  <c r="Y65" i="12"/>
  <c r="Z65" i="12"/>
  <c r="AA65" i="12"/>
  <c r="X80" i="12"/>
  <c r="Y80" i="12"/>
  <c r="Z80" i="12"/>
  <c r="AA80" i="12"/>
  <c r="X82" i="12"/>
  <c r="Y82" i="12"/>
  <c r="Z82" i="12"/>
  <c r="AD82" i="12" s="1"/>
  <c r="AE82" i="12" s="1" a="1"/>
  <c r="AE82" i="12" s="1"/>
  <c r="AA82" i="12"/>
  <c r="X73" i="12"/>
  <c r="Y73" i="12"/>
  <c r="Z73" i="12"/>
  <c r="AA73" i="12"/>
  <c r="X32" i="12"/>
  <c r="AD32" i="12" s="1"/>
  <c r="AE32" i="12" s="1" a="1"/>
  <c r="AE32" i="12" s="1"/>
  <c r="Y32" i="12"/>
  <c r="Z32" i="12"/>
  <c r="AA32" i="12"/>
  <c r="X76" i="12"/>
  <c r="Y76" i="12"/>
  <c r="Z76" i="12"/>
  <c r="AA76" i="12"/>
  <c r="X34" i="12"/>
  <c r="Y34" i="12"/>
  <c r="Z34" i="12"/>
  <c r="AA34" i="12"/>
  <c r="X40" i="12"/>
  <c r="Y40" i="12"/>
  <c r="Z40" i="12"/>
  <c r="AA40" i="12"/>
  <c r="X58" i="12"/>
  <c r="Y58" i="12"/>
  <c r="Z58" i="12"/>
  <c r="AA58" i="12"/>
  <c r="X47" i="12"/>
  <c r="Y47" i="12"/>
  <c r="Z47" i="12"/>
  <c r="AA47" i="12"/>
  <c r="X59" i="12"/>
  <c r="Y59" i="12"/>
  <c r="Z59" i="12"/>
  <c r="AA59" i="12"/>
  <c r="AD59" i="12"/>
  <c r="AE59" i="12" s="1" a="1"/>
  <c r="AE59" i="12" s="1"/>
  <c r="X77" i="12"/>
  <c r="Y77" i="12"/>
  <c r="Z77" i="12"/>
  <c r="AA77" i="12"/>
  <c r="X53" i="12"/>
  <c r="Y53" i="12"/>
  <c r="Z53" i="12"/>
  <c r="AA53" i="12"/>
  <c r="M46" i="12"/>
  <c r="N46" i="12"/>
  <c r="O46" i="12"/>
  <c r="P46" i="12"/>
  <c r="M18" i="12"/>
  <c r="N18" i="12"/>
  <c r="O18" i="12"/>
  <c r="P18" i="12"/>
  <c r="B98" i="12"/>
  <c r="C98" i="12"/>
  <c r="D98" i="12"/>
  <c r="E98" i="12"/>
  <c r="B133" i="12"/>
  <c r="C133" i="12"/>
  <c r="D133" i="12"/>
  <c r="E133" i="12"/>
  <c r="B169" i="12"/>
  <c r="C169" i="12"/>
  <c r="D169" i="12"/>
  <c r="E169" i="12"/>
  <c r="B45" i="12"/>
  <c r="C45" i="12"/>
  <c r="D45" i="12"/>
  <c r="E45" i="12"/>
  <c r="B82" i="12"/>
  <c r="C82" i="12"/>
  <c r="D82" i="12"/>
  <c r="E82" i="12"/>
  <c r="B148" i="12"/>
  <c r="C148" i="12"/>
  <c r="D148" i="12"/>
  <c r="E148" i="12"/>
  <c r="B131" i="12"/>
  <c r="C131" i="12"/>
  <c r="D131" i="12"/>
  <c r="E131" i="12"/>
  <c r="B197" i="12"/>
  <c r="C197" i="12"/>
  <c r="D197" i="12"/>
  <c r="E197" i="12"/>
  <c r="B109" i="12"/>
  <c r="C109" i="12"/>
  <c r="D109" i="12"/>
  <c r="E109" i="12"/>
  <c r="B122" i="12"/>
  <c r="C122" i="12"/>
  <c r="D122" i="12"/>
  <c r="E122" i="12"/>
  <c r="B143" i="12"/>
  <c r="C143" i="12"/>
  <c r="D143" i="12"/>
  <c r="E143" i="12"/>
  <c r="B167" i="12"/>
  <c r="C167" i="12"/>
  <c r="D167" i="12"/>
  <c r="E167" i="12"/>
  <c r="B101" i="12"/>
  <c r="H101" i="12" s="1"/>
  <c r="I101" i="12" s="1" a="1"/>
  <c r="I101" i="12" s="1"/>
  <c r="C101" i="12"/>
  <c r="D101" i="12"/>
  <c r="E101" i="12"/>
  <c r="B123" i="12"/>
  <c r="C123" i="12"/>
  <c r="D123" i="12"/>
  <c r="E123" i="12"/>
  <c r="B159" i="12"/>
  <c r="C159" i="12"/>
  <c r="D159" i="12"/>
  <c r="E159" i="12"/>
  <c r="B125" i="12"/>
  <c r="C125" i="12"/>
  <c r="D125" i="12"/>
  <c r="E125" i="12"/>
  <c r="B134" i="12"/>
  <c r="C134" i="12"/>
  <c r="D134" i="12"/>
  <c r="E134" i="12"/>
  <c r="B144" i="12"/>
  <c r="C144" i="12"/>
  <c r="D144" i="12"/>
  <c r="E144" i="12"/>
  <c r="B60" i="12"/>
  <c r="C60" i="12"/>
  <c r="D60" i="12"/>
  <c r="E60" i="12"/>
  <c r="J2" i="17"/>
  <c r="J3" i="17"/>
  <c r="J4" i="17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D2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76" i="17"/>
  <c r="D77" i="17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J2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X69" i="12"/>
  <c r="X63" i="12"/>
  <c r="X67" i="12"/>
  <c r="X84" i="12"/>
  <c r="AD84" i="12" s="1"/>
  <c r="AE84" i="12" s="1" a="1"/>
  <c r="AE84" i="12" s="1"/>
  <c r="X22" i="12"/>
  <c r="X81" i="12"/>
  <c r="X66" i="12"/>
  <c r="X64" i="12"/>
  <c r="Y69" i="12"/>
  <c r="Y63" i="12"/>
  <c r="Y67" i="12"/>
  <c r="Y84" i="12"/>
  <c r="Y22" i="12"/>
  <c r="Y81" i="12"/>
  <c r="Y66" i="12"/>
  <c r="Y64" i="12"/>
  <c r="Z69" i="12"/>
  <c r="Z63" i="12"/>
  <c r="Z67" i="12"/>
  <c r="Z84" i="12"/>
  <c r="Z22" i="12"/>
  <c r="Z81" i="12"/>
  <c r="Z66" i="12"/>
  <c r="Z64" i="12"/>
  <c r="AA69" i="12"/>
  <c r="AA63" i="12"/>
  <c r="AA67" i="12"/>
  <c r="AA84" i="12"/>
  <c r="AA22" i="12"/>
  <c r="AA81" i="12"/>
  <c r="AA66" i="12"/>
  <c r="AA64" i="12"/>
  <c r="AD69" i="12"/>
  <c r="AE69" i="12" s="1" a="1"/>
  <c r="AE69" i="12" s="1"/>
  <c r="AD63" i="12"/>
  <c r="AE63" i="12" s="1" a="1"/>
  <c r="AE63" i="12" s="1"/>
  <c r="AD67" i="12"/>
  <c r="AE67" i="12" s="1" a="1"/>
  <c r="AE67" i="12" s="1"/>
  <c r="AD64" i="12"/>
  <c r="AE64" i="12" s="1" a="1"/>
  <c r="AE64" i="12" s="1"/>
  <c r="M48" i="12"/>
  <c r="M34" i="12"/>
  <c r="M26" i="12"/>
  <c r="M43" i="12"/>
  <c r="M23" i="12"/>
  <c r="M59" i="12"/>
  <c r="M49" i="12"/>
  <c r="M19" i="12"/>
  <c r="M36" i="12"/>
  <c r="M52" i="12"/>
  <c r="M45" i="12"/>
  <c r="M57" i="12"/>
  <c r="M50" i="12"/>
  <c r="M28" i="12"/>
  <c r="N48" i="12"/>
  <c r="N34" i="12"/>
  <c r="N26" i="12"/>
  <c r="N43" i="12"/>
  <c r="N23" i="12"/>
  <c r="N59" i="12"/>
  <c r="N49" i="12"/>
  <c r="N19" i="12"/>
  <c r="N36" i="12"/>
  <c r="N52" i="12"/>
  <c r="N45" i="12"/>
  <c r="N57" i="12"/>
  <c r="N50" i="12"/>
  <c r="N28" i="12"/>
  <c r="O48" i="12"/>
  <c r="O34" i="12"/>
  <c r="O26" i="12"/>
  <c r="O43" i="12"/>
  <c r="O23" i="12"/>
  <c r="O59" i="12"/>
  <c r="O49" i="12"/>
  <c r="O19" i="12"/>
  <c r="O36" i="12"/>
  <c r="O52" i="12"/>
  <c r="O45" i="12"/>
  <c r="O57" i="12"/>
  <c r="O50" i="12"/>
  <c r="O28" i="12"/>
  <c r="P48" i="12"/>
  <c r="P34" i="12"/>
  <c r="P26" i="12"/>
  <c r="P43" i="12"/>
  <c r="P23" i="12"/>
  <c r="P59" i="12"/>
  <c r="P49" i="12"/>
  <c r="P19" i="12"/>
  <c r="P36" i="12"/>
  <c r="P52" i="12"/>
  <c r="P45" i="12"/>
  <c r="P57" i="12"/>
  <c r="P50" i="12"/>
  <c r="P28" i="12"/>
  <c r="B175" i="12"/>
  <c r="B129" i="12"/>
  <c r="B67" i="12"/>
  <c r="B19" i="12"/>
  <c r="B34" i="12"/>
  <c r="B89" i="12"/>
  <c r="B55" i="12"/>
  <c r="B138" i="12"/>
  <c r="B81" i="12"/>
  <c r="B111" i="12"/>
  <c r="B90" i="12"/>
  <c r="B41" i="12"/>
  <c r="B31" i="12"/>
  <c r="B171" i="12"/>
  <c r="B145" i="12"/>
  <c r="B100" i="12"/>
  <c r="B24" i="12"/>
  <c r="B177" i="12"/>
  <c r="B187" i="12"/>
  <c r="B136" i="12"/>
  <c r="B150" i="12"/>
  <c r="B37" i="12"/>
  <c r="B48" i="12"/>
  <c r="B18" i="12"/>
  <c r="B168" i="12"/>
  <c r="B105" i="12"/>
  <c r="B155" i="12"/>
  <c r="B38" i="12"/>
  <c r="B183" i="12"/>
  <c r="B104" i="12"/>
  <c r="C175" i="12"/>
  <c r="C129" i="12"/>
  <c r="C67" i="12"/>
  <c r="C19" i="12"/>
  <c r="C34" i="12"/>
  <c r="C89" i="12"/>
  <c r="C55" i="12"/>
  <c r="C138" i="12"/>
  <c r="C81" i="12"/>
  <c r="C111" i="12"/>
  <c r="C90" i="12"/>
  <c r="C41" i="12"/>
  <c r="C31" i="12"/>
  <c r="C171" i="12"/>
  <c r="C145" i="12"/>
  <c r="C100" i="12"/>
  <c r="C24" i="12"/>
  <c r="C177" i="12"/>
  <c r="C187" i="12"/>
  <c r="C136" i="12"/>
  <c r="C150" i="12"/>
  <c r="C37" i="12"/>
  <c r="C48" i="12"/>
  <c r="C18" i="12"/>
  <c r="C168" i="12"/>
  <c r="C105" i="12"/>
  <c r="C155" i="12"/>
  <c r="C38" i="12"/>
  <c r="C183" i="12"/>
  <c r="C104" i="12"/>
  <c r="D175" i="12"/>
  <c r="D129" i="12"/>
  <c r="D67" i="12"/>
  <c r="D19" i="12"/>
  <c r="D34" i="12"/>
  <c r="D89" i="12"/>
  <c r="D55" i="12"/>
  <c r="D138" i="12"/>
  <c r="D81" i="12"/>
  <c r="D111" i="12"/>
  <c r="D90" i="12"/>
  <c r="D41" i="12"/>
  <c r="D31" i="12"/>
  <c r="D171" i="12"/>
  <c r="D145" i="12"/>
  <c r="D100" i="12"/>
  <c r="D24" i="12"/>
  <c r="D177" i="12"/>
  <c r="D187" i="12"/>
  <c r="D136" i="12"/>
  <c r="D150" i="12"/>
  <c r="D37" i="12"/>
  <c r="D48" i="12"/>
  <c r="D18" i="12"/>
  <c r="D168" i="12"/>
  <c r="D105" i="12"/>
  <c r="D155" i="12"/>
  <c r="D38" i="12"/>
  <c r="D183" i="12"/>
  <c r="D104" i="12"/>
  <c r="E175" i="12"/>
  <c r="E129" i="12"/>
  <c r="E67" i="12"/>
  <c r="E19" i="12"/>
  <c r="E34" i="12"/>
  <c r="E89" i="12"/>
  <c r="E55" i="12"/>
  <c r="E138" i="12"/>
  <c r="E81" i="12"/>
  <c r="E111" i="12"/>
  <c r="E90" i="12"/>
  <c r="E41" i="12"/>
  <c r="E31" i="12"/>
  <c r="E171" i="12"/>
  <c r="E145" i="12"/>
  <c r="H145" i="12" s="1"/>
  <c r="I145" i="12" s="1" a="1"/>
  <c r="I145" i="12" s="1"/>
  <c r="E100" i="12"/>
  <c r="E24" i="12"/>
  <c r="E177" i="12"/>
  <c r="E187" i="12"/>
  <c r="E136" i="12"/>
  <c r="E150" i="12"/>
  <c r="E37" i="12"/>
  <c r="E48" i="12"/>
  <c r="H48" i="12" s="1"/>
  <c r="I48" i="12" s="1" a="1"/>
  <c r="I48" i="12" s="1"/>
  <c r="E18" i="12"/>
  <c r="E168" i="12"/>
  <c r="E105" i="12"/>
  <c r="E155" i="12"/>
  <c r="E38" i="12"/>
  <c r="E183" i="12"/>
  <c r="E104" i="12"/>
  <c r="H129" i="12"/>
  <c r="I129" i="12" s="1" a="1"/>
  <c r="I129" i="12" s="1"/>
  <c r="AL19" i="12"/>
  <c r="AL18" i="12"/>
  <c r="AL20" i="12"/>
  <c r="AL21" i="12"/>
  <c r="AL22" i="12"/>
  <c r="AA43" i="12"/>
  <c r="AA78" i="12"/>
  <c r="AA18" i="12"/>
  <c r="AA56" i="12"/>
  <c r="AA74" i="12"/>
  <c r="AA46" i="12"/>
  <c r="AA52" i="12"/>
  <c r="AA72" i="12"/>
  <c r="AA26" i="12"/>
  <c r="AA44" i="12"/>
  <c r="AA61" i="12"/>
  <c r="AA75" i="12"/>
  <c r="AA38" i="12"/>
  <c r="AA19" i="12"/>
  <c r="AA83" i="12"/>
  <c r="AA35" i="12"/>
  <c r="AA28" i="12"/>
  <c r="AA51" i="12"/>
  <c r="AA21" i="12"/>
  <c r="AA45" i="12"/>
  <c r="AA29" i="12"/>
  <c r="AA79" i="12"/>
  <c r="AA41" i="12"/>
  <c r="AA42" i="12"/>
  <c r="AA30" i="12"/>
  <c r="AA70" i="12"/>
  <c r="AA48" i="12"/>
  <c r="AA49" i="12"/>
  <c r="AA55" i="12"/>
  <c r="AA20" i="12"/>
  <c r="AA23" i="12"/>
  <c r="AA33" i="12"/>
  <c r="AA50" i="12"/>
  <c r="AA39" i="12"/>
  <c r="AA71" i="12"/>
  <c r="AA36" i="12"/>
  <c r="AA54" i="12"/>
  <c r="AA68" i="12"/>
  <c r="AA25" i="12"/>
  <c r="AA57" i="12"/>
  <c r="AA62" i="12"/>
  <c r="AA27" i="12"/>
  <c r="AA60" i="12"/>
  <c r="P37" i="12"/>
  <c r="P44" i="12"/>
  <c r="P22" i="12"/>
  <c r="P31" i="12"/>
  <c r="P58" i="12"/>
  <c r="P40" i="12"/>
  <c r="P21" i="12"/>
  <c r="P61" i="12"/>
  <c r="P56" i="12"/>
  <c r="P60" i="12"/>
  <c r="P30" i="12"/>
  <c r="P47" i="12"/>
  <c r="P41" i="12"/>
  <c r="P53" i="12"/>
  <c r="P38" i="12"/>
  <c r="P27" i="12"/>
  <c r="P55" i="12"/>
  <c r="P42" i="12"/>
  <c r="P25" i="12"/>
  <c r="P35" i="12"/>
  <c r="P33" i="12"/>
  <c r="P24" i="12"/>
  <c r="P32" i="12"/>
  <c r="P20" i="12"/>
  <c r="P54" i="12"/>
  <c r="P51" i="12"/>
  <c r="P29" i="12"/>
  <c r="P39" i="12"/>
  <c r="E118" i="12"/>
  <c r="E198" i="12"/>
  <c r="E135" i="12"/>
  <c r="E102" i="12"/>
  <c r="E66" i="12"/>
  <c r="E132" i="12"/>
  <c r="E80" i="12"/>
  <c r="E158" i="12"/>
  <c r="E70" i="12"/>
  <c r="E126" i="12"/>
  <c r="E163" i="12"/>
  <c r="E21" i="12"/>
  <c r="E142" i="12"/>
  <c r="E114" i="12"/>
  <c r="E188" i="12"/>
  <c r="E192" i="12"/>
  <c r="E23" i="12"/>
  <c r="E140" i="12"/>
  <c r="E149" i="12"/>
  <c r="E25" i="12"/>
  <c r="E186" i="12"/>
  <c r="E28" i="12"/>
  <c r="E79" i="12"/>
  <c r="E185" i="12"/>
  <c r="E190" i="12"/>
  <c r="E152" i="12"/>
  <c r="E47" i="12"/>
  <c r="E199" i="12"/>
  <c r="E42" i="12"/>
  <c r="E20" i="12"/>
  <c r="E74" i="12"/>
  <c r="E68" i="12"/>
  <c r="E153" i="12"/>
  <c r="E117" i="12"/>
  <c r="E50" i="12"/>
  <c r="E52" i="12"/>
  <c r="E87" i="12"/>
  <c r="E59" i="12"/>
  <c r="E184" i="12"/>
  <c r="E108" i="12"/>
  <c r="E54" i="12"/>
  <c r="E69" i="12"/>
  <c r="E107" i="12"/>
  <c r="E58" i="12"/>
  <c r="E30" i="12"/>
  <c r="E53" i="12"/>
  <c r="E40" i="12"/>
  <c r="E97" i="12"/>
  <c r="E160" i="12"/>
  <c r="E164" i="12"/>
  <c r="E128" i="12"/>
  <c r="E127" i="12"/>
  <c r="E172" i="12"/>
  <c r="E72" i="12"/>
  <c r="E64" i="12"/>
  <c r="E32" i="12"/>
  <c r="E71" i="12"/>
  <c r="E173" i="12"/>
  <c r="E113" i="12"/>
  <c r="E76" i="12"/>
  <c r="E49" i="12"/>
  <c r="E162" i="12"/>
  <c r="E166" i="12"/>
  <c r="E85" i="12"/>
  <c r="E156" i="12"/>
  <c r="E103" i="12"/>
  <c r="E33" i="12"/>
  <c r="E61" i="12"/>
  <c r="E119" i="12"/>
  <c r="E29" i="12"/>
  <c r="E121" i="12"/>
  <c r="E179" i="12"/>
  <c r="E83" i="12"/>
  <c r="E46" i="12"/>
  <c r="E193" i="12"/>
  <c r="E27" i="12"/>
  <c r="E112" i="12"/>
  <c r="E51" i="12"/>
  <c r="E139" i="12"/>
  <c r="E36" i="12"/>
  <c r="E65" i="12"/>
  <c r="E189" i="12"/>
  <c r="E195" i="12"/>
  <c r="E44" i="12"/>
  <c r="E93" i="12"/>
  <c r="E196" i="12"/>
  <c r="E124" i="12"/>
  <c r="E57" i="12"/>
  <c r="E157" i="12"/>
  <c r="E141" i="12"/>
  <c r="E181" i="12"/>
  <c r="E88" i="12"/>
  <c r="E78" i="12"/>
  <c r="E116" i="12"/>
  <c r="E170" i="12"/>
  <c r="E174" i="12"/>
  <c r="E94" i="12"/>
  <c r="E77" i="12"/>
  <c r="E151" i="12"/>
  <c r="E35" i="12"/>
  <c r="E73" i="12"/>
  <c r="E110" i="12"/>
  <c r="E161" i="12"/>
  <c r="E154" i="12"/>
  <c r="E92" i="12"/>
  <c r="E56" i="12"/>
  <c r="E180" i="12"/>
  <c r="E176" i="12"/>
  <c r="E75" i="12"/>
  <c r="E130" i="12"/>
  <c r="E26" i="12"/>
  <c r="E165" i="12"/>
  <c r="E62" i="12"/>
  <c r="E96" i="12"/>
  <c r="E84" i="12"/>
  <c r="E22" i="12"/>
  <c r="E182" i="12"/>
  <c r="E43" i="12"/>
  <c r="E137" i="12"/>
  <c r="E95" i="12"/>
  <c r="E146" i="12"/>
  <c r="E194" i="12"/>
  <c r="E120" i="12"/>
  <c r="E99" i="12"/>
  <c r="E147" i="12"/>
  <c r="E115" i="12"/>
  <c r="E178" i="12"/>
  <c r="E86" i="12"/>
  <c r="E39" i="12"/>
  <c r="E63" i="12"/>
  <c r="E91" i="12"/>
  <c r="E106" i="12"/>
  <c r="E191" i="12"/>
  <c r="J11" i="15"/>
  <c r="J12" i="15"/>
  <c r="J19" i="15"/>
  <c r="J20" i="15"/>
  <c r="J27" i="15"/>
  <c r="J28" i="15"/>
  <c r="J35" i="15"/>
  <c r="J36" i="15"/>
  <c r="J43" i="15"/>
  <c r="J44" i="15"/>
  <c r="J51" i="15"/>
  <c r="J52" i="15"/>
  <c r="J59" i="15"/>
  <c r="J60" i="15"/>
  <c r="J67" i="15"/>
  <c r="J68" i="15"/>
  <c r="J75" i="15"/>
  <c r="J76" i="15"/>
  <c r="J83" i="15"/>
  <c r="J84" i="15"/>
  <c r="J91" i="15"/>
  <c r="J92" i="15"/>
  <c r="J99" i="15"/>
  <c r="J100" i="15"/>
  <c r="J107" i="15"/>
  <c r="J108" i="15"/>
  <c r="J115" i="15"/>
  <c r="J116" i="15"/>
  <c r="J123" i="15"/>
  <c r="J124" i="15"/>
  <c r="J131" i="15"/>
  <c r="J132" i="15"/>
  <c r="J2" i="15"/>
  <c r="J4" i="15"/>
  <c r="J3" i="15"/>
  <c r="J6" i="15"/>
  <c r="J7" i="15"/>
  <c r="J8" i="15"/>
  <c r="J9" i="15"/>
  <c r="J10" i="15"/>
  <c r="J13" i="15"/>
  <c r="J14" i="15"/>
  <c r="J15" i="15"/>
  <c r="J16" i="15"/>
  <c r="J17" i="15"/>
  <c r="J18" i="15"/>
  <c r="J21" i="15"/>
  <c r="J22" i="15"/>
  <c r="J23" i="15"/>
  <c r="J24" i="15"/>
  <c r="J25" i="15"/>
  <c r="J26" i="15"/>
  <c r="J29" i="15"/>
  <c r="J30" i="15"/>
  <c r="J31" i="15"/>
  <c r="J32" i="15"/>
  <c r="J33" i="15"/>
  <c r="J34" i="15"/>
  <c r="J37" i="15"/>
  <c r="J38" i="15"/>
  <c r="J39" i="15"/>
  <c r="J40" i="15"/>
  <c r="J41" i="15"/>
  <c r="J42" i="15"/>
  <c r="J45" i="15"/>
  <c r="J46" i="15"/>
  <c r="J47" i="15"/>
  <c r="J48" i="15"/>
  <c r="J49" i="15"/>
  <c r="J50" i="15"/>
  <c r="J53" i="15"/>
  <c r="J54" i="15"/>
  <c r="J55" i="15"/>
  <c r="J56" i="15"/>
  <c r="J57" i="15"/>
  <c r="J58" i="15"/>
  <c r="J61" i="15"/>
  <c r="J62" i="15"/>
  <c r="J63" i="15"/>
  <c r="J64" i="15"/>
  <c r="J65" i="15"/>
  <c r="J66" i="15"/>
  <c r="J69" i="15"/>
  <c r="J70" i="15"/>
  <c r="J71" i="15"/>
  <c r="J72" i="15"/>
  <c r="J73" i="15"/>
  <c r="J74" i="15"/>
  <c r="J77" i="15"/>
  <c r="J78" i="15"/>
  <c r="J79" i="15"/>
  <c r="J80" i="15"/>
  <c r="J81" i="15"/>
  <c r="J82" i="15"/>
  <c r="J85" i="15"/>
  <c r="J86" i="15"/>
  <c r="J87" i="15"/>
  <c r="J88" i="15"/>
  <c r="J89" i="15"/>
  <c r="J90" i="15"/>
  <c r="J93" i="15"/>
  <c r="J94" i="15"/>
  <c r="J95" i="15"/>
  <c r="J96" i="15"/>
  <c r="J97" i="15"/>
  <c r="J98" i="15"/>
  <c r="J101" i="15"/>
  <c r="J102" i="15"/>
  <c r="J103" i="15"/>
  <c r="J104" i="15"/>
  <c r="J105" i="15"/>
  <c r="J106" i="15"/>
  <c r="J109" i="15"/>
  <c r="J110" i="15"/>
  <c r="J111" i="15"/>
  <c r="J112" i="15"/>
  <c r="J113" i="15"/>
  <c r="J114" i="15"/>
  <c r="J117" i="15"/>
  <c r="J118" i="15"/>
  <c r="J119" i="15"/>
  <c r="J120" i="15"/>
  <c r="J121" i="15"/>
  <c r="J122" i="15"/>
  <c r="J125" i="15"/>
  <c r="J126" i="15"/>
  <c r="J127" i="15"/>
  <c r="J128" i="15"/>
  <c r="J129" i="15"/>
  <c r="J130" i="15"/>
  <c r="J5" i="15"/>
  <c r="J2" i="14"/>
  <c r="AK20" i="12"/>
  <c r="AK21" i="12"/>
  <c r="AK22" i="12"/>
  <c r="AK18" i="12"/>
  <c r="AK19" i="12"/>
  <c r="AJ19" i="12"/>
  <c r="AJ20" i="12"/>
  <c r="AJ21" i="12"/>
  <c r="AJ22" i="12"/>
  <c r="AJ18" i="12"/>
  <c r="AI19" i="12"/>
  <c r="AI20" i="12"/>
  <c r="AO20" i="12" s="1"/>
  <c r="AP20" i="12" s="1" a="1"/>
  <c r="AP20" i="12" s="1"/>
  <c r="AI21" i="12"/>
  <c r="AO21" i="12" s="1"/>
  <c r="AP21" i="12" s="1" a="1"/>
  <c r="AP21" i="12" s="1"/>
  <c r="AI22" i="12"/>
  <c r="AI18" i="12"/>
  <c r="B198" i="12"/>
  <c r="C198" i="12"/>
  <c r="B135" i="12"/>
  <c r="C135" i="12"/>
  <c r="B102" i="12"/>
  <c r="C102" i="12"/>
  <c r="B66" i="12"/>
  <c r="C66" i="12"/>
  <c r="B132" i="12"/>
  <c r="C132" i="12"/>
  <c r="B80" i="12"/>
  <c r="C80" i="12"/>
  <c r="B158" i="12"/>
  <c r="C158" i="12"/>
  <c r="B70" i="12"/>
  <c r="C70" i="12"/>
  <c r="B126" i="12"/>
  <c r="C126" i="12"/>
  <c r="B163" i="12"/>
  <c r="C163" i="12"/>
  <c r="B21" i="12"/>
  <c r="C21" i="12"/>
  <c r="B142" i="12"/>
  <c r="C142" i="12"/>
  <c r="B114" i="12"/>
  <c r="C114" i="12"/>
  <c r="B188" i="12"/>
  <c r="C188" i="12"/>
  <c r="B192" i="12"/>
  <c r="C192" i="12"/>
  <c r="B23" i="12"/>
  <c r="C23" i="12"/>
  <c r="B140" i="12"/>
  <c r="C140" i="12"/>
  <c r="B149" i="12"/>
  <c r="C149" i="12"/>
  <c r="B25" i="12"/>
  <c r="C25" i="12"/>
  <c r="B186" i="12"/>
  <c r="C186" i="12"/>
  <c r="B28" i="12"/>
  <c r="C28" i="12"/>
  <c r="B79" i="12"/>
  <c r="C79" i="12"/>
  <c r="B185" i="12"/>
  <c r="C185" i="12"/>
  <c r="B190" i="12"/>
  <c r="C190" i="12"/>
  <c r="B152" i="12"/>
  <c r="C152" i="12"/>
  <c r="B47" i="12"/>
  <c r="C47" i="12"/>
  <c r="B199" i="12"/>
  <c r="C199" i="12"/>
  <c r="B42" i="12"/>
  <c r="C42" i="12"/>
  <c r="B20" i="12"/>
  <c r="C20" i="12"/>
  <c r="B74" i="12"/>
  <c r="C74" i="12"/>
  <c r="B68" i="12"/>
  <c r="C68" i="12"/>
  <c r="B153" i="12"/>
  <c r="C153" i="12"/>
  <c r="B117" i="12"/>
  <c r="C117" i="12"/>
  <c r="B50" i="12"/>
  <c r="C50" i="12"/>
  <c r="B52" i="12"/>
  <c r="C52" i="12"/>
  <c r="B87" i="12"/>
  <c r="C87" i="12"/>
  <c r="B59" i="12"/>
  <c r="C59" i="12"/>
  <c r="B184" i="12"/>
  <c r="C184" i="12"/>
  <c r="B108" i="12"/>
  <c r="C108" i="12"/>
  <c r="B54" i="12"/>
  <c r="C54" i="12"/>
  <c r="B69" i="12"/>
  <c r="C69" i="12"/>
  <c r="B107" i="12"/>
  <c r="C107" i="12"/>
  <c r="B58" i="12"/>
  <c r="C58" i="12"/>
  <c r="B30" i="12"/>
  <c r="C30" i="12"/>
  <c r="B53" i="12"/>
  <c r="C53" i="12"/>
  <c r="B40" i="12"/>
  <c r="C40" i="12"/>
  <c r="B97" i="12"/>
  <c r="C97" i="12"/>
  <c r="B160" i="12"/>
  <c r="C160" i="12"/>
  <c r="B164" i="12"/>
  <c r="C164" i="12"/>
  <c r="B128" i="12"/>
  <c r="C128" i="12"/>
  <c r="B127" i="12"/>
  <c r="C127" i="12"/>
  <c r="B172" i="12"/>
  <c r="C172" i="12"/>
  <c r="B72" i="12"/>
  <c r="C72" i="12"/>
  <c r="B64" i="12"/>
  <c r="C64" i="12"/>
  <c r="B32" i="12"/>
  <c r="C32" i="12"/>
  <c r="B71" i="12"/>
  <c r="C71" i="12"/>
  <c r="B173" i="12"/>
  <c r="C173" i="12"/>
  <c r="B113" i="12"/>
  <c r="C113" i="12"/>
  <c r="B76" i="12"/>
  <c r="C76" i="12"/>
  <c r="B49" i="12"/>
  <c r="C49" i="12"/>
  <c r="B162" i="12"/>
  <c r="C162" i="12"/>
  <c r="B166" i="12"/>
  <c r="C166" i="12"/>
  <c r="B85" i="12"/>
  <c r="C85" i="12"/>
  <c r="B156" i="12"/>
  <c r="C156" i="12"/>
  <c r="B103" i="12"/>
  <c r="C103" i="12"/>
  <c r="B33" i="12"/>
  <c r="C33" i="12"/>
  <c r="B61" i="12"/>
  <c r="C61" i="12"/>
  <c r="B119" i="12"/>
  <c r="C119" i="12"/>
  <c r="B29" i="12"/>
  <c r="C29" i="12"/>
  <c r="B121" i="12"/>
  <c r="C121" i="12"/>
  <c r="B179" i="12"/>
  <c r="C179" i="12"/>
  <c r="B83" i="12"/>
  <c r="C83" i="12"/>
  <c r="B46" i="12"/>
  <c r="C46" i="12"/>
  <c r="B193" i="12"/>
  <c r="C193" i="12"/>
  <c r="B27" i="12"/>
  <c r="C27" i="12"/>
  <c r="B112" i="12"/>
  <c r="C112" i="12"/>
  <c r="B51" i="12"/>
  <c r="C51" i="12"/>
  <c r="B139" i="12"/>
  <c r="C139" i="12"/>
  <c r="B36" i="12"/>
  <c r="C36" i="12"/>
  <c r="B65" i="12"/>
  <c r="C65" i="12"/>
  <c r="B189" i="12"/>
  <c r="C189" i="12"/>
  <c r="B195" i="12"/>
  <c r="C195" i="12"/>
  <c r="B44" i="12"/>
  <c r="C44" i="12"/>
  <c r="B93" i="12"/>
  <c r="C93" i="12"/>
  <c r="B196" i="12"/>
  <c r="C196" i="12"/>
  <c r="B124" i="12"/>
  <c r="C124" i="12"/>
  <c r="B57" i="12"/>
  <c r="C57" i="12"/>
  <c r="B157" i="12"/>
  <c r="C157" i="12"/>
  <c r="B141" i="12"/>
  <c r="C141" i="12"/>
  <c r="B181" i="12"/>
  <c r="C181" i="12"/>
  <c r="B88" i="12"/>
  <c r="C88" i="12"/>
  <c r="B78" i="12"/>
  <c r="C78" i="12"/>
  <c r="B116" i="12"/>
  <c r="C116" i="12"/>
  <c r="B170" i="12"/>
  <c r="C170" i="12"/>
  <c r="B174" i="12"/>
  <c r="C174" i="12"/>
  <c r="B94" i="12"/>
  <c r="C94" i="12"/>
  <c r="B77" i="12"/>
  <c r="C77" i="12"/>
  <c r="B151" i="12"/>
  <c r="C151" i="12"/>
  <c r="B35" i="12"/>
  <c r="C35" i="12"/>
  <c r="B73" i="12"/>
  <c r="C73" i="12"/>
  <c r="B110" i="12"/>
  <c r="C110" i="12"/>
  <c r="B161" i="12"/>
  <c r="C161" i="12"/>
  <c r="B154" i="12"/>
  <c r="C154" i="12"/>
  <c r="B92" i="12"/>
  <c r="C92" i="12"/>
  <c r="B56" i="12"/>
  <c r="C56" i="12"/>
  <c r="B180" i="12"/>
  <c r="C180" i="12"/>
  <c r="B176" i="12"/>
  <c r="C176" i="12"/>
  <c r="B75" i="12"/>
  <c r="C75" i="12"/>
  <c r="B130" i="12"/>
  <c r="C130" i="12"/>
  <c r="B26" i="12"/>
  <c r="C26" i="12"/>
  <c r="B165" i="12"/>
  <c r="C165" i="12"/>
  <c r="B62" i="12"/>
  <c r="C62" i="12"/>
  <c r="B96" i="12"/>
  <c r="C96" i="12"/>
  <c r="B84" i="12"/>
  <c r="C84" i="12"/>
  <c r="B22" i="12"/>
  <c r="C22" i="12"/>
  <c r="B182" i="12"/>
  <c r="C182" i="12"/>
  <c r="B43" i="12"/>
  <c r="C43" i="12"/>
  <c r="B137" i="12"/>
  <c r="C137" i="12"/>
  <c r="B95" i="12"/>
  <c r="C95" i="12"/>
  <c r="B146" i="12"/>
  <c r="C146" i="12"/>
  <c r="B194" i="12"/>
  <c r="C194" i="12"/>
  <c r="B120" i="12"/>
  <c r="C120" i="12"/>
  <c r="B99" i="12"/>
  <c r="C99" i="12"/>
  <c r="B147" i="12"/>
  <c r="C147" i="12"/>
  <c r="B115" i="12"/>
  <c r="C115" i="12"/>
  <c r="B178" i="12"/>
  <c r="C178" i="12"/>
  <c r="B86" i="12"/>
  <c r="C86" i="12"/>
  <c r="B39" i="12"/>
  <c r="C39" i="12"/>
  <c r="B63" i="12"/>
  <c r="C63" i="12"/>
  <c r="B91" i="12"/>
  <c r="C91" i="12"/>
  <c r="B106" i="12"/>
  <c r="C106" i="12"/>
  <c r="B191" i="12"/>
  <c r="C191" i="12"/>
  <c r="Z52" i="12"/>
  <c r="Z72" i="12"/>
  <c r="Z62" i="12"/>
  <c r="Z28" i="12"/>
  <c r="Z35" i="12"/>
  <c r="Z79" i="12"/>
  <c r="Z55" i="12"/>
  <c r="Z30" i="12"/>
  <c r="Z61" i="12"/>
  <c r="Z54" i="12"/>
  <c r="Z38" i="12"/>
  <c r="Z75" i="12"/>
  <c r="Z21" i="12"/>
  <c r="Z74" i="12"/>
  <c r="Z46" i="12"/>
  <c r="Z50" i="12"/>
  <c r="Z39" i="12"/>
  <c r="Z29" i="12"/>
  <c r="Z60" i="12"/>
  <c r="Z41" i="12"/>
  <c r="Z68" i="12"/>
  <c r="Z71" i="12"/>
  <c r="Z56" i="12"/>
  <c r="Z25" i="12"/>
  <c r="Z49" i="12"/>
  <c r="Z18" i="12"/>
  <c r="Z20" i="12"/>
  <c r="Z51" i="12"/>
  <c r="Z26" i="12"/>
  <c r="Z23" i="12"/>
  <c r="Z70" i="12"/>
  <c r="Z83" i="12"/>
  <c r="Z78" i="12"/>
  <c r="Z36" i="12"/>
  <c r="Z33" i="12"/>
  <c r="Z57" i="12"/>
  <c r="Z19" i="12"/>
  <c r="Z44" i="12"/>
  <c r="Z48" i="12"/>
  <c r="Z45" i="12"/>
  <c r="Z27" i="12"/>
  <c r="Y52" i="12"/>
  <c r="Y72" i="12"/>
  <c r="Y62" i="12"/>
  <c r="Y28" i="12"/>
  <c r="Y35" i="12"/>
  <c r="Y79" i="12"/>
  <c r="Y55" i="12"/>
  <c r="Y30" i="12"/>
  <c r="Y61" i="12"/>
  <c r="Y54" i="12"/>
  <c r="Y38" i="12"/>
  <c r="Y75" i="12"/>
  <c r="Y43" i="12"/>
  <c r="Y21" i="12"/>
  <c r="Y74" i="12"/>
  <c r="Y46" i="12"/>
  <c r="Y50" i="12"/>
  <c r="Y39" i="12"/>
  <c r="Y29" i="12"/>
  <c r="Y60" i="12"/>
  <c r="Y41" i="12"/>
  <c r="Y68" i="12"/>
  <c r="Y71" i="12"/>
  <c r="Y56" i="12"/>
  <c r="Y25" i="12"/>
  <c r="Y49" i="12"/>
  <c r="Y18" i="12"/>
  <c r="Y20" i="12"/>
  <c r="Y51" i="12"/>
  <c r="Y26" i="12"/>
  <c r="Y23" i="12"/>
  <c r="Y70" i="12"/>
  <c r="Y83" i="12"/>
  <c r="Y78" i="12"/>
  <c r="Y36" i="12"/>
  <c r="Y33" i="12"/>
  <c r="Y57" i="12"/>
  <c r="Y19" i="12"/>
  <c r="Y44" i="12"/>
  <c r="Y48" i="12"/>
  <c r="Y45" i="12"/>
  <c r="Y27" i="12"/>
  <c r="X52" i="12"/>
  <c r="X72" i="12"/>
  <c r="X62" i="12"/>
  <c r="X28" i="12"/>
  <c r="X35" i="12"/>
  <c r="X79" i="12"/>
  <c r="X55" i="12"/>
  <c r="X30" i="12"/>
  <c r="X61" i="12"/>
  <c r="X54" i="12"/>
  <c r="X38" i="12"/>
  <c r="X75" i="12"/>
  <c r="X43" i="12"/>
  <c r="X21" i="12"/>
  <c r="X74" i="12"/>
  <c r="X46" i="12"/>
  <c r="X50" i="12"/>
  <c r="X39" i="12"/>
  <c r="X29" i="12"/>
  <c r="X60" i="12"/>
  <c r="X41" i="12"/>
  <c r="X68" i="12"/>
  <c r="X71" i="12"/>
  <c r="X56" i="12"/>
  <c r="X25" i="12"/>
  <c r="X49" i="12"/>
  <c r="X18" i="12"/>
  <c r="X20" i="12"/>
  <c r="X51" i="12"/>
  <c r="X26" i="12"/>
  <c r="X23" i="12"/>
  <c r="X70" i="12"/>
  <c r="X83" i="12"/>
  <c r="X78" i="12"/>
  <c r="X36" i="12"/>
  <c r="X33" i="12"/>
  <c r="X57" i="12"/>
  <c r="X19" i="12"/>
  <c r="X44" i="12"/>
  <c r="X48" i="12"/>
  <c r="X45" i="12"/>
  <c r="X27" i="12"/>
  <c r="O22" i="12"/>
  <c r="O37" i="12"/>
  <c r="O58" i="12"/>
  <c r="O40" i="12"/>
  <c r="O21" i="12"/>
  <c r="O61" i="12"/>
  <c r="O56" i="12"/>
  <c r="O60" i="12"/>
  <c r="O31" i="12"/>
  <c r="O30" i="12"/>
  <c r="O47" i="12"/>
  <c r="O41" i="12"/>
  <c r="O53" i="12"/>
  <c r="O38" i="12"/>
  <c r="O27" i="12"/>
  <c r="O55" i="12"/>
  <c r="O42" i="12"/>
  <c r="O25" i="12"/>
  <c r="O35" i="12"/>
  <c r="O33" i="12"/>
  <c r="O24" i="12"/>
  <c r="O32" i="12"/>
  <c r="O20" i="12"/>
  <c r="O54" i="12"/>
  <c r="O51" i="12"/>
  <c r="O29" i="12"/>
  <c r="O39" i="12"/>
  <c r="N22" i="12"/>
  <c r="N37" i="12"/>
  <c r="N58" i="12"/>
  <c r="N40" i="12"/>
  <c r="N21" i="12"/>
  <c r="N61" i="12"/>
  <c r="N56" i="12"/>
  <c r="N60" i="12"/>
  <c r="N31" i="12"/>
  <c r="N30" i="12"/>
  <c r="N47" i="12"/>
  <c r="N41" i="12"/>
  <c r="N53" i="12"/>
  <c r="N38" i="12"/>
  <c r="N27" i="12"/>
  <c r="N55" i="12"/>
  <c r="N42" i="12"/>
  <c r="N25" i="12"/>
  <c r="N35" i="12"/>
  <c r="N33" i="12"/>
  <c r="N24" i="12"/>
  <c r="N32" i="12"/>
  <c r="N20" i="12"/>
  <c r="N54" i="12"/>
  <c r="N51" i="12"/>
  <c r="N29" i="12"/>
  <c r="N39" i="12"/>
  <c r="M22" i="12"/>
  <c r="M37" i="12"/>
  <c r="M58" i="12"/>
  <c r="M40" i="12"/>
  <c r="M21" i="12"/>
  <c r="M61" i="12"/>
  <c r="M56" i="12"/>
  <c r="M60" i="12"/>
  <c r="M31" i="12"/>
  <c r="M30" i="12"/>
  <c r="M47" i="12"/>
  <c r="M41" i="12"/>
  <c r="M53" i="12"/>
  <c r="M38" i="12"/>
  <c r="M27" i="12"/>
  <c r="M55" i="12"/>
  <c r="M42" i="12"/>
  <c r="M25" i="12"/>
  <c r="M35" i="12"/>
  <c r="M33" i="12"/>
  <c r="M24" i="12"/>
  <c r="M32" i="12"/>
  <c r="M20" i="12"/>
  <c r="M54" i="12"/>
  <c r="M51" i="12"/>
  <c r="M29" i="12"/>
  <c r="M39" i="12"/>
  <c r="Z42" i="12"/>
  <c r="O44" i="12"/>
  <c r="D113" i="12"/>
  <c r="D199" i="12"/>
  <c r="D153" i="12"/>
  <c r="D68" i="12"/>
  <c r="D179" i="12"/>
  <c r="D181" i="12"/>
  <c r="D178" i="12"/>
  <c r="D64" i="12"/>
  <c r="D170" i="12"/>
  <c r="D94" i="12"/>
  <c r="D186" i="12"/>
  <c r="D92" i="12"/>
  <c r="D163" i="12"/>
  <c r="D120" i="12"/>
  <c r="D56" i="12"/>
  <c r="D132" i="12"/>
  <c r="D180" i="12"/>
  <c r="D59" i="12"/>
  <c r="D63" i="12"/>
  <c r="D158" i="12"/>
  <c r="D52" i="12"/>
  <c r="D141" i="12"/>
  <c r="D35" i="12"/>
  <c r="D118" i="12"/>
  <c r="D39" i="12"/>
  <c r="D87" i="12"/>
  <c r="D40" i="12"/>
  <c r="D28" i="12"/>
  <c r="D137" i="12"/>
  <c r="D83" i="12"/>
  <c r="H83" i="12" s="1"/>
  <c r="I83" i="12" s="1" a="1"/>
  <c r="I83" i="12" s="1"/>
  <c r="D44" i="12"/>
  <c r="D32" i="12"/>
  <c r="D72" i="12"/>
  <c r="D130" i="12"/>
  <c r="D70" i="12"/>
  <c r="D57" i="12"/>
  <c r="D21" i="12"/>
  <c r="D176" i="12"/>
  <c r="D43" i="12"/>
  <c r="D106" i="12"/>
  <c r="D166" i="12"/>
  <c r="D135" i="12"/>
  <c r="D51" i="12"/>
  <c r="D62" i="12"/>
  <c r="D114" i="12"/>
  <c r="D46" i="12"/>
  <c r="D75" i="12"/>
  <c r="D126" i="12"/>
  <c r="D50" i="12"/>
  <c r="D107" i="12"/>
  <c r="D196" i="12"/>
  <c r="D95" i="12"/>
  <c r="D79" i="12"/>
  <c r="D26" i="12"/>
  <c r="D20" i="12"/>
  <c r="D54" i="12"/>
  <c r="D149" i="12"/>
  <c r="D53" i="12"/>
  <c r="D74" i="12"/>
  <c r="D184" i="12"/>
  <c r="D162" i="12"/>
  <c r="D61" i="12"/>
  <c r="D192" i="12"/>
  <c r="D36" i="12"/>
  <c r="D65" i="12"/>
  <c r="D198" i="12"/>
  <c r="D102" i="12"/>
  <c r="D78" i="12"/>
  <c r="D71" i="12"/>
  <c r="D146" i="12"/>
  <c r="D127" i="12"/>
  <c r="D85" i="12"/>
  <c r="D29" i="12"/>
  <c r="D47" i="12"/>
  <c r="D49" i="12"/>
  <c r="D77" i="12"/>
  <c r="D117" i="12"/>
  <c r="D160" i="12"/>
  <c r="D139" i="12"/>
  <c r="D165" i="12"/>
  <c r="D157" i="12"/>
  <c r="D124" i="12"/>
  <c r="D86" i="12"/>
  <c r="D195" i="12"/>
  <c r="D108" i="12"/>
  <c r="D151" i="12"/>
  <c r="D121" i="12"/>
  <c r="D119" i="12"/>
  <c r="D161" i="12"/>
  <c r="D42" i="12"/>
  <c r="D185" i="12"/>
  <c r="D25" i="12"/>
  <c r="D96" i="12"/>
  <c r="D142" i="12"/>
  <c r="D69" i="12"/>
  <c r="D84" i="12"/>
  <c r="D23" i="12"/>
  <c r="D194" i="12"/>
  <c r="D164" i="12"/>
  <c r="D173" i="12"/>
  <c r="D93" i="12"/>
  <c r="D190" i="12"/>
  <c r="D99" i="12"/>
  <c r="D156" i="12"/>
  <c r="D140" i="12"/>
  <c r="D182" i="12"/>
  <c r="D97" i="12"/>
  <c r="D147" i="12"/>
  <c r="D188" i="12"/>
  <c r="D154" i="12"/>
  <c r="D174" i="12"/>
  <c r="D73" i="12"/>
  <c r="D115" i="12"/>
  <c r="D58" i="12"/>
  <c r="D66" i="12"/>
  <c r="D22" i="12"/>
  <c r="D128" i="12"/>
  <c r="D191" i="12"/>
  <c r="D30" i="12"/>
  <c r="D33" i="12"/>
  <c r="D110" i="12"/>
  <c r="D152" i="12"/>
  <c r="D193" i="12"/>
  <c r="D189" i="12"/>
  <c r="D103" i="12"/>
  <c r="D91" i="12"/>
  <c r="D172" i="12"/>
  <c r="D27" i="12"/>
  <c r="D88" i="12"/>
  <c r="D76" i="12"/>
  <c r="D112" i="12"/>
  <c r="D116" i="12"/>
  <c r="D80" i="12"/>
  <c r="D2" i="3"/>
  <c r="J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Z43" i="12" s="1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89" i="14"/>
  <c r="F90" i="14"/>
  <c r="F91" i="14"/>
  <c r="F92" i="14"/>
  <c r="F93" i="14"/>
  <c r="F94" i="14"/>
  <c r="F95" i="14"/>
  <c r="F96" i="14"/>
  <c r="F97" i="14"/>
  <c r="F98" i="14"/>
  <c r="F109" i="14"/>
  <c r="F110" i="14"/>
  <c r="F2" i="14"/>
  <c r="Y42" i="12"/>
  <c r="C118" i="12"/>
  <c r="N44" i="12"/>
  <c r="M44" i="12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2" i="1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X42" i="12"/>
  <c r="B118" i="12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2" i="4"/>
  <c r="A21" i="4"/>
  <c r="A2" i="3"/>
  <c r="AD31" i="12" l="1"/>
  <c r="AE31" i="12" s="1" a="1"/>
  <c r="AE31" i="12" s="1"/>
  <c r="AD53" i="12"/>
  <c r="AE53" i="12" s="1" a="1"/>
  <c r="AE53" i="12" s="1"/>
  <c r="AD40" i="12"/>
  <c r="AE40" i="12" s="1" a="1"/>
  <c r="AE40" i="12" s="1"/>
  <c r="AD73" i="12"/>
  <c r="AE73" i="12" s="1" a="1"/>
  <c r="AE73" i="12" s="1"/>
  <c r="AD77" i="12"/>
  <c r="AE77" i="12" s="1" a="1"/>
  <c r="AE77" i="12" s="1"/>
  <c r="AD58" i="12"/>
  <c r="AE58" i="12" s="1" a="1"/>
  <c r="AE58" i="12" s="1"/>
  <c r="AD34" i="12"/>
  <c r="AE34" i="12" s="1" a="1"/>
  <c r="AE34" i="12" s="1"/>
  <c r="AD65" i="12"/>
  <c r="AE65" i="12" s="1" a="1"/>
  <c r="AE65" i="12" s="1"/>
  <c r="AD47" i="12"/>
  <c r="AE47" i="12" s="1" a="1"/>
  <c r="AE47" i="12" s="1"/>
  <c r="AD76" i="12"/>
  <c r="AE76" i="12" s="1" a="1"/>
  <c r="AE76" i="12" s="1"/>
  <c r="AD24" i="12"/>
  <c r="AE24" i="12" s="1" a="1"/>
  <c r="AE24" i="12" s="1"/>
  <c r="AD80" i="12"/>
  <c r="AE80" i="12" s="1" a="1"/>
  <c r="AE80" i="12" s="1"/>
  <c r="AD37" i="12"/>
  <c r="AE37" i="12" s="1" a="1"/>
  <c r="AE37" i="12" s="1"/>
  <c r="S18" i="12"/>
  <c r="T18" i="12" s="1" a="1"/>
  <c r="T18" i="12" s="1"/>
  <c r="S46" i="12"/>
  <c r="T46" i="12" s="1" a="1"/>
  <c r="T46" i="12" s="1"/>
  <c r="H67" i="12"/>
  <c r="I67" i="12" s="1" a="1"/>
  <c r="I67" i="12" s="1"/>
  <c r="H134" i="12"/>
  <c r="I134" i="12" s="1" a="1"/>
  <c r="I134" i="12" s="1"/>
  <c r="H109" i="12"/>
  <c r="I109" i="12" s="1" a="1"/>
  <c r="I109" i="12" s="1"/>
  <c r="H82" i="12"/>
  <c r="I82" i="12" s="1" a="1"/>
  <c r="I82" i="12" s="1"/>
  <c r="H159" i="12"/>
  <c r="I159" i="12" s="1" a="1"/>
  <c r="I159" i="12" s="1"/>
  <c r="H131" i="12"/>
  <c r="I131" i="12" s="1" a="1"/>
  <c r="I131" i="12" s="1"/>
  <c r="H175" i="12"/>
  <c r="I175" i="12" s="1" a="1"/>
  <c r="I175" i="12" s="1"/>
  <c r="H18" i="12"/>
  <c r="I18" i="12" s="1" a="1"/>
  <c r="I18" i="12" s="1"/>
  <c r="H100" i="12"/>
  <c r="I100" i="12" s="1" a="1"/>
  <c r="I100" i="12" s="1"/>
  <c r="H90" i="12"/>
  <c r="I90" i="12" s="1" a="1"/>
  <c r="I90" i="12" s="1"/>
  <c r="H148" i="12"/>
  <c r="I148" i="12" s="1" a="1"/>
  <c r="I148" i="12" s="1"/>
  <c r="H41" i="12"/>
  <c r="I41" i="12" s="1" a="1"/>
  <c r="I41" i="12" s="1"/>
  <c r="H19" i="12"/>
  <c r="I19" i="12" s="1" a="1"/>
  <c r="I19" i="12" s="1"/>
  <c r="H45" i="12"/>
  <c r="I45" i="12" s="1" a="1"/>
  <c r="I45" i="12" s="1"/>
  <c r="H169" i="12"/>
  <c r="I169" i="12" s="1" a="1"/>
  <c r="I169" i="12" s="1"/>
  <c r="H133" i="12"/>
  <c r="I133" i="12" s="1" a="1"/>
  <c r="I133" i="12" s="1"/>
  <c r="H143" i="12"/>
  <c r="I143" i="12" s="1" a="1"/>
  <c r="I143" i="12" s="1"/>
  <c r="H144" i="12"/>
  <c r="I144" i="12" s="1" a="1"/>
  <c r="I144" i="12" s="1"/>
  <c r="H125" i="12"/>
  <c r="I125" i="12" s="1" a="1"/>
  <c r="I125" i="12" s="1"/>
  <c r="H123" i="12"/>
  <c r="I123" i="12" s="1" a="1"/>
  <c r="I123" i="12" s="1"/>
  <c r="H197" i="12"/>
  <c r="I197" i="12" s="1" a="1"/>
  <c r="I197" i="12" s="1"/>
  <c r="H167" i="12"/>
  <c r="I167" i="12" s="1" a="1"/>
  <c r="I167" i="12" s="1"/>
  <c r="H122" i="12"/>
  <c r="I122" i="12" s="1" a="1"/>
  <c r="I122" i="12" s="1"/>
  <c r="H60" i="12"/>
  <c r="I60" i="12" s="1" a="1"/>
  <c r="I60" i="12" s="1"/>
  <c r="AD66" i="12"/>
  <c r="AE66" i="12" s="1" a="1"/>
  <c r="AE66" i="12" s="1"/>
  <c r="AD81" i="12"/>
  <c r="AE81" i="12" s="1" a="1"/>
  <c r="AE81" i="12" s="1"/>
  <c r="AD22" i="12"/>
  <c r="AE22" i="12" s="1" a="1"/>
  <c r="AE22" i="12" s="1"/>
  <c r="H111" i="12"/>
  <c r="I111" i="12" s="1" a="1"/>
  <c r="I111" i="12" s="1"/>
  <c r="H138" i="12"/>
  <c r="I138" i="12" s="1" a="1"/>
  <c r="I138" i="12" s="1"/>
  <c r="H104" i="12"/>
  <c r="I104" i="12" s="1" a="1"/>
  <c r="I104" i="12" s="1"/>
  <c r="H37" i="12"/>
  <c r="I37" i="12" s="1" a="1"/>
  <c r="I37" i="12" s="1"/>
  <c r="H46" i="12"/>
  <c r="I46" i="12" s="1" a="1"/>
  <c r="I46" i="12" s="1"/>
  <c r="H155" i="12"/>
  <c r="I155" i="12" s="1" a="1"/>
  <c r="I155" i="12" s="1"/>
  <c r="H189" i="12"/>
  <c r="I189" i="12" s="1" a="1"/>
  <c r="I189" i="12" s="1"/>
  <c r="H173" i="12"/>
  <c r="I173" i="12" s="1" a="1"/>
  <c r="I173" i="12" s="1"/>
  <c r="H168" i="12"/>
  <c r="I168" i="12" s="1" a="1"/>
  <c r="I168" i="12" s="1"/>
  <c r="H81" i="12"/>
  <c r="I81" i="12" s="1" a="1"/>
  <c r="I81" i="12" s="1"/>
  <c r="S49" i="12"/>
  <c r="T49" i="12" s="1" a="1"/>
  <c r="T49" i="12" s="1"/>
  <c r="S34" i="12"/>
  <c r="T34" i="12" s="1" a="1"/>
  <c r="T34" i="12" s="1"/>
  <c r="S45" i="12"/>
  <c r="T45" i="12" s="1" a="1"/>
  <c r="T45" i="12" s="1"/>
  <c r="S26" i="12"/>
  <c r="T26" i="12" s="1" a="1"/>
  <c r="T26" i="12" s="1"/>
  <c r="H38" i="12"/>
  <c r="I38" i="12" s="1" a="1"/>
  <c r="I38" i="12" s="1"/>
  <c r="H31" i="12"/>
  <c r="I31" i="12" s="1" a="1"/>
  <c r="I31" i="12" s="1"/>
  <c r="H55" i="12"/>
  <c r="I55" i="12" s="1" a="1"/>
  <c r="I55" i="12" s="1"/>
  <c r="H89" i="12"/>
  <c r="I89" i="12" s="1" a="1"/>
  <c r="I89" i="12" s="1"/>
  <c r="H150" i="12"/>
  <c r="I150" i="12" s="1" a="1"/>
  <c r="I150" i="12" s="1"/>
  <c r="H116" i="12"/>
  <c r="I116" i="12" s="1" a="1"/>
  <c r="I116" i="12" s="1"/>
  <c r="H162" i="12"/>
  <c r="I162" i="12" s="1" a="1"/>
  <c r="I162" i="12" s="1"/>
  <c r="H34" i="12"/>
  <c r="I34" i="12" s="1" a="1"/>
  <c r="I34" i="12" s="1"/>
  <c r="H66" i="12"/>
  <c r="I66" i="12" s="1" a="1"/>
  <c r="I66" i="12" s="1"/>
  <c r="H54" i="12"/>
  <c r="I54" i="12" s="1" a="1"/>
  <c r="I54" i="12" s="1"/>
  <c r="H76" i="12"/>
  <c r="I76" i="12" s="1" a="1"/>
  <c r="I76" i="12" s="1"/>
  <c r="H47" i="12"/>
  <c r="I47" i="12" s="1" a="1"/>
  <c r="I47" i="12" s="1"/>
  <c r="H23" i="12"/>
  <c r="I23" i="12" s="1" a="1"/>
  <c r="I23" i="12" s="1"/>
  <c r="H74" i="12"/>
  <c r="I74" i="12" s="1" a="1"/>
  <c r="I74" i="12" s="1"/>
  <c r="H70" i="12"/>
  <c r="I70" i="12" s="1" a="1"/>
  <c r="I70" i="12" s="1"/>
  <c r="H147" i="12"/>
  <c r="I147" i="12" s="1" a="1"/>
  <c r="I147" i="12" s="1"/>
  <c r="H78" i="12"/>
  <c r="I78" i="12" s="1" a="1"/>
  <c r="I78" i="12" s="1"/>
  <c r="H97" i="12"/>
  <c r="I97" i="12" s="1" a="1"/>
  <c r="I97" i="12" s="1"/>
  <c r="H102" i="12"/>
  <c r="I102" i="12" s="1" a="1"/>
  <c r="I102" i="12" s="1"/>
  <c r="H21" i="12"/>
  <c r="I21" i="12" s="1" a="1"/>
  <c r="I21" i="12" s="1"/>
  <c r="H25" i="12"/>
  <c r="I25" i="12" s="1" a="1"/>
  <c r="I25" i="12" s="1"/>
  <c r="H152" i="12"/>
  <c r="I152" i="12" s="1" a="1"/>
  <c r="I152" i="12" s="1"/>
  <c r="H124" i="12"/>
  <c r="I124" i="12" s="1" a="1"/>
  <c r="I124" i="12" s="1"/>
  <c r="H198" i="12"/>
  <c r="I198" i="12" s="1" a="1"/>
  <c r="I198" i="12" s="1"/>
  <c r="H184" i="12"/>
  <c r="I184" i="12" s="1" a="1"/>
  <c r="I184" i="12" s="1"/>
  <c r="H195" i="12"/>
  <c r="I195" i="12" s="1" a="1"/>
  <c r="I195" i="12" s="1"/>
  <c r="H183" i="12"/>
  <c r="I183" i="12" s="1" a="1"/>
  <c r="I183" i="12" s="1"/>
  <c r="H26" i="12"/>
  <c r="I26" i="12" s="1" a="1"/>
  <c r="I26" i="12" s="1"/>
  <c r="H64" i="12"/>
  <c r="I64" i="12" s="1" a="1"/>
  <c r="I64" i="12" s="1"/>
  <c r="H121" i="12"/>
  <c r="I121" i="12" s="1" a="1"/>
  <c r="I121" i="12" s="1"/>
  <c r="H139" i="12"/>
  <c r="I139" i="12" s="1" a="1"/>
  <c r="I139" i="12" s="1"/>
  <c r="H166" i="12"/>
  <c r="I166" i="12" s="1" a="1"/>
  <c r="I166" i="12" s="1"/>
  <c r="H153" i="12"/>
  <c r="I153" i="12" s="1" a="1"/>
  <c r="I153" i="12" s="1"/>
  <c r="H136" i="12"/>
  <c r="I136" i="12" s="1" a="1"/>
  <c r="I136" i="12" s="1"/>
  <c r="H24" i="12"/>
  <c r="I24" i="12" s="1" a="1"/>
  <c r="I24" i="12" s="1"/>
  <c r="H170" i="12"/>
  <c r="I170" i="12" s="1" a="1"/>
  <c r="I170" i="12" s="1"/>
  <c r="H105" i="12"/>
  <c r="I105" i="12" s="1" a="1"/>
  <c r="I105" i="12" s="1"/>
  <c r="H187" i="12"/>
  <c r="I187" i="12" s="1" a="1"/>
  <c r="I187" i="12" s="1"/>
  <c r="H27" i="12"/>
  <c r="I27" i="12" s="1" a="1"/>
  <c r="I27" i="12" s="1"/>
  <c r="H165" i="12"/>
  <c r="I165" i="12" s="1" a="1"/>
  <c r="I165" i="12" s="1"/>
  <c r="H85" i="12"/>
  <c r="I85" i="12" s="1" a="1"/>
  <c r="I85" i="12" s="1"/>
  <c r="H36" i="12"/>
  <c r="I36" i="12" s="1" a="1"/>
  <c r="I36" i="12" s="1"/>
  <c r="H53" i="12"/>
  <c r="I53" i="12" s="1" a="1"/>
  <c r="I53" i="12" s="1"/>
  <c r="H172" i="12"/>
  <c r="I172" i="12" s="1" a="1"/>
  <c r="I172" i="12" s="1"/>
  <c r="H174" i="12"/>
  <c r="I174" i="12" s="1" a="1"/>
  <c r="I174" i="12" s="1"/>
  <c r="H69" i="12"/>
  <c r="I69" i="12" s="1" a="1"/>
  <c r="I69" i="12" s="1"/>
  <c r="H59" i="12"/>
  <c r="I59" i="12" s="1" a="1"/>
  <c r="I59" i="12" s="1"/>
  <c r="H186" i="12"/>
  <c r="I186" i="12" s="1" a="1"/>
  <c r="I186" i="12" s="1"/>
  <c r="H177" i="12"/>
  <c r="I177" i="12" s="1" a="1"/>
  <c r="I177" i="12" s="1"/>
  <c r="H190" i="12"/>
  <c r="I190" i="12" s="1" a="1"/>
  <c r="I190" i="12" s="1"/>
  <c r="H142" i="12"/>
  <c r="I142" i="12" s="1" a="1"/>
  <c r="I142" i="12" s="1"/>
  <c r="H160" i="12"/>
  <c r="I160" i="12" s="1" a="1"/>
  <c r="I160" i="12" s="1"/>
  <c r="H32" i="12"/>
  <c r="I32" i="12" s="1" a="1"/>
  <c r="I32" i="12" s="1"/>
  <c r="H171" i="12"/>
  <c r="I171" i="12" s="1" a="1"/>
  <c r="I171" i="12" s="1"/>
  <c r="H154" i="12"/>
  <c r="I154" i="12" s="1" a="1"/>
  <c r="I154" i="12" s="1"/>
  <c r="H117" i="12"/>
  <c r="I117" i="12" s="1" a="1"/>
  <c r="I117" i="12" s="1"/>
  <c r="H61" i="12"/>
  <c r="I61" i="12" s="1" a="1"/>
  <c r="I61" i="12" s="1"/>
  <c r="H44" i="12"/>
  <c r="I44" i="12" s="1" a="1"/>
  <c r="I44" i="12" s="1"/>
  <c r="AO19" i="12"/>
  <c r="AP19" i="12" s="1" a="1"/>
  <c r="AP19" i="12" s="1"/>
  <c r="AO18" i="12"/>
  <c r="AP18" i="12" s="1" a="1"/>
  <c r="AP18" i="12" s="1"/>
  <c r="AD43" i="12"/>
  <c r="AE43" i="12" s="1" a="1"/>
  <c r="AE43" i="12" s="1"/>
  <c r="AD33" i="12"/>
  <c r="AE33" i="12" s="1" a="1"/>
  <c r="AE33" i="12" s="1"/>
  <c r="AD60" i="12"/>
  <c r="AE60" i="12" s="1" a="1"/>
  <c r="AE60" i="12" s="1"/>
  <c r="AD38" i="12"/>
  <c r="AE38" i="12" s="1" a="1"/>
  <c r="AE38" i="12" s="1"/>
  <c r="AD36" i="12"/>
  <c r="AE36" i="12" s="1" a="1"/>
  <c r="AE36" i="12" s="1"/>
  <c r="AD18" i="12"/>
  <c r="AE18" i="12" s="1" a="1"/>
  <c r="AE18" i="12" s="1"/>
  <c r="AD29" i="12"/>
  <c r="AE29" i="12" s="1" a="1"/>
  <c r="AE29" i="12" s="1"/>
  <c r="AD48" i="12"/>
  <c r="AE48" i="12" s="1" a="1"/>
  <c r="AE48" i="12" s="1"/>
  <c r="AD70" i="12"/>
  <c r="AE70" i="12" s="1" a="1"/>
  <c r="AE70" i="12" s="1"/>
  <c r="AD56" i="12"/>
  <c r="AE56" i="12" s="1" a="1"/>
  <c r="AE56" i="12" s="1"/>
  <c r="AD55" i="12"/>
  <c r="AE55" i="12" s="1" a="1"/>
  <c r="AE55" i="12" s="1"/>
  <c r="AD44" i="12"/>
  <c r="AE44" i="12" s="1" a="1"/>
  <c r="AE44" i="12" s="1"/>
  <c r="AD71" i="12"/>
  <c r="AE71" i="12" s="1" a="1"/>
  <c r="AE71" i="12" s="1"/>
  <c r="AD74" i="12"/>
  <c r="AE74" i="12" s="1" a="1"/>
  <c r="AE74" i="12" s="1"/>
  <c r="AD45" i="12"/>
  <c r="AE45" i="12" s="1" a="1"/>
  <c r="AE45" i="12" s="1"/>
  <c r="AD19" i="12"/>
  <c r="AE19" i="12" s="1" a="1"/>
  <c r="AE19" i="12" s="1"/>
  <c r="AD21" i="12"/>
  <c r="AE21" i="12" s="1" a="1"/>
  <c r="AE21" i="12" s="1"/>
  <c r="AD51" i="12"/>
  <c r="AE51" i="12" s="1" a="1"/>
  <c r="AE51" i="12" s="1"/>
  <c r="AD75" i="12"/>
  <c r="AE75" i="12" s="1" a="1"/>
  <c r="AE75" i="12" s="1"/>
  <c r="AD20" i="12"/>
  <c r="AE20" i="12" s="1" a="1"/>
  <c r="AE20" i="12" s="1"/>
  <c r="AD54" i="12"/>
  <c r="AE54" i="12" s="1" a="1"/>
  <c r="AE54" i="12" s="1"/>
  <c r="AD72" i="12"/>
  <c r="AE72" i="12" s="1" a="1"/>
  <c r="AE72" i="12" s="1"/>
  <c r="AD27" i="12"/>
  <c r="AE27" i="12" s="1" a="1"/>
  <c r="AE27" i="12" s="1"/>
  <c r="AD78" i="12"/>
  <c r="AE78" i="12" s="1" a="1"/>
  <c r="AE78" i="12" s="1"/>
  <c r="AD49" i="12"/>
  <c r="AE49" i="12" s="1" a="1"/>
  <c r="AE49" i="12" s="1"/>
  <c r="AD39" i="12"/>
  <c r="AE39" i="12" s="1" a="1"/>
  <c r="AE39" i="12" s="1"/>
  <c r="AD61" i="12"/>
  <c r="AE61" i="12" s="1" a="1"/>
  <c r="AE61" i="12" s="1"/>
  <c r="AD52" i="12"/>
  <c r="AE52" i="12" s="1" a="1"/>
  <c r="AE52" i="12" s="1"/>
  <c r="S28" i="12"/>
  <c r="T28" i="12" s="1" a="1"/>
  <c r="T28" i="12" s="1"/>
  <c r="S59" i="12"/>
  <c r="T59" i="12" s="1" a="1"/>
  <c r="T59" i="12" s="1"/>
  <c r="S57" i="12"/>
  <c r="T57" i="12" s="1" a="1"/>
  <c r="T57" i="12" s="1"/>
  <c r="S43" i="12"/>
  <c r="T43" i="12" s="1" a="1"/>
  <c r="T43" i="12" s="1"/>
  <c r="S52" i="12"/>
  <c r="T52" i="12" s="1" a="1"/>
  <c r="T52" i="12" s="1"/>
  <c r="S19" i="12"/>
  <c r="T19" i="12" s="1" a="1"/>
  <c r="T19" i="12" s="1"/>
  <c r="S36" i="12"/>
  <c r="T36" i="12" s="1" a="1"/>
  <c r="T36" i="12" s="1"/>
  <c r="S48" i="12"/>
  <c r="T48" i="12" s="1" a="1"/>
  <c r="T48" i="12" s="1"/>
  <c r="S50" i="12"/>
  <c r="T50" i="12" s="1" a="1"/>
  <c r="T50" i="12" s="1"/>
  <c r="S23" i="12"/>
  <c r="T23" i="12" s="1" a="1"/>
  <c r="T23" i="12" s="1"/>
  <c r="S40" i="12"/>
  <c r="T40" i="12" s="1" a="1"/>
  <c r="T40" i="12" s="1"/>
  <c r="S24" i="12"/>
  <c r="T24" i="12" s="1" a="1"/>
  <c r="T24" i="12" s="1"/>
  <c r="S53" i="12"/>
  <c r="T53" i="12" s="1" a="1"/>
  <c r="T53" i="12" s="1"/>
  <c r="S21" i="12"/>
  <c r="T21" i="12" s="1" a="1"/>
  <c r="T21" i="12" s="1"/>
  <c r="S47" i="12"/>
  <c r="T47" i="12" s="1" a="1"/>
  <c r="T47" i="12" s="1"/>
  <c r="S58" i="12"/>
  <c r="T58" i="12" s="1" a="1"/>
  <c r="T58" i="12" s="1"/>
  <c r="S33" i="12"/>
  <c r="T33" i="12" s="1" a="1"/>
  <c r="T33" i="12" s="1"/>
  <c r="S41" i="12"/>
  <c r="T41" i="12" s="1" a="1"/>
  <c r="T41" i="12" s="1"/>
  <c r="S54" i="12"/>
  <c r="T54" i="12" s="1" a="1"/>
  <c r="T54" i="12" s="1"/>
  <c r="S55" i="12"/>
  <c r="T55" i="12" s="1" a="1"/>
  <c r="T55" i="12" s="1"/>
  <c r="S60" i="12"/>
  <c r="T60" i="12" s="1" a="1"/>
  <c r="T60" i="12" s="1"/>
  <c r="S56" i="12"/>
  <c r="T56" i="12" s="1" a="1"/>
  <c r="T56" i="12" s="1"/>
  <c r="S44" i="12"/>
  <c r="T44" i="12" s="1" a="1"/>
  <c r="T44" i="12" s="1"/>
  <c r="S32" i="12"/>
  <c r="T32" i="12" s="1" a="1"/>
  <c r="T32" i="12" s="1"/>
  <c r="S38" i="12"/>
  <c r="T38" i="12" s="1" a="1"/>
  <c r="T38" i="12" s="1"/>
  <c r="H88" i="12"/>
  <c r="I88" i="12" s="1" a="1"/>
  <c r="I88" i="12" s="1"/>
  <c r="H99" i="12"/>
  <c r="I99" i="12" s="1" a="1"/>
  <c r="I99" i="12" s="1"/>
  <c r="H106" i="12"/>
  <c r="I106" i="12" s="1" a="1"/>
  <c r="I106" i="12" s="1"/>
  <c r="H35" i="12"/>
  <c r="I35" i="12" s="1" a="1"/>
  <c r="I35" i="12" s="1"/>
  <c r="H86" i="12"/>
  <c r="I86" i="12" s="1" a="1"/>
  <c r="I86" i="12" s="1"/>
  <c r="H22" i="12"/>
  <c r="I22" i="12" s="1" a="1"/>
  <c r="I22" i="12" s="1"/>
  <c r="H77" i="12"/>
  <c r="I77" i="12" s="1" a="1"/>
  <c r="I77" i="12" s="1"/>
  <c r="H176" i="12"/>
  <c r="I176" i="12" s="1" a="1"/>
  <c r="I176" i="12" s="1"/>
  <c r="H95" i="12"/>
  <c r="I95" i="12" s="1" a="1"/>
  <c r="I95" i="12" s="1"/>
  <c r="H57" i="12"/>
  <c r="I57" i="12" s="1" a="1"/>
  <c r="I57" i="12" s="1"/>
  <c r="H182" i="12"/>
  <c r="I182" i="12" s="1" a="1"/>
  <c r="I182" i="12" s="1"/>
  <c r="H62" i="12"/>
  <c r="I62" i="12" s="1" a="1"/>
  <c r="I62" i="12" s="1"/>
  <c r="H98" i="12"/>
  <c r="I98" i="12" s="1" a="1"/>
  <c r="I98" i="12" s="1"/>
  <c r="H161" i="12"/>
  <c r="I161" i="12" s="1" a="1"/>
  <c r="I161" i="12" s="1"/>
  <c r="H179" i="12"/>
  <c r="I179" i="12" s="1" a="1"/>
  <c r="I179" i="12" s="1"/>
  <c r="H58" i="12"/>
  <c r="I58" i="12" s="1" a="1"/>
  <c r="I58" i="12" s="1"/>
  <c r="H42" i="12"/>
  <c r="I42" i="12" s="1" a="1"/>
  <c r="I42" i="12" s="1"/>
  <c r="H194" i="12"/>
  <c r="I194" i="12" s="1" a="1"/>
  <c r="I194" i="12" s="1"/>
  <c r="H52" i="12"/>
  <c r="I52" i="12" s="1" a="1"/>
  <c r="I52" i="12" s="1"/>
  <c r="H120" i="12"/>
  <c r="I120" i="12" s="1" a="1"/>
  <c r="I120" i="12" s="1"/>
  <c r="H181" i="12"/>
  <c r="I181" i="12" s="1" a="1"/>
  <c r="I181" i="12" s="1"/>
  <c r="H112" i="12"/>
  <c r="I112" i="12" s="1" a="1"/>
  <c r="I112" i="12" s="1"/>
  <c r="H193" i="12"/>
  <c r="I193" i="12" s="1" a="1"/>
  <c r="I193" i="12" s="1"/>
  <c r="H164" i="12"/>
  <c r="I164" i="12" s="1" a="1"/>
  <c r="I164" i="12" s="1"/>
  <c r="H185" i="12"/>
  <c r="I185" i="12" s="1" a="1"/>
  <c r="I185" i="12" s="1"/>
  <c r="H49" i="12"/>
  <c r="I49" i="12" s="1" a="1"/>
  <c r="I49" i="12" s="1"/>
  <c r="H79" i="12"/>
  <c r="I79" i="12" s="1" a="1"/>
  <c r="I79" i="12" s="1"/>
  <c r="H114" i="12"/>
  <c r="I114" i="12" s="1" a="1"/>
  <c r="I114" i="12" s="1"/>
  <c r="H137" i="12"/>
  <c r="I137" i="12" s="1" a="1"/>
  <c r="I137" i="12" s="1"/>
  <c r="H141" i="12"/>
  <c r="I141" i="12" s="1" a="1"/>
  <c r="I141" i="12" s="1"/>
  <c r="H56" i="12"/>
  <c r="I56" i="12" s="1" a="1"/>
  <c r="I56" i="12" s="1"/>
  <c r="H110" i="12"/>
  <c r="I110" i="12" s="1" a="1"/>
  <c r="I110" i="12" s="1"/>
  <c r="H115" i="12"/>
  <c r="I115" i="12" s="1" a="1"/>
  <c r="I115" i="12" s="1"/>
  <c r="H140" i="12"/>
  <c r="I140" i="12" s="1" a="1"/>
  <c r="I140" i="12" s="1"/>
  <c r="H157" i="12"/>
  <c r="I157" i="12" s="1" a="1"/>
  <c r="I157" i="12" s="1"/>
  <c r="H29" i="12"/>
  <c r="I29" i="12" s="1" a="1"/>
  <c r="I29" i="12" s="1"/>
  <c r="H65" i="12"/>
  <c r="I65" i="12" s="1" a="1"/>
  <c r="I65" i="12" s="1"/>
  <c r="H196" i="12"/>
  <c r="I196" i="12" s="1" a="1"/>
  <c r="I196" i="12" s="1"/>
  <c r="H51" i="12"/>
  <c r="I51" i="12" s="1" a="1"/>
  <c r="I51" i="12" s="1"/>
  <c r="H28" i="12"/>
  <c r="I28" i="12" s="1" a="1"/>
  <c r="I28" i="12" s="1"/>
  <c r="H158" i="12"/>
  <c r="I158" i="12" s="1" a="1"/>
  <c r="I158" i="12" s="1"/>
  <c r="H163" i="12"/>
  <c r="I163" i="12" s="1" a="1"/>
  <c r="I163" i="12" s="1"/>
  <c r="H33" i="12"/>
  <c r="I33" i="12" s="1" a="1"/>
  <c r="I33" i="12" s="1"/>
  <c r="H73" i="12"/>
  <c r="I73" i="12" s="1" a="1"/>
  <c r="I73" i="12" s="1"/>
  <c r="H156" i="12"/>
  <c r="I156" i="12" s="1" a="1"/>
  <c r="I156" i="12" s="1"/>
  <c r="H84" i="12"/>
  <c r="I84" i="12" s="1" a="1"/>
  <c r="I84" i="12" s="1"/>
  <c r="H119" i="12"/>
  <c r="I119" i="12" s="1" a="1"/>
  <c r="I119" i="12" s="1"/>
  <c r="H107" i="12"/>
  <c r="I107" i="12" s="1" a="1"/>
  <c r="I107" i="12" s="1"/>
  <c r="H135" i="12"/>
  <c r="I135" i="12" s="1" a="1"/>
  <c r="I135" i="12" s="1"/>
  <c r="H130" i="12"/>
  <c r="I130" i="12" s="1" a="1"/>
  <c r="I130" i="12" s="1"/>
  <c r="H40" i="12"/>
  <c r="I40" i="12" s="1" a="1"/>
  <c r="I40" i="12" s="1"/>
  <c r="H63" i="12"/>
  <c r="I63" i="12" s="1" a="1"/>
  <c r="I63" i="12" s="1"/>
  <c r="H92" i="12"/>
  <c r="I92" i="12" s="1" a="1"/>
  <c r="I92" i="12" s="1"/>
  <c r="H68" i="12"/>
  <c r="I68" i="12" s="1" a="1"/>
  <c r="I68" i="12" s="1"/>
  <c r="H127" i="12"/>
  <c r="I127" i="12" s="1" a="1"/>
  <c r="I127" i="12" s="1"/>
  <c r="H149" i="12"/>
  <c r="I149" i="12" s="1" a="1"/>
  <c r="I149" i="12" s="1"/>
  <c r="H50" i="12"/>
  <c r="I50" i="12" s="1" a="1"/>
  <c r="I50" i="12" s="1"/>
  <c r="H72" i="12"/>
  <c r="I72" i="12" s="1" a="1"/>
  <c r="I72" i="12" s="1"/>
  <c r="H87" i="12"/>
  <c r="I87" i="12" s="1" a="1"/>
  <c r="I87" i="12" s="1"/>
  <c r="H30" i="12"/>
  <c r="I30" i="12" s="1" a="1"/>
  <c r="I30" i="12" s="1"/>
  <c r="H151" i="12"/>
  <c r="I151" i="12" s="1" a="1"/>
  <c r="I151" i="12" s="1"/>
  <c r="H146" i="12"/>
  <c r="I146" i="12" s="1" a="1"/>
  <c r="I146" i="12" s="1"/>
  <c r="H192" i="12"/>
  <c r="I192" i="12" s="1" a="1"/>
  <c r="I192" i="12" s="1"/>
  <c r="H126" i="12"/>
  <c r="I126" i="12" s="1" a="1"/>
  <c r="I126" i="12" s="1"/>
  <c r="H39" i="12"/>
  <c r="I39" i="12" s="1" a="1"/>
  <c r="I39" i="12" s="1"/>
  <c r="H180" i="12"/>
  <c r="I180" i="12" s="1" a="1"/>
  <c r="I180" i="12" s="1"/>
  <c r="H94" i="12"/>
  <c r="I94" i="12" s="1" a="1"/>
  <c r="I94" i="12" s="1"/>
  <c r="H199" i="12"/>
  <c r="I199" i="12" s="1" a="1"/>
  <c r="I199" i="12" s="1"/>
  <c r="H91" i="12"/>
  <c r="I91" i="12" s="1" a="1"/>
  <c r="I91" i="12" s="1"/>
  <c r="H191" i="12"/>
  <c r="I191" i="12" s="1" a="1"/>
  <c r="I191" i="12" s="1"/>
  <c r="H80" i="12"/>
  <c r="I80" i="12" s="1" a="1"/>
  <c r="I80" i="12" s="1"/>
  <c r="H103" i="12"/>
  <c r="I103" i="12" s="1" a="1"/>
  <c r="I103" i="12" s="1"/>
  <c r="H128" i="12"/>
  <c r="I128" i="12" s="1" a="1"/>
  <c r="I128" i="12" s="1"/>
  <c r="H188" i="12"/>
  <c r="I188" i="12" s="1" a="1"/>
  <c r="I188" i="12" s="1"/>
  <c r="H93" i="12"/>
  <c r="I93" i="12" s="1" a="1"/>
  <c r="I93" i="12" s="1"/>
  <c r="H96" i="12"/>
  <c r="I96" i="12" s="1" a="1"/>
  <c r="I96" i="12" s="1"/>
  <c r="H108" i="12"/>
  <c r="I108" i="12" s="1" a="1"/>
  <c r="I108" i="12" s="1"/>
  <c r="H71" i="12"/>
  <c r="I71" i="12" s="1" a="1"/>
  <c r="I71" i="12" s="1"/>
  <c r="H20" i="12"/>
  <c r="I20" i="12" s="1" a="1"/>
  <c r="I20" i="12" s="1"/>
  <c r="H75" i="12"/>
  <c r="I75" i="12" s="1" a="1"/>
  <c r="I75" i="12" s="1"/>
  <c r="H43" i="12"/>
  <c r="I43" i="12" s="1" a="1"/>
  <c r="I43" i="12" s="1"/>
  <c r="H118" i="12"/>
  <c r="I118" i="12" s="1" a="1"/>
  <c r="I118" i="12" s="1"/>
  <c r="H132" i="12"/>
  <c r="I132" i="12" s="1" a="1"/>
  <c r="I132" i="12" s="1"/>
  <c r="H113" i="12"/>
  <c r="I113" i="12" s="1" a="1"/>
  <c r="I113" i="12" s="1"/>
  <c r="AD83" i="12"/>
  <c r="AE83" i="12" s="1" a="1"/>
  <c r="AE83" i="12" s="1"/>
  <c r="AD25" i="12"/>
  <c r="AE25" i="12" s="1" a="1"/>
  <c r="AE25" i="12" s="1"/>
  <c r="AD50" i="12"/>
  <c r="AE50" i="12" s="1" a="1"/>
  <c r="AE50" i="12" s="1"/>
  <c r="AD30" i="12"/>
  <c r="AE30" i="12" s="1" a="1"/>
  <c r="AE30" i="12" s="1"/>
  <c r="AD42" i="12"/>
  <c r="AE42" i="12" s="1" a="1"/>
  <c r="AE42" i="12" s="1"/>
  <c r="AD46" i="12"/>
  <c r="AE46" i="12" s="1" a="1"/>
  <c r="AE46" i="12" s="1"/>
  <c r="AD79" i="12"/>
  <c r="AE79" i="12" s="1" a="1"/>
  <c r="AE79" i="12" s="1"/>
  <c r="AD62" i="12"/>
  <c r="AE62" i="12" s="1" a="1"/>
  <c r="AE62" i="12" s="1"/>
  <c r="AD26" i="12"/>
  <c r="AE26" i="12" s="1" a="1"/>
  <c r="AE26" i="12" s="1"/>
  <c r="AD68" i="12"/>
  <c r="AE68" i="12" s="1" a="1"/>
  <c r="AE68" i="12" s="1"/>
  <c r="AD35" i="12"/>
  <c r="AE35" i="12" s="1" a="1"/>
  <c r="AE35" i="12" s="1"/>
  <c r="AD23" i="12"/>
  <c r="AE23" i="12" s="1" a="1"/>
  <c r="AE23" i="12" s="1"/>
  <c r="AD57" i="12"/>
  <c r="AE57" i="12" s="1" a="1"/>
  <c r="AE57" i="12" s="1"/>
  <c r="AD41" i="12"/>
  <c r="AE41" i="12" s="1" a="1"/>
  <c r="AE41" i="12" s="1"/>
  <c r="AD28" i="12"/>
  <c r="AE28" i="12" s="1" a="1"/>
  <c r="AE28" i="12" s="1"/>
  <c r="S39" i="12"/>
  <c r="T39" i="12" s="1" a="1"/>
  <c r="T39" i="12" s="1"/>
  <c r="S20" i="12"/>
  <c r="T20" i="12" s="1" a="1"/>
  <c r="T20" i="12" s="1"/>
  <c r="S27" i="12"/>
  <c r="T27" i="12" s="1" a="1"/>
  <c r="T27" i="12" s="1"/>
  <c r="S61" i="12"/>
  <c r="T61" i="12" s="1" a="1"/>
  <c r="T61" i="12" s="1"/>
  <c r="S35" i="12"/>
  <c r="T35" i="12" s="1" a="1"/>
  <c r="T35" i="12" s="1"/>
  <c r="S25" i="12"/>
  <c r="T25" i="12" s="1" a="1"/>
  <c r="T25" i="12" s="1"/>
  <c r="S29" i="12"/>
  <c r="T29" i="12" s="1" a="1"/>
  <c r="T29" i="12" s="1"/>
  <c r="S30" i="12"/>
  <c r="T30" i="12" s="1" a="1"/>
  <c r="T30" i="12" s="1"/>
  <c r="S51" i="12"/>
  <c r="T51" i="12" s="1" a="1"/>
  <c r="T51" i="12" s="1"/>
  <c r="S42" i="12"/>
  <c r="T42" i="12" s="1" a="1"/>
  <c r="T42" i="12" s="1"/>
  <c r="S31" i="12"/>
  <c r="T31" i="12" s="1" a="1"/>
  <c r="T31" i="12" s="1"/>
  <c r="S22" i="12"/>
  <c r="S37" i="12"/>
  <c r="H178" i="12"/>
  <c r="I178" i="12" s="1" a="1"/>
  <c r="I178" i="12" s="1"/>
  <c r="C2" i="3"/>
  <c r="B2" i="3"/>
  <c r="T22" i="12" l="1" a="1"/>
  <c r="T22" i="12" s="1"/>
  <c r="U60" i="12" s="1" a="1"/>
  <c r="U60" i="12" s="1"/>
  <c r="T37" i="12" a="1"/>
  <c r="T37" i="12" s="1"/>
  <c r="U37" i="12" s="1" a="1"/>
  <c r="U37" i="12" s="1"/>
  <c r="U18" i="12" l="1" a="1"/>
  <c r="U18" i="12" s="1"/>
  <c r="U34" i="12" a="1"/>
  <c r="U34" i="12" s="1"/>
  <c r="U19" i="12" a="1"/>
  <c r="U19" i="12" s="1"/>
  <c r="U44" i="12" a="1"/>
  <c r="U44" i="12" s="1"/>
  <c r="U28" i="12" a="1"/>
  <c r="U28" i="12" s="1"/>
  <c r="U25" i="12" a="1"/>
  <c r="U25" i="12" s="1"/>
  <c r="U42" i="12" a="1"/>
  <c r="U42" i="12" s="1"/>
  <c r="U21" i="12" a="1"/>
  <c r="U21" i="12" s="1"/>
  <c r="U27" i="12" a="1"/>
  <c r="U27" i="12" s="1"/>
  <c r="U50" i="12" a="1"/>
  <c r="U50" i="12" s="1"/>
  <c r="U40" i="12" a="1"/>
  <c r="U40" i="12" s="1"/>
  <c r="U49" i="12" a="1"/>
  <c r="U49" i="12" s="1"/>
  <c r="U20" i="12" a="1"/>
  <c r="U20" i="12" s="1"/>
  <c r="U31" i="12" a="1"/>
  <c r="U31" i="12" s="1"/>
  <c r="U33" i="12" a="1"/>
  <c r="U33" i="12" s="1"/>
  <c r="U57" i="12" a="1"/>
  <c r="U57" i="12" s="1"/>
  <c r="U52" i="12" a="1"/>
  <c r="U52" i="12" s="1"/>
  <c r="U29" i="12" a="1"/>
  <c r="U29" i="12" s="1"/>
  <c r="U26" i="12" a="1"/>
  <c r="U26" i="12" s="1"/>
  <c r="U38" i="12" a="1"/>
  <c r="U38" i="12" s="1"/>
  <c r="U43" i="12" a="1"/>
  <c r="U43" i="12" s="1"/>
  <c r="U53" i="12" a="1"/>
  <c r="U53" i="12" s="1"/>
  <c r="U46" i="12" a="1"/>
  <c r="U46" i="12" s="1"/>
  <c r="U48" i="12" a="1"/>
  <c r="U48" i="12" s="1"/>
  <c r="U35" i="12" a="1"/>
  <c r="U35" i="12" s="1"/>
  <c r="U24" i="12" a="1"/>
  <c r="U24" i="12" s="1"/>
  <c r="U22" i="12" a="1"/>
  <c r="U22" i="12" s="1"/>
  <c r="U45" i="12" a="1"/>
  <c r="U45" i="12" s="1"/>
  <c r="U58" i="12" a="1"/>
  <c r="U58" i="12" s="1"/>
  <c r="U59" i="12" a="1"/>
  <c r="U59" i="12" s="1"/>
  <c r="U55" i="12" a="1"/>
  <c r="U55" i="12" s="1"/>
  <c r="U39" i="12" a="1"/>
  <c r="U39" i="12" s="1"/>
  <c r="U36" i="12" a="1"/>
  <c r="U36" i="12" s="1"/>
  <c r="U32" i="12" a="1"/>
  <c r="U32" i="12" s="1"/>
  <c r="U23" i="12" a="1"/>
  <c r="U23" i="12" s="1"/>
  <c r="U30" i="12" a="1"/>
  <c r="U30" i="12" s="1"/>
  <c r="U56" i="12" a="1"/>
  <c r="U56" i="12" s="1"/>
  <c r="U47" i="12" a="1"/>
  <c r="U47" i="12" s="1"/>
  <c r="U61" i="12" a="1"/>
  <c r="U61" i="12" s="1"/>
  <c r="U41" i="12" a="1"/>
  <c r="U41" i="12" s="1"/>
  <c r="U51" i="12" a="1"/>
  <c r="U51" i="12" s="1"/>
  <c r="U54" i="12" a="1"/>
  <c r="U54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C184F7A5-35F7-42C3-AE2B-7464FA10CA2C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4" xr16:uid="{3483CC3C-20FB-4037-A5A6-67B5C4471475}" keepAlive="1" name="Query - Table001 (Page 1-2) (2)" description="Connection to the 'Table001 (Page 1-2) (2)' query in the workbook." type="5" refreshedVersion="8" background="1" saveData="1">
    <dbPr connection="Provider=Microsoft.Mashup.OleDb.1;Data Source=$Workbook$;Location=&quot;Table001 (Page 1-2) (2)&quot;;Extended Properties=&quot;&quot;" command="SELECT * FROM [Table001 (Page 1-2) (2)]"/>
  </connection>
  <connection id="5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6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7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8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9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10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11" xr16:uid="{3AE1053F-374E-4F0F-A1F6-7D199AA3E72D}" name="Query - Table001 (Page 1) (6)" description="Connection to the 'Table001 (Page 1) (6)' query in the workbook." type="100" refreshedVersion="8" minRefreshableVersion="5">
    <extLst>
      <ext xmlns:x15="http://schemas.microsoft.com/office/spreadsheetml/2010/11/main" uri="{DE250136-89BD-433C-8126-D09CA5730AF9}">
        <x15:connection id="a8d8ff47-fb08-4bad-8fac-5a2d102eedfc"/>
      </ext>
    </extLst>
  </connection>
  <connection id="12" xr16:uid="{6EF44617-1694-4DC6-8BD2-F113F191EB14}" keepAlive="1" name="Query - Table001 (Page 1) (7)" description="Connection to the 'Table001 (Page 1) (7)' query in the workbook." type="5" refreshedVersion="8" background="1" saveData="1">
    <dbPr connection="Provider=Microsoft.Mashup.OleDb.1;Data Source=$Workbook$;Location=&quot;Table001 (Page 1) (7)&quot;;Extended Properties=&quot;&quot;" command="SELECT * FROM [Table001 (Page 1) (7)]"/>
  </connection>
  <connection id="13" xr16:uid="{F6573E5C-98A0-4014-9065-FDFBB02B69ED}" keepAlive="1" name="Query - Table001 (Page 1) (8)" description="Connection to the 'Table001 (Page 1) (8)' query in the workbook." type="5" refreshedVersion="8" background="1" saveData="1">
    <dbPr connection="Provider=Microsoft.Mashup.OleDb.1;Data Source=$Workbook$;Location=&quot;Table001 (Page 1) (8)&quot;;Extended Properties=&quot;&quot;" command="SELECT * FROM [Table001 (Page 1) (8)]"/>
  </connection>
  <connection id="14" xr16:uid="{45B6E48C-40C6-4DFB-991A-BEC3126D3F82}" keepAlive="1" name="Query - Table001 (Page 1) (9)" description="Connection to the 'Table001 (Page 1) (9)' query in the workbook." type="5" refreshedVersion="8" background="1" saveData="1">
    <dbPr connection="Provider=Microsoft.Mashup.OleDb.1;Data Source=$Workbook$;Location=&quot;Table001 (Page 1) (9)&quot;;Extended Properties=&quot;&quot;" command="SELECT * FROM [Table001 (Page 1) (9)]"/>
  </connection>
  <connection id="15" xr16:uid="{55EC3A49-E712-4565-9B34-4E63A0B477BD}" name="Query - Table002 (Page 2-3)" description="Connection to the 'Table002 (Page 2-3)' query in the workbook." type="100" refreshedVersion="8" minRefreshableVersion="5">
    <extLst>
      <ext xmlns:x15="http://schemas.microsoft.com/office/spreadsheetml/2010/11/main" uri="{DE250136-89BD-433C-8126-D09CA5730AF9}">
        <x15:connection id="94584b5e-1380-4653-b1db-d5621b038caa"/>
      </ext>
    </extLst>
  </connection>
  <connection id="16" xr16:uid="{46CF2C0E-C15D-49E2-82F4-F4B6ADD37B90}" keepAlive="1" name="Query - Table002 (Page 2-3) (2)" description="Connection to the 'Table002 (Page 2-3) (2)' query in the workbook." type="5" refreshedVersion="8" background="1" saveData="1">
    <dbPr connection="Provider=Microsoft.Mashup.OleDb.1;Data Source=$Workbook$;Location=&quot;Table002 (Page 2-3) (2)&quot;;Extended Properties=&quot;&quot;" command="SELECT * FROM [Table002 (Page 2-3) (2)]"/>
  </connection>
  <connection id="17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8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9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20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21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22" xr16:uid="{6FDD5948-A3D6-4AD2-8AE8-DA06AB994C1F}" keepAlive="1" name="Query - Table002 (Page 2) (6)" description="Connection to the 'Table002 (Page 2) (6)' query in the workbook." type="5" refreshedVersion="8" background="1" saveData="1">
    <dbPr connection="Provider=Microsoft.Mashup.OleDb.1;Data Source=$Workbook$;Location=&quot;Table002 (Page 2) (6)&quot;;Extended Properties=&quot;&quot;" command="SELECT * FROM [Table002 (Page 2) (6)]"/>
  </connection>
  <connection id="23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24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<sst xmlns="http://schemas.openxmlformats.org/spreadsheetml/2006/main" count="5048" uniqueCount="1829">
  <si>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</si>
  <si>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</si>
  <si>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</si>
  <si>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</si>
  <si>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</si>
  <si>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</si>
  <si>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</si>
  <si>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</si>
  <si>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</si>
  <si>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</si>
  <si>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</si>
  <si>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</si>
  <si>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</si>
  <si>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</si>
  <si>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</si>
  <si>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</si>
  <si>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</si>
  <si>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</si>
  <si>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</si>
  <si>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</si>
  <si>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</si>
  <si>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</si>
  <si>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</si>
  <si>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</si>
  <si>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</si>
  <si>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</si>
  <si>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</si>
  <si>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</si>
  <si>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</si>
  <si>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</si>
  <si>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</si>
  <si>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</si>
  <si>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</si>
  <si>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</si>
  <si>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Category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</si>
  <si>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</si>
  <si>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</si>
  <si>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</si>
  <si>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</si>
  <si>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</si>
  <si>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</si>
  <si>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</si>
  <si>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</si>
  <si>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</si>
  <si>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</si>
  <si>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</si>
  <si>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</si>
  <si>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</si>
  <si>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</si>
  <si>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</si>
  <si>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</si>
  <si>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</si>
  <si>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</si>
  <si>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</si>
  <si>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</si>
  <si>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</si>
  <si>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</si>
  <si>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</si>
  <si>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</si>
  <si>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</si>
  <si>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</si>
  <si>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</si>
  <si>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</si>
  <si>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00:39:26.7000000</t>
  </si>
  <si>
    <t>12:42:59 AM</t>
  </si>
  <si>
    <t>01:30:44.6000000</t>
  </si>
  <si>
    <t>00:46:09.1000000</t>
  </si>
  <si>
    <t>04:20:29.4000000</t>
  </si>
  <si>
    <t>12:35:50 AM</t>
  </si>
  <si>
    <t>00:42:27.8000000</t>
  </si>
  <si>
    <t>01:18:17.8000000</t>
  </si>
  <si>
    <t>00:32:49.4000000</t>
  </si>
  <si>
    <t>00:33:29.3000000</t>
  </si>
  <si>
    <t>00:35:01.7000000</t>
  </si>
  <si>
    <t>00:36:51.7000000</t>
  </si>
  <si>
    <t>02:18:12.1000000</t>
  </si>
  <si>
    <t>00:36:24.7000000</t>
  </si>
  <si>
    <t>12:39:03 AM</t>
  </si>
  <si>
    <t>00:46:10.2000000</t>
  </si>
  <si>
    <t>02:01:37.9000000</t>
  </si>
  <si>
    <t>00:39:32.1000000</t>
  </si>
  <si>
    <t>00:42:11.3000000</t>
  </si>
  <si>
    <t>00:44:22.5000000</t>
  </si>
  <si>
    <t>02:06:05.9000000</t>
  </si>
  <si>
    <t>00:42:02.1000000</t>
  </si>
  <si>
    <t>00:43:39.5000000</t>
  </si>
  <si>
    <t>00:45:10.1000000</t>
  </si>
  <si>
    <t>02:10:51.7000000</t>
  </si>
  <si>
    <t>00:43:17.1000000</t>
  </si>
  <si>
    <t>00:45:21.5000000</t>
  </si>
  <si>
    <t>00:48:07.7000000</t>
  </si>
  <si>
    <t>02:16:46.3000000</t>
  </si>
  <si>
    <t>00:57:03.5000000</t>
  </si>
  <si>
    <t>12:58:21 AM</t>
  </si>
  <si>
    <t>01:03:12.8000000</t>
  </si>
  <si>
    <t>02:58:37.3000000</t>
  </si>
  <si>
    <t>A Grade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</si>
  <si>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</si>
  <si>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</si>
  <si>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</si>
  <si>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</si>
  <si>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</si>
  <si>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</si>
  <si>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</si>
  <si>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</si>
  <si>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</si>
  <si>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</si>
  <si>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</si>
  <si>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</si>
  <si>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</si>
  <si>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</si>
  <si>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</si>
  <si>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</si>
  <si>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</si>
  <si>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</si>
  <si>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</si>
  <si>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</si>
  <si>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</si>
  <si>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</si>
  <si>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</si>
  <si>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</si>
  <si>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</si>
  <si>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</si>
  <si>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</si>
  <si>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</si>
  <si>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</si>
  <si>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</si>
  <si>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</si>
  <si>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</si>
  <si>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</si>
  <si>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</si>
  <si>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</si>
  <si>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</si>
  <si>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</si>
  <si>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</si>
  <si>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</si>
  <si>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</si>
  <si>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</si>
  <si>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</si>
  <si>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</si>
  <si>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</si>
  <si>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</si>
  <si>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</si>
  <si>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</si>
  <si>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</si>
  <si>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</si>
  <si>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</si>
  <si>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</si>
  <si>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</si>
  <si>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</si>
  <si>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</si>
  <si>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</si>
  <si>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</si>
  <si>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</si>
  <si>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</si>
  <si>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</si>
  <si>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</si>
  <si>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</si>
  <si>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</si>
  <si>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</si>
  <si>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</si>
  <si>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</si>
  <si>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</si>
  <si>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</si>
  <si>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</si>
  <si>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</si>
  <si>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</si>
  <si>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</si>
  <si>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</si>
  <si>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00:37:36.3000000</t>
  </si>
  <si>
    <t>00:29:59.8000000</t>
  </si>
  <si>
    <t>00:29:46.1000000</t>
  </si>
  <si>
    <t>01:37:22.2000000</t>
  </si>
  <si>
    <t>B Grade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</si>
  <si>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</si>
  <si>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</si>
  <si>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</si>
  <si>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</si>
  <si>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</si>
  <si>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</si>
  <si>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</si>
  <si>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</si>
  <si>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</si>
  <si>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</si>
  <si>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</si>
  <si>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</si>
  <si>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</si>
  <si>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</si>
  <si>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</si>
  <si>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</si>
  <si>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</si>
  <si>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</si>
  <si>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</si>
  <si>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</si>
  <si>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</si>
  <si>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</si>
  <si>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</si>
  <si>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</si>
  <si>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</si>
  <si>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</si>
  <si>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</si>
  <si>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</si>
  <si>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</si>
  <si>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</si>
  <si>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</si>
  <si>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</si>
  <si>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</si>
  <si>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</si>
  <si>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</si>
  <si>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</si>
  <si>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</si>
  <si>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</si>
  <si>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</si>
  <si>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</si>
  <si>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</si>
  <si>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</si>
  <si>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</si>
  <si>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</si>
  <si>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</si>
  <si>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</si>
  <si>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</si>
  <si>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</si>
  <si>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</si>
  <si>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</si>
  <si>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</si>
  <si>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</si>
  <si>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</si>
  <si>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</si>
  <si>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</si>
  <si>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</si>
  <si>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</si>
  <si>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</si>
  <si>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</si>
  <si>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</si>
  <si>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</si>
  <si>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</si>
  <si>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</si>
  <si>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</si>
  <si>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</si>
  <si>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</si>
  <si>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</si>
  <si>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</si>
  <si>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</si>
  <si>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</si>
  <si>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</si>
  <si>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</si>
  <si>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</si>
  <si>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</si>
  <si>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</si>
  <si>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</si>
  <si>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</si>
  <si>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</si>
  <si>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</si>
  <si>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</si>
  <si>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</si>
  <si>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</si>
  <si>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</si>
  <si>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</si>
  <si>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</si>
  <si>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</si>
  <si>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</si>
  <si>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</si>
  <si>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</si>
  <si>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</si>
  <si>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</si>
  <si>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</si>
  <si>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</si>
  <si>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</si>
  <si>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</si>
  <si>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</si>
  <si>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</si>
  <si>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</si>
  <si>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</si>
  <si>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</si>
  <si>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</si>
  <si>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</si>
  <si>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</si>
  <si>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</si>
  <si>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</si>
  <si>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</si>
  <si>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</si>
  <si>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</si>
  <si>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</si>
  <si>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</si>
  <si>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</si>
  <si>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</si>
  <si>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</si>
  <si>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</si>
  <si>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</si>
  <si>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</si>
  <si>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</si>
  <si>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</si>
  <si>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</si>
  <si>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</si>
  <si>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</si>
  <si>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</si>
  <si>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</si>
  <si>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</si>
  <si>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</si>
  <si>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</si>
  <si>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00:37:30.1000000</t>
  </si>
  <si>
    <t>00:34:57.3000000</t>
  </si>
  <si>
    <t>00:34:43.1000000</t>
  </si>
  <si>
    <t>00:25:25.2000000</t>
  </si>
  <si>
    <t>02:12:35.7000000</t>
  </si>
  <si>
    <t>00:33:32.6000000</t>
  </si>
  <si>
    <t>12:35:26 AM</t>
  </si>
  <si>
    <t>00:36:07.7000000</t>
  </si>
  <si>
    <t>02:19:44.3000000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</si>
  <si>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</si>
  <si>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</si>
  <si>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</si>
  <si>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</si>
  <si>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</si>
  <si>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</si>
  <si>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</si>
  <si>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</si>
  <si>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</si>
  <si>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</si>
  <si>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</si>
  <si>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</si>
  <si>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</si>
  <si>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</si>
  <si>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</si>
  <si>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</si>
  <si>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</si>
  <si>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</si>
  <si>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</si>
  <si>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</si>
  <si>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</si>
  <si>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</si>
  <si>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</si>
  <si>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</si>
  <si>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</si>
  <si>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</si>
  <si>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</si>
  <si>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</si>
  <si>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</si>
  <si>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</si>
  <si>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</si>
  <si>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</si>
  <si>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</si>
  <si>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</si>
  <si>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</si>
  <si>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</si>
  <si>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</si>
  <si>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</si>
  <si>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</si>
  <si>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</si>
  <si>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</si>
  <si>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12:39:04 AM</t>
  </si>
  <si>
    <t>00:37:41.3000000</t>
  </si>
  <si>
    <t>12:41:52 AM</t>
  </si>
  <si>
    <t>00:44:00.9000000</t>
  </si>
  <si>
    <t>03:57:42.6000000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</si>
  <si>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</si>
  <si>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</si>
  <si>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</si>
  <si>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</si>
  <si>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</si>
  <si>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</si>
  <si>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</si>
  <si>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</si>
  <si>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</si>
  <si>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</si>
  <si>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</si>
  <si>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</si>
  <si>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00:40:53.8000000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</si>
  <si>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</si>
  <si>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</si>
  <si>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</si>
  <si>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</si>
  <si>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</si>
  <si>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</si>
  <si>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</si>
  <si>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</si>
  <si>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</si>
  <si>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</si>
  <si>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</si>
  <si>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</si>
  <si>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</si>
  <si>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</si>
  <si>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</si>
  <si>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</si>
  <si>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</si>
  <si>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</si>
  <si>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</si>
  <si>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</si>
  <si>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</si>
  <si>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</si>
  <si>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</si>
  <si>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</si>
  <si>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</si>
  <si>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</si>
  <si>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</si>
  <si>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</si>
  <si>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</si>
  <si>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</si>
  <si>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</si>
  <si>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</si>
  <si>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</si>
  <si>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00:36:08.7000000</t>
  </si>
  <si>
    <t>00:38:09.6000000</t>
  </si>
  <si>
    <t>00:40:15.8000000</t>
  </si>
  <si>
    <t>12:43:50 AM</t>
  </si>
  <si>
    <t>03:16:12.5000000</t>
  </si>
  <si>
    <t>12:39:18 AM</t>
  </si>
  <si>
    <t>00:40:47.3000000</t>
  </si>
  <si>
    <t>00:41:28.9000000</t>
  </si>
  <si>
    <t>00:45:50.7000000</t>
  </si>
  <si>
    <t>12:40:34 AM</t>
  </si>
  <si>
    <t>03:27:58.9000000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</si>
  <si>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</si>
  <si>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</si>
  <si>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</si>
  <si>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</si>
  <si>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</si>
  <si>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</si>
  <si>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</si>
  <si>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</si>
  <si>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</si>
  <si>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</si>
  <si>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</si>
  <si>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</si>
  <si>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</si>
  <si>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</si>
  <si>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</si>
  <si>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</si>
  <si>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</si>
  <si>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</si>
  <si>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</si>
  <si>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</si>
  <si>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</si>
  <si>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</si>
  <si>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</si>
  <si>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</si>
  <si>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</si>
  <si>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</si>
  <si>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</si>
  <si>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</si>
  <si>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</si>
  <si>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</si>
  <si>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01:06:00.9000000</t>
  </si>
  <si>
    <t>00:48:12.7000000</t>
  </si>
  <si>
    <t>00:49:49.8000000</t>
  </si>
  <si>
    <t>3:23:27 AM</t>
  </si>
  <si>
    <t>00:40:22.8000000</t>
  </si>
  <si>
    <t>00:42:17.7000000</t>
  </si>
  <si>
    <t>00:45:30.3000000</t>
  </si>
  <si>
    <t>02:08:10.8000000</t>
  </si>
  <si>
    <t>01:08:39.3000000</t>
  </si>
  <si>
    <t>01:15:51.2000000</t>
  </si>
  <si>
    <t>01:02:34.2000000</t>
  </si>
  <si>
    <t>03:27:04.7000000</t>
  </si>
  <si>
    <t>00:52:36.5000000</t>
  </si>
  <si>
    <t>D Grade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</si>
  <si>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</si>
  <si>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</si>
  <si>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</si>
  <si>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</si>
  <si>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</si>
  <si>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</si>
  <si>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</si>
  <si>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</si>
  <si>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</si>
  <si>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</si>
  <si>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</si>
  <si>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</si>
  <si>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</si>
  <si>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</si>
  <si>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</si>
  <si>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</si>
  <si>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</si>
  <si>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</si>
  <si>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</si>
  <si>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</si>
  <si>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</si>
  <si>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</si>
  <si>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</si>
  <si>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</si>
  <si>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</si>
  <si>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</si>
  <si>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</si>
  <si>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</si>
  <si>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</si>
  <si>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</si>
  <si>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</si>
  <si>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</si>
  <si>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00:39:31.5000000</t>
  </si>
  <si>
    <t>00:50:50.1000000</t>
  </si>
  <si>
    <t>12:51:13 AM</t>
  </si>
  <si>
    <t>00:54:43.4000000</t>
  </si>
  <si>
    <t>03:58:27.8000000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</si>
  <si>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</si>
  <si>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</si>
  <si>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</si>
  <si>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</si>
  <si>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</si>
  <si>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</si>
  <si>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</si>
  <si>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</si>
  <si>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</si>
  <si>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</si>
  <si>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</si>
  <si>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</si>
  <si>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00:45:13.1000000</t>
  </si>
  <si>
    <t>12:47:07 AM</t>
  </si>
  <si>
    <t>00:57:02.5000000</t>
  </si>
  <si>
    <t>00:55:54.2000000</t>
  </si>
  <si>
    <t>03:25:16.8000000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</si>
  <si>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</si>
  <si>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</si>
  <si>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</si>
  <si>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</si>
  <si>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</si>
  <si>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</si>
  <si>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00:40:22.3000000</t>
  </si>
  <si>
    <t>00:42:58.6000000</t>
  </si>
  <si>
    <t>00:49:12.7000000</t>
  </si>
  <si>
    <t>00:46:52.8000000</t>
  </si>
  <si>
    <t>03:45:05.6000000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</si>
  <si>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</si>
  <si>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</si>
  <si>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</si>
  <si>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</si>
  <si>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</si>
  <si>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</si>
  <si>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</si>
  <si>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</si>
  <si>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</si>
  <si>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</si>
  <si>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</si>
  <si>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</si>
  <si>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</si>
  <si>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</si>
  <si>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C Grade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</si>
  <si>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</si>
  <si>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</si>
  <si>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</si>
  <si>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</si>
  <si>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</si>
  <si>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</si>
  <si>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</si>
  <si>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</si>
  <si>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</si>
  <si>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</si>
  <si>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</si>
  <si>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</si>
  <si>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</si>
  <si>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00:47:48.9000000</t>
  </si>
  <si>
    <t>00:49:09.9000000</t>
  </si>
  <si>
    <t>00:53:22.2000000</t>
  </si>
  <si>
    <t>00:55:48.9000000</t>
  </si>
  <si>
    <t>03:26:09.9000000</t>
  </si>
  <si>
    <t>12:48:35 AM</t>
  </si>
  <si>
    <t>00:52:37.4000000</t>
  </si>
  <si>
    <t>00:54:34.2000000</t>
  </si>
  <si>
    <t>02:35:46.6000000</t>
  </si>
  <si>
    <t>01:13:30.5000000</t>
  </si>
  <si>
    <t>1:18:16 AM</t>
  </si>
  <si>
    <t>02:31:46.5000000</t>
  </si>
  <si>
    <t>Name</t>
  </si>
  <si>
    <t>A Grade / Juniors</t>
  </si>
  <si>
    <t>Number of Rounds</t>
  </si>
  <si>
    <t xml:space="preserve">2022 Senior Men's Series Points </t>
  </si>
  <si>
    <t>2022 Senior Women's Series Points</t>
  </si>
  <si>
    <t>2022 Junior Boy's Series Points</t>
  </si>
  <si>
    <t>2022 Junior Girl's Series Points</t>
  </si>
  <si>
    <t>Place</t>
  </si>
  <si>
    <t>Bib</t>
  </si>
  <si>
    <t>Tot Time</t>
  </si>
  <si>
    <t>Gap</t>
  </si>
  <si>
    <t>Min.</t>
  </si>
  <si>
    <t>Max.</t>
  </si>
  <si>
    <t>Avg.</t>
  </si>
  <si>
    <t>-</t>
  </si>
  <si>
    <t>11:48.48</t>
  </si>
  <si>
    <t>12:59.59</t>
  </si>
  <si>
    <t>12:28.28</t>
  </si>
  <si>
    <t>+02:15.82</t>
  </si>
  <si>
    <t>12:00.0</t>
  </si>
  <si>
    <t>13:24.24</t>
  </si>
  <si>
    <t>12:51.51</t>
  </si>
  <si>
    <t>+04:30.66</t>
  </si>
  <si>
    <t>12:26.26</t>
  </si>
  <si>
    <t>13:44.44</t>
  </si>
  <si>
    <t>13:14.14</t>
  </si>
  <si>
    <t>+07:50.99</t>
  </si>
  <si>
    <t>12:12.12</t>
  </si>
  <si>
    <t>14:47.47</t>
  </si>
  <si>
    <t>13:47.47</t>
  </si>
  <si>
    <t>+08:06.97</t>
  </si>
  <si>
    <t>13:37.37</t>
  </si>
  <si>
    <t>14:04.4</t>
  </si>
  <si>
    <t>13:50.50</t>
  </si>
  <si>
    <t>+08:25.14</t>
  </si>
  <si>
    <t>13:17.17</t>
  </si>
  <si>
    <t>14:11.11</t>
  </si>
  <si>
    <t>13:53.53</t>
  </si>
  <si>
    <t>+08:36.13</t>
  </si>
  <si>
    <t>13:46.46</t>
  </si>
  <si>
    <t>13:54.54</t>
  </si>
  <si>
    <t>+09:29.17</t>
  </si>
  <si>
    <t>13:06.6</t>
  </si>
  <si>
    <t>14:50.50</t>
  </si>
  <si>
    <t>14:03.3</t>
  </si>
  <si>
    <t>+11:07.68</t>
  </si>
  <si>
    <t>13:23.23</t>
  </si>
  <si>
    <t>15:10.10</t>
  </si>
  <si>
    <t>14:20.20</t>
  </si>
  <si>
    <t>+12:56.88</t>
  </si>
  <si>
    <t>14:09.9</t>
  </si>
  <si>
    <t>15:06.6</t>
  </si>
  <si>
    <t>14:38.38</t>
  </si>
  <si>
    <t>+14:21.33</t>
  </si>
  <si>
    <t>13:33.33</t>
  </si>
  <si>
    <t>17:48.48</t>
  </si>
  <si>
    <t>14:52.52</t>
  </si>
  <si>
    <t>LAP</t>
  </si>
  <si>
    <t>15:12.12</t>
  </si>
  <si>
    <t>13:31.31</t>
  </si>
  <si>
    <t>20:24.24</t>
  </si>
  <si>
    <t>17:01.1</t>
  </si>
  <si>
    <t>13:27.27</t>
  </si>
  <si>
    <t>14:13.13</t>
  </si>
  <si>
    <t>14:45.45</t>
  </si>
  <si>
    <t>15:48.48</t>
  </si>
  <si>
    <t>15:27.27</t>
  </si>
  <si>
    <t>+00:55.40</t>
  </si>
  <si>
    <t>15:07.7</t>
  </si>
  <si>
    <t>15:58.58</t>
  </si>
  <si>
    <t>15:38.38</t>
  </si>
  <si>
    <t>+03:37.66</t>
  </si>
  <si>
    <t>16:53.53</t>
  </si>
  <si>
    <t>16:10.10</t>
  </si>
  <si>
    <t>+08:39.27</t>
  </si>
  <si>
    <t>15:13.13</t>
  </si>
  <si>
    <t>18:02.2</t>
  </si>
  <si>
    <t>17:10.10</t>
  </si>
  <si>
    <t>13:18.18</t>
  </si>
  <si>
    <t>14:24.24</t>
  </si>
  <si>
    <t>13:57.57</t>
  </si>
  <si>
    <t>+00:28.75</t>
  </si>
  <si>
    <t>13:45.45</t>
  </si>
  <si>
    <t>14:19.19</t>
  </si>
  <si>
    <t>+01:31.08</t>
  </si>
  <si>
    <t>14:37.37</t>
  </si>
  <si>
    <t>14:15.15</t>
  </si>
  <si>
    <t>+02:17.62</t>
  </si>
  <si>
    <t>13:39.39</t>
  </si>
  <si>
    <t>14:57.57</t>
  </si>
  <si>
    <t>14:25.25</t>
  </si>
  <si>
    <t>+03:37.50</t>
  </si>
  <si>
    <t>14:21.21</t>
  </si>
  <si>
    <t>15:00.0</t>
  </si>
  <si>
    <t>14:40.40</t>
  </si>
  <si>
    <t>+03:57.45</t>
  </si>
  <si>
    <t>14:32.32</t>
  </si>
  <si>
    <t>14:44.44</t>
  </si>
  <si>
    <t>+04:25.88</t>
  </si>
  <si>
    <t>15:28.28</t>
  </si>
  <si>
    <t>+04:36.68</t>
  </si>
  <si>
    <t>14:10.10</t>
  </si>
  <si>
    <t>15:33.33</t>
  </si>
  <si>
    <t>+05:03.50</t>
  </si>
  <si>
    <t>14:23.23</t>
  </si>
  <si>
    <t>15:35.35</t>
  </si>
  <si>
    <t>14:58.58</t>
  </si>
  <si>
    <t>+05:12.85</t>
  </si>
  <si>
    <t>14:05.5</t>
  </si>
  <si>
    <t>15:23.23</t>
  </si>
  <si>
    <t>+06:16.32</t>
  </si>
  <si>
    <t>14:51.51</t>
  </si>
  <si>
    <t>15:32.32</t>
  </si>
  <si>
    <t>+07:09.22</t>
  </si>
  <si>
    <t>16:26.26</t>
  </si>
  <si>
    <t>+07:26.47</t>
  </si>
  <si>
    <t>14:53.53</t>
  </si>
  <si>
    <t>15:53.53</t>
  </si>
  <si>
    <t>15:26.26</t>
  </si>
  <si>
    <t>+07:48.22</t>
  </si>
  <si>
    <t>14:35.35</t>
  </si>
  <si>
    <t>15:31.31</t>
  </si>
  <si>
    <t>+08:02.02</t>
  </si>
  <si>
    <t>14:29.29</t>
  </si>
  <si>
    <t>16:31.31</t>
  </si>
  <si>
    <t>+08:17.56</t>
  </si>
  <si>
    <t>15:57.57</t>
  </si>
  <si>
    <t>15:36.36</t>
  </si>
  <si>
    <t>+08:19.67</t>
  </si>
  <si>
    <t>15:37.37</t>
  </si>
  <si>
    <t>+08:19.88</t>
  </si>
  <si>
    <t>14:56.56</t>
  </si>
  <si>
    <t>16:20.20</t>
  </si>
  <si>
    <t>+08:59.71</t>
  </si>
  <si>
    <t>14:54.54</t>
  </si>
  <si>
    <t>16:05.5</t>
  </si>
  <si>
    <t>15:45.45</t>
  </si>
  <si>
    <t>+11:50.92</t>
  </si>
  <si>
    <t>17:23.23</t>
  </si>
  <si>
    <t>16:19.19</t>
  </si>
  <si>
    <t>+12:18.28</t>
  </si>
  <si>
    <t>17:17.17</t>
  </si>
  <si>
    <t>16:25.25</t>
  </si>
  <si>
    <t>+19:07.48</t>
  </si>
  <si>
    <t>15:55.55</t>
  </si>
  <si>
    <t>18:45.45</t>
  </si>
  <si>
    <t>17:46.46</t>
  </si>
  <si>
    <t>16:29.29</t>
  </si>
  <si>
    <t>19:09.9</t>
  </si>
  <si>
    <t>17:49.49</t>
  </si>
  <si>
    <t>16:07.7</t>
  </si>
  <si>
    <t>17:20.20</t>
  </si>
  <si>
    <t>16:51.51</t>
  </si>
  <si>
    <t>+00:07.75</t>
  </si>
  <si>
    <t>16:12.12</t>
  </si>
  <si>
    <t>17:22.22</t>
  </si>
  <si>
    <t>+00:11.22</t>
  </si>
  <si>
    <t>16:17.17</t>
  </si>
  <si>
    <t>16:54.54</t>
  </si>
  <si>
    <t>+02:24.47</t>
  </si>
  <si>
    <t>17:57.57</t>
  </si>
  <si>
    <t>17:28.28</t>
  </si>
  <si>
    <t>+09:24.88</t>
  </si>
  <si>
    <t>17:33.33</t>
  </si>
  <si>
    <t>19:57.57</t>
  </si>
  <si>
    <t>19:13.13</t>
  </si>
  <si>
    <t>19:46.46</t>
  </si>
  <si>
    <t>21:24.24</t>
  </si>
  <si>
    <t>20:35.35</t>
  </si>
  <si>
    <t>14:33.33</t>
  </si>
  <si>
    <t>15:04.4</t>
  </si>
  <si>
    <t>+00:00.77</t>
  </si>
  <si>
    <t>14:16.16</t>
  </si>
  <si>
    <t>+01:33.65</t>
  </si>
  <si>
    <t>14:42.42</t>
  </si>
  <si>
    <t>15:56.56</t>
  </si>
  <si>
    <t>+02:11.04</t>
  </si>
  <si>
    <t>15:25.25</t>
  </si>
  <si>
    <t>15:47.47</t>
  </si>
  <si>
    <t>+02:33.54</t>
  </si>
  <si>
    <t>15:29.29</t>
  </si>
  <si>
    <t>15:51.51</t>
  </si>
  <si>
    <t>15:42.42</t>
  </si>
  <si>
    <t>+02:40.31</t>
  </si>
  <si>
    <t>15:21.21</t>
  </si>
  <si>
    <t>16:06.6</t>
  </si>
  <si>
    <t>15:44.44</t>
  </si>
  <si>
    <t>+03:12.49</t>
  </si>
  <si>
    <t>15:16.16</t>
  </si>
  <si>
    <t>16:30.30</t>
  </si>
  <si>
    <t>15:52.52</t>
  </si>
  <si>
    <t>+04:14.32</t>
  </si>
  <si>
    <t>+04:40.62</t>
  </si>
  <si>
    <t>17:19.19</t>
  </si>
  <si>
    <t>16:14.14</t>
  </si>
  <si>
    <t>+04:59.84</t>
  </si>
  <si>
    <t>15:14.14</t>
  </si>
  <si>
    <t>16:50.50</t>
  </si>
  <si>
    <t>+05:14.98</t>
  </si>
  <si>
    <t>16:09.9</t>
  </si>
  <si>
    <t>16:32.32</t>
  </si>
  <si>
    <t>16:22.22</t>
  </si>
  <si>
    <t>+05:56.63</t>
  </si>
  <si>
    <t>17:25.25</t>
  </si>
  <si>
    <t>16:33.33</t>
  </si>
  <si>
    <t>+05:59.54</t>
  </si>
  <si>
    <t>16:24.24</t>
  </si>
  <si>
    <t>16:34.34</t>
  </si>
  <si>
    <t>+06:55.76</t>
  </si>
  <si>
    <t>17:53.53</t>
  </si>
  <si>
    <t>16:48.48</t>
  </si>
  <si>
    <t>+06:56.61</t>
  </si>
  <si>
    <t>18:13.13</t>
  </si>
  <si>
    <t>+08:03.17</t>
  </si>
  <si>
    <t>17:58.58</t>
  </si>
  <si>
    <t>17:04.4</t>
  </si>
  <si>
    <t>+09:39.41</t>
  </si>
  <si>
    <t>19:33.33</t>
  </si>
  <si>
    <t>17:29.29</t>
  </si>
  <si>
    <t>+10:52.91</t>
  </si>
  <si>
    <t>17:05.5</t>
  </si>
  <si>
    <t>18:17.17</t>
  </si>
  <si>
    <t>17:47.47</t>
  </si>
  <si>
    <t>+11:58.82</t>
  </si>
  <si>
    <t>16:35.35</t>
  </si>
  <si>
    <t>19:27.27</t>
  </si>
  <si>
    <t>18:03.3</t>
  </si>
  <si>
    <t>+13:45.53</t>
  </si>
  <si>
    <t>20:20.20</t>
  </si>
  <si>
    <t>18:30.30</t>
  </si>
  <si>
    <t>+15:36.32</t>
  </si>
  <si>
    <t>16:28.28</t>
  </si>
  <si>
    <t>20:12.12</t>
  </si>
  <si>
    <t>18:58.58</t>
  </si>
  <si>
    <t>+21:05.96</t>
  </si>
  <si>
    <t>18:22.22</t>
  </si>
  <si>
    <t>21:19.19</t>
  </si>
  <si>
    <t>20:32.32</t>
  </si>
  <si>
    <t>34:30.30</t>
  </si>
  <si>
    <t>27:50.50</t>
  </si>
  <si>
    <t>16:40.40</t>
  </si>
  <si>
    <t>18:28.28</t>
  </si>
  <si>
    <t>+04:24.47</t>
  </si>
  <si>
    <t>19:14.14</t>
  </si>
  <si>
    <t>19:56.56</t>
  </si>
  <si>
    <t>+04:25.36</t>
  </si>
  <si>
    <t>19:15.15</t>
  </si>
  <si>
    <t>+04:45.10</t>
  </si>
  <si>
    <t>19:44.44</t>
  </si>
  <si>
    <t>20:25.25</t>
  </si>
  <si>
    <t>20:03.3</t>
  </si>
  <si>
    <t>+20:05.25</t>
  </si>
  <si>
    <t>22:40.40</t>
  </si>
  <si>
    <t>26:42.42</t>
  </si>
  <si>
    <t>25:09.9</t>
  </si>
  <si>
    <t>+02:13.12</t>
  </si>
  <si>
    <t>15:59.59</t>
  </si>
  <si>
    <t>17:15.15</t>
  </si>
  <si>
    <t>16:41.41</t>
  </si>
  <si>
    <t>+02:35.13</t>
  </si>
  <si>
    <t>17:03.3</t>
  </si>
  <si>
    <t>16:49.49</t>
  </si>
  <si>
    <t>+04:09.38</t>
  </si>
  <si>
    <t>18:21.21</t>
  </si>
  <si>
    <t>+06:09.47</t>
  </si>
  <si>
    <t>19:40.40</t>
  </si>
  <si>
    <t>18:00.0</t>
  </si>
  <si>
    <t>+06:37.51</t>
  </si>
  <si>
    <t>18:10.10</t>
  </si>
  <si>
    <t>+06:55.95</t>
  </si>
  <si>
    <t>17:13.13</t>
  </si>
  <si>
    <t>18:51.51</t>
  </si>
  <si>
    <t>18:16.16</t>
  </si>
  <si>
    <t>+07:04.06</t>
  </si>
  <si>
    <t>18:46.46</t>
  </si>
  <si>
    <t>18:18.18</t>
  </si>
  <si>
    <t>+09:59.50</t>
  </si>
  <si>
    <t>20:11.11</t>
  </si>
  <si>
    <t>19:17.17</t>
  </si>
  <si>
    <t>+12:48.70</t>
  </si>
  <si>
    <t>22:17.17</t>
  </si>
  <si>
    <t>20:13.13</t>
  </si>
  <si>
    <t>16:52.52</t>
  </si>
  <si>
    <t>57:10.10</t>
  </si>
  <si>
    <t>37:01.1</t>
  </si>
  <si>
    <t>Under 19 Men</t>
  </si>
  <si>
    <t>12:55.55</t>
  </si>
  <si>
    <t>14:07.7</t>
  </si>
  <si>
    <t>13:41.41</t>
  </si>
  <si>
    <t>+02:12.33</t>
  </si>
  <si>
    <t>14:43.43</t>
  </si>
  <si>
    <t>+06:30.99</t>
  </si>
  <si>
    <t>15:22.22</t>
  </si>
  <si>
    <t>14:59.59</t>
  </si>
  <si>
    <t>+11:23.76</t>
  </si>
  <si>
    <t>Under 17 Men</t>
  </si>
  <si>
    <t>12:42.42</t>
  </si>
  <si>
    <t>13:22.22</t>
  </si>
  <si>
    <t>13:03.3</t>
  </si>
  <si>
    <t>+00:07.28</t>
  </si>
  <si>
    <t>13:19.19</t>
  </si>
  <si>
    <t>13:05.5</t>
  </si>
  <si>
    <t>+00:07.80</t>
  </si>
  <si>
    <t>12:56.56</t>
  </si>
  <si>
    <t>+05:07.69</t>
  </si>
  <si>
    <t>13:38.38</t>
  </si>
  <si>
    <t>+06:00.51</t>
  </si>
  <si>
    <t>13:56.56</t>
  </si>
  <si>
    <t>15:03.3</t>
  </si>
  <si>
    <t>+06:37.52</t>
  </si>
  <si>
    <t>14:17.17</t>
  </si>
  <si>
    <t>15:02.2</t>
  </si>
  <si>
    <t>+06:46.80</t>
  </si>
  <si>
    <t>14:14.14</t>
  </si>
  <si>
    <t>+14:45.43</t>
  </si>
  <si>
    <t>16:44.44</t>
  </si>
  <si>
    <t>18:07.7</t>
  </si>
  <si>
    <t>19:43.43</t>
  </si>
  <si>
    <t>18:52.52</t>
  </si>
  <si>
    <t>23:03.3</t>
  </si>
  <si>
    <t>28:37.37</t>
  </si>
  <si>
    <t>24:56.56</t>
  </si>
  <si>
    <t>Under 15 Men</t>
  </si>
  <si>
    <t>15:01.1</t>
  </si>
  <si>
    <t>+01:09.18</t>
  </si>
  <si>
    <t>15:24.24</t>
  </si>
  <si>
    <t>+03:29.02</t>
  </si>
  <si>
    <t>16:36.36</t>
  </si>
  <si>
    <t>16:11.11</t>
  </si>
  <si>
    <t>+07:40.29</t>
  </si>
  <si>
    <t>17:34.34</t>
  </si>
  <si>
    <t>+17:11.73</t>
  </si>
  <si>
    <t>18:09.9</t>
  </si>
  <si>
    <t>22:39.39</t>
  </si>
  <si>
    <t>20:45.45</t>
  </si>
  <si>
    <t>+21:14.12</t>
  </si>
  <si>
    <t>20:00.0</t>
  </si>
  <si>
    <t>23:12.12</t>
  </si>
  <si>
    <t>22:06.6</t>
  </si>
  <si>
    <t>+24:11.01</t>
  </si>
  <si>
    <t>22:14.14</t>
  </si>
  <si>
    <t>24:00.0</t>
  </si>
  <si>
    <t>23:05.5</t>
  </si>
  <si>
    <t>+26:05.26</t>
  </si>
  <si>
    <t>20:30.30</t>
  </si>
  <si>
    <t>25:36.36</t>
  </si>
  <si>
    <t>23:43.43</t>
  </si>
  <si>
    <t>19:28.28</t>
  </si>
  <si>
    <t>18:48.48</t>
  </si>
  <si>
    <t>27:53.53</t>
  </si>
  <si>
    <t>57:51.51</t>
  </si>
  <si>
    <t>42:52.52</t>
  </si>
  <si>
    <t>28:00.0</t>
  </si>
  <si>
    <t>57:44.44</t>
  </si>
  <si>
    <t>Under 13 Men</t>
  </si>
  <si>
    <t>16:21.21</t>
  </si>
  <si>
    <t>16:43.43</t>
  </si>
  <si>
    <t>+01:16.05</t>
  </si>
  <si>
    <t>17:59.59</t>
  </si>
  <si>
    <t>+03:33.11</t>
  </si>
  <si>
    <t>17:51.51</t>
  </si>
  <si>
    <t>18:19.19</t>
  </si>
  <si>
    <t>+07:53.08</t>
  </si>
  <si>
    <t>20:08.8</t>
  </si>
  <si>
    <t>20:49.49</t>
  </si>
  <si>
    <t>20:29.29</t>
  </si>
  <si>
    <t>+13:16.31</t>
  </si>
  <si>
    <t>22:45.45</t>
  </si>
  <si>
    <t>23:35.35</t>
  </si>
  <si>
    <t>23:10.10</t>
  </si>
  <si>
    <t>E Bike Men</t>
  </si>
  <si>
    <t>12:33.33</t>
  </si>
  <si>
    <t>13:08.8</t>
  </si>
  <si>
    <t>12:48.48</t>
  </si>
  <si>
    <t>+01:48.84</t>
  </si>
  <si>
    <t>13:13.13</t>
  </si>
  <si>
    <t>13:35.35</t>
  </si>
  <si>
    <t>+04:09.40</t>
  </si>
  <si>
    <t>13:51.51</t>
  </si>
  <si>
    <t>+04:47.51</t>
  </si>
  <si>
    <t>14:49.49</t>
  </si>
  <si>
    <t>21:08.8</t>
  </si>
  <si>
    <t>E Bike Women</t>
  </si>
  <si>
    <t>15:41.41</t>
  </si>
  <si>
    <t>Christopher Jongewaard</t>
  </si>
  <si>
    <t>Curtis Dowdell</t>
  </si>
  <si>
    <t>Lachlan Glasspool</t>
  </si>
  <si>
    <t>Griffin Knight</t>
  </si>
  <si>
    <t>Giancarlo Costagliola</t>
  </si>
  <si>
    <t>Josh Davis</t>
  </si>
  <si>
    <t>Carlos Guedez</t>
  </si>
  <si>
    <t>David Habicht</t>
  </si>
  <si>
    <t>Lachlan Sens</t>
  </si>
  <si>
    <t>Adam Kerin</t>
  </si>
  <si>
    <t>Tom Siinmaa</t>
  </si>
  <si>
    <t>Darcy Strudwick</t>
  </si>
  <si>
    <t>James Knowler</t>
  </si>
  <si>
    <t>Harry Hollaway</t>
  </si>
  <si>
    <t>Markus Chandler</t>
  </si>
  <si>
    <t>Natalie Redmond</t>
  </si>
  <si>
    <t>Willowa Atkins</t>
  </si>
  <si>
    <t>Anna Kubilius</t>
  </si>
  <si>
    <t>Talia Simpson</t>
  </si>
  <si>
    <t>Neil Waterhouse</t>
  </si>
  <si>
    <t>Leander Pronk</t>
  </si>
  <si>
    <t>Rowan Walker</t>
  </si>
  <si>
    <t>David Talbot</t>
  </si>
  <si>
    <t>Nick Underwood</t>
  </si>
  <si>
    <t>Brett Washington</t>
  </si>
  <si>
    <t>Dirk Gardner</t>
  </si>
  <si>
    <t>Andrew Burley</t>
  </si>
  <si>
    <t>Troy Duivesteyn</t>
  </si>
  <si>
    <t>Josh Hopps</t>
  </si>
  <si>
    <t>Matt Sanderson</t>
  </si>
  <si>
    <t>Jack Allison</t>
  </si>
  <si>
    <t>Clayton Locke</t>
  </si>
  <si>
    <t>Lea Holland</t>
  </si>
  <si>
    <t>Jon Herd</t>
  </si>
  <si>
    <t>John Allison</t>
  </si>
  <si>
    <t>Mathew Franks</t>
  </si>
  <si>
    <t>James Irving</t>
  </si>
  <si>
    <t>Sam Munger</t>
  </si>
  <si>
    <t>Evan James</t>
  </si>
  <si>
    <t>Ian Routledge</t>
  </si>
  <si>
    <t>Richard Holland</t>
  </si>
  <si>
    <t>Ted Hope</t>
  </si>
  <si>
    <t>Susie Green</t>
  </si>
  <si>
    <t>Lindy Loose</t>
  </si>
  <si>
    <t>Gabrielle Rusbridge</t>
  </si>
  <si>
    <t>Gabrielle Todd</t>
  </si>
  <si>
    <t>Jane Russell</t>
  </si>
  <si>
    <t>Madeleine Steele</t>
  </si>
  <si>
    <t>Nicholas Jacobson</t>
  </si>
  <si>
    <t>Michael Eastaff</t>
  </si>
  <si>
    <t>Mathew Brumfitt</t>
  </si>
  <si>
    <t>Guy Burgoine</t>
  </si>
  <si>
    <t>Mark Mudgway</t>
  </si>
  <si>
    <t>Chris Shaw</t>
  </si>
  <si>
    <t>Jason Izzard</t>
  </si>
  <si>
    <t>Tom Pretlove</t>
  </si>
  <si>
    <t>Jason Moore</t>
  </si>
  <si>
    <t>Ben Norman</t>
  </si>
  <si>
    <t>John O Leary</t>
  </si>
  <si>
    <t>Simon Osborne</t>
  </si>
  <si>
    <t>Chris King</t>
  </si>
  <si>
    <t>Mark Dabrowski</t>
  </si>
  <si>
    <t>Simon Bennett</t>
  </si>
  <si>
    <t>David Knight</t>
  </si>
  <si>
    <t>Mark Manning</t>
  </si>
  <si>
    <t>Jason Morgan</t>
  </si>
  <si>
    <t>Damien O'Dea</t>
  </si>
  <si>
    <t>Christopher Gray</t>
  </si>
  <si>
    <t>Taliessin Reaburn</t>
  </si>
  <si>
    <t>Franklin Zamora Chang</t>
  </si>
  <si>
    <t>Samuel Bruce</t>
  </si>
  <si>
    <t>Michelle Krockenberger</t>
  </si>
  <si>
    <t>Anne-Marie Chowles</t>
  </si>
  <si>
    <t>Tracy Pearce</t>
  </si>
  <si>
    <t>Bronwyn Lock</t>
  </si>
  <si>
    <t>Julia Massey</t>
  </si>
  <si>
    <t>Cam Rowberry</t>
  </si>
  <si>
    <t>Henry Martin-Harris</t>
  </si>
  <si>
    <t>Michael Stephens</t>
  </si>
  <si>
    <t>Simon White</t>
  </si>
  <si>
    <t>Praanesh Mahadevan</t>
  </si>
  <si>
    <t>Malcolm Sievers</t>
  </si>
  <si>
    <t>Craig Gibbins</t>
  </si>
  <si>
    <t>Phillip Deverell</t>
  </si>
  <si>
    <t>Luke Cellier</t>
  </si>
  <si>
    <t>James Kelly</t>
  </si>
  <si>
    <t>Daniel Bird</t>
  </si>
  <si>
    <t>Cade Somerville</t>
  </si>
  <si>
    <t>Sam Bush</t>
  </si>
  <si>
    <t>Jack Young</t>
  </si>
  <si>
    <t>Declan King</t>
  </si>
  <si>
    <t>Connor Scroop</t>
  </si>
  <si>
    <t>Jarrod Scutchings</t>
  </si>
  <si>
    <t>Andrew Tidswell</t>
  </si>
  <si>
    <t>Louis Freschi</t>
  </si>
  <si>
    <t>Max Bush</t>
  </si>
  <si>
    <t>Felix Bull</t>
  </si>
  <si>
    <t>Wade Bentley</t>
  </si>
  <si>
    <t>Harry Mcgregor</t>
  </si>
  <si>
    <t>Owen Todd</t>
  </si>
  <si>
    <t>Brody Angel</t>
  </si>
  <si>
    <t>Fraser Oertel</t>
  </si>
  <si>
    <t>Liam Underwood</t>
  </si>
  <si>
    <t>Angus Corbett</t>
  </si>
  <si>
    <t>Charlie Milway</t>
  </si>
  <si>
    <t>Wade Reynolds</t>
  </si>
  <si>
    <t>Jethro Baker</t>
  </si>
  <si>
    <t>Lochlan Greenwood</t>
  </si>
  <si>
    <t>Cameron Wood</t>
  </si>
  <si>
    <t>Matija Mikulic</t>
  </si>
  <si>
    <t>Taj King</t>
  </si>
  <si>
    <t>Jaxon Ashton</t>
  </si>
  <si>
    <t>Ryan Underwood</t>
  </si>
  <si>
    <t>Archie Winter</t>
  </si>
  <si>
    <t>Mitchell Hicks</t>
  </si>
  <si>
    <t>Tyler Merritt</t>
  </si>
  <si>
    <t>Rafe Scarborough</t>
  </si>
  <si>
    <t>Lucas Pitt</t>
  </si>
  <si>
    <t>Stephen Mckeown</t>
  </si>
  <si>
    <t>Peter Pring</t>
  </si>
  <si>
    <t>Nathan Taylor</t>
  </si>
  <si>
    <t>Ashley Cheesman</t>
  </si>
  <si>
    <t>Chiara Hill</t>
  </si>
  <si>
    <t>Round 9</t>
  </si>
  <si>
    <t>Round 10</t>
  </si>
  <si>
    <t>Sun 27 March</t>
  </si>
  <si>
    <t>O'Halloran Hill XCO</t>
  </si>
  <si>
    <t>Sat 23 April</t>
  </si>
  <si>
    <t>Eagle MtB Park XCO</t>
  </si>
  <si>
    <t>Sun 24 April</t>
  </si>
  <si>
    <t>Sun 29 May</t>
  </si>
  <si>
    <t>Prospect Hill XCM</t>
  </si>
  <si>
    <t>Sun 26 June</t>
  </si>
  <si>
    <t>Kinchina XCM</t>
  </si>
  <si>
    <t>Sun 31 July</t>
  </si>
  <si>
    <t>Craigburn Farm XCM</t>
  </si>
  <si>
    <t>Sun 28 August</t>
  </si>
  <si>
    <t>Flinders University XCO</t>
  </si>
  <si>
    <t>Sun 25 September</t>
  </si>
  <si>
    <t>Eagle MTB Park XCO</t>
  </si>
  <si>
    <t>Sat 22 October</t>
  </si>
  <si>
    <t>Melrose (Willowie) XCO</t>
  </si>
  <si>
    <t>Sun 23 October</t>
  </si>
  <si>
    <t>Melrose (Willowie) XCM</t>
  </si>
  <si>
    <t>State Champs - Doesn't Count</t>
  </si>
  <si>
    <t>Doensn't count as age graded</t>
  </si>
  <si>
    <t>7 Rounds only graded races counted</t>
  </si>
  <si>
    <t>Best of 5</t>
  </si>
  <si>
    <t>E bike men = D Grade</t>
  </si>
  <si>
    <t>E bike women = C Grade</t>
  </si>
  <si>
    <t>R1 XCO O'Hal</t>
  </si>
  <si>
    <t>R4 XCM Prospect</t>
  </si>
  <si>
    <t>R5 XCM Kinchina</t>
  </si>
  <si>
    <t>R6 XCM Craigburn</t>
  </si>
  <si>
    <t>R9 XCO Melrose</t>
  </si>
  <si>
    <t>R10 XCM Melrose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</si>
  <si>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</si>
  <si>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</si>
  <si>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</si>
  <si>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</si>
  <si>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</si>
  <si>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</si>
  <si>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</si>
  <si>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</si>
  <si>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</si>
  <si>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Christopher JONGEWAARD</t>
  </si>
  <si>
    <t>2nd</t>
  </si>
  <si>
    <t>Griffin KNIGHT</t>
  </si>
  <si>
    <t>3rd</t>
  </si>
  <si>
    <t>Lachlan GLASSPOOL</t>
  </si>
  <si>
    <t>4th</t>
  </si>
  <si>
    <t>Rowan WALKER</t>
  </si>
  <si>
    <t>5th</t>
  </si>
  <si>
    <t>Max HARDY</t>
  </si>
  <si>
    <t>6th</t>
  </si>
  <si>
    <t>Giancarlo COSTAGLIOLA</t>
  </si>
  <si>
    <t>7th</t>
  </si>
  <si>
    <t>Harry HOLLAWAY</t>
  </si>
  <si>
    <t>8th</t>
  </si>
  <si>
    <t>Anthony BOGIATZIS</t>
  </si>
  <si>
    <t>9th</t>
  </si>
  <si>
    <t>Adam KERIN</t>
  </si>
  <si>
    <t>10th</t>
  </si>
  <si>
    <t>Adrian SCOTT</t>
  </si>
  <si>
    <t>11th</t>
  </si>
  <si>
    <t>Carlos GUEDEZ</t>
  </si>
  <si>
    <t>12th</t>
  </si>
  <si>
    <t>Luke FINLAY</t>
  </si>
  <si>
    <t>13th</t>
  </si>
  <si>
    <t>Curtis DOWDELL</t>
  </si>
  <si>
    <t>14th</t>
  </si>
  <si>
    <t>Nick AITKEN</t>
  </si>
  <si>
    <t>15th</t>
  </si>
  <si>
    <t>Luka MOASE</t>
  </si>
  <si>
    <t>16th</t>
  </si>
  <si>
    <t>Matthew BIRD</t>
  </si>
  <si>
    <t>Lachlan SENS</t>
  </si>
  <si>
    <t>Brett WASHINGTON</t>
  </si>
  <si>
    <t>David TALBOT</t>
  </si>
  <si>
    <t>Matt SANDERSON</t>
  </si>
  <si>
    <t>Dirk GARDNER</t>
  </si>
  <si>
    <t>Alister SMITH</t>
  </si>
  <si>
    <t>Simon EGLINTON</t>
  </si>
  <si>
    <t>Jon HERD</t>
  </si>
  <si>
    <t>Dave JONGEBLOED</t>
  </si>
  <si>
    <t>James IRVING</t>
  </si>
  <si>
    <t>Ian ROUTLEDGE</t>
  </si>
  <si>
    <t>Mark LONG</t>
  </si>
  <si>
    <t>Christopher SUTTER</t>
  </si>
  <si>
    <t>Michael EASTAFF</t>
  </si>
  <si>
    <t>John PYPER</t>
  </si>
  <si>
    <t>Jason MOORE</t>
  </si>
  <si>
    <t>Marcus HOFER</t>
  </si>
  <si>
    <t>Jason TATTERSALL</t>
  </si>
  <si>
    <t>David CROUCH</t>
  </si>
  <si>
    <t>Brad JOSIC</t>
  </si>
  <si>
    <t>Andrew MAYSTONE</t>
  </si>
  <si>
    <t>John O LEARY</t>
  </si>
  <si>
    <t>Mark NURMELA</t>
  </si>
  <si>
    <t>Chris SHAW</t>
  </si>
  <si>
    <t>Rob GREENWOOD</t>
  </si>
  <si>
    <t>Harrison KINCAID</t>
  </si>
  <si>
    <t>Ted HOPE</t>
  </si>
  <si>
    <t>Stuart LIVINGSTONE</t>
  </si>
  <si>
    <t>Andrew BRAKER</t>
  </si>
  <si>
    <t>Dane ELDRIDGE</t>
  </si>
  <si>
    <t>Simon BENNETT</t>
  </si>
  <si>
    <t>Simon WHITE</t>
  </si>
  <si>
    <t>Luke CELLIER</t>
  </si>
  <si>
    <t>Richard APPLEBY</t>
  </si>
  <si>
    <t>Marcus EBSARY</t>
  </si>
  <si>
    <t>Paul ECKERT</t>
  </si>
  <si>
    <t>Willowa ATKINS</t>
  </si>
  <si>
    <t>Natalie REDMOND</t>
  </si>
  <si>
    <t>Michelle KROCKENBERGER</t>
  </si>
  <si>
    <t>D Grade Women</t>
  </si>
  <si>
    <t>Elina NURMELA</t>
  </si>
  <si>
    <t>Mareike MILLER</t>
  </si>
  <si>
    <t>Kylie STACEY</t>
  </si>
  <si>
    <t>Duo Men</t>
  </si>
  <si>
    <t>Ragwood</t>
  </si>
  <si>
    <t>Derek Ragless</t>
  </si>
  <si>
    <t>Blackchrome Generations</t>
  </si>
  <si>
    <t>Alex Buckby</t>
  </si>
  <si>
    <t>Darren Buckby</t>
  </si>
  <si>
    <t>Monkey</t>
  </si>
  <si>
    <t>Tortoise and the hare</t>
  </si>
  <si>
    <t>Micah Allen</t>
  </si>
  <si>
    <t>Gregor Zorkovic</t>
  </si>
  <si>
    <t>Team X</t>
  </si>
  <si>
    <t>Neil Penno</t>
  </si>
  <si>
    <t>Team Scale</t>
  </si>
  <si>
    <t>Nicholas Leidig</t>
  </si>
  <si>
    <t>Paul Odea</t>
  </si>
  <si>
    <t>Duo Women</t>
  </si>
  <si>
    <t>Flic &amp; The Bean</t>
  </si>
  <si>
    <t>Felicity Salkeld</t>
  </si>
  <si>
    <t>Jessie Martin</t>
  </si>
  <si>
    <t>Duo Mixed</t>
  </si>
  <si>
    <t>Surfs Up</t>
  </si>
  <si>
    <t>Marcus Chandler</t>
  </si>
  <si>
    <t>Cougars</t>
  </si>
  <si>
    <t>Grace Mayne</t>
  </si>
  <si>
    <t>Seven</t>
  </si>
  <si>
    <t>Eddie Herft</t>
  </si>
  <si>
    <t>Zarah Mitchell</t>
  </si>
  <si>
    <t>Castle</t>
  </si>
  <si>
    <t>Lucas Castle</t>
  </si>
  <si>
    <t>Meg Castle</t>
  </si>
  <si>
    <t>Derm-ountain Bikers</t>
  </si>
  <si>
    <t>Alison Dermody</t>
  </si>
  <si>
    <t>Jack Dermody</t>
  </si>
  <si>
    <t>Sam BUSH</t>
  </si>
  <si>
    <t>Connor SCROOP</t>
  </si>
  <si>
    <t>Jarrod SCUTCHINGS</t>
  </si>
  <si>
    <t>Nick GRAY</t>
  </si>
  <si>
    <t>Liam UNDERWOOD</t>
  </si>
  <si>
    <t>Angus CORBETT</t>
  </si>
  <si>
    <t>Fraser OERTEL</t>
  </si>
  <si>
    <t>Cooper FOX</t>
  </si>
  <si>
    <t>Duo Junior 2hr</t>
  </si>
  <si>
    <t>Super Rats</t>
  </si>
  <si>
    <t>Sam Cree</t>
  </si>
  <si>
    <t>Junior Team 02</t>
  </si>
  <si>
    <t>Duo Junior 4 hr</t>
  </si>
  <si>
    <t>Potatoes</t>
  </si>
  <si>
    <t>Jude Hall</t>
  </si>
  <si>
    <t>Dinken</t>
  </si>
  <si>
    <t>Darcy Prince</t>
  </si>
  <si>
    <t>Lincoln Rieger</t>
  </si>
  <si>
    <t>Angus Porter</t>
  </si>
  <si>
    <t>Xavier O'Loughlin</t>
  </si>
  <si>
    <t>Baker Reynolds</t>
  </si>
  <si>
    <t>E bike men</t>
  </si>
  <si>
    <t>Nathan TAYLOR</t>
  </si>
  <si>
    <t>Peter PRING</t>
  </si>
  <si>
    <t>Nicholas JACOBSON</t>
  </si>
  <si>
    <t>Mareike Miller</t>
  </si>
  <si>
    <t>Kylie Stacey</t>
  </si>
  <si>
    <t>Elina Nurmela</t>
  </si>
  <si>
    <t>Duo's each get half points (e.g. 250 each instead of 500 for the win)</t>
  </si>
  <si>
    <t>3:52:22</t>
  </si>
  <si>
    <t>3:40:38</t>
  </si>
  <si>
    <t>3:40:43</t>
  </si>
  <si>
    <t>3:48:26</t>
  </si>
  <si>
    <t>3:52:04</t>
  </si>
  <si>
    <t>3:53:46</t>
  </si>
  <si>
    <t>3:24:55</t>
  </si>
  <si>
    <t>3:35:43</t>
  </si>
  <si>
    <t>3:37:15</t>
  </si>
  <si>
    <t>3:43:29</t>
  </si>
  <si>
    <t>Aidan LAMPE</t>
  </si>
  <si>
    <t>3:35:56</t>
  </si>
  <si>
    <t>47:24</t>
  </si>
  <si>
    <t>Samuel BEVERIDGE</t>
  </si>
  <si>
    <t>3:52:44</t>
  </si>
  <si>
    <t>3:53:53</t>
  </si>
  <si>
    <t>3:31:36</t>
  </si>
  <si>
    <t>3:36:06</t>
  </si>
  <si>
    <t>John OAKES</t>
  </si>
  <si>
    <t>3:43:11</t>
  </si>
  <si>
    <t>3:43:53</t>
  </si>
  <si>
    <t>3:47:06</t>
  </si>
  <si>
    <t>Andrew FIELD</t>
  </si>
  <si>
    <t>3:47:59</t>
  </si>
  <si>
    <t>Tim KLEIN</t>
  </si>
  <si>
    <t>3:53:15</t>
  </si>
  <si>
    <t>3:55:26</t>
  </si>
  <si>
    <t>Andrew BURLEY</t>
  </si>
  <si>
    <t>3:32:56</t>
  </si>
  <si>
    <t>John ALLISON</t>
  </si>
  <si>
    <t>3:35:23</t>
  </si>
  <si>
    <t>3:41:19</t>
  </si>
  <si>
    <t>Troy FLOWER</t>
  </si>
  <si>
    <t>3:01:19</t>
  </si>
  <si>
    <t>Nic JACOBSON</t>
  </si>
  <si>
    <t>3:45:32</t>
  </si>
  <si>
    <t>3:53:18</t>
  </si>
  <si>
    <t>3:28:35</t>
  </si>
  <si>
    <t>Stephen MANSON</t>
  </si>
  <si>
    <t>3:37:59</t>
  </si>
  <si>
    <t>Greg ADAMS</t>
  </si>
  <si>
    <t>3:38:40</t>
  </si>
  <si>
    <t>3:39:43</t>
  </si>
  <si>
    <t>Nicholas CHABREL</t>
  </si>
  <si>
    <t>3:57:58</t>
  </si>
  <si>
    <t>Jason MORGAN</t>
  </si>
  <si>
    <t>3:23:38</t>
  </si>
  <si>
    <t>3:40:17</t>
  </si>
  <si>
    <t>2:46:01</t>
  </si>
  <si>
    <t>3:10:48</t>
  </si>
  <si>
    <t>2:21:56</t>
  </si>
  <si>
    <t>Gabriel VICTOR SARTOR</t>
  </si>
  <si>
    <t>3:56:34 AM</t>
  </si>
  <si>
    <t>Kenny WILLIAMS</t>
  </si>
  <si>
    <t>3:28:42 AM</t>
  </si>
  <si>
    <t>3:32:08 AM</t>
  </si>
  <si>
    <t>Cam ROWBERRY</t>
  </si>
  <si>
    <t>3:32:30 AM</t>
  </si>
  <si>
    <t>3:38:19 AM</t>
  </si>
  <si>
    <t>Henry MARTIN-HARRIS</t>
  </si>
  <si>
    <t>3:39:31 AM</t>
  </si>
  <si>
    <t>3:49:26 AM</t>
  </si>
  <si>
    <t>3:51:17 AM</t>
  </si>
  <si>
    <t>Brad RUDIGER</t>
  </si>
  <si>
    <t>3:11:40 AM</t>
  </si>
  <si>
    <t>David SHAILER</t>
  </si>
  <si>
    <t>3:25:15 AM</t>
  </si>
  <si>
    <t>Olav MAROLD</t>
  </si>
  <si>
    <t>1:57:11 AM</t>
  </si>
  <si>
    <t>2:21:36 AM</t>
  </si>
  <si>
    <t>3:55:28 AM</t>
  </si>
  <si>
    <t>Madeleine STEELE</t>
  </si>
  <si>
    <t>3:36:48 AM</t>
  </si>
  <si>
    <t>Susie GREEN</t>
  </si>
  <si>
    <t>3:41:24 AM</t>
  </si>
  <si>
    <t>Julie SHAW</t>
  </si>
  <si>
    <t>3:50:47 AM</t>
  </si>
  <si>
    <t>Alison HARRIS</t>
  </si>
  <si>
    <t>3:42:23 AM</t>
  </si>
  <si>
    <t>3:48:15 AM</t>
  </si>
  <si>
    <t>Alison DERMODY</t>
  </si>
  <si>
    <t>3:28:49 AM</t>
  </si>
  <si>
    <t>3:47:08 AM</t>
  </si>
  <si>
    <t>2:37:12 AM</t>
  </si>
  <si>
    <t>BlueGroove</t>
  </si>
  <si>
    <t>3:51:18 AM</t>
  </si>
  <si>
    <t>Rude Humming Birds</t>
  </si>
  <si>
    <t>3:54:17 AM</t>
  </si>
  <si>
    <t>WooHoo</t>
  </si>
  <si>
    <t>3:58:35 AM</t>
  </si>
  <si>
    <t>3:36:46 AM</t>
  </si>
  <si>
    <t>Shaw/baker</t>
  </si>
  <si>
    <t>3:55:50 AM</t>
  </si>
  <si>
    <t>No one told us it was a race</t>
  </si>
  <si>
    <t>3:45:22 AM</t>
  </si>
  <si>
    <t>the wheel deal</t>
  </si>
  <si>
    <t>3:47:36 AM</t>
  </si>
  <si>
    <t>Oldies but goodies</t>
  </si>
  <si>
    <t>3:53:36 AM</t>
  </si>
  <si>
    <t>Flick &amp; the Bean</t>
  </si>
  <si>
    <t>3:27:22 AM</t>
  </si>
  <si>
    <t>rocksand</t>
  </si>
  <si>
    <t>3:52:15 AM</t>
  </si>
  <si>
    <t>2x2</t>
  </si>
  <si>
    <t>3:38:39 AM</t>
  </si>
  <si>
    <t>Where’s the Uber?</t>
  </si>
  <si>
    <t>3:42:16 AM</t>
  </si>
  <si>
    <t>Matching Bikes Are Not Cool</t>
  </si>
  <si>
    <t>3:48:06 AM</t>
  </si>
  <si>
    <t>Dirty Tyres</t>
  </si>
  <si>
    <t>3:34:13 AM</t>
  </si>
  <si>
    <t>Joshua CRANAGE</t>
  </si>
  <si>
    <t>3:32:31 AM</t>
  </si>
  <si>
    <t>3:36:04 AM</t>
  </si>
  <si>
    <t>Jack YOUNG</t>
  </si>
  <si>
    <t>3:29:47 AM</t>
  </si>
  <si>
    <t>Declan KING</t>
  </si>
  <si>
    <t>3:46:21 AM</t>
  </si>
  <si>
    <t>Louis FRESCHI</t>
  </si>
  <si>
    <t>1:49:23 AM</t>
  </si>
  <si>
    <t>Andrew TIDSWELL</t>
  </si>
  <si>
    <t>1:49:51 AM</t>
  </si>
  <si>
    <t>Felix BULL</t>
  </si>
  <si>
    <t>1:55:18 AM</t>
  </si>
  <si>
    <t>Tom WILLIAMS</t>
  </si>
  <si>
    <t>1:52:25 AM</t>
  </si>
  <si>
    <t>Brody ANGEL</t>
  </si>
  <si>
    <t>1:42:38 AM</t>
  </si>
  <si>
    <t>1:29:07 AM</t>
  </si>
  <si>
    <t>Jensen Archie</t>
  </si>
  <si>
    <t>1:52:04 AM</t>
  </si>
  <si>
    <t>The Bike Boys</t>
  </si>
  <si>
    <t>1:47:00 AM</t>
  </si>
  <si>
    <t>McBush</t>
  </si>
  <si>
    <t>3:42:15 AM</t>
  </si>
  <si>
    <t>JT Racing</t>
  </si>
  <si>
    <t>3:45:52 AM</t>
  </si>
  <si>
    <t>Clumsy Senators</t>
  </si>
  <si>
    <t>3:29:51 AM</t>
  </si>
  <si>
    <t>3:35:39 AM</t>
  </si>
  <si>
    <t>3:00:34 AM</t>
  </si>
  <si>
    <t>A Grade</t>
  </si>
  <si>
    <t xml:space="preserve">Men </t>
  </si>
  <si>
    <t>Mixed</t>
  </si>
  <si>
    <t>Under 19</t>
  </si>
  <si>
    <t>Under 17</t>
  </si>
  <si>
    <t>Under 15</t>
  </si>
  <si>
    <t>Junior</t>
  </si>
  <si>
    <t>Duo (2hr)</t>
  </si>
  <si>
    <t>Duo (4hr)</t>
  </si>
  <si>
    <t>E Bike</t>
  </si>
  <si>
    <t>Mitchell Vervaart</t>
  </si>
  <si>
    <t>Anook Simpson</t>
  </si>
  <si>
    <t>Mark Simpson</t>
  </si>
  <si>
    <t>Stephanie Marcsik</t>
  </si>
  <si>
    <t>Mark Harris</t>
  </si>
  <si>
    <t>Brian Lee</t>
  </si>
  <si>
    <t>Dave Baker</t>
  </si>
  <si>
    <t>Loz Shaw</t>
  </si>
  <si>
    <t>Marcus Ebsary</t>
  </si>
  <si>
    <t>Andy McArdle</t>
  </si>
  <si>
    <t>Josh Winen</t>
  </si>
  <si>
    <t>Bruce Wilson</t>
  </si>
  <si>
    <t>Jensen Marold</t>
  </si>
  <si>
    <t>Harry McGregor</t>
  </si>
  <si>
    <t>Juan Flower</t>
  </si>
  <si>
    <t>Thomas Watts</t>
  </si>
  <si>
    <t>Jess Williams</t>
  </si>
  <si>
    <t>Matthew Bird</t>
  </si>
  <si>
    <t>Max Hardy</t>
  </si>
  <si>
    <t>Adrian Scott</t>
  </si>
  <si>
    <t>Aidan Lampe</t>
  </si>
  <si>
    <t>Samuel Beveridge</t>
  </si>
  <si>
    <t>John Oakes</t>
  </si>
  <si>
    <t>Alister Smith</t>
  </si>
  <si>
    <t>Andrew Field</t>
  </si>
  <si>
    <t>Tim Klein</t>
  </si>
  <si>
    <t>Christopher Sutter</t>
  </si>
  <si>
    <t>Troy Flower</t>
  </si>
  <si>
    <t>Nic Jacobson</t>
  </si>
  <si>
    <t>Jason Tattersall</t>
  </si>
  <si>
    <t>Stephen Manson</t>
  </si>
  <si>
    <t>Greg Adams</t>
  </si>
  <si>
    <t>Nicholas Chabrel</t>
  </si>
  <si>
    <t>Mark Nurmela</t>
  </si>
  <si>
    <t>Rob Greenwood</t>
  </si>
  <si>
    <t>Brad Josic</t>
  </si>
  <si>
    <t>Gabriel Victor Sartor</t>
  </si>
  <si>
    <t>Kenny Williams</t>
  </si>
  <si>
    <t>Andrew Braker</t>
  </si>
  <si>
    <t>Dane Eldridge</t>
  </si>
  <si>
    <t>Brad Rudiger</t>
  </si>
  <si>
    <t>David Shailer</t>
  </si>
  <si>
    <t>Olav Marold</t>
  </si>
  <si>
    <t>Paul Eckert</t>
  </si>
  <si>
    <t>Joshua Cranage</t>
  </si>
  <si>
    <t>Tom Williams</t>
  </si>
  <si>
    <t>Julie Shaw</t>
  </si>
  <si>
    <t>Alison Harris</t>
  </si>
  <si>
    <t>Andrew Maystone</t>
  </si>
  <si>
    <t>Anthony Bogiatzis</t>
  </si>
  <si>
    <t>Luke Finlay</t>
  </si>
  <si>
    <t>Marcus Hofer</t>
  </si>
  <si>
    <t>Mark Long</t>
  </si>
  <si>
    <t>Nick Aitken</t>
  </si>
  <si>
    <t>Richard Appleby</t>
  </si>
  <si>
    <t>Simon Eglinton</t>
  </si>
  <si>
    <t>Stuart Livingstone</t>
  </si>
  <si>
    <t>Luka Moase</t>
  </si>
  <si>
    <t>John Pyper</t>
  </si>
  <si>
    <t>Harrison Kincaid</t>
  </si>
  <si>
    <t>Dave Jongebloed</t>
  </si>
  <si>
    <t>David Crouch</t>
  </si>
  <si>
    <t>Best 4 of 6
Total</t>
  </si>
  <si>
    <t>Best 4 of 6
Ranking</t>
  </si>
  <si>
    <t>Solo A Grade Men</t>
  </si>
  <si>
    <t>3:39:00</t>
  </si>
  <si>
    <t>3:47:51</t>
  </si>
  <si>
    <t>Sam WALSH</t>
  </si>
  <si>
    <t>3:31:43</t>
  </si>
  <si>
    <t>3:32:08</t>
  </si>
  <si>
    <t>3:44:37</t>
  </si>
  <si>
    <t>3:34:14</t>
  </si>
  <si>
    <t>2:07:25</t>
  </si>
  <si>
    <t>Markus CHANDLER</t>
  </si>
  <si>
    <t>26:42</t>
  </si>
  <si>
    <t>Solo B Grade Men</t>
  </si>
  <si>
    <t>3:58:01</t>
  </si>
  <si>
    <t>3:38:02</t>
  </si>
  <si>
    <t>3:38:44</t>
  </si>
  <si>
    <t>3:40:11</t>
  </si>
  <si>
    <t>3:47:27</t>
  </si>
  <si>
    <t>3:48:55</t>
  </si>
  <si>
    <t>David BUCK</t>
  </si>
  <si>
    <t>Evan JAMES</t>
  </si>
  <si>
    <t>3:59:13</t>
  </si>
  <si>
    <t>Luke WIGHT</t>
  </si>
  <si>
    <t>3:25:52</t>
  </si>
  <si>
    <t>Daniel LYNCH</t>
  </si>
  <si>
    <t>3:40:28</t>
  </si>
  <si>
    <t>3:47:57</t>
  </si>
  <si>
    <t>Neil WATERHOUSE</t>
  </si>
  <si>
    <t>2:57:35</t>
  </si>
  <si>
    <t>3:31:22</t>
  </si>
  <si>
    <t>Solo C Grade Men</t>
  </si>
  <si>
    <t>Thibaud GRIZARD</t>
  </si>
  <si>
    <t>3:42:58</t>
  </si>
  <si>
    <t>3:29:14</t>
  </si>
  <si>
    <t>3:44:49</t>
  </si>
  <si>
    <t>James CLOUGH</t>
  </si>
  <si>
    <t>3:45:27</t>
  </si>
  <si>
    <t>2:59:49</t>
  </si>
  <si>
    <t>Ben WADE</t>
  </si>
  <si>
    <t>3:07:59</t>
  </si>
  <si>
    <t>Gavin RUSSELL</t>
  </si>
  <si>
    <t>3:16:53</t>
  </si>
  <si>
    <t>3:38:22</t>
  </si>
  <si>
    <t>3:40:46</t>
  </si>
  <si>
    <t>3:59:35</t>
  </si>
  <si>
    <t>Dylan GRIGG</t>
  </si>
  <si>
    <t>2:38:08</t>
  </si>
  <si>
    <t>Brenton DAVEY</t>
  </si>
  <si>
    <t>3:16:41</t>
  </si>
  <si>
    <t>Malachy HILLS</t>
  </si>
  <si>
    <t>3:17:21</t>
  </si>
  <si>
    <t>Tom HILLS</t>
  </si>
  <si>
    <t>3:31:28</t>
  </si>
  <si>
    <t>1:13:54</t>
  </si>
  <si>
    <t>47:38</t>
  </si>
  <si>
    <t>17th</t>
  </si>
  <si>
    <t>00:00</t>
  </si>
  <si>
    <t>Solo D Grade Men</t>
  </si>
  <si>
    <t>3:41:42</t>
  </si>
  <si>
    <t>Colin GLASGOW</t>
  </si>
  <si>
    <t>3:58:02</t>
  </si>
  <si>
    <t>Cameron ASHMEAD</t>
  </si>
  <si>
    <t>3:21:44</t>
  </si>
  <si>
    <t>Bjorn GASTON</t>
  </si>
  <si>
    <t>3:33:17</t>
  </si>
  <si>
    <t>3:35:50</t>
  </si>
  <si>
    <t>Scott DENTON</t>
  </si>
  <si>
    <t>3:48:58</t>
  </si>
  <si>
    <t>Michael DUKE</t>
  </si>
  <si>
    <t>3:51:04</t>
  </si>
  <si>
    <t>Neil PENNO</t>
  </si>
  <si>
    <t>1:23:06</t>
  </si>
  <si>
    <t>Chris WINTER</t>
  </si>
  <si>
    <t>1:39:00</t>
  </si>
  <si>
    <t>Solo A Grade Women</t>
  </si>
  <si>
    <t>3:31:44</t>
  </si>
  <si>
    <t>Solo B Grade Women</t>
  </si>
  <si>
    <t>3:42:44</t>
  </si>
  <si>
    <t>3:11:23</t>
  </si>
  <si>
    <t>Solo C Grade Women</t>
  </si>
  <si>
    <t>3:33:33</t>
  </si>
  <si>
    <t>3:27:22</t>
  </si>
  <si>
    <t>1:49:52</t>
  </si>
  <si>
    <t>Chantal KOUNADIS</t>
  </si>
  <si>
    <t>2:39:24</t>
  </si>
  <si>
    <t>Hope Its Not Raining</t>
  </si>
  <si>
    <t>Blue Groove Cycling</t>
  </si>
  <si>
    <t>3:56:50</t>
  </si>
  <si>
    <t>MorrFlow</t>
  </si>
  <si>
    <t>3:34:39</t>
  </si>
  <si>
    <t>Enduro</t>
  </si>
  <si>
    <t>3:38:36</t>
  </si>
  <si>
    <t>Double Tap</t>
  </si>
  <si>
    <t>3:51:55</t>
  </si>
  <si>
    <t>Are we there yet?</t>
  </si>
  <si>
    <t>3:37:24</t>
  </si>
  <si>
    <t>Hey Bro!</t>
  </si>
  <si>
    <t>3:58:21</t>
  </si>
  <si>
    <t>Berminator II</t>
  </si>
  <si>
    <t>3:59:25</t>
  </si>
  <si>
    <t>3:35:21</t>
  </si>
  <si>
    <t>Sendy Sisters</t>
  </si>
  <si>
    <t>3:53:41</t>
  </si>
  <si>
    <t>Dirt Divas</t>
  </si>
  <si>
    <t>3:41:51</t>
  </si>
  <si>
    <t>Phone a Friend</t>
  </si>
  <si>
    <t>3:36:12</t>
  </si>
  <si>
    <t>Young Chicks</t>
  </si>
  <si>
    <t>3:43:23</t>
  </si>
  <si>
    <t>2:54:23</t>
  </si>
  <si>
    <t>Rather be at the Snow</t>
  </si>
  <si>
    <t>3:05:22</t>
  </si>
  <si>
    <t>Whiteboard Warriors</t>
  </si>
  <si>
    <t>3:35:30</t>
  </si>
  <si>
    <t>JoLana Neff</t>
  </si>
  <si>
    <t>1:27:06</t>
  </si>
  <si>
    <t>3:37:56</t>
  </si>
  <si>
    <t>Homer and Marge</t>
  </si>
  <si>
    <t>3:45:54</t>
  </si>
  <si>
    <t>Baby Jesus &amp; the disciple</t>
  </si>
  <si>
    <t>3:51:25</t>
  </si>
  <si>
    <t>Dirty tyres</t>
  </si>
  <si>
    <t>3:24:35</t>
  </si>
  <si>
    <t>Solo Under 19 Men</t>
  </si>
  <si>
    <t>3:37:29</t>
  </si>
  <si>
    <t>3:34:35</t>
  </si>
  <si>
    <t>3:43:00</t>
  </si>
  <si>
    <t>Solo Under 17 Men</t>
  </si>
  <si>
    <t>1:48:29</t>
  </si>
  <si>
    <t>1:50:52</t>
  </si>
  <si>
    <t>1:55:39</t>
  </si>
  <si>
    <t>2:08:04</t>
  </si>
  <si>
    <t>Harry MCGREGOR</t>
  </si>
  <si>
    <t>1:42:49</t>
  </si>
  <si>
    <t>Jack BLUNDELL</t>
  </si>
  <si>
    <t>Solo Under 15 Men</t>
  </si>
  <si>
    <t>1:32:54</t>
  </si>
  <si>
    <t>1:33:08</t>
  </si>
  <si>
    <t>1:47:51</t>
  </si>
  <si>
    <t>Angus ASHMEAD</t>
  </si>
  <si>
    <t>1:08:03</t>
  </si>
  <si>
    <t>Dylan HALL</t>
  </si>
  <si>
    <t>48:46</t>
  </si>
  <si>
    <t>Will CHARLTON</t>
  </si>
  <si>
    <t>1:14:45</t>
  </si>
  <si>
    <t>Duo Junior 2 Hr</t>
  </si>
  <si>
    <t>Senders</t>
  </si>
  <si>
    <t>1:58:34</t>
  </si>
  <si>
    <t>1:48:08</t>
  </si>
  <si>
    <t>Just Send It</t>
  </si>
  <si>
    <t>Fast and Furious</t>
  </si>
  <si>
    <t>1:48:36</t>
  </si>
  <si>
    <t>Duo Junior 4 Hr</t>
  </si>
  <si>
    <t>JL Racing</t>
  </si>
  <si>
    <t>3:31:08</t>
  </si>
  <si>
    <t>Mills and Bills on Wheels</t>
  </si>
  <si>
    <t>3:55:29</t>
  </si>
  <si>
    <t>3:24:25</t>
  </si>
  <si>
    <t>3:45:58</t>
  </si>
  <si>
    <t>Rose GIBBINS</t>
  </si>
  <si>
    <t>2:52:36</t>
  </si>
  <si>
    <t>E Bike Duo</t>
  </si>
  <si>
    <t>Deets &amp; Namo</t>
  </si>
  <si>
    <t>3:38:12</t>
  </si>
  <si>
    <t>Foxy Sheeps</t>
  </si>
  <si>
    <t>Jason Morrison</t>
  </si>
  <si>
    <t>Dante Afnan</t>
  </si>
  <si>
    <t>Danny Galliver</t>
  </si>
  <si>
    <t>Janna Corso</t>
  </si>
  <si>
    <t>Bek Gratton</t>
  </si>
  <si>
    <t>Monica Jones</t>
  </si>
  <si>
    <t>Rachel Schmidtke</t>
  </si>
  <si>
    <t>Laura Prosser</t>
  </si>
  <si>
    <t>Stef Sotora</t>
  </si>
  <si>
    <t>Kate Berry</t>
  </si>
  <si>
    <t>Joanne Easson</t>
  </si>
  <si>
    <t>Lana Adams</t>
  </si>
  <si>
    <t>Kalindra Simpson</t>
  </si>
  <si>
    <t>Dylan Stone</t>
  </si>
  <si>
    <t>Hamish Loveday</t>
  </si>
  <si>
    <t>Ash Gossert</t>
  </si>
  <si>
    <t>Angus Charlton</t>
  </si>
  <si>
    <t>Luke Cripwell</t>
  </si>
  <si>
    <t>Amelia Reid</t>
  </si>
  <si>
    <t>Billie Marsh</t>
  </si>
  <si>
    <t>Damien Stevens</t>
  </si>
  <si>
    <t>Anita Smith</t>
  </si>
  <si>
    <t>Todd De Courcy</t>
  </si>
  <si>
    <t>Tracy Muller</t>
  </si>
  <si>
    <t>Sam Walsh</t>
  </si>
  <si>
    <t>David Buck</t>
  </si>
  <si>
    <t>Luke Wight</t>
  </si>
  <si>
    <t>Daniel Lynch</t>
  </si>
  <si>
    <t>Thibaud Grizard</t>
  </si>
  <si>
    <t>James Clough</t>
  </si>
  <si>
    <t>Ben Wade</t>
  </si>
  <si>
    <t>Gavin Russell</t>
  </si>
  <si>
    <t>Dylan Grigg</t>
  </si>
  <si>
    <t>Brenton Davey</t>
  </si>
  <si>
    <t>Malachy Hills</t>
  </si>
  <si>
    <t>Tom Hills</t>
  </si>
  <si>
    <t>Colin Glasgow</t>
  </si>
  <si>
    <t>Cameron Ashmead</t>
  </si>
  <si>
    <t>Bjorn Gaston</t>
  </si>
  <si>
    <t>Scott Denton</t>
  </si>
  <si>
    <t>Michael Duke</t>
  </si>
  <si>
    <t>Chris Winter</t>
  </si>
  <si>
    <t>Chantal Kounadis</t>
  </si>
  <si>
    <t>Jack Blundell</t>
  </si>
  <si>
    <t>Angus Ashmead</t>
  </si>
  <si>
    <t>Dylan Hall</t>
  </si>
  <si>
    <t>Will Charlton</t>
  </si>
  <si>
    <t>Rose Gibbins</t>
  </si>
  <si>
    <t>State</t>
  </si>
  <si>
    <t>Time</t>
  </si>
  <si>
    <t>A Grade Women, Proposed laps 5</t>
  </si>
  <si>
    <t>1.</t>
  </si>
  <si>
    <t>2.</t>
  </si>
  <si>
    <t>+03:34.36</t>
  </si>
  <si>
    <t>B Grade Women, Proposed laps 4</t>
  </si>
  <si>
    <t>+01:24.79</t>
  </si>
  <si>
    <t>3.</t>
  </si>
  <si>
    <t>+08:40.52</t>
  </si>
  <si>
    <t>4.</t>
  </si>
  <si>
    <t>+11:10.67</t>
  </si>
  <si>
    <t>5. (80%)</t>
  </si>
  <si>
    <t>C Grade Women, Proposed laps 3</t>
  </si>
  <si>
    <t>+01:36.86</t>
  </si>
  <si>
    <t>+05:54.63</t>
  </si>
  <si>
    <t>+13:02.09</t>
  </si>
  <si>
    <t>D Grade Women, Proposed laps 2</t>
  </si>
  <si>
    <t>Under 17 Men, Proposed laps 4</t>
  </si>
  <si>
    <t>+01:04.10</t>
  </si>
  <si>
    <t>3. (80%)</t>
  </si>
  <si>
    <t>Under 15 Men, Proposed laps 3</t>
  </si>
  <si>
    <t>+07:15.38</t>
  </si>
  <si>
    <t>+07:38.11</t>
  </si>
  <si>
    <t>+17:39.36</t>
  </si>
  <si>
    <t>5.</t>
  </si>
  <si>
    <t>+27:45.58</t>
  </si>
  <si>
    <t>Under 13 Men, Proposed laps 2</t>
  </si>
  <si>
    <t>+02:25.78</t>
  </si>
  <si>
    <t>+20:49.79</t>
  </si>
  <si>
    <t>A Grade Men, Proposed laps 6</t>
  </si>
  <si>
    <t>+00:02.48</t>
  </si>
  <si>
    <t>+08:33.82</t>
  </si>
  <si>
    <t>+10:16.57</t>
  </si>
  <si>
    <t>+12:46.32</t>
  </si>
  <si>
    <t>6.</t>
  </si>
  <si>
    <t>+14:29.49</t>
  </si>
  <si>
    <t>7. (80%)</t>
  </si>
  <si>
    <t>B Grade Men, Proposed laps 5</t>
  </si>
  <si>
    <t>+01:26.57</t>
  </si>
  <si>
    <t>+03:50.62</t>
  </si>
  <si>
    <t>+04:38.53</t>
  </si>
  <si>
    <t>+05:36.02</t>
  </si>
  <si>
    <t>+08:28.97</t>
  </si>
  <si>
    <t>7.</t>
  </si>
  <si>
    <t>+09:24.19</t>
  </si>
  <si>
    <t>8.</t>
  </si>
  <si>
    <t>+13:47.07</t>
  </si>
  <si>
    <t>C Grade Men, Proposed laps 4</t>
  </si>
  <si>
    <t>+00:25.59</t>
  </si>
  <si>
    <t>+03:22.57</t>
  </si>
  <si>
    <t>+03:31.83</t>
  </si>
  <si>
    <t>+04:42.58</t>
  </si>
  <si>
    <t>+05:17.53</t>
  </si>
  <si>
    <t>+05:45.02</t>
  </si>
  <si>
    <t>9.</t>
  </si>
  <si>
    <t>+09:59.67</t>
  </si>
  <si>
    <t>10.</t>
  </si>
  <si>
    <t>+10:31.43</t>
  </si>
  <si>
    <t>11.</t>
  </si>
  <si>
    <t>+12:04.46</t>
  </si>
  <si>
    <t>12.</t>
  </si>
  <si>
    <t>+13:50.91</t>
  </si>
  <si>
    <t>13.</t>
  </si>
  <si>
    <t>+18:35.75</t>
  </si>
  <si>
    <t>14.</t>
  </si>
  <si>
    <t>+21:39.92</t>
  </si>
  <si>
    <t>15. (80%)</t>
  </si>
  <si>
    <t>E Bike Men, Proposed laps 5</t>
  </si>
  <si>
    <t>D Grade Men, Proposed laps 3</t>
  </si>
  <si>
    <t>+01:13.29</t>
  </si>
  <si>
    <t>+02:36.28</t>
  </si>
  <si>
    <t>+05:06.58</t>
  </si>
  <si>
    <t>+06:39.37</t>
  </si>
  <si>
    <t>+07:19.80</t>
  </si>
  <si>
    <t>#</t>
  </si>
  <si>
    <t>Marc FOX</t>
  </si>
  <si>
    <t>Little Miss Pineapple.</t>
  </si>
  <si>
    <t>Troy BROUGHAM</t>
  </si>
  <si>
    <t>Richard BATES</t>
  </si>
  <si>
    <t>Jason MORRISON</t>
  </si>
  <si>
    <t>Adam NICHOLSON</t>
  </si>
  <si>
    <t>Damien O’DEA</t>
  </si>
  <si>
    <t>Brenont DAVEY</t>
  </si>
  <si>
    <t>Jan-Christian KLINGE</t>
  </si>
  <si>
    <t>Craig GIBBINS</t>
  </si>
  <si>
    <t>Danny GALLIVER</t>
  </si>
  <si>
    <t>Mark MANNING</t>
  </si>
  <si>
    <t>Stephanie MARCSIK</t>
  </si>
  <si>
    <t>Gabrielle TODD</t>
  </si>
  <si>
    <t>Wild Dogs.</t>
  </si>
  <si>
    <t>Team Chatauqua</t>
  </si>
  <si>
    <t>Booze Brothers</t>
  </si>
  <si>
    <t>Raggies Dads</t>
  </si>
  <si>
    <t>Simon and Lukefunkel</t>
  </si>
  <si>
    <t>Outta Seight</t>
  </si>
  <si>
    <t>The Ali Cats</t>
  </si>
  <si>
    <t>Caz and Haz</t>
  </si>
  <si>
    <t>Juan FLOWER</t>
  </si>
  <si>
    <t>Luke CRIPWELL</t>
  </si>
  <si>
    <t>Alexander GIBBINS</t>
  </si>
  <si>
    <t>Leo NICHOLSON</t>
  </si>
  <si>
    <t>Darcy RODEN</t>
  </si>
  <si>
    <t>Solo Under 13 Men</t>
  </si>
  <si>
    <t>Sam CREE</t>
  </si>
  <si>
    <t>Mitchell HICKS</t>
  </si>
  <si>
    <t>Tyson PULLEN</t>
  </si>
  <si>
    <t>Zachary HIGHES</t>
  </si>
  <si>
    <t>Darcy BROUGHAM</t>
  </si>
  <si>
    <t>Bike SA Palya 09</t>
  </si>
  <si>
    <t>Bike SA Palya 07</t>
  </si>
  <si>
    <t>Bike SA Palya 03</t>
  </si>
  <si>
    <t>Bike SA Palya 01</t>
  </si>
  <si>
    <t>Bike SA Palya 08</t>
  </si>
  <si>
    <t>Bike SA Palya 06</t>
  </si>
  <si>
    <t>Bike SA Palya 02</t>
  </si>
  <si>
    <t>Column1</t>
  </si>
  <si>
    <t>Place2</t>
  </si>
  <si>
    <t>Column2</t>
  </si>
  <si>
    <t>Column3</t>
  </si>
  <si>
    <t>Clint Draper</t>
  </si>
  <si>
    <t>Ben Nicholson</t>
  </si>
  <si>
    <t>Benjamin Hobson</t>
  </si>
  <si>
    <t>Darius Kubilius</t>
  </si>
  <si>
    <t>Brentley Conlon</t>
  </si>
  <si>
    <t>Tom Cree</t>
  </si>
  <si>
    <t>Scott Forster</t>
  </si>
  <si>
    <t>Sarah Holmes</t>
  </si>
  <si>
    <t>Carol Moore</t>
  </si>
  <si>
    <t>Brock Herrick-Woods</t>
  </si>
  <si>
    <t>Bodie Holmes</t>
  </si>
  <si>
    <t>Riley Davis</t>
  </si>
  <si>
    <t>Toree Holden</t>
  </si>
  <si>
    <t>`</t>
  </si>
  <si>
    <t>Thoma O'Connor</t>
  </si>
  <si>
    <t>D'Arcy Franks</t>
  </si>
  <si>
    <t>Thomas Bolter</t>
  </si>
  <si>
    <t>Blake Hughes</t>
  </si>
  <si>
    <t>Brock Marks</t>
  </si>
  <si>
    <t>Alexander Gibbins</t>
  </si>
  <si>
    <t>Cooper Fox</t>
  </si>
  <si>
    <t>Leo Nicholson</t>
  </si>
  <si>
    <t>Darcy Roden</t>
  </si>
  <si>
    <t>Tyson Pullen</t>
  </si>
  <si>
    <t>Marc Fox</t>
  </si>
  <si>
    <t>Adam Nicholson</t>
  </si>
  <si>
    <t>Sam Bruce</t>
  </si>
  <si>
    <t>Ben Mulraney</t>
  </si>
  <si>
    <t>Daniel Tuk</t>
  </si>
  <si>
    <t>Damien O’Dea</t>
  </si>
  <si>
    <t>Troy Brougham</t>
  </si>
  <si>
    <t>Richard Bates</t>
  </si>
  <si>
    <t>Brenont Davey</t>
  </si>
  <si>
    <t>Jan-Christian Klinge</t>
  </si>
  <si>
    <t>Zachary Highes</t>
  </si>
  <si>
    <t>Darcy Brougham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</si>
</sst>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22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5"/>
      <color rgb="FF000000"/>
      <name val="Arial"/>
      <family val="2"/>
    </font>
    <font>
      <sz val="5"/>
      <color rgb="FF2C2C2C"/>
      <name val="Arial"/>
      <family val="2"/>
    </font>
    <font>
      <sz val="11"/>
      <color theme="9" tint="-0.249977111117893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3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60">
    <xf numFmtId="0" fontId="0" fillId="0" borderId="0" xfId="0"/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9" borderId="8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1" fillId="13" borderId="6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2" fillId="0" borderId="0" xfId="0" applyNumberFormat="1" applyFont="1" applyFill="1" applyBorder="1" applyAlignment="1" applyProtection="1"/>
    <xf numFmtId="2" fontId="12" fillId="0" borderId="0" xfId="0" applyNumberFormat="1" applyFont="1" applyFill="1" applyBorder="1" applyAlignment="1" applyProtection="1"/>
    <xf numFmtId="2" fontId="0" fillId="0" borderId="0" xfId="0" applyNumberFormat="1"/>
    <xf numFmtId="2" fontId="13" fillId="13" borderId="0" xfId="0" applyNumberFormat="1" applyFont="1" applyFill="1" applyBorder="1" applyAlignment="1" applyProtection="1"/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4" fillId="0" borderId="2" xfId="0" applyNumberFormat="1" applyFont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7" borderId="0" xfId="0" applyFill="1" applyAlignment="1"/>
    <xf numFmtId="0" fontId="0" fillId="0" borderId="0" xfId="0" applyFill="1" applyAlignment="1"/>
    <xf numFmtId="0" fontId="0" fillId="0" borderId="0" xfId="0" applyNumberFormat="1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11" fillId="13" borderId="15" xfId="0" applyFont="1" applyFill="1" applyBorder="1" applyAlignment="1">
      <alignment horizontal="left" wrapText="1"/>
    </xf>
    <xf numFmtId="1" fontId="11" fillId="13" borderId="17" xfId="0" applyNumberFormat="1" applyFont="1" applyFill="1" applyBorder="1" applyAlignment="1">
      <alignment horizontal="center" wrapText="1"/>
    </xf>
    <xf numFmtId="0" fontId="11" fillId="13" borderId="18" xfId="0" applyFont="1" applyFill="1" applyBorder="1" applyAlignment="1">
      <alignment horizontal="left"/>
    </xf>
    <xf numFmtId="0" fontId="4" fillId="10" borderId="14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13" borderId="19" xfId="0" applyFont="1" applyFill="1" applyBorder="1" applyAlignment="1">
      <alignment horizontal="left"/>
    </xf>
    <xf numFmtId="1" fontId="4" fillId="0" borderId="11" xfId="0" applyNumberFormat="1" applyFont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0" fontId="11" fillId="13" borderId="15" xfId="0" applyFont="1" applyFill="1" applyBorder="1" applyAlignment="1">
      <alignment horizontal="center" wrapTex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" fillId="13" borderId="24" xfId="0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1" fontId="11" fillId="13" borderId="16" xfId="0" applyNumberFormat="1" applyFont="1" applyFill="1" applyBorder="1" applyAlignment="1">
      <alignment horizontal="center" wrapText="1"/>
    </xf>
    <xf numFmtId="1" fontId="14" fillId="0" borderId="25" xfId="0" applyNumberFormat="1" applyFont="1" applyFill="1" applyBorder="1" applyAlignment="1">
      <alignment horizontal="center"/>
    </xf>
    <xf numFmtId="0" fontId="0" fillId="0" borderId="0" xfId="0" applyNumberFormat="1"/>
    <xf numFmtId="165" fontId="0" fillId="0" borderId="0" xfId="0" applyNumberFormat="1"/>
    <xf numFmtId="0" fontId="15" fillId="0" borderId="0" xfId="0" applyFont="1"/>
    <xf numFmtId="0" fontId="15" fillId="0" borderId="0" xfId="0" applyFont="1" applyFill="1"/>
    <xf numFmtId="0" fontId="15" fillId="0" borderId="0" xfId="0" applyNumberFormat="1" applyFont="1"/>
    <xf numFmtId="0" fontId="11" fillId="13" borderId="4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1" fillId="13" borderId="29" xfId="0" applyFont="1" applyFill="1" applyBorder="1" applyAlignment="1">
      <alignment horizontal="center" wrapText="1"/>
    </xf>
    <xf numFmtId="1" fontId="11" fillId="13" borderId="27" xfId="0" applyNumberFormat="1" applyFont="1" applyFill="1" applyBorder="1" applyAlignment="1">
      <alignment horizontal="center" wrapText="1"/>
    </xf>
    <xf numFmtId="1" fontId="11" fillId="13" borderId="28" xfId="0" applyNumberFormat="1" applyFont="1" applyFill="1" applyBorder="1" applyAlignment="1">
      <alignment horizontal="center" wrapText="1"/>
    </xf>
    <xf numFmtId="0" fontId="11" fillId="13" borderId="30" xfId="0" applyFont="1" applyFill="1" applyBorder="1" applyAlignment="1">
      <alignment horizontal="left"/>
    </xf>
    <xf numFmtId="0" fontId="11" fillId="13" borderId="31" xfId="0" applyFont="1" applyFill="1" applyBorder="1" applyAlignment="1">
      <alignment horizontal="left"/>
    </xf>
    <xf numFmtId="1" fontId="4" fillId="9" borderId="14" xfId="0" applyNumberFormat="1" applyFont="1" applyFill="1" applyBorder="1" applyAlignment="1">
      <alignment horizontal="center"/>
    </xf>
    <xf numFmtId="1" fontId="4" fillId="10" borderId="14" xfId="0" applyNumberFormat="1" applyFont="1" applyFill="1" applyBorder="1" applyAlignment="1">
      <alignment horizontal="center"/>
    </xf>
    <xf numFmtId="1" fontId="4" fillId="11" borderId="14" xfId="0" applyNumberFormat="1" applyFont="1" applyFill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 wrapText="1"/>
    </xf>
    <xf numFmtId="0" fontId="0" fillId="14" borderId="2" xfId="0" applyFill="1" applyBorder="1" applyAlignment="1">
      <alignment horizontal="center"/>
    </xf>
    <xf numFmtId="0" fontId="17" fillId="15" borderId="32" xfId="0" applyFont="1" applyFill="1" applyBorder="1" applyAlignment="1">
      <alignment horizontal="left" vertical="top"/>
    </xf>
    <xf numFmtId="0" fontId="18" fillId="16" borderId="0" xfId="0" applyFont="1" applyFill="1" applyAlignment="1">
      <alignment horizontal="left" vertical="center" wrapText="1" indent="1"/>
    </xf>
    <xf numFmtId="0" fontId="18" fillId="16" borderId="0" xfId="0" applyFont="1" applyFill="1" applyAlignment="1">
      <alignment horizontal="left" vertical="center" wrapText="1"/>
    </xf>
    <xf numFmtId="21" fontId="18" fillId="16" borderId="0" xfId="0" applyNumberFormat="1" applyFont="1" applyFill="1" applyAlignment="1">
      <alignment horizontal="left" vertical="center" wrapText="1"/>
    </xf>
    <xf numFmtId="20" fontId="18" fillId="16" borderId="0" xfId="0" applyNumberFormat="1" applyFont="1" applyFill="1" applyAlignment="1">
      <alignment horizontal="left" vertical="center" wrapText="1"/>
    </xf>
    <xf numFmtId="46" fontId="18" fillId="16" borderId="0" xfId="0" applyNumberFormat="1" applyFont="1" applyFill="1" applyAlignment="1">
      <alignment horizontal="left" vertical="center" wrapText="1"/>
    </xf>
    <xf numFmtId="0" fontId="17" fillId="17" borderId="0" xfId="0" applyFont="1" applyFill="1" applyBorder="1" applyAlignment="1">
      <alignment horizontal="center" vertical="top"/>
    </xf>
    <xf numFmtId="0" fontId="0" fillId="17" borderId="0" xfId="0" applyFill="1" applyAlignment="1">
      <alignment horizontal="center"/>
    </xf>
    <xf numFmtId="0" fontId="11" fillId="13" borderId="33" xfId="0" applyFont="1" applyFill="1" applyBorder="1" applyAlignment="1">
      <alignment horizontal="left"/>
    </xf>
    <xf numFmtId="1" fontId="4" fillId="0" borderId="22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0" fontId="11" fillId="13" borderId="34" xfId="0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center"/>
    </xf>
    <xf numFmtId="0" fontId="11" fillId="13" borderId="5" xfId="0" applyFont="1" applyFill="1" applyBorder="1" applyAlignment="1"/>
    <xf numFmtId="0" fontId="11" fillId="13" borderId="0" xfId="0" applyFont="1" applyFill="1" applyBorder="1" applyAlignment="1"/>
    <xf numFmtId="0" fontId="11" fillId="13" borderId="30" xfId="0" applyFont="1" applyFill="1" applyBorder="1" applyAlignment="1"/>
    <xf numFmtId="0" fontId="11" fillId="13" borderId="31" xfId="0" applyFont="1" applyFill="1" applyBorder="1" applyAlignment="1"/>
    <xf numFmtId="0" fontId="12" fillId="0" borderId="0" xfId="0" applyNumberFormat="1" applyFont="1" applyFill="1" applyBorder="1" applyAlignment="1" applyProtection="1">
      <alignment horizontal="center"/>
    </xf>
    <xf numFmtId="0" fontId="12" fillId="7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/>
    <xf numFmtId="0" fontId="21" fillId="0" borderId="0" xfId="0" applyNumberFormat="1" applyFont="1"/>
    <xf numFmtId="0" fontId="21" fillId="0" borderId="0" xfId="0" applyFont="1" applyFill="1" applyAlignment="1">
      <alignment horizontal="center"/>
    </xf>
    <xf numFmtId="0" fontId="21" fillId="0" borderId="0" xfId="0" applyFont="1" applyFill="1" applyAlignment="1"/>
    <xf numFmtId="0" fontId="21" fillId="0" borderId="0" xfId="0" applyNumberFormat="1" applyFont="1" applyFill="1" applyBorder="1"/>
    <xf numFmtId="0" fontId="21" fillId="0" borderId="0" xfId="0" applyFont="1" applyAlignment="1">
      <alignment horizontal="center"/>
    </xf>
    <xf numFmtId="0" fontId="21" fillId="0" borderId="0" xfId="0" applyNumberFormat="1" applyFont="1" applyFill="1"/>
    <xf numFmtId="0" fontId="20" fillId="0" borderId="13" xfId="0" applyNumberFormat="1" applyFont="1" applyFill="1" applyBorder="1" applyAlignment="1" applyProtection="1"/>
    <xf numFmtId="0" fontId="21" fillId="0" borderId="13" xfId="0" applyNumberFormat="1" applyFont="1" applyBorder="1"/>
    <xf numFmtId="0" fontId="21" fillId="0" borderId="13" xfId="0" applyNumberFormat="1" applyFont="1" applyFill="1" applyBorder="1"/>
    <xf numFmtId="0" fontId="21" fillId="0" borderId="0" xfId="0" applyNumberFormat="1" applyFont="1" applyBorder="1"/>
    <xf numFmtId="0" fontId="4" fillId="0" borderId="2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11" fillId="13" borderId="0" xfId="0" applyFont="1" applyFill="1" applyAlignment="1"/>
    <xf numFmtId="1" fontId="4" fillId="0" borderId="21" xfId="0" applyNumberFormat="1" applyFont="1" applyFill="1" applyBorder="1" applyAlignment="1">
      <alignment horizontal="center"/>
    </xf>
    <xf numFmtId="1" fontId="4" fillId="0" borderId="22" xfId="0" applyNumberFormat="1" applyFont="1" applyFill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0" fontId="0" fillId="18" borderId="35" xfId="0" applyNumberFormat="1" applyFont="1" applyFill="1" applyBorder="1"/>
    <xf numFmtId="0" fontId="0" fillId="18" borderId="13" xfId="0" applyFont="1" applyFill="1" applyBorder="1"/>
    <xf numFmtId="0" fontId="0" fillId="18" borderId="13" xfId="0" applyNumberFormat="1" applyFont="1" applyFill="1" applyBorder="1"/>
    <xf numFmtId="0" fontId="0" fillId="18" borderId="36" xfId="0" applyNumberFormat="1" applyFont="1" applyFill="1" applyBorder="1"/>
    <xf numFmtId="0" fontId="0" fillId="0" borderId="35" xfId="0" applyNumberFormat="1" applyFont="1" applyBorder="1"/>
    <xf numFmtId="0" fontId="0" fillId="0" borderId="13" xfId="0" applyFont="1" applyBorder="1"/>
    <xf numFmtId="0" fontId="0" fillId="0" borderId="13" xfId="0" applyNumberFormat="1" applyFont="1" applyBorder="1"/>
    <xf numFmtId="0" fontId="0" fillId="0" borderId="36" xfId="0" applyNumberFormat="1" applyFont="1" applyBorder="1"/>
    <xf numFmtId="0" fontId="0" fillId="18" borderId="0" xfId="0" applyNumberFormat="1" applyFont="1" applyFill="1" applyBorder="1"/>
    <xf numFmtId="0" fontId="0" fillId="7" borderId="13" xfId="0" applyNumberFormat="1" applyFont="1" applyFill="1" applyBorder="1"/>
    <xf numFmtId="0" fontId="0" fillId="0" borderId="0" xfId="0" applyNumberFormat="1" applyFont="1" applyBorder="1"/>
    <xf numFmtId="0" fontId="21" fillId="0" borderId="0" xfId="0" applyFont="1" applyFill="1" applyBorder="1" applyAlignment="1"/>
    <xf numFmtId="0" fontId="4" fillId="0" borderId="37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0" fontId="4" fillId="0" borderId="21" xfId="0" applyNumberFormat="1" applyFont="1" applyBorder="1" applyAlignment="1">
      <alignment horizontal="center"/>
    </xf>
    <xf numFmtId="1" fontId="14" fillId="0" borderId="26" xfId="0" applyNumberFormat="1" applyFont="1" applyFill="1" applyBorder="1" applyAlignment="1">
      <alignment horizontal="center"/>
    </xf>
    <xf numFmtId="0" fontId="0" fillId="0" borderId="13" xfId="0" applyBorder="1"/>
    <xf numFmtId="0" fontId="0" fillId="0" borderId="0" xfId="0" applyBorder="1"/>
    <xf numFmtId="1" fontId="4" fillId="0" borderId="28" xfId="0" applyNumberFormat="1" applyFont="1" applyBorder="1" applyAlignment="1">
      <alignment horizontal="center"/>
    </xf>
    <xf numFmtId="0" fontId="4" fillId="0" borderId="9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62">
    <dxf>
      <numFmt numFmtId="0" formatCode="General"/>
    </dxf>
    <dxf>
      <numFmt numFmtId="165" formatCode="[$-F400]h:mm:ss\ AM/PM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0" formatCode="General"/>
    </dxf>
    <dxf>
      <numFmt numFmtId="165" formatCode="[$-F400]h:mm:ss\ AM/PM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11</xdr:col>
      <xdr:colOff>647701</xdr:colOff>
      <xdr:row>1</xdr:row>
      <xdr:rowOff>147637</xdr:rowOff>
    </xdr:from>
    <xdr:to>
      <xdr:col>17</xdr:col>
      <xdr:colOff>244951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9837" y="329479"/>
          <a:ext cx="5329569" cy="2028557"/>
        </a:xfrm>
        <a:prstGeom prst="rect">
          <a:avLst/>
        </a:prstGeom>
      </xdr:spPr>
    </xdr:pic>
    <xdr:clientData/>
  </xdr:twoCellAnchor>
  <xdr:twoCellAnchor editAs="oneCell">
    <xdr:from>
      <xdr:col>9</xdr:col>
      <xdr:colOff>3030</xdr:colOff>
      <xdr:row>0</xdr:row>
      <xdr:rowOff>0</xdr:rowOff>
    </xdr:from>
    <xdr:to>
      <xdr:col>11</xdr:col>
      <xdr:colOff>853153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9554" y="0"/>
          <a:ext cx="2625235" cy="213360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152399</xdr:rowOff>
    </xdr:from>
    <xdr:to>
      <xdr:col>20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93887" y="516081"/>
          <a:ext cx="2060910" cy="1588944"/>
        </a:xfrm>
        <a:prstGeom prst="rect">
          <a:avLst/>
        </a:prstGeom>
      </xdr:spPr>
    </xdr:pic>
    <xdr:clientData/>
  </xdr:twoCellAnchor>
  <xdr:twoCellAnchor editAs="oneCell">
    <xdr:from>
      <xdr:col>23</xdr:col>
      <xdr:colOff>719138</xdr:colOff>
      <xdr:row>1</xdr:row>
      <xdr:rowOff>119063</xdr:rowOff>
    </xdr:from>
    <xdr:to>
      <xdr:col>30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934" y="300905"/>
          <a:ext cx="5242346" cy="203808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161925</xdr:rowOff>
    </xdr:from>
    <xdr:to>
      <xdr:col>23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3682" y="525607"/>
          <a:ext cx="2539711" cy="154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396614</xdr:colOff>
      <xdr:row>6</xdr:row>
      <xdr:rowOff>23813</xdr:rowOff>
    </xdr:from>
    <xdr:to>
      <xdr:col>32</xdr:col>
      <xdr:colOff>163957</xdr:colOff>
      <xdr:row>14</xdr:row>
      <xdr:rowOff>294815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0456" y="1114858"/>
          <a:ext cx="1732956" cy="1725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590551</xdr:colOff>
      <xdr:row>0</xdr:row>
      <xdr:rowOff>90487</xdr:rowOff>
    </xdr:from>
    <xdr:to>
      <xdr:col>32</xdr:col>
      <xdr:colOff>91709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04393" y="90487"/>
          <a:ext cx="1466771" cy="133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4" xr16:uid="{C0E25200-6DC6-4B1F-9B47-200295FE5488}" autoFormatId="16" applyNumberFormats="0" applyBorderFormats="0" applyFontFormats="0" applyPatternFormats="0" applyAlignmentFormats="0" applyWidthHeightFormats="0">
  <queryTableRefresh nextId="12" unboundColumnsRight="1">
    <queryTableFields count="8">
      <queryTableField id="1" name="Place" tableColumnId="1"/>
      <queryTableField id="2" name="Bib" tableColumnId="2"/>
      <queryTableField id="11" dataBound="0" tableColumnId="11"/>
      <queryTableField id="3" name="Name" tableColumnId="3"/>
      <queryTableField id="5" name="Laps" tableColumnId="5"/>
      <queryTableField id="6" name="Time" tableColumnId="6"/>
      <queryTableField id="7" name="Gap" tableColumnId="7"/>
      <queryTableField id="8" dataBound="0" tableColumnId="8"/>
    </queryTableFields>
    <queryTableDeletedFields count="1">
      <deletedField name="State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8CB509C3-B7D7-4625-906B-9366615B4A51}" autoFormatId="16" applyNumberFormats="0" applyBorderFormats="0" applyFontFormats="0" applyPatternFormats="0" applyAlignmentFormats="0" applyWidthHeightFormats="0">
  <queryTableRefresh nextId="12" unboundColumnsRight="4">
    <queryTableFields count="10">
      <queryTableField id="1" name="PIC" tableColumnId="1"/>
      <queryTableField id="2" name="#" tableColumnId="2"/>
      <queryTableField id="3" name="Team" tableColumnId="3"/>
      <queryTableField id="10" dataBound="0" tableColumnId="9"/>
      <queryTableField id="4" name="Laps" tableColumnId="4"/>
      <queryTableField id="5" name="Tot Time" tableColumnId="5"/>
      <queryTableField id="6" dataBound="0" tableColumnId="6"/>
      <queryTableField id="7" dataBound="0" tableColumnId="7"/>
      <queryTableField id="8" dataBound="0" tableColumnId="8"/>
      <queryTableField id="11" dataBound="0" tableColumnId="11"/>
    </queryTableFields>
  </queryTableRefresh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I199" totalsRowShown="0" headerRowDxfId="61" dataDxfId="59" headerRowBorderDxfId="60" tableBorderDxfId="58">
  <autoFilter ref="A17:I199" xr:uid="{FC6BF1A5-A625-48B9-996A-7CD301B43B71}"/>
  <sortState xmlns:xlrd2="http://schemas.microsoft.com/office/spreadsheetml/2017/richdata2" ref="A18:I199">
    <sortCondition descending="1" ref="I17:I199"/>
  </sortState>
  <tableColumns count="9">
    <tableColumn id="1" xr3:uid="{B8A59E73-6860-43E6-B3C8-CF8DBDEE5E65}" name="Rider" dataDxfId="57"/>
    <tableColumn id="2" xr3:uid="{B733B39C-FA6A-4DD7-BBB4-8AC528412E9D}" name="R1 XCO O'Hal" dataDxfId="56">
      <calculatedColumnFormula>_xlfn.IFNA(INDEX('R1 XCO OHal'!$W$2:$W$200,MATCH(Men[[#This Row],[Rider]],'R1 XCO OHal'!$D$2:$D$200,0)),"")</calculatedColumnFormula>
    </tableColumn>
    <tableColumn id="3" xr3:uid="{78D24A91-7D50-47F9-B62E-44DA1F011534}" name="R4 XCM Prospect" dataDxfId="55">
      <calculatedColumnFormula>_xlfn.IFNA(INDEX('R4 XCM Prospect'!$I$2:$I$200,MATCH(Men[[#This Row],[Rider]],'R4 XCM Prospect'!$F$2:$F$200,0)),"")</calculatedColumnFormula>
    </tableColumn>
    <tableColumn id="4" xr3:uid="{EE72E3E4-5CCE-45FB-9C9E-20E6F560380A}" name="R5 XCM Kinchina" dataDxfId="54">
      <calculatedColumnFormula>_xlfn.IFNA(INDEX('R5 XCM Kin'!$J$2:$J$200,MATCH(Men[[#This Row],[Rider]],'R5 XCM Kin'!$F$2:$F$200,0)),"")</calculatedColumnFormula>
    </tableColumn>
    <tableColumn id="5" xr3:uid="{1148678D-6AEB-4010-8019-FBEE67CDE6B8}" name="R6 XCM Craigburn" dataDxfId="53">
      <calculatedColumnFormula>_xlfn.IFNA(INDEX('R6 XCM CB'!$J$2:$J$250,MATCH(Men[[#This Row],[Rider]],'R6 XCM CB'!$F$2:$F$250,0)),"")</calculatedColumnFormula>
    </tableColumn>
    <tableColumn id="10" xr3:uid="{D052E8DB-08F3-450E-ACC5-B72FD732668C}" name="R9 XCO Melrose" dataDxfId="52">
      <calculatedColumnFormula>_xlfn.IFNA(INDEX('R9 XCO Mel'!$J$2:$J$62,MATCH(Men[[#This Row],[Rider]],'R9 XCO Mel'!$D$2:$D$62,0)),"")</calculatedColumnFormula>
    </tableColumn>
    <tableColumn id="8" xr3:uid="{10EEAA2A-919D-495D-A15E-8D80D6C5083A}" name="R10 XCM Melrose" dataDxfId="51">
      <calculatedColumnFormula>_xlfn.IFNA(INDEX('R10 XCM Wil'!$J$2:$J$77,MATCH(Men[[#This Row],[Rider]],'R10 XCM Wil'!$D$2:$D$77,0)),"")</calculatedColumnFormula>
    </tableColumn>
    <tableColumn id="11" xr3:uid="{129C822E-BE49-4BAF-BDD5-06DCB5333645}" name="Number of Rounds" dataDxfId="50">
      <calculatedColumnFormula>6-COUNTBLANK(Men[[#This Row],[R1 XCO O''Hal]:[R10 XCM Melrose]])</calculatedColumnFormula>
    </tableColumn>
    <tableColumn id="7" xr3:uid="{21B7265E-87DC-4542-911F-7ADFA4A0767B}" name="Best 4 of 6_x000a_Total" dataDxfId="49">
      <calculatedColumnFormula array="1">IF(Men[[#This Row],[Number of Rounds]]&lt;=4,SUM(IF(ISNA(B18:G18),0,B18:G18)),SUM(LARGE(B18:G18,{1,2,3,4})))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L17:T61" totalsRowShown="0" headerRowDxfId="48" dataDxfId="46" headerRowBorderDxfId="47" tableBorderDxfId="45">
  <autoFilter ref="L17:T61" xr:uid="{FE427AD8-F58D-47BE-B1A6-A0F226288E69}"/>
  <sortState xmlns:xlrd2="http://schemas.microsoft.com/office/spreadsheetml/2017/richdata2" ref="L18:T61">
    <sortCondition descending="1" ref="T17:T61"/>
  </sortState>
  <tableColumns count="9">
    <tableColumn id="1" xr3:uid="{B057E2C8-9A05-4986-9EA3-49C07EB53CF5}" name="Rider" dataDxfId="44"/>
    <tableColumn id="2" xr3:uid="{A2F774AC-C5FB-4048-9E6A-1EF6E8FB9853}" name="R1 XCO O'Hal" dataDxfId="43">
      <calculatedColumnFormula>_xlfn.IFNA(INDEX('R1 XCO OHal'!$W$2:$W$200,MATCH(Women[[#This Row],[Rider]],'R1 XCO OHal'!$D$2:$D$200,0)),"")</calculatedColumnFormula>
    </tableColumn>
    <tableColumn id="3" xr3:uid="{8891ACB2-C1D3-4220-B70C-A7B4004D0EED}" name="R4 XCM Prospect" dataDxfId="42">
      <calculatedColumnFormula>_xlfn.IFNA(INDEX('R4 XCM Prospect'!$I$2:$I$200,MATCH(Women[[#This Row],[Rider]],'R4 XCM Prospect'!$F$2:$F$200,0)),"")</calculatedColumnFormula>
    </tableColumn>
    <tableColumn id="4" xr3:uid="{072560A1-D536-4151-BD77-FA439C680799}" name="R5 XCM Kinchina" dataDxfId="41">
      <calculatedColumnFormula>_xlfn.IFNA(INDEX('R5 XCM Kin'!$J$2:$J$200,MATCH(Women[[#This Row],[Rider]],'R5 XCM Kin'!$F$2:$F$200,0)),"")</calculatedColumnFormula>
    </tableColumn>
    <tableColumn id="5" xr3:uid="{F0C4F201-AFEE-4269-9DEF-7580219256CD}" name="R6 XCM Craigburn" dataDxfId="40">
      <calculatedColumnFormula>_xlfn.IFNA(INDEX('R6 XCM CB'!$J$2:$J$250,MATCH(Women[[#This Row],[Rider]],'R6 XCM CB'!$F$2:$F$250,0)),"")</calculatedColumnFormula>
    </tableColumn>
    <tableColumn id="8" xr3:uid="{BB1F5C2F-D879-4500-A8CF-A158ED51173E}" name="R9 XCO Melrose" dataDxfId="39">
      <calculatedColumnFormula>_xlfn.IFNA(INDEX('R9 XCO Mel'!$J$2:$J$62,MATCH(Women[[#This Row],[Rider]],'R9 XCO Mel'!$D$2:$D$62,0)),"")</calculatedColumnFormula>
    </tableColumn>
    <tableColumn id="9" xr3:uid="{097EB299-D97D-4335-9DB4-A7C96FA1E40C}" name="R10 XCM Melrose" dataDxfId="38">
      <calculatedColumnFormula>_xlfn.IFNA(INDEX('R10 XCM Wil'!$J$2:$J$77,MATCH(Women[[#This Row],[Rider]],'R10 XCM Wil'!$D$2:$D$77,0)),"")</calculatedColumnFormula>
    </tableColumn>
    <tableColumn id="7" xr3:uid="{2CA1E6E9-9552-4CBB-81E2-C82723E5E230}" name="Number of Rounds" dataDxfId="37">
      <calculatedColumnFormula>6-COUNTBLANK(Women[[#This Row],[R1 XCO O''Hal]:[R10 XCM Melrose]])</calculatedColumnFormula>
    </tableColumn>
    <tableColumn id="11" xr3:uid="{67C967CF-3F33-481A-B403-78E955900180}" name="Best 4 of 6_x000a_Total" dataDxfId="36">
      <calculatedColumnFormula array="1">IF(Women[[#This Row],[Number of Rounds]]&lt;=4,SUM(IF(ISNA(M18:R18),0,M18:R18)),SUM(LARGE(M18:R18,{1,2,3,4})))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W17:AE84" totalsRowShown="0" headerRowDxfId="35" dataDxfId="33" headerRowBorderDxfId="34" tableBorderDxfId="32">
  <autoFilter ref="W17:AE84" xr:uid="{608CC2C1-45D4-4D5B-8FE4-6B68C4C4C748}"/>
  <sortState xmlns:xlrd2="http://schemas.microsoft.com/office/spreadsheetml/2017/richdata2" ref="W18:AE84">
    <sortCondition descending="1" ref="AE17:AE84"/>
  </sortState>
  <tableColumns count="9">
    <tableColumn id="1" xr3:uid="{AA34D76F-09F6-4B96-8EC9-8934CD666C08}" name="Rider" dataDxfId="31"/>
    <tableColumn id="2" xr3:uid="{5804385F-B196-4507-AC1A-6F8FB5F4CF4E}" name="R1 XCO O'Hal" dataDxfId="30">
      <calculatedColumnFormula>_xlfn.IFNA(INDEX('R1 XCO OHal'!$W$2:$W$200,MATCH(Junior[[#This Row],[Rider]],'R1 XCO OHal'!$D$2:$D$200,0)),"")</calculatedColumnFormula>
    </tableColumn>
    <tableColumn id="3" xr3:uid="{67BA6FF6-B03B-4ACF-A5DE-27F8DDE44C21}" name="R4 XCM Prospect" dataDxfId="29">
      <calculatedColumnFormula>_xlfn.IFNA(INDEX('R4 XCM Prospect'!$I$2:$I$200,MATCH(Junior[[#This Row],[Rider]],'R4 XCM Prospect'!$F$2:$F$200,0)),"")</calculatedColumnFormula>
    </tableColumn>
    <tableColumn id="4" xr3:uid="{2C33B407-E419-41F3-A73A-9E4D1F8D893D}" name="R5 XCM Kinchina" dataDxfId="28">
      <calculatedColumnFormula>_xlfn.IFNA(INDEX('R5 XCM Kin'!$J$2:$J$200,MATCH(Junior[[#This Row],[Rider]],'R5 XCM Kin'!$F$2:$F$200,0)),"")</calculatedColumnFormula>
    </tableColumn>
    <tableColumn id="5" xr3:uid="{73E346F3-AB17-4540-9F6C-6410D7E41A19}" name="R6 XCM Craigburn" dataDxfId="27">
      <calculatedColumnFormula>_xlfn.IFNA(INDEX('R6 XCM CB'!$J$2:$J$250,MATCH(Junior[[#This Row],[Rider]],'R6 XCM CB'!$F$2:$F$250,0)),"")</calculatedColumnFormula>
    </tableColumn>
    <tableColumn id="8" xr3:uid="{CCD6E3AE-2186-4B73-86A0-F8EE8075AD85}" name="R9 XCO Melrose" dataDxfId="26">
      <calculatedColumnFormula>_xlfn.IFNA(INDEX('R9 XCO Mel'!$J$2:$J$62,MATCH(Junior[[#This Row],[Rider]],'R9 XCO Mel'!$D$2:$D$62,0)),"")</calculatedColumnFormula>
    </tableColumn>
    <tableColumn id="9" xr3:uid="{9FCDE99D-23B8-40C2-85D3-C45B5ECF0989}" name="R10 XCM Melrose" dataDxfId="25">
      <calculatedColumnFormula>_xlfn.IFNA(INDEX('R10 XCM Wil'!$J$2:$J$77,MATCH(Junior[[#This Row],[Rider]],'R10 XCM Wil'!$D$2:$D$77,0)),"")</calculatedColumnFormula>
    </tableColumn>
    <tableColumn id="11" xr3:uid="{47406415-7ECC-4A34-8F78-7324B21F4B6D}" name="Number of Rounds" dataDxfId="24">
      <calculatedColumnFormula>6-COUNTBLANK(Junior[[#This Row],[R1 XCO O''Hal]:[R10 XCM Melrose]])</calculatedColumnFormula>
    </tableColumn>
    <tableColumn id="7" xr3:uid="{8AD00308-85C0-4842-A37E-AE496034A787}" name="Best 4 of 6_x000a_Total" dataDxfId="23">
      <calculatedColumnFormula array="1">IF(Junior[[#This Row],[Number of Rounds]]&lt;=4,SUM(IF(ISNA(X18:AC18),0,X18:AC18)),SUM(LARGE(X18:AC18,{1,2,3,4})))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AA22FA-D9CD-4921-8B35-37B065D0F89F}" name="Women510" displayName="Women510" ref="AH17:AP22" totalsRowShown="0" headerRowDxfId="22" dataDxfId="20" headerRowBorderDxfId="21" tableBorderDxfId="19">
  <autoFilter ref="AH17:AP22" xr:uid="{91AA22FA-D9CD-4921-8B35-37B065D0F89F}"/>
  <sortState xmlns:xlrd2="http://schemas.microsoft.com/office/spreadsheetml/2017/richdata2" ref="AH18:AP22">
    <sortCondition descending="1" ref="AP17:AP22"/>
  </sortState>
  <tableColumns count="9">
    <tableColumn id="1" xr3:uid="{8FE23EAA-6EF8-45D7-B12C-07B6D19B6B11}" name="Rider" dataDxfId="18"/>
    <tableColumn id="2" xr3:uid="{4EFB9E35-1D04-4146-A185-66A82EEAAF4E}" name="R1 XCO O'Hal" dataDxfId="17">
      <calculatedColumnFormula>_xlfn.IFNA(INDEX('R1 XCO OHal'!$W$2:$W$200,MATCH(Women510[[#This Row],[Rider]],'R1 XCO OHal'!$D$2:$D$200,0)),"")</calculatedColumnFormula>
    </tableColumn>
    <tableColumn id="3" xr3:uid="{41F22EDF-F78C-4010-BA94-42679C6C72DA}" name="R4 XCM Prospect" dataDxfId="16">
      <calculatedColumnFormula>_xlfn.IFNA(INDEX('R4 XCM Prospect'!$I$2:$I$200,MATCH(Women510[[#This Row],[Rider]],'R4 XCM Prospect'!$F$2:$F$200,0)),"")</calculatedColumnFormula>
    </tableColumn>
    <tableColumn id="4" xr3:uid="{0FF7B6BD-9ED9-4420-A33F-BF6E66E446EE}" name="R5 XCM Kinchina" dataDxfId="15">
      <calculatedColumnFormula>_xlfn.IFNA(INDEX('R5 XCM Kin'!$J$2:$J$200,MATCH(Women510[[#This Row],[Rider]],'R5 XCM Kin'!$F$2:$F$200,0)),"")</calculatedColumnFormula>
    </tableColumn>
    <tableColumn id="5" xr3:uid="{5816B266-3DE3-4734-B0FE-97C85F423FC8}" name="R6 XCM Craigburn" dataDxfId="14">
      <calculatedColumnFormula>_xlfn.IFNA(INDEX('R6 XCM CB'!$J$2:$J$250,MATCH(Women510[[#This Row],[Rider]],'R6 XCM CB'!$F$2:$F$250,0)),"")</calculatedColumnFormula>
    </tableColumn>
    <tableColumn id="8" xr3:uid="{270B5587-7610-4876-ACAA-28B258F17BCA}" name="R9 XCO Melrose" dataDxfId="13"/>
    <tableColumn id="9" xr3:uid="{2D662507-DCFD-4C21-A543-BD04C28BE1CD}" name="R10 XCM Melrose" dataDxfId="12"/>
    <tableColumn id="7" xr3:uid="{C27F9687-7DF2-4215-9298-4FAC620F9352}" name="Number of Rounds" dataDxfId="11">
      <calculatedColumnFormula>6-COUNTBLANK(Women510[[#This Row],[R1 XCO O''Hal]:[R9 XCO Melrose]])</calculatedColumnFormula>
    </tableColumn>
    <tableColumn id="11" xr3:uid="{6DF52ED9-C874-40FA-A1DB-DA776DC4F14F}" name="Best 4 of 6_x000a_Total" dataDxfId="10">
      <calculatedColumnFormula array="1">IF(Women510[[#This Row],[Number of Rounds]]&lt;=5,SUM(IF(ISNA(AI18:AN18),0,AI18:AN18)),SUM(LARGE(AI18:AN18,{1,2,3,4,5})))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CBF5A86-2283-4E4D-B97A-3C3D9A02EA0D}" name="Table001__Page_1___86" displayName="Table001__Page_1___86" ref="A1:H76" tableType="queryTable" totalsRowShown="0">
  <autoFilter ref="A1:H76" xr:uid="{2CBF5A86-2283-4E4D-B97A-3C3D9A02EA0D}"/>
  <tableColumns count="8">
    <tableColumn id="1" xr3:uid="{03C0E72E-0CA1-4F93-80D6-EADFCE21D661}" uniqueName="1" name="Place" queryTableFieldId="1" dataDxfId="9"/>
    <tableColumn id="2" xr3:uid="{A8978C07-C8D4-40BC-A828-456C982D7C1F}" uniqueName="2" name="Bib" queryTableFieldId="2"/>
    <tableColumn id="11" xr3:uid="{F4D8EE05-2113-4C82-9FC4-0E56B4D8B65A}" uniqueName="11" name="State" queryTableFieldId="11"/>
    <tableColumn id="3" xr3:uid="{54384AA7-0E6B-4E88-A22C-106F3213D9C8}" uniqueName="3" name="Name" queryTableFieldId="3" dataDxfId="8"/>
    <tableColumn id="5" xr3:uid="{4E917F8E-64AC-4407-B8B0-0E97E2CB52AC}" uniqueName="5" name="Laps" queryTableFieldId="5"/>
    <tableColumn id="6" xr3:uid="{94761B20-57CC-4E6F-BC25-8E570E000F2E}" uniqueName="6" name="Time" queryTableFieldId="6" dataDxfId="7"/>
    <tableColumn id="7" xr3:uid="{5F74C784-1C9A-4B18-B4CA-313F6C15B7ED}" uniqueName="7" name="Gap" queryTableFieldId="7" dataDxfId="6"/>
    <tableColumn id="8" xr3:uid="{7C64E3F8-CD19-4B6D-B5B3-D36A61DA04E0}" uniqueName="8" name="Place2" queryTableFieldId="8" dataDxfId="5">
      <calculatedColumnFormula>LEFT(Table001__Page_1___86[[#This Row],[Place]],1)</calculatedColumnFormula>
    </tableColumn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D745787-9F2A-49E2-AF9D-14F49F63BCE3}" name="Table001__Page_1_29" displayName="Table001__Page_1_29" ref="A1:J77" tableType="queryTable" totalsRowShown="0">
  <autoFilter ref="A1:J77" xr:uid="{5D745787-9F2A-49E2-AF9D-14F49F63BCE3}"/>
  <tableColumns count="10">
    <tableColumn id="1" xr3:uid="{DB09BE3D-3DE8-4258-9B56-40AB8D6B7CE6}" uniqueName="1" name="PIC" queryTableFieldId="1" dataDxfId="4"/>
    <tableColumn id="2" xr3:uid="{C2C2A9C3-EEE4-41BF-8412-09A7D8F05479}" uniqueName="2" name="#" queryTableFieldId="2"/>
    <tableColumn id="3" xr3:uid="{050E30F0-354E-4201-884F-7745625203D2}" uniqueName="3" name="Team" queryTableFieldId="3" dataDxfId="3"/>
    <tableColumn id="9" xr3:uid="{3B4945C5-B207-43EF-8947-2023F3CC7926}" uniqueName="9" name="Column3" queryTableFieldId="10" dataDxfId="2">
      <calculatedColumnFormula>TRIM(PROPER(Table001__Page_1_29[[#This Row],[Team]]))</calculatedColumnFormula>
    </tableColumn>
    <tableColumn id="4" xr3:uid="{57B88D44-42D2-4C21-9F45-5B6A4375A1D4}" uniqueName="4" name="Laps" queryTableFieldId="4"/>
    <tableColumn id="5" xr3:uid="{B1B61FA6-856E-404D-A5D8-551AB3224665}" uniqueName="5" name="Tot Time" queryTableFieldId="5" dataDxfId="1"/>
    <tableColumn id="6" xr3:uid="{0577932F-700F-4241-BD44-244B678BEEE8}" uniqueName="6" name="Column1" queryTableFieldId="6"/>
    <tableColumn id="7" xr3:uid="{6F5A22F8-BF59-4C00-A491-AA63EE101B83}" uniqueName="7" name="Column2" queryTableFieldId="7"/>
    <tableColumn id="8" xr3:uid="{64607C0A-ADA1-488E-BF67-CE675842AFF4}" uniqueName="8" name="Place" queryTableFieldId="8"/>
    <tableColumn id="11" xr3:uid="{7477CB83-5543-4AE0-A22F-D1037B842BE2}" uniqueName="11" name="Points" queryTableFieldId="11" dataDxfId="0">
      <calculatedColumnFormula>VLOOKUP(I2,'Points Table'!A$3:L$43,IF(H2="A Grade / Juniors",4,IF(H2="B Grade",6,IF(H2="C Grade",8,IF(H2="D Grade",10,12)))))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D23" sqref="D23"/>
    </sheetView>
  </sheetViews>
  <sheetFormatPr baseColWidth="10" defaultColWidth="8.83203125" defaultRowHeight="15"/>
  <cols>
    <col min="3" max="5" width="21" customWidth="1"/>
    <col min="6" max="6" width="21.33203125" customWidth="1"/>
  </cols>
  <sheetData>
    <row r="1" spans="1:5">
      <c r="A1" s="34" t="s">
        <v>10</v>
      </c>
      <c r="B1" s="34" t="s">
        <v>11</v>
      </c>
      <c r="C1" s="34" t="s">
        <v>12</v>
      </c>
      <c r="D1" s="34" t="s">
        <v>13</v>
      </c>
    </row>
    <row r="2" spans="1:5">
      <c r="A2" t="s">
        <v>0</v>
      </c>
      <c r="B2" s="49" t="s">
        <v>8</v>
      </c>
      <c r="C2" s="49" t="s">
        <v>1070</v>
      </c>
      <c r="D2" s="49" t="s">
        <v>1071</v>
      </c>
      <c r="E2" s="49"/>
    </row>
    <row r="3" spans="1:5">
      <c r="A3" s="71" t="s">
        <v>1</v>
      </c>
      <c r="B3" s="72" t="s">
        <v>8</v>
      </c>
      <c r="C3" s="72" t="s">
        <v>1072</v>
      </c>
      <c r="D3" s="72" t="s">
        <v>1073</v>
      </c>
      <c r="E3" s="72" t="s">
        <v>1090</v>
      </c>
    </row>
    <row r="4" spans="1:5">
      <c r="A4" s="71" t="s">
        <v>2</v>
      </c>
      <c r="B4" s="72" t="s">
        <v>8</v>
      </c>
      <c r="C4" s="72" t="s">
        <v>1074</v>
      </c>
      <c r="D4" s="72" t="s">
        <v>1073</v>
      </c>
      <c r="E4" s="72" t="s">
        <v>1090</v>
      </c>
    </row>
    <row r="5" spans="1:5">
      <c r="A5" s="1" t="s">
        <v>3</v>
      </c>
      <c r="B5" s="49" t="s">
        <v>7</v>
      </c>
      <c r="C5" s="49" t="s">
        <v>1075</v>
      </c>
      <c r="D5" s="49" t="s">
        <v>1076</v>
      </c>
      <c r="E5" s="49"/>
    </row>
    <row r="6" spans="1:5">
      <c r="A6" s="1" t="s">
        <v>4</v>
      </c>
      <c r="B6" s="49" t="s">
        <v>7</v>
      </c>
      <c r="C6" s="49" t="s">
        <v>1077</v>
      </c>
      <c r="D6" s="49" t="s">
        <v>1078</v>
      </c>
      <c r="E6" s="49"/>
    </row>
    <row r="7" spans="1:5">
      <c r="A7" s="1" t="s">
        <v>5</v>
      </c>
      <c r="B7" s="49" t="s">
        <v>7</v>
      </c>
      <c r="C7" s="49" t="s">
        <v>1079</v>
      </c>
      <c r="D7" s="49" t="s">
        <v>1080</v>
      </c>
      <c r="E7" s="49"/>
    </row>
    <row r="8" spans="1:5">
      <c r="A8" s="1" t="s">
        <v>6</v>
      </c>
      <c r="B8" s="49" t="s">
        <v>8</v>
      </c>
      <c r="C8" s="49" t="s">
        <v>1081</v>
      </c>
      <c r="D8" s="49" t="s">
        <v>1082</v>
      </c>
      <c r="E8" s="49"/>
    </row>
    <row r="9" spans="1:5">
      <c r="A9" s="71" t="s">
        <v>9</v>
      </c>
      <c r="B9" s="72" t="s">
        <v>8</v>
      </c>
      <c r="C9" s="72" t="s">
        <v>1083</v>
      </c>
      <c r="D9" s="72" t="s">
        <v>1084</v>
      </c>
      <c r="E9" s="72" t="s">
        <v>1089</v>
      </c>
    </row>
    <row r="10" spans="1:5" s="1" customFormat="1">
      <c r="A10" s="1" t="s">
        <v>1068</v>
      </c>
      <c r="B10" s="49" t="s">
        <v>8</v>
      </c>
      <c r="C10" s="49" t="s">
        <v>1085</v>
      </c>
      <c r="D10" s="49" t="s">
        <v>1086</v>
      </c>
      <c r="E10" s="49"/>
    </row>
    <row r="11" spans="1:5" s="1" customFormat="1">
      <c r="A11" s="1" t="s">
        <v>1069</v>
      </c>
      <c r="B11" s="49" t="s">
        <v>7</v>
      </c>
      <c r="C11" s="49" t="s">
        <v>1087</v>
      </c>
      <c r="D11" s="49" t="s">
        <v>1088</v>
      </c>
      <c r="E11" s="49"/>
    </row>
    <row r="13" spans="1:5">
      <c r="A13" s="34" t="s">
        <v>14</v>
      </c>
      <c r="B13" s="35"/>
      <c r="C13" s="35"/>
      <c r="D13" s="35"/>
    </row>
    <row r="14" spans="1:5">
      <c r="A14" t="s">
        <v>1091</v>
      </c>
    </row>
    <row r="15" spans="1:5">
      <c r="A15" t="s">
        <v>1092</v>
      </c>
    </row>
    <row r="16" spans="1:5">
      <c r="A16" s="71" t="s">
        <v>1093</v>
      </c>
      <c r="B16" s="71"/>
      <c r="C16" s="71"/>
    </row>
    <row r="17" spans="1:6">
      <c r="A17" s="71" t="s">
        <v>1094</v>
      </c>
      <c r="B17" s="71"/>
      <c r="C17" s="71"/>
    </row>
    <row r="18" spans="1:6">
      <c r="A18" t="s">
        <v>1245</v>
      </c>
    </row>
    <row r="27" spans="1:6">
      <c r="C27" s="2"/>
      <c r="D27" s="2"/>
      <c r="E27" s="2"/>
      <c r="F27" s="2"/>
    </row>
    <row r="28" spans="1:6">
      <c r="C28" s="3"/>
      <c r="D28" s="3"/>
      <c r="E28" s="3"/>
      <c r="F28" s="3"/>
    </row>
    <row r="29" spans="1:6">
      <c r="C29" s="3"/>
      <c r="D29" s="3"/>
      <c r="E29" s="3"/>
      <c r="F29" s="3"/>
    </row>
    <row r="30" spans="1:6">
      <c r="C30" s="3"/>
      <c r="D30" s="3"/>
      <c r="E30" s="3"/>
      <c r="F30" s="3"/>
    </row>
    <row r="31" spans="1:6">
      <c r="C31" s="3"/>
      <c r="D31" s="3"/>
      <c r="E31" s="3"/>
      <c r="F31" s="3"/>
    </row>
    <row r="32" spans="1:6">
      <c r="C32" s="3"/>
      <c r="D32" s="3"/>
      <c r="E32" s="3"/>
      <c r="F32" s="3"/>
    </row>
    <row r="33" spans="1:6">
      <c r="C33" s="3"/>
      <c r="D33" s="3"/>
      <c r="E33" s="3"/>
      <c r="F33" s="3"/>
    </row>
    <row r="34" spans="1:6">
      <c r="C34" s="3"/>
      <c r="D34" s="3"/>
      <c r="E34" s="3"/>
      <c r="F34" s="3"/>
    </row>
    <row r="35" spans="1:6">
      <c r="C35" s="3"/>
      <c r="D35" s="3"/>
      <c r="E35" s="3"/>
      <c r="F35" s="3"/>
    </row>
    <row r="37" spans="1:6">
      <c r="A37" s="1"/>
      <c r="D37" s="1"/>
      <c r="E37" s="1"/>
    </row>
    <row r="38" spans="1:6">
      <c r="A38" s="1"/>
      <c r="D38" s="1"/>
      <c r="E38" s="1"/>
    </row>
    <row r="39" spans="1:6">
      <c r="A39" s="1"/>
      <c r="D39" s="1"/>
      <c r="E39" s="1"/>
    </row>
    <row r="40" spans="1:6">
      <c r="A40" s="1"/>
      <c r="D40" s="1"/>
      <c r="E40" s="1"/>
    </row>
    <row r="41" spans="1:6">
      <c r="A41" s="1"/>
      <c r="D41" s="1"/>
      <c r="E41" s="1"/>
    </row>
    <row r="42" spans="1:6">
      <c r="A42" s="1"/>
      <c r="D42" s="1"/>
      <c r="E42" s="1"/>
    </row>
    <row r="43" spans="1:6">
      <c r="A43" s="1"/>
      <c r="D43" s="1"/>
      <c r="E43" s="1"/>
    </row>
    <row r="44" spans="1:6">
      <c r="A44" s="1"/>
      <c r="D44" s="1"/>
      <c r="E44" s="1"/>
    </row>
  </sheetData>
  <phoneticPr fontId="9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A72A6-8E2E-46D9-99CE-5CE0E848B07E}">
  <dimension ref="A1:L120"/>
  <sheetViews>
    <sheetView workbookViewId="0">
      <selection activeCell="C118" sqref="C118"/>
    </sheetView>
  </sheetViews>
  <sheetFormatPr baseColWidth="10" defaultColWidth="8.83203125" defaultRowHeight="15"/>
  <cols>
    <col min="3" max="3" width="22" bestFit="1" customWidth="1"/>
    <col min="4" max="5" width="22" style="1" customWidth="1"/>
    <col min="7" max="7" width="10" bestFit="1" customWidth="1"/>
    <col min="8" max="8" width="18.6640625" customWidth="1"/>
  </cols>
  <sheetData>
    <row r="1" spans="1:10">
      <c r="A1" s="1" t="s">
        <v>1105</v>
      </c>
      <c r="B1" s="1" t="s">
        <v>1748</v>
      </c>
      <c r="C1" s="1" t="s">
        <v>1106</v>
      </c>
      <c r="D1" s="1" t="s">
        <v>1792</v>
      </c>
      <c r="E1" s="1" t="s">
        <v>35</v>
      </c>
      <c r="F1" s="1" t="s">
        <v>570</v>
      </c>
      <c r="G1" t="s">
        <v>1789</v>
      </c>
      <c r="H1" t="s">
        <v>1791</v>
      </c>
      <c r="I1" t="s">
        <v>568</v>
      </c>
      <c r="J1" t="s">
        <v>18</v>
      </c>
    </row>
    <row r="2" spans="1:10">
      <c r="A2" s="69" t="s">
        <v>1108</v>
      </c>
      <c r="B2" s="1">
        <v>2</v>
      </c>
      <c r="C2" s="69" t="s">
        <v>1140</v>
      </c>
      <c r="D2" s="69" t="str">
        <f>TRIM(PROPER(Table001__Page_1_29[[#This Row],[Team]]))</f>
        <v>Matthew Bird</v>
      </c>
      <c r="E2" s="1">
        <v>9</v>
      </c>
      <c r="F2" s="70">
        <v>0.15780092592592593</v>
      </c>
      <c r="G2" s="69" t="s">
        <v>1461</v>
      </c>
      <c r="H2" s="47" t="s">
        <v>1107</v>
      </c>
      <c r="I2">
        <v>1</v>
      </c>
      <c r="J2">
        <f>VLOOKUP(I2,'Points Table'!A$3:L$43,IF(H2="A Grade / Juniors",4,IF(H2="B Grade",6,IF(H2="C Grade",8,IF(H2="D Grade",10,12)))))</f>
        <v>500</v>
      </c>
    </row>
    <row r="3" spans="1:10">
      <c r="A3" s="69" t="s">
        <v>1111</v>
      </c>
      <c r="B3" s="1">
        <v>7</v>
      </c>
      <c r="C3" s="69" t="s">
        <v>1114</v>
      </c>
      <c r="D3" s="69" t="str">
        <f>TRIM(PROPER(Table001__Page_1_29[[#This Row],[Team]]))</f>
        <v>Lachlan Glasspool</v>
      </c>
      <c r="E3" s="1">
        <v>9</v>
      </c>
      <c r="F3" s="70">
        <v>0.16332175925925926</v>
      </c>
      <c r="G3" s="69" t="s">
        <v>1461</v>
      </c>
      <c r="H3" s="47" t="s">
        <v>1107</v>
      </c>
      <c r="I3">
        <v>2</v>
      </c>
      <c r="J3">
        <f>VLOOKUP(I3,'Points Table'!A$3:L$43,IF(H3="A Grade / Juniors",4,IF(H3="B Grade",6,IF(H3="C Grade",8,IF(H3="D Grade",10,12)))))</f>
        <v>450</v>
      </c>
    </row>
    <row r="4" spans="1:10">
      <c r="A4" s="69" t="s">
        <v>1113</v>
      </c>
      <c r="B4" s="1">
        <v>3</v>
      </c>
      <c r="C4" s="69" t="s">
        <v>1120</v>
      </c>
      <c r="D4" s="69" t="str">
        <f>TRIM(PROPER(Table001__Page_1_29[[#This Row],[Team]]))</f>
        <v>Giancarlo Costagliola</v>
      </c>
      <c r="E4" s="1">
        <v>9</v>
      </c>
      <c r="F4" s="70">
        <v>0.16444444444444445</v>
      </c>
      <c r="G4" s="69" t="s">
        <v>1461</v>
      </c>
      <c r="H4" s="47" t="s">
        <v>1107</v>
      </c>
      <c r="I4">
        <v>3</v>
      </c>
      <c r="J4">
        <f>VLOOKUP(I4,'Points Table'!A$3:L$43,IF(H4="A Grade / Juniors",4,IF(H4="B Grade",6,IF(H4="C Grade",8,IF(H4="D Grade",10,12)))))</f>
        <v>420</v>
      </c>
    </row>
    <row r="5" spans="1:10">
      <c r="A5" s="69" t="s">
        <v>1115</v>
      </c>
      <c r="B5" s="1">
        <v>5</v>
      </c>
      <c r="C5" s="69" t="s">
        <v>951</v>
      </c>
      <c r="D5" s="69" t="str">
        <f>TRIM(PROPER(Table001__Page_1_29[[#This Row],[Team]]))</f>
        <v>Carlos Guedez</v>
      </c>
      <c r="E5" s="1">
        <v>9</v>
      </c>
      <c r="F5" s="70">
        <v>0.1648263888888889</v>
      </c>
      <c r="G5" s="69" t="s">
        <v>1461</v>
      </c>
      <c r="H5" s="47" t="s">
        <v>1107</v>
      </c>
      <c r="I5">
        <v>4</v>
      </c>
      <c r="J5">
        <f>VLOOKUP(I5,'Points Table'!A$3:L$43,IF(H5="A Grade / Juniors",4,IF(H5="B Grade",6,IF(H5="C Grade",8,IF(H5="D Grade",10,12)))))</f>
        <v>400</v>
      </c>
    </row>
    <row r="6" spans="1:10">
      <c r="A6" s="69" t="s">
        <v>1117</v>
      </c>
      <c r="B6" s="1">
        <v>4</v>
      </c>
      <c r="C6" s="69" t="s">
        <v>954</v>
      </c>
      <c r="D6" s="69" t="str">
        <f>TRIM(PROPER(Table001__Page_1_29[[#This Row],[Team]]))</f>
        <v>Adam Kerin</v>
      </c>
      <c r="E6" s="1">
        <v>9</v>
      </c>
      <c r="F6" s="70">
        <v>0.16491898148148149</v>
      </c>
      <c r="G6" s="69" t="s">
        <v>1461</v>
      </c>
      <c r="H6" s="47" t="s">
        <v>1107</v>
      </c>
      <c r="I6">
        <v>5</v>
      </c>
      <c r="J6">
        <f>VLOOKUP(I6,'Points Table'!A$3:L$43,IF(H6="A Grade / Juniors",4,IF(H6="B Grade",6,IF(H6="C Grade",8,IF(H6="D Grade",10,12)))))</f>
        <v>390</v>
      </c>
    </row>
    <row r="7" spans="1:10">
      <c r="A7" s="69" t="s">
        <v>1108</v>
      </c>
      <c r="B7" s="1">
        <v>27</v>
      </c>
      <c r="C7" s="69" t="s">
        <v>1142</v>
      </c>
      <c r="D7" s="69" t="str">
        <f>TRIM(PROPER(Table001__Page_1_29[[#This Row],[Team]]))</f>
        <v>Brett Washington</v>
      </c>
      <c r="E7" s="1">
        <v>9</v>
      </c>
      <c r="F7" s="70">
        <v>0.16222222222222221</v>
      </c>
      <c r="G7" s="69" t="s">
        <v>1472</v>
      </c>
      <c r="H7" t="s">
        <v>19</v>
      </c>
      <c r="I7">
        <v>1</v>
      </c>
      <c r="J7">
        <f>VLOOKUP(I7,'Points Table'!A$3:L$43,IF(H7="A Grade / Juniors",4,IF(H7="B Grade",6,IF(H7="C Grade",8,IF(H7="D Grade",10,12)))))</f>
        <v>400</v>
      </c>
    </row>
    <row r="8" spans="1:10">
      <c r="A8" s="69" t="s">
        <v>1111</v>
      </c>
      <c r="B8" s="1">
        <v>30</v>
      </c>
      <c r="C8" s="69" t="s">
        <v>970</v>
      </c>
      <c r="D8" s="69" t="str">
        <f>TRIM(PROPER(Table001__Page_1_29[[#This Row],[Team]]))</f>
        <v>Dirk Gardner</v>
      </c>
      <c r="E8" s="1">
        <v>9</v>
      </c>
      <c r="F8" s="70">
        <v>0.16273148148148148</v>
      </c>
      <c r="G8" s="69" t="s">
        <v>1472</v>
      </c>
      <c r="H8" s="1" t="s">
        <v>19</v>
      </c>
      <c r="I8">
        <v>2</v>
      </c>
      <c r="J8">
        <f>VLOOKUP(I8,'Points Table'!A$3:L$43,IF(H8="A Grade / Juniors",4,IF(H8="B Grade",6,IF(H8="C Grade",8,IF(H8="D Grade",10,12)))))</f>
        <v>360</v>
      </c>
    </row>
    <row r="9" spans="1:10">
      <c r="A9" s="69" t="s">
        <v>1113</v>
      </c>
      <c r="B9" s="1">
        <v>32</v>
      </c>
      <c r="C9" s="69" t="s">
        <v>967</v>
      </c>
      <c r="D9" s="69" t="str">
        <f>TRIM(PROPER(Table001__Page_1_29[[#This Row],[Team]]))</f>
        <v>David Talbot</v>
      </c>
      <c r="E9" s="1">
        <v>8</v>
      </c>
      <c r="F9" s="70">
        <v>0.14888888888888888</v>
      </c>
      <c r="G9" s="69" t="s">
        <v>1472</v>
      </c>
      <c r="H9" s="1" t="s">
        <v>19</v>
      </c>
      <c r="I9">
        <v>3</v>
      </c>
      <c r="J9">
        <f>VLOOKUP(I9,'Points Table'!A$3:L$43,IF(H9="A Grade / Juniors",4,IF(H9="B Grade",6,IF(H9="C Grade",8,IF(H9="D Grade",10,12)))))</f>
        <v>336</v>
      </c>
    </row>
    <row r="10" spans="1:10">
      <c r="A10" s="69" t="s">
        <v>1115</v>
      </c>
      <c r="B10" s="1">
        <v>33</v>
      </c>
      <c r="C10" s="69" t="s">
        <v>1144</v>
      </c>
      <c r="D10" s="69" t="str">
        <f>TRIM(PROPER(Table001__Page_1_29[[#This Row],[Team]]))</f>
        <v>Matt Sanderson</v>
      </c>
      <c r="E10" s="1">
        <v>8</v>
      </c>
      <c r="F10" s="70">
        <v>0.15302083333333333</v>
      </c>
      <c r="G10" s="69" t="s">
        <v>1472</v>
      </c>
      <c r="H10" s="1" t="s">
        <v>19</v>
      </c>
      <c r="I10">
        <v>4</v>
      </c>
      <c r="J10">
        <f>VLOOKUP(I10,'Points Table'!A$3:L$43,IF(H10="A Grade / Juniors",4,IF(H10="B Grade",6,IF(H10="C Grade",8,IF(H10="D Grade",10,12)))))</f>
        <v>320</v>
      </c>
    </row>
    <row r="11" spans="1:10">
      <c r="A11" s="69" t="s">
        <v>1117</v>
      </c>
      <c r="B11" s="1">
        <v>34</v>
      </c>
      <c r="C11" s="69" t="s">
        <v>1749</v>
      </c>
      <c r="D11" s="69" t="str">
        <f>TRIM(PROPER(Table001__Page_1_29[[#This Row],[Team]]))</f>
        <v>Marc Fox</v>
      </c>
      <c r="E11" s="1">
        <v>8</v>
      </c>
      <c r="F11" s="70">
        <v>0.15444444444444444</v>
      </c>
      <c r="G11" s="69" t="s">
        <v>1472</v>
      </c>
      <c r="H11" s="1" t="s">
        <v>19</v>
      </c>
      <c r="I11">
        <v>5</v>
      </c>
      <c r="J11">
        <f>VLOOKUP(I11,'Points Table'!A$3:L$43,IF(H11="A Grade / Juniors",4,IF(H11="B Grade",6,IF(H11="C Grade",8,IF(H11="D Grade",10,12)))))</f>
        <v>312</v>
      </c>
    </row>
    <row r="12" spans="1:10">
      <c r="A12" s="69" t="s">
        <v>1119</v>
      </c>
      <c r="B12" s="1">
        <v>28</v>
      </c>
      <c r="C12" s="69" t="s">
        <v>1750</v>
      </c>
      <c r="D12" s="69" t="str">
        <f>TRIM(PROPER(Table001__Page_1_29[[#This Row],[Team]]))</f>
        <v>Little Miss Pineapple.</v>
      </c>
      <c r="E12" s="1">
        <v>8</v>
      </c>
      <c r="F12" s="70">
        <v>0.15535879629629629</v>
      </c>
      <c r="G12" s="69" t="s">
        <v>1472</v>
      </c>
      <c r="H12" s="1" t="s">
        <v>19</v>
      </c>
      <c r="I12">
        <v>6</v>
      </c>
      <c r="J12">
        <f>VLOOKUP(I12,'Points Table'!A$3:L$43,IF(H12="A Grade / Juniors",4,IF(H12="B Grade",6,IF(H12="C Grade",8,IF(H12="D Grade",10,12)))))</f>
        <v>304</v>
      </c>
    </row>
    <row r="13" spans="1:10">
      <c r="A13" s="69" t="s">
        <v>1121</v>
      </c>
      <c r="B13" s="1">
        <v>36</v>
      </c>
      <c r="C13" s="69" t="s">
        <v>1751</v>
      </c>
      <c r="D13" s="69" t="str">
        <f>TRIM(PROPER(Table001__Page_1_29[[#This Row],[Team]]))</f>
        <v>Troy Brougham</v>
      </c>
      <c r="E13" s="1">
        <v>8</v>
      </c>
      <c r="F13" s="70">
        <v>0.15626157407407407</v>
      </c>
      <c r="G13" s="69" t="s">
        <v>1472</v>
      </c>
      <c r="H13" s="1" t="s">
        <v>19</v>
      </c>
      <c r="I13">
        <v>7</v>
      </c>
      <c r="J13">
        <f>VLOOKUP(I13,'Points Table'!A$3:L$43,IF(H13="A Grade / Juniors",4,IF(H13="B Grade",6,IF(H13="C Grade",8,IF(H13="D Grade",10,12)))))</f>
        <v>296</v>
      </c>
    </row>
    <row r="14" spans="1:10">
      <c r="A14" s="69" t="s">
        <v>1123</v>
      </c>
      <c r="B14" s="1">
        <v>35</v>
      </c>
      <c r="C14" s="69" t="s">
        <v>983</v>
      </c>
      <c r="D14" s="69" t="str">
        <f>TRIM(PROPER(Table001__Page_1_29[[#This Row],[Team]]))</f>
        <v>Evan James</v>
      </c>
      <c r="E14" s="1">
        <v>6</v>
      </c>
      <c r="F14" s="70">
        <v>0.12578703703703703</v>
      </c>
      <c r="G14" s="69" t="s">
        <v>1472</v>
      </c>
      <c r="H14" s="1" t="s">
        <v>19</v>
      </c>
      <c r="I14">
        <v>8</v>
      </c>
      <c r="J14">
        <f>VLOOKUP(I14,'Points Table'!A$3:L$43,IF(H14="A Grade / Juniors",4,IF(H14="B Grade",6,IF(H14="C Grade",8,IF(H14="D Grade",10,12)))))</f>
        <v>288</v>
      </c>
    </row>
    <row r="15" spans="1:10">
      <c r="A15" s="69" t="s">
        <v>1108</v>
      </c>
      <c r="B15" s="1">
        <v>109</v>
      </c>
      <c r="C15" s="69" t="s">
        <v>1752</v>
      </c>
      <c r="D15" s="69" t="str">
        <f>TRIM(PROPER(Table001__Page_1_29[[#This Row],[Team]]))</f>
        <v>Richard Bates</v>
      </c>
      <c r="E15" s="1">
        <v>8</v>
      </c>
      <c r="F15" s="70">
        <v>0.15671296296296297</v>
      </c>
      <c r="G15" s="69" t="s">
        <v>1490</v>
      </c>
      <c r="H15" t="s">
        <v>21</v>
      </c>
      <c r="I15">
        <v>1</v>
      </c>
      <c r="J15">
        <f>VLOOKUP(I15,'Points Table'!A$3:L$43,IF(H15="A Grade / Juniors",4,IF(H15="B Grade",6,IF(H15="C Grade",8,IF(H15="D Grade",10,12)))))</f>
        <v>350</v>
      </c>
    </row>
    <row r="16" spans="1:10">
      <c r="A16" s="69" t="s">
        <v>1111</v>
      </c>
      <c r="B16" s="1">
        <v>111</v>
      </c>
      <c r="C16" s="69" t="s">
        <v>1154</v>
      </c>
      <c r="D16" s="69" t="str">
        <f>TRIM(PROPER(Table001__Page_1_29[[#This Row],[Team]]))</f>
        <v>Michael Eastaff</v>
      </c>
      <c r="E16" s="1">
        <v>8</v>
      </c>
      <c r="F16" s="70">
        <v>0.1579861111111111</v>
      </c>
      <c r="G16" s="69" t="s">
        <v>1490</v>
      </c>
      <c r="H16" s="1" t="s">
        <v>21</v>
      </c>
      <c r="I16">
        <v>2</v>
      </c>
      <c r="J16">
        <f>VLOOKUP(I16,'Points Table'!A$3:L$43,IF(H16="A Grade / Juniors",4,IF(H16="B Grade",6,IF(H16="C Grade",8,IF(H16="D Grade",10,12)))))</f>
        <v>315</v>
      </c>
    </row>
    <row r="17" spans="1:12">
      <c r="A17" s="69" t="s">
        <v>1113</v>
      </c>
      <c r="B17" s="1">
        <v>115</v>
      </c>
      <c r="C17" s="69" t="s">
        <v>1159</v>
      </c>
      <c r="D17" s="69" t="str">
        <f>TRIM(PROPER(Table001__Page_1_29[[#This Row],[Team]]))</f>
        <v>David Crouch</v>
      </c>
      <c r="E17" s="1">
        <v>8</v>
      </c>
      <c r="F17" s="70">
        <v>0.16015046296296295</v>
      </c>
      <c r="G17" s="69" t="s">
        <v>1490</v>
      </c>
      <c r="H17" s="1" t="s">
        <v>21</v>
      </c>
      <c r="I17">
        <v>3</v>
      </c>
      <c r="J17">
        <f>VLOOKUP(I17,'Points Table'!A$3:L$43,IF(H17="A Grade / Juniors",4,IF(H17="B Grade",6,IF(H17="C Grade",8,IF(H17="D Grade",10,12)))))</f>
        <v>294</v>
      </c>
    </row>
    <row r="18" spans="1:12">
      <c r="A18" s="69" t="s">
        <v>1115</v>
      </c>
      <c r="B18" s="1">
        <v>105</v>
      </c>
      <c r="C18" s="69" t="s">
        <v>1280</v>
      </c>
      <c r="D18" s="69" t="str">
        <f>TRIM(PROPER(Table001__Page_1_29[[#This Row],[Team]]))</f>
        <v>Nic Jacobson</v>
      </c>
      <c r="E18" s="1">
        <v>8</v>
      </c>
      <c r="F18" s="70">
        <v>0.16083333333333333</v>
      </c>
      <c r="G18" s="69" t="s">
        <v>1490</v>
      </c>
      <c r="H18" s="1" t="s">
        <v>21</v>
      </c>
      <c r="I18">
        <v>4</v>
      </c>
      <c r="J18">
        <f>VLOOKUP(I18,'Points Table'!A$3:L$43,IF(H18="A Grade / Juniors",4,IF(H18="B Grade",6,IF(H18="C Grade",8,IF(H18="D Grade",10,12)))))</f>
        <v>280</v>
      </c>
    </row>
    <row r="19" spans="1:12">
      <c r="A19" s="69" t="s">
        <v>1117</v>
      </c>
      <c r="B19" s="1">
        <v>107</v>
      </c>
      <c r="C19" s="69" t="s">
        <v>1753</v>
      </c>
      <c r="D19" s="69" t="str">
        <f>TRIM(PROPER(Table001__Page_1_29[[#This Row],[Team]]))</f>
        <v>Jason Morrison</v>
      </c>
      <c r="E19" s="1">
        <v>8</v>
      </c>
      <c r="F19" s="70">
        <v>0.16287037037037036</v>
      </c>
      <c r="G19" s="69" t="s">
        <v>1490</v>
      </c>
      <c r="H19" s="1" t="s">
        <v>21</v>
      </c>
      <c r="I19">
        <v>5</v>
      </c>
      <c r="J19">
        <f>VLOOKUP(I19,'Points Table'!A$3:L$43,IF(H19="A Grade / Juniors",4,IF(H19="B Grade",6,IF(H19="C Grade",8,IF(H19="D Grade",10,12)))))</f>
        <v>273</v>
      </c>
    </row>
    <row r="20" spans="1:12">
      <c r="A20" s="69" t="s">
        <v>1119</v>
      </c>
      <c r="B20" s="1">
        <v>108</v>
      </c>
      <c r="C20" s="69" t="s">
        <v>1754</v>
      </c>
      <c r="D20" s="69" t="str">
        <f>TRIM(PROPER(Table001__Page_1_29[[#This Row],[Team]]))</f>
        <v>Adam Nicholson</v>
      </c>
      <c r="E20" s="1">
        <v>8</v>
      </c>
      <c r="F20" s="70">
        <v>0.16394675925925925</v>
      </c>
      <c r="G20" s="69" t="s">
        <v>1490</v>
      </c>
      <c r="H20" s="1" t="s">
        <v>21</v>
      </c>
      <c r="I20">
        <v>6</v>
      </c>
      <c r="J20">
        <f>VLOOKUP(I20,'Points Table'!A$3:L$43,IF(H20="A Grade / Juniors",4,IF(H20="B Grade",6,IF(H20="C Grade",8,IF(H20="D Grade",10,12)))))</f>
        <v>266</v>
      </c>
    </row>
    <row r="21" spans="1:12">
      <c r="A21" s="69" t="s">
        <v>1121</v>
      </c>
      <c r="B21" s="1">
        <v>104</v>
      </c>
      <c r="C21" s="69" t="s">
        <v>1156</v>
      </c>
      <c r="D21" s="69" t="str">
        <f>TRIM(PROPER(Table001__Page_1_29[[#This Row],[Team]]))</f>
        <v>Jason Moore</v>
      </c>
      <c r="E21" s="1">
        <v>6</v>
      </c>
      <c r="F21" s="70">
        <v>0.13896990740740742</v>
      </c>
      <c r="G21" s="69" t="s">
        <v>1490</v>
      </c>
      <c r="H21" s="1" t="s">
        <v>21</v>
      </c>
      <c r="I21">
        <v>7</v>
      </c>
      <c r="J21">
        <f>VLOOKUP(I21,'Points Table'!A$3:L$43,IF(H21="A Grade / Juniors",4,IF(H21="B Grade",6,IF(H21="C Grade",8,IF(H21="D Grade",10,12)))))</f>
        <v>259</v>
      </c>
    </row>
    <row r="22" spans="1:12">
      <c r="A22" s="69" t="s">
        <v>1123</v>
      </c>
      <c r="B22" s="1">
        <v>110</v>
      </c>
      <c r="C22" s="69" t="s">
        <v>1755</v>
      </c>
      <c r="D22" s="69" t="str">
        <f>TRIM(PROPER(Table001__Page_1_29[[#This Row],[Team]]))</f>
        <v>Damien O’Dea</v>
      </c>
      <c r="E22" s="1">
        <v>6</v>
      </c>
      <c r="F22" s="70">
        <v>0.16490740740740742</v>
      </c>
      <c r="G22" s="69" t="s">
        <v>1490</v>
      </c>
      <c r="H22" s="1" t="s">
        <v>21</v>
      </c>
      <c r="I22">
        <v>8</v>
      </c>
      <c r="J22">
        <f>VLOOKUP(I22,'Points Table'!A$3:L$43,IF(H22="A Grade / Juniors",4,IF(H22="B Grade",6,IF(H22="C Grade",8,IF(H22="D Grade",10,12)))))</f>
        <v>251.99999999999997</v>
      </c>
    </row>
    <row r="23" spans="1:12">
      <c r="A23" s="69" t="s">
        <v>1125</v>
      </c>
      <c r="B23" s="1">
        <v>103</v>
      </c>
      <c r="C23" s="69" t="s">
        <v>1756</v>
      </c>
      <c r="D23" s="69" t="str">
        <f>TRIM(PROPER(Table001__Page_1_29[[#This Row],[Team]]))</f>
        <v>Brenont Davey</v>
      </c>
      <c r="E23" s="1">
        <v>5</v>
      </c>
      <c r="F23" s="70">
        <v>0.1341087962962963</v>
      </c>
      <c r="G23" s="69" t="s">
        <v>1490</v>
      </c>
      <c r="H23" s="1" t="s">
        <v>21</v>
      </c>
      <c r="I23">
        <v>9</v>
      </c>
      <c r="J23">
        <f>VLOOKUP(I23,'Points Table'!A$3:L$43,IF(H23="A Grade / Juniors",4,IF(H23="B Grade",6,IF(H23="C Grade",8,IF(H23="D Grade",10,12)))))</f>
        <v>244.99999999999997</v>
      </c>
    </row>
    <row r="24" spans="1:12">
      <c r="A24" s="69" t="s">
        <v>1127</v>
      </c>
      <c r="B24" s="1">
        <v>114</v>
      </c>
      <c r="C24" s="69" t="s">
        <v>1757</v>
      </c>
      <c r="D24" s="69" t="str">
        <f>TRIM(PROPER(Table001__Page_1_29[[#This Row],[Team]]))</f>
        <v>Jan-Christian Klinge</v>
      </c>
      <c r="E24" s="1">
        <v>2</v>
      </c>
      <c r="F24" s="70">
        <v>4.1701388888888892E-2</v>
      </c>
      <c r="G24" s="69" t="s">
        <v>1490</v>
      </c>
      <c r="H24" s="1" t="s">
        <v>21</v>
      </c>
      <c r="I24">
        <v>10</v>
      </c>
      <c r="J24">
        <f>VLOOKUP(I24,'Points Table'!A$3:L$43,IF(H24="A Grade / Juniors",4,IF(H24="B Grade",6,IF(H24="C Grade",8,IF(H24="D Grade",10,12)))))</f>
        <v>237.99999999999997</v>
      </c>
    </row>
    <row r="25" spans="1:12">
      <c r="A25" s="69" t="s">
        <v>1108</v>
      </c>
      <c r="B25" s="1">
        <v>126</v>
      </c>
      <c r="C25" s="69" t="s">
        <v>1519</v>
      </c>
      <c r="D25" s="69" t="str">
        <f>TRIM(PROPER(Table001__Page_1_29[[#This Row],[Team]]))</f>
        <v>Colin Glasgow</v>
      </c>
      <c r="E25" s="1">
        <v>7</v>
      </c>
      <c r="F25" s="70">
        <v>0.15832175925925926</v>
      </c>
      <c r="G25" s="69" t="s">
        <v>1517</v>
      </c>
      <c r="H25" s="1" t="s">
        <v>23</v>
      </c>
      <c r="I25" s="69">
        <v>1</v>
      </c>
      <c r="J25" s="1">
        <f>VLOOKUP(I25,'Points Table'!A$3:L$43,IF(H25="A Grade / Juniors",4,IF(H25="B Grade",6,IF(H25="C Grade",8,IF(H25="D Grade",10,12)))))</f>
        <v>300</v>
      </c>
      <c r="K25" s="70"/>
      <c r="L25" s="1"/>
    </row>
    <row r="26" spans="1:12">
      <c r="A26" s="69" t="s">
        <v>1111</v>
      </c>
      <c r="B26" s="1">
        <v>127</v>
      </c>
      <c r="C26" s="69" t="s">
        <v>1758</v>
      </c>
      <c r="D26" s="69" t="str">
        <f>TRIM(PROPER(Table001__Page_1_29[[#This Row],[Team]]))</f>
        <v>Craig Gibbins</v>
      </c>
      <c r="E26" s="1">
        <v>6</v>
      </c>
      <c r="F26" s="70">
        <v>0.14247685185185185</v>
      </c>
      <c r="G26" s="69" t="s">
        <v>1517</v>
      </c>
      <c r="H26" s="1" t="s">
        <v>23</v>
      </c>
      <c r="I26" s="69">
        <v>2</v>
      </c>
      <c r="J26" s="1">
        <f>VLOOKUP(I26,'Points Table'!A$3:L$43,IF(H26="A Grade / Juniors",4,IF(H26="B Grade",6,IF(H26="C Grade",8,IF(H26="D Grade",10,12)))))</f>
        <v>270</v>
      </c>
      <c r="K26" s="70"/>
      <c r="L26" s="1"/>
    </row>
    <row r="27" spans="1:12">
      <c r="A27" s="69" t="s">
        <v>1113</v>
      </c>
      <c r="B27" s="1">
        <v>128</v>
      </c>
      <c r="C27" s="69" t="s">
        <v>1759</v>
      </c>
      <c r="D27" s="69" t="str">
        <f>TRIM(PROPER(Table001__Page_1_29[[#This Row],[Team]]))</f>
        <v>Danny Galliver</v>
      </c>
      <c r="E27" s="1">
        <v>6</v>
      </c>
      <c r="F27" s="70">
        <v>0.14744212962962963</v>
      </c>
      <c r="G27" s="69" t="s">
        <v>1517</v>
      </c>
      <c r="H27" s="1" t="s">
        <v>23</v>
      </c>
      <c r="I27" s="69">
        <v>3</v>
      </c>
      <c r="J27" s="1">
        <f>VLOOKUP(I27,'Points Table'!A$3:L$43,IF(H27="A Grade / Juniors",4,IF(H27="B Grade",6,IF(H27="C Grade",8,IF(H27="D Grade",10,12)))))</f>
        <v>252</v>
      </c>
      <c r="K27" s="70"/>
      <c r="L27" s="1"/>
    </row>
    <row r="28" spans="1:12">
      <c r="A28" s="69" t="s">
        <v>1115</v>
      </c>
      <c r="B28" s="1">
        <v>129</v>
      </c>
      <c r="C28" s="69" t="s">
        <v>1528</v>
      </c>
      <c r="D28" s="69" t="str">
        <f>TRIM(PROPER(Table001__Page_1_29[[#This Row],[Team]]))</f>
        <v>Michael Duke</v>
      </c>
      <c r="E28" s="1">
        <v>5</v>
      </c>
      <c r="F28" s="70">
        <v>0.14445601851851853</v>
      </c>
      <c r="G28" s="69" t="s">
        <v>1517</v>
      </c>
      <c r="H28" s="1" t="s">
        <v>23</v>
      </c>
      <c r="I28" s="69">
        <v>4</v>
      </c>
      <c r="J28" s="1">
        <f>VLOOKUP(I28,'Points Table'!A$3:L$43,IF(H28="A Grade / Juniors",4,IF(H28="B Grade",6,IF(H28="C Grade",8,IF(H28="D Grade",10,12)))))</f>
        <v>240</v>
      </c>
      <c r="K28" s="70"/>
      <c r="L28" s="1"/>
    </row>
    <row r="29" spans="1:12">
      <c r="A29" s="69" t="s">
        <v>1117</v>
      </c>
      <c r="B29" s="1">
        <v>432</v>
      </c>
      <c r="C29" s="69" t="s">
        <v>1760</v>
      </c>
      <c r="D29" s="69" t="str">
        <f>TRIM(PROPER(Table001__Page_1_29[[#This Row],[Team]]))</f>
        <v>Mark Manning</v>
      </c>
      <c r="E29" s="1">
        <v>4</v>
      </c>
      <c r="F29" s="70">
        <v>9.1562500000000005E-2</v>
      </c>
      <c r="G29" s="69" t="s">
        <v>1517</v>
      </c>
      <c r="H29" s="1" t="s">
        <v>23</v>
      </c>
      <c r="I29" s="69">
        <v>5</v>
      </c>
      <c r="J29" s="1">
        <f>VLOOKUP(I29,'Points Table'!A$3:L$43,IF(H29="A Grade / Juniors",4,IF(H29="B Grade",6,IF(H29="C Grade",8,IF(H29="D Grade",10,12)))))</f>
        <v>234</v>
      </c>
      <c r="K29" s="70"/>
      <c r="L29" s="1"/>
    </row>
    <row r="30" spans="1:12">
      <c r="A30" s="69" t="s">
        <v>1108</v>
      </c>
      <c r="B30" s="1">
        <v>1</v>
      </c>
      <c r="C30" s="69" t="s">
        <v>1177</v>
      </c>
      <c r="D30" s="69" t="str">
        <f>TRIM(PROPER(Table001__Page_1_29[[#This Row],[Team]]))</f>
        <v>Willowa Atkins</v>
      </c>
      <c r="E30" s="1">
        <v>8</v>
      </c>
      <c r="F30" s="70">
        <v>0.15805555555555556</v>
      </c>
      <c r="G30" s="69" t="s">
        <v>1534</v>
      </c>
      <c r="H30" t="s">
        <v>1107</v>
      </c>
      <c r="I30">
        <v>1</v>
      </c>
      <c r="J30">
        <f>VLOOKUP(I30,'Points Table'!A$3:L$43,IF(H30="A Grade / Juniors",4,IF(H30="B Grade",6,IF(H30="C Grade",8,IF(H30="D Grade",10,12)))))</f>
        <v>500</v>
      </c>
    </row>
    <row r="31" spans="1:12">
      <c r="A31" s="69" t="s">
        <v>1111</v>
      </c>
      <c r="B31" s="1">
        <v>6</v>
      </c>
      <c r="C31" s="69" t="s">
        <v>1761</v>
      </c>
      <c r="D31" s="69" t="str">
        <f>TRIM(PROPER(Table001__Page_1_29[[#This Row],[Team]]))</f>
        <v>Stephanie Marcsik</v>
      </c>
      <c r="E31" s="1">
        <v>7</v>
      </c>
      <c r="F31" s="70">
        <v>0.15568287037037037</v>
      </c>
      <c r="G31" s="69" t="s">
        <v>1534</v>
      </c>
      <c r="H31" s="1" t="s">
        <v>1107</v>
      </c>
      <c r="I31">
        <v>2</v>
      </c>
      <c r="J31">
        <f>VLOOKUP(I31,'Points Table'!A$3:L$43,IF(H31="A Grade / Juniors",4,IF(H31="B Grade",6,IF(H31="C Grade",8,IF(H31="D Grade",10,12)))))</f>
        <v>450</v>
      </c>
    </row>
    <row r="32" spans="1:12">
      <c r="A32" s="69" t="s">
        <v>1108</v>
      </c>
      <c r="B32" s="1">
        <v>31</v>
      </c>
      <c r="C32" s="69" t="s">
        <v>1762</v>
      </c>
      <c r="D32" s="69" t="str">
        <f>TRIM(PROPER(Table001__Page_1_29[[#This Row],[Team]]))</f>
        <v>Gabrielle Todd</v>
      </c>
      <c r="E32" s="1">
        <v>7</v>
      </c>
      <c r="F32" s="70">
        <v>0.16126157407407407</v>
      </c>
      <c r="G32" s="69" t="s">
        <v>1536</v>
      </c>
      <c r="H32" t="s">
        <v>19</v>
      </c>
      <c r="I32">
        <v>1</v>
      </c>
      <c r="J32">
        <f>VLOOKUP(I32,'Points Table'!A$3:L$43,IF(H32="A Grade / Juniors",4,IF(H32="B Grade",6,IF(H32="C Grade",8,IF(H32="D Grade",10,12)))))</f>
        <v>400</v>
      </c>
    </row>
    <row r="33" spans="1:10">
      <c r="A33" s="69" t="s">
        <v>1111</v>
      </c>
      <c r="B33" s="1">
        <v>29</v>
      </c>
      <c r="C33" s="69" t="s">
        <v>1319</v>
      </c>
      <c r="D33" s="69" t="str">
        <f>TRIM(PROPER(Table001__Page_1_29[[#This Row],[Team]]))</f>
        <v>Susie Green</v>
      </c>
      <c r="E33" s="1">
        <v>6</v>
      </c>
      <c r="F33" s="70">
        <v>0.14651620370370369</v>
      </c>
      <c r="G33" s="69" t="s">
        <v>1536</v>
      </c>
      <c r="H33" s="1" t="s">
        <v>19</v>
      </c>
      <c r="I33">
        <v>2</v>
      </c>
      <c r="J33">
        <f>VLOOKUP(I33,'Points Table'!A$3:L$43,IF(H33="A Grade / Juniors",4,IF(H33="B Grade",6,IF(H33="C Grade",8,IF(H33="D Grade",10,12)))))</f>
        <v>360</v>
      </c>
    </row>
    <row r="34" spans="1:10">
      <c r="A34" s="69" t="s">
        <v>1113</v>
      </c>
      <c r="B34" s="1">
        <v>26</v>
      </c>
      <c r="C34" s="69" t="s">
        <v>1317</v>
      </c>
      <c r="D34" s="69" t="str">
        <f>TRIM(PROPER(Table001__Page_1_29[[#This Row],[Team]]))</f>
        <v>Madeleine Steele</v>
      </c>
      <c r="E34" s="1">
        <v>4</v>
      </c>
      <c r="F34" s="70">
        <v>0.10394675925925925</v>
      </c>
      <c r="G34" s="69" t="s">
        <v>1536</v>
      </c>
      <c r="H34" s="1" t="s">
        <v>19</v>
      </c>
      <c r="I34">
        <v>3</v>
      </c>
      <c r="J34">
        <f>VLOOKUP(I34,'Points Table'!A$3:L$43,IF(H34="A Grade / Juniors",4,IF(H34="B Grade",6,IF(H34="C Grade",8,IF(H34="D Grade",10,12)))))</f>
        <v>336</v>
      </c>
    </row>
    <row r="35" spans="1:10">
      <c r="A35" s="69" t="s">
        <v>1108</v>
      </c>
      <c r="B35" s="1">
        <v>102</v>
      </c>
      <c r="C35" s="69" t="s">
        <v>1179</v>
      </c>
      <c r="D35" s="69" t="str">
        <f>TRIM(PROPER(Table001__Page_1_29[[#This Row],[Team]]))</f>
        <v>Michelle Krockenberger</v>
      </c>
      <c r="E35" s="1">
        <v>7</v>
      </c>
      <c r="F35" s="70">
        <v>0.16476851851851851</v>
      </c>
      <c r="G35" s="69" t="s">
        <v>1539</v>
      </c>
      <c r="H35" t="s">
        <v>21</v>
      </c>
      <c r="I35">
        <v>1</v>
      </c>
      <c r="J35">
        <f>VLOOKUP(I35,'Points Table'!A$3:L$43,IF(H35="A Grade / Juniors",4,IF(H35="B Grade",6,IF(H35="C Grade",8,IF(H35="D Grade",10,12)))))</f>
        <v>350</v>
      </c>
    </row>
    <row r="36" spans="1:10">
      <c r="A36" s="69" t="s">
        <v>1111</v>
      </c>
      <c r="B36" s="1">
        <v>101</v>
      </c>
      <c r="C36" s="69" t="s">
        <v>1182</v>
      </c>
      <c r="D36" s="69" t="str">
        <f>TRIM(PROPER(Table001__Page_1_29[[#This Row],[Team]]))</f>
        <v>Mareike Miller</v>
      </c>
      <c r="E36" s="1">
        <v>5</v>
      </c>
      <c r="F36" s="70">
        <v>0.14104166666666668</v>
      </c>
      <c r="G36" s="69" t="s">
        <v>1539</v>
      </c>
      <c r="H36" s="1" t="s">
        <v>21</v>
      </c>
      <c r="I36">
        <v>2</v>
      </c>
      <c r="J36">
        <f>VLOOKUP(I36,'Points Table'!A$3:L$43,IF(H36="A Grade / Juniors",4,IF(H36="B Grade",6,IF(H36="C Grade",8,IF(H36="D Grade",10,12)))))</f>
        <v>315</v>
      </c>
    </row>
    <row r="37" spans="1:10">
      <c r="A37" s="69" t="s">
        <v>1108</v>
      </c>
      <c r="B37" s="1">
        <v>215</v>
      </c>
      <c r="C37" s="69" t="s">
        <v>1763</v>
      </c>
      <c r="D37" s="69" t="s">
        <v>1416</v>
      </c>
      <c r="E37" s="1">
        <v>9</v>
      </c>
      <c r="F37" s="70">
        <v>0.15870370370370371</v>
      </c>
      <c r="G37" s="69" t="s">
        <v>1184</v>
      </c>
      <c r="H37" t="s">
        <v>1101</v>
      </c>
      <c r="I37">
        <v>1</v>
      </c>
      <c r="J37">
        <f>VLOOKUP(I37,'Points Table'!A$3:L$43,IF(H37="A Grade / Juniors",4,IF(H37="B Grade",6,IF(H37="C Grade",8,IF(H37="D Grade",10,12)))))</f>
        <v>250</v>
      </c>
    </row>
    <row r="38" spans="1:10" s="1" customFormat="1">
      <c r="A38" s="69"/>
      <c r="C38" s="69"/>
      <c r="D38" s="69" t="s">
        <v>1793</v>
      </c>
      <c r="F38" s="70"/>
      <c r="G38" s="69"/>
      <c r="H38" s="1" t="s">
        <v>1101</v>
      </c>
      <c r="I38" s="1">
        <v>1</v>
      </c>
      <c r="J38" s="1">
        <f>VLOOKUP(I38,'Points Table'!A$3:L$43,IF(H38="A Grade / Juniors",4,IF(H38="B Grade",6,IF(H38="C Grade",8,IF(H38="D Grade",10,12)))))</f>
        <v>250</v>
      </c>
    </row>
    <row r="39" spans="1:10">
      <c r="A39" s="69" t="s">
        <v>1111</v>
      </c>
      <c r="B39" s="1">
        <v>113</v>
      </c>
      <c r="C39" s="69" t="s">
        <v>1764</v>
      </c>
      <c r="D39" s="69" t="s">
        <v>1794</v>
      </c>
      <c r="E39" s="1">
        <v>8</v>
      </c>
      <c r="F39" s="70">
        <v>0.1567361111111111</v>
      </c>
      <c r="G39" s="69" t="s">
        <v>1184</v>
      </c>
      <c r="H39" s="1" t="s">
        <v>1101</v>
      </c>
      <c r="I39">
        <v>2</v>
      </c>
      <c r="J39">
        <f>VLOOKUP(I39,'Points Table'!A$3:L$43,IF(H39="A Grade / Juniors",4,IF(H39="B Grade",6,IF(H39="C Grade",8,IF(H39="D Grade",10,12)))))</f>
        <v>225</v>
      </c>
    </row>
    <row r="40" spans="1:10" s="1" customFormat="1">
      <c r="A40" s="69"/>
      <c r="C40" s="69"/>
      <c r="D40" s="69" t="s">
        <v>1795</v>
      </c>
      <c r="F40" s="70"/>
      <c r="G40" s="69"/>
      <c r="H40" s="1" t="s">
        <v>1101</v>
      </c>
      <c r="I40" s="1">
        <v>2</v>
      </c>
      <c r="J40" s="1">
        <f>VLOOKUP(I40,'Points Table'!A$3:L$43,IF(H40="A Grade / Juniors",4,IF(H40="B Grade",6,IF(H40="C Grade",8,IF(H40="D Grade",10,12)))))</f>
        <v>225</v>
      </c>
    </row>
    <row r="41" spans="1:10">
      <c r="A41" s="69" t="s">
        <v>1113</v>
      </c>
      <c r="B41" s="1">
        <v>202</v>
      </c>
      <c r="C41" s="69" t="s">
        <v>1765</v>
      </c>
      <c r="D41" s="69" t="s">
        <v>1796</v>
      </c>
      <c r="E41" s="1">
        <v>8</v>
      </c>
      <c r="F41" s="70">
        <v>0.15975694444444444</v>
      </c>
      <c r="G41" s="69" t="s">
        <v>1184</v>
      </c>
      <c r="H41" s="1" t="s">
        <v>1101</v>
      </c>
      <c r="I41">
        <v>3</v>
      </c>
      <c r="J41">
        <f>VLOOKUP(I41,'Points Table'!A$3:L$43,IF(H41="A Grade / Juniors",4,IF(H41="B Grade",6,IF(H41="C Grade",8,IF(H41="D Grade",10,12)))))</f>
        <v>210</v>
      </c>
    </row>
    <row r="42" spans="1:10" s="1" customFormat="1">
      <c r="A42" s="69"/>
      <c r="C42" s="69"/>
      <c r="D42" s="69" t="s">
        <v>1797</v>
      </c>
      <c r="F42" s="70"/>
      <c r="G42" s="69"/>
      <c r="H42" s="1" t="s">
        <v>1101</v>
      </c>
      <c r="I42" s="1">
        <v>3</v>
      </c>
      <c r="J42" s="1">
        <f>VLOOKUP(I42,'Points Table'!A$3:L$43,IF(H42="A Grade / Juniors",4,IF(H42="B Grade",6,IF(H42="C Grade",8,IF(H42="D Grade",10,12)))))</f>
        <v>210</v>
      </c>
    </row>
    <row r="43" spans="1:10">
      <c r="A43" s="69" t="s">
        <v>1115</v>
      </c>
      <c r="B43" s="1">
        <v>208</v>
      </c>
      <c r="C43" s="69" t="s">
        <v>1766</v>
      </c>
      <c r="D43" s="69" t="s">
        <v>1798</v>
      </c>
      <c r="E43" s="1">
        <v>7</v>
      </c>
      <c r="F43" s="70">
        <v>0.14543981481481483</v>
      </c>
      <c r="G43" s="69" t="s">
        <v>1184</v>
      </c>
      <c r="H43" s="1" t="s">
        <v>1101</v>
      </c>
      <c r="I43">
        <v>4</v>
      </c>
      <c r="J43">
        <f>VLOOKUP(I43,'Points Table'!A$3:L$43,IF(H43="A Grade / Juniors",4,IF(H43="B Grade",6,IF(H43="C Grade",8,IF(H43="D Grade",10,12)))))</f>
        <v>200</v>
      </c>
    </row>
    <row r="44" spans="1:10" s="1" customFormat="1">
      <c r="A44" s="69"/>
      <c r="C44" s="69"/>
      <c r="D44" s="69" t="s">
        <v>1799</v>
      </c>
      <c r="F44" s="70"/>
      <c r="G44" s="69"/>
      <c r="H44" s="1" t="s">
        <v>1101</v>
      </c>
      <c r="I44" s="1">
        <v>4</v>
      </c>
      <c r="J44" s="1">
        <f>VLOOKUP(I44,'Points Table'!A$3:L$43,IF(H44="A Grade / Juniors",4,IF(H44="B Grade",6,IF(H44="C Grade",8,IF(H44="D Grade",10,12)))))</f>
        <v>200</v>
      </c>
    </row>
    <row r="45" spans="1:10">
      <c r="A45" s="69" t="s">
        <v>1117</v>
      </c>
      <c r="B45" s="1">
        <v>201</v>
      </c>
      <c r="C45" s="69" t="s">
        <v>1767</v>
      </c>
      <c r="D45" s="69" t="s">
        <v>1024</v>
      </c>
      <c r="E45" s="1">
        <v>7</v>
      </c>
      <c r="F45" s="70">
        <v>0.16015046296296295</v>
      </c>
      <c r="G45" s="69" t="s">
        <v>1184</v>
      </c>
      <c r="H45" s="1" t="s">
        <v>1101</v>
      </c>
      <c r="I45">
        <v>5</v>
      </c>
      <c r="J45">
        <f>VLOOKUP(I45,'Points Table'!A$3:L$43,IF(H45="A Grade / Juniors",4,IF(H45="B Grade",6,IF(H45="C Grade",8,IF(H45="D Grade",10,12)))))</f>
        <v>195</v>
      </c>
    </row>
    <row r="46" spans="1:10" s="1" customFormat="1">
      <c r="A46" s="69"/>
      <c r="C46" s="69"/>
      <c r="D46" s="69" t="s">
        <v>1029</v>
      </c>
      <c r="F46" s="70"/>
      <c r="G46" s="69"/>
      <c r="H46" s="1" t="s">
        <v>1101</v>
      </c>
      <c r="I46" s="1">
        <v>5</v>
      </c>
      <c r="J46" s="1">
        <f>VLOOKUP(I46,'Points Table'!A$3:L$43,IF(H46="A Grade / Juniors",4,IF(H46="B Grade",6,IF(H46="C Grade",8,IF(H46="D Grade",10,12)))))</f>
        <v>195</v>
      </c>
    </row>
    <row r="47" spans="1:10">
      <c r="A47" s="69" t="s">
        <v>1108</v>
      </c>
      <c r="B47" s="1">
        <v>206</v>
      </c>
      <c r="C47" s="69" t="s">
        <v>1768</v>
      </c>
      <c r="D47" s="69" t="s">
        <v>1800</v>
      </c>
      <c r="E47" s="1">
        <v>8</v>
      </c>
      <c r="F47" s="70">
        <v>0.16542824074074075</v>
      </c>
      <c r="G47" s="69" t="s">
        <v>1199</v>
      </c>
      <c r="H47" s="1" t="s">
        <v>1101</v>
      </c>
      <c r="I47">
        <v>1</v>
      </c>
      <c r="J47">
        <f>VLOOKUP(I47,'Points Table'!A$3:L$43,IF(H47="A Grade / Juniors",4,IF(H47="B Grade",6,IF(H47="C Grade",8,IF(H47="D Grade",10,12)))))</f>
        <v>250</v>
      </c>
    </row>
    <row r="48" spans="1:10" s="1" customFormat="1">
      <c r="A48" s="69"/>
      <c r="C48" s="69"/>
      <c r="D48" s="69" t="s">
        <v>962</v>
      </c>
      <c r="F48" s="70"/>
      <c r="G48" s="69"/>
      <c r="H48" s="1" t="s">
        <v>1101</v>
      </c>
      <c r="I48" s="1">
        <v>1</v>
      </c>
      <c r="J48" s="1">
        <f>VLOOKUP(I48,'Points Table'!A$3:L$43,IF(H48="A Grade / Juniors",4,IF(H48="B Grade",6,IF(H48="C Grade",8,IF(H48="D Grade",10,12)))))</f>
        <v>250</v>
      </c>
    </row>
    <row r="49" spans="1:12">
      <c r="A49" s="69" t="s">
        <v>1111</v>
      </c>
      <c r="B49" s="1">
        <v>204</v>
      </c>
      <c r="C49" s="69" t="s">
        <v>1563</v>
      </c>
      <c r="D49" s="69" t="s">
        <v>1628</v>
      </c>
      <c r="E49" s="1">
        <v>8</v>
      </c>
      <c r="F49" s="70">
        <v>0.16620370370370371</v>
      </c>
      <c r="G49" s="69" t="s">
        <v>1199</v>
      </c>
      <c r="H49" s="1" t="s">
        <v>1101</v>
      </c>
      <c r="I49">
        <v>2</v>
      </c>
      <c r="J49">
        <f>VLOOKUP(I49,'Points Table'!A$3:L$43,IF(H49="A Grade / Juniors",4,IF(H49="B Grade",6,IF(H49="C Grade",8,IF(H49="D Grade",10,12)))))</f>
        <v>225</v>
      </c>
    </row>
    <row r="50" spans="1:12" s="1" customFormat="1">
      <c r="A50" s="69"/>
      <c r="C50" s="69"/>
      <c r="D50" s="69" t="s">
        <v>1629</v>
      </c>
      <c r="F50" s="70"/>
      <c r="G50" s="69"/>
      <c r="H50" s="1" t="s">
        <v>1101</v>
      </c>
      <c r="I50" s="1">
        <v>2</v>
      </c>
      <c r="J50" s="1">
        <f>VLOOKUP(I50,'Points Table'!A$3:L$43,IF(H50="A Grade / Juniors",4,IF(H50="B Grade",6,IF(H50="C Grade",8,IF(H50="D Grade",10,12)))))</f>
        <v>225</v>
      </c>
    </row>
    <row r="51" spans="1:12">
      <c r="A51" s="69" t="s">
        <v>1113</v>
      </c>
      <c r="B51" s="1">
        <v>213</v>
      </c>
      <c r="C51" s="69" t="s">
        <v>1769</v>
      </c>
      <c r="D51" s="69" t="s">
        <v>1444</v>
      </c>
      <c r="E51" s="1">
        <v>6</v>
      </c>
      <c r="F51" s="70">
        <v>0.14293981481481483</v>
      </c>
      <c r="G51" s="69" t="s">
        <v>1199</v>
      </c>
      <c r="H51" s="1" t="s">
        <v>1101</v>
      </c>
      <c r="I51">
        <v>3</v>
      </c>
      <c r="J51">
        <f>VLOOKUP(I51,'Points Table'!A$3:L$43,IF(H51="A Grade / Juniors",4,IF(H51="B Grade",6,IF(H51="C Grade",8,IF(H51="D Grade",10,12)))))</f>
        <v>210</v>
      </c>
    </row>
    <row r="52" spans="1:12" s="1" customFormat="1">
      <c r="A52" s="69"/>
      <c r="C52" s="69"/>
      <c r="D52" s="69" t="s">
        <v>1215</v>
      </c>
      <c r="F52" s="70"/>
      <c r="G52" s="69"/>
      <c r="H52" s="1" t="s">
        <v>1101</v>
      </c>
      <c r="I52" s="1">
        <v>3</v>
      </c>
      <c r="J52" s="1">
        <f>VLOOKUP(I52,'Points Table'!A$3:L$43,IF(H52="A Grade / Juniors",4,IF(H52="B Grade",6,IF(H52="C Grade",8,IF(H52="D Grade",10,12)))))</f>
        <v>210</v>
      </c>
    </row>
    <row r="53" spans="1:12">
      <c r="A53" s="69" t="s">
        <v>1108</v>
      </c>
      <c r="B53" s="1">
        <v>430</v>
      </c>
      <c r="C53" s="69" t="s">
        <v>1770</v>
      </c>
      <c r="D53" s="69" t="s">
        <v>1456</v>
      </c>
      <c r="E53" s="1">
        <v>6</v>
      </c>
      <c r="F53" s="70">
        <v>0.15530092592592593</v>
      </c>
      <c r="G53" s="69" t="s">
        <v>1203</v>
      </c>
      <c r="H53" s="1" t="s">
        <v>1101</v>
      </c>
      <c r="I53">
        <v>1</v>
      </c>
      <c r="J53">
        <f>VLOOKUP(I53,'Points Table'!A$3:L$43,IF(H53="A Grade / Juniors",4,IF(H53="B Grade",6,IF(H53="C Grade",8,IF(H53="D Grade",10,12)))))</f>
        <v>250</v>
      </c>
    </row>
    <row r="54" spans="1:12" s="1" customFormat="1">
      <c r="A54" s="69"/>
      <c r="C54" s="69"/>
      <c r="D54" s="69" t="s">
        <v>1801</v>
      </c>
      <c r="F54" s="70"/>
      <c r="G54" s="69"/>
      <c r="H54" s="1" t="s">
        <v>1101</v>
      </c>
      <c r="I54" s="1">
        <v>1</v>
      </c>
      <c r="J54" s="1">
        <f>VLOOKUP(I54,'Points Table'!A$3:L$43,IF(H54="A Grade / Juniors",4,IF(H54="B Grade",6,IF(H54="C Grade",8,IF(H54="D Grade",10,12)))))</f>
        <v>250</v>
      </c>
    </row>
    <row r="55" spans="1:12">
      <c r="A55" s="69" t="s">
        <v>1108</v>
      </c>
      <c r="B55" s="1">
        <v>502</v>
      </c>
      <c r="C55" s="69" t="s">
        <v>1771</v>
      </c>
      <c r="D55" s="69" t="str">
        <f>TRIM(PROPER(Table001__Page_1_29[[#This Row],[Team]]))</f>
        <v>Juan Flower</v>
      </c>
      <c r="E55" s="1">
        <v>4</v>
      </c>
      <c r="F55" s="70">
        <v>8.2500000000000004E-2</v>
      </c>
      <c r="G55" s="69" t="s">
        <v>1587</v>
      </c>
      <c r="H55" t="s">
        <v>1107</v>
      </c>
      <c r="I55">
        <v>1</v>
      </c>
      <c r="J55">
        <f>VLOOKUP(I55,'Points Table'!A$3:L$43,IF(H55="A Grade / Juniors",4,IF(H55="B Grade",6,IF(H55="C Grade",8,IF(H55="D Grade",10,12)))))</f>
        <v>500</v>
      </c>
    </row>
    <row r="56" spans="1:12">
      <c r="A56" s="69" t="s">
        <v>1111</v>
      </c>
      <c r="B56" s="1">
        <v>501</v>
      </c>
      <c r="C56" s="69" t="s">
        <v>1772</v>
      </c>
      <c r="D56" s="69" t="str">
        <f>TRIM(PROPER(Table001__Page_1_29[[#This Row],[Team]]))</f>
        <v>Luke Cripwell</v>
      </c>
      <c r="E56" s="1">
        <v>3</v>
      </c>
      <c r="F56" s="70">
        <v>6.1122685185185183E-2</v>
      </c>
      <c r="G56" s="69" t="s">
        <v>1587</v>
      </c>
      <c r="H56" s="1" t="s">
        <v>1107</v>
      </c>
      <c r="I56">
        <v>2</v>
      </c>
      <c r="J56">
        <f>VLOOKUP(I56,'Points Table'!A$3:L$43,IF(H56="A Grade / Juniors",4,IF(H56="B Grade",6,IF(H56="C Grade",8,IF(H56="D Grade",10,12)))))</f>
        <v>450</v>
      </c>
    </row>
    <row r="57" spans="1:12">
      <c r="A57" s="69" t="s">
        <v>1113</v>
      </c>
      <c r="B57" s="1">
        <v>504</v>
      </c>
      <c r="C57" s="69" t="s">
        <v>1773</v>
      </c>
      <c r="D57" s="69" t="str">
        <f>TRIM(PROPER(Table001__Page_1_29[[#This Row],[Team]]))</f>
        <v>Alexander Gibbins</v>
      </c>
      <c r="E57" s="1">
        <v>3</v>
      </c>
      <c r="F57" s="70">
        <v>6.5752314814814819E-2</v>
      </c>
      <c r="G57" s="69" t="s">
        <v>1587</v>
      </c>
      <c r="H57" s="1" t="s">
        <v>1107</v>
      </c>
      <c r="I57">
        <v>3</v>
      </c>
      <c r="J57">
        <f>VLOOKUP(I57,'Points Table'!A$3:L$43,IF(H57="A Grade / Juniors",4,IF(H57="B Grade",6,IF(H57="C Grade",8,IF(H57="D Grade",10,12)))))</f>
        <v>420</v>
      </c>
    </row>
    <row r="58" spans="1:12">
      <c r="A58" s="69" t="s">
        <v>1108</v>
      </c>
      <c r="B58" s="1">
        <v>503</v>
      </c>
      <c r="C58" s="69" t="s">
        <v>1223</v>
      </c>
      <c r="D58" s="69" t="str">
        <f>TRIM(PROPER(Table001__Page_1_29[[#This Row],[Team]]))</f>
        <v>Fraser Oertel</v>
      </c>
      <c r="E58" s="1">
        <v>4</v>
      </c>
      <c r="F58" s="70">
        <v>6.9363425925925926E-2</v>
      </c>
      <c r="G58" s="69" t="s">
        <v>1595</v>
      </c>
      <c r="H58" s="1" t="s">
        <v>1107</v>
      </c>
      <c r="I58">
        <v>1</v>
      </c>
      <c r="J58">
        <f>VLOOKUP(I58,'Points Table'!A$3:L$43,IF(H58="A Grade / Juniors",4,IF(H58="B Grade",6,IF(H58="C Grade",8,IF(H58="D Grade",10,12)))))</f>
        <v>500</v>
      </c>
    </row>
    <row r="59" spans="1:12">
      <c r="A59" s="69" t="s">
        <v>1111</v>
      </c>
      <c r="B59" s="1">
        <v>506</v>
      </c>
      <c r="C59" s="69" t="s">
        <v>1224</v>
      </c>
      <c r="D59" s="69" t="str">
        <f>TRIM(PROPER(Table001__Page_1_29[[#This Row],[Team]]))</f>
        <v>Cooper Fox</v>
      </c>
      <c r="E59" s="1">
        <v>3</v>
      </c>
      <c r="F59" s="70">
        <v>6.2280092592592595E-2</v>
      </c>
      <c r="G59" s="69" t="s">
        <v>1595</v>
      </c>
      <c r="H59" s="1" t="s">
        <v>1107</v>
      </c>
      <c r="I59">
        <v>2</v>
      </c>
      <c r="J59">
        <f>VLOOKUP(I59,'Points Table'!A$3:L$43,IF(H59="A Grade / Juniors",4,IF(H59="B Grade",6,IF(H59="C Grade",8,IF(H59="D Grade",10,12)))))</f>
        <v>450</v>
      </c>
    </row>
    <row r="60" spans="1:12">
      <c r="A60" s="69" t="s">
        <v>1113</v>
      </c>
      <c r="B60" s="1">
        <v>508</v>
      </c>
      <c r="C60" s="69" t="s">
        <v>1774</v>
      </c>
      <c r="D60" s="69" t="str">
        <f>TRIM(PROPER(Table001__Page_1_29[[#This Row],[Team]]))</f>
        <v>Leo Nicholson</v>
      </c>
      <c r="E60" s="1">
        <v>3</v>
      </c>
      <c r="F60" s="70">
        <v>6.3912037037037031E-2</v>
      </c>
      <c r="G60" s="69" t="s">
        <v>1595</v>
      </c>
      <c r="H60" s="1" t="s">
        <v>1107</v>
      </c>
      <c r="I60">
        <v>3</v>
      </c>
      <c r="J60">
        <f>VLOOKUP(I60,'Points Table'!A$3:L$43,IF(H60="A Grade / Juniors",4,IF(H60="B Grade",6,IF(H60="C Grade",8,IF(H60="D Grade",10,12)))))</f>
        <v>420</v>
      </c>
    </row>
    <row r="61" spans="1:12">
      <c r="A61" s="69" t="s">
        <v>1115</v>
      </c>
      <c r="B61" s="1">
        <v>507</v>
      </c>
      <c r="C61" s="69" t="s">
        <v>1775</v>
      </c>
      <c r="D61" s="69" t="str">
        <f>TRIM(PROPER(Table001__Page_1_29[[#This Row],[Team]]))</f>
        <v>Darcy Roden</v>
      </c>
      <c r="E61" s="1">
        <v>3</v>
      </c>
      <c r="F61" s="70">
        <v>6.7754629629629623E-2</v>
      </c>
      <c r="G61" s="69" t="s">
        <v>1595</v>
      </c>
      <c r="H61" s="1" t="s">
        <v>1107</v>
      </c>
      <c r="I61">
        <v>4</v>
      </c>
      <c r="J61">
        <f>VLOOKUP(I61,'Points Table'!A$3:L$43,IF(H61="A Grade / Juniors",4,IF(H61="B Grade",6,IF(H61="C Grade",8,IF(H61="D Grade",10,12)))))</f>
        <v>400</v>
      </c>
    </row>
    <row r="62" spans="1:12">
      <c r="A62" s="69" t="s">
        <v>1108</v>
      </c>
      <c r="B62" s="1">
        <v>529</v>
      </c>
      <c r="C62" s="69" t="s">
        <v>1777</v>
      </c>
      <c r="D62" s="69" t="str">
        <f>TRIM(PROPER(Table001__Page_1_29[[#This Row],[Team]]))</f>
        <v>Sam Cree</v>
      </c>
      <c r="E62" s="1">
        <v>5</v>
      </c>
      <c r="F62" s="70">
        <v>6.9953703703703699E-2</v>
      </c>
      <c r="G62" s="69" t="s">
        <v>1776</v>
      </c>
      <c r="H62" s="1" t="s">
        <v>1107</v>
      </c>
      <c r="I62" s="69">
        <v>1</v>
      </c>
      <c r="J62" s="1">
        <f>VLOOKUP(I62,'Points Table'!A$3:L$43,IF(H62="A Grade / Juniors",4,IF(H62="B Grade",6,IF(H62="C Grade",8,IF(H62="D Grade",10,12)))))</f>
        <v>500</v>
      </c>
      <c r="K62" s="70"/>
      <c r="L62" s="1"/>
    </row>
    <row r="63" spans="1:12">
      <c r="A63" s="69" t="s">
        <v>1111</v>
      </c>
      <c r="B63" s="1">
        <v>530</v>
      </c>
      <c r="C63" s="69" t="s">
        <v>1778</v>
      </c>
      <c r="D63" s="69" t="str">
        <f>TRIM(PROPER(Table001__Page_1_29[[#This Row],[Team]]))</f>
        <v>Mitchell Hicks</v>
      </c>
      <c r="E63" s="1">
        <v>5</v>
      </c>
      <c r="F63" s="70">
        <v>7.1307870370370369E-2</v>
      </c>
      <c r="G63" s="69" t="s">
        <v>1776</v>
      </c>
      <c r="H63" s="1" t="s">
        <v>1107</v>
      </c>
      <c r="I63" s="69">
        <v>2</v>
      </c>
      <c r="J63" s="1">
        <f>VLOOKUP(I63,'Points Table'!A$3:L$43,IF(H63="A Grade / Juniors",4,IF(H63="B Grade",6,IF(H63="C Grade",8,IF(H63="D Grade",10,12)))))</f>
        <v>450</v>
      </c>
      <c r="K63" s="70"/>
      <c r="L63" s="1"/>
    </row>
    <row r="64" spans="1:12">
      <c r="A64" s="69" t="s">
        <v>1113</v>
      </c>
      <c r="B64" s="1">
        <v>526</v>
      </c>
      <c r="C64" s="69" t="s">
        <v>1779</v>
      </c>
      <c r="D64" s="69" t="str">
        <f>TRIM(PROPER(Table001__Page_1_29[[#This Row],[Team]]))</f>
        <v>Tyson Pullen</v>
      </c>
      <c r="E64" s="1">
        <v>4</v>
      </c>
      <c r="F64" s="70">
        <v>6.8622685185185189E-2</v>
      </c>
      <c r="G64" s="69" t="s">
        <v>1776</v>
      </c>
      <c r="H64" s="1" t="s">
        <v>1107</v>
      </c>
      <c r="I64" s="69">
        <v>3</v>
      </c>
      <c r="J64" s="1">
        <f>VLOOKUP(I64,'Points Table'!A$3:L$43,IF(H64="A Grade / Juniors",4,IF(H64="B Grade",6,IF(H64="C Grade",8,IF(H64="D Grade",10,12)))))</f>
        <v>420</v>
      </c>
      <c r="K64" s="70"/>
      <c r="L64" s="1"/>
    </row>
    <row r="65" spans="1:12">
      <c r="A65" s="69" t="s">
        <v>1115</v>
      </c>
      <c r="B65" s="1">
        <v>528</v>
      </c>
      <c r="C65" s="69" t="s">
        <v>1780</v>
      </c>
      <c r="D65" s="69" t="str">
        <f>TRIM(PROPER(Table001__Page_1_29[[#This Row],[Team]]))</f>
        <v>Zachary Highes</v>
      </c>
      <c r="E65" s="1">
        <v>4</v>
      </c>
      <c r="F65" s="70">
        <v>7.1724537037037031E-2</v>
      </c>
      <c r="G65" s="69" t="s">
        <v>1776</v>
      </c>
      <c r="H65" s="1" t="s">
        <v>1107</v>
      </c>
      <c r="I65" s="69">
        <v>4</v>
      </c>
      <c r="J65" s="1">
        <f>VLOOKUP(I65,'Points Table'!A$3:L$43,IF(H65="A Grade / Juniors",4,IF(H65="B Grade",6,IF(H65="C Grade",8,IF(H65="D Grade",10,12)))))</f>
        <v>400</v>
      </c>
      <c r="K65" s="70"/>
      <c r="L65" s="1"/>
    </row>
    <row r="66" spans="1:12">
      <c r="A66" s="69" t="s">
        <v>1117</v>
      </c>
      <c r="B66" s="1">
        <v>527</v>
      </c>
      <c r="C66" s="69" t="s">
        <v>1781</v>
      </c>
      <c r="D66" s="69" t="str">
        <f>TRIM(PROPER(Table001__Page_1_29[[#This Row],[Team]]))</f>
        <v>Darcy Brougham</v>
      </c>
      <c r="E66" s="1">
        <v>4</v>
      </c>
      <c r="F66" s="70">
        <v>7.8622685185185184E-2</v>
      </c>
      <c r="G66" s="69" t="s">
        <v>1776</v>
      </c>
      <c r="H66" s="1" t="s">
        <v>1107</v>
      </c>
      <c r="I66" s="69">
        <v>5</v>
      </c>
      <c r="J66" s="1">
        <f>VLOOKUP(I66,'Points Table'!A$3:L$43,IF(H66="A Grade / Juniors",4,IF(H66="B Grade",6,IF(H66="C Grade",8,IF(H66="D Grade",10,12)))))</f>
        <v>390</v>
      </c>
      <c r="K66" s="70"/>
      <c r="L66" s="1"/>
    </row>
    <row r="67" spans="1:12">
      <c r="A67" s="69" t="s">
        <v>1108</v>
      </c>
      <c r="B67" s="1">
        <v>338</v>
      </c>
      <c r="C67" s="69" t="s">
        <v>1782</v>
      </c>
      <c r="D67" s="69" t="s">
        <v>1802</v>
      </c>
      <c r="E67" s="1">
        <v>3</v>
      </c>
      <c r="F67" s="70">
        <v>6.2094907407407404E-2</v>
      </c>
      <c r="G67" s="69" t="s">
        <v>1612</v>
      </c>
      <c r="H67" t="s">
        <v>1101</v>
      </c>
      <c r="I67">
        <v>1</v>
      </c>
      <c r="J67">
        <f>VLOOKUP(I67,'Points Table'!A$3:L$43,IF(H67="A Grade / Juniors",4,IF(H67="B Grade",6,IF(H67="C Grade",8,IF(H67="D Grade",10,12)))))</f>
        <v>250</v>
      </c>
    </row>
    <row r="68" spans="1:12" s="1" customFormat="1">
      <c r="A68" s="69"/>
      <c r="C68" s="69"/>
      <c r="D68" s="69" t="s">
        <v>1803</v>
      </c>
      <c r="F68" s="70"/>
      <c r="G68" s="69"/>
      <c r="H68" s="1" t="s">
        <v>1101</v>
      </c>
      <c r="I68" s="1">
        <v>1</v>
      </c>
      <c r="J68" s="1">
        <f>VLOOKUP(I68,'Points Table'!A$3:L$43,IF(H68="A Grade / Juniors",4,IF(H68="B Grade",6,IF(H68="C Grade",8,IF(H68="D Grade",10,12)))))</f>
        <v>250</v>
      </c>
    </row>
    <row r="69" spans="1:12">
      <c r="A69" s="69" t="s">
        <v>1111</v>
      </c>
      <c r="B69" s="1">
        <v>334</v>
      </c>
      <c r="C69" s="69" t="s">
        <v>1783</v>
      </c>
      <c r="D69" s="69" t="s">
        <v>1804</v>
      </c>
      <c r="E69" s="1">
        <v>3</v>
      </c>
      <c r="F69" s="70">
        <v>8.3611111111111108E-2</v>
      </c>
      <c r="G69" s="69" t="s">
        <v>1612</v>
      </c>
      <c r="H69" s="1" t="s">
        <v>1101</v>
      </c>
      <c r="I69">
        <v>2</v>
      </c>
      <c r="J69">
        <f>VLOOKUP(I69,'Points Table'!A$3:L$43,IF(H69="A Grade / Juniors",4,IF(H69="B Grade",6,IF(H69="C Grade",8,IF(H69="D Grade",10,12)))))</f>
        <v>225</v>
      </c>
    </row>
    <row r="70" spans="1:12">
      <c r="A70" s="69" t="s">
        <v>1113</v>
      </c>
      <c r="B70" s="1">
        <v>325</v>
      </c>
      <c r="C70" s="69" t="s">
        <v>1784</v>
      </c>
      <c r="D70" s="69" t="s">
        <v>1805</v>
      </c>
      <c r="E70" s="1">
        <v>3</v>
      </c>
      <c r="F70" s="70">
        <v>8.5335648148148147E-2</v>
      </c>
      <c r="G70" s="69" t="s">
        <v>1612</v>
      </c>
      <c r="H70" s="1" t="s">
        <v>1101</v>
      </c>
      <c r="I70">
        <v>3</v>
      </c>
      <c r="J70">
        <f>VLOOKUP(I70,'Points Table'!A$3:L$43,IF(H70="A Grade / Juniors",4,IF(H70="B Grade",6,IF(H70="C Grade",8,IF(H70="D Grade",10,12)))))</f>
        <v>210</v>
      </c>
    </row>
    <row r="71" spans="1:12">
      <c r="A71" s="69" t="s">
        <v>1806</v>
      </c>
      <c r="B71" s="1">
        <v>322</v>
      </c>
      <c r="C71" s="69" t="s">
        <v>1785</v>
      </c>
      <c r="D71" s="69" t="s">
        <v>1807</v>
      </c>
      <c r="E71" s="1">
        <v>3</v>
      </c>
      <c r="F71" s="70">
        <v>9.7835648148148144E-2</v>
      </c>
      <c r="G71" s="69" t="s">
        <v>1612</v>
      </c>
      <c r="H71" s="1" t="s">
        <v>1101</v>
      </c>
      <c r="I71">
        <v>4</v>
      </c>
      <c r="J71">
        <f>VLOOKUP(I71,'Points Table'!A$3:L$43,IF(H71="A Grade / Juniors",4,IF(H71="B Grade",6,IF(H71="C Grade",8,IF(H71="D Grade",10,12)))))</f>
        <v>200</v>
      </c>
    </row>
    <row r="72" spans="1:12">
      <c r="A72" s="69" t="s">
        <v>1117</v>
      </c>
      <c r="B72" s="1">
        <v>336</v>
      </c>
      <c r="C72" s="69" t="s">
        <v>1786</v>
      </c>
      <c r="D72" s="69" t="s">
        <v>1808</v>
      </c>
      <c r="E72" s="1">
        <v>2</v>
      </c>
      <c r="F72" s="70">
        <v>6.2569444444444441E-2</v>
      </c>
      <c r="G72" s="69" t="s">
        <v>1612</v>
      </c>
      <c r="H72" s="1" t="s">
        <v>1101</v>
      </c>
      <c r="I72">
        <v>5</v>
      </c>
      <c r="J72">
        <f>VLOOKUP(I72,'Points Table'!A$3:L$43,IF(H72="A Grade / Juniors",4,IF(H72="B Grade",6,IF(H72="C Grade",8,IF(H72="D Grade",10,12)))))</f>
        <v>195</v>
      </c>
    </row>
    <row r="73" spans="1:12">
      <c r="A73" s="69" t="s">
        <v>1119</v>
      </c>
      <c r="B73" s="1">
        <v>332</v>
      </c>
      <c r="C73" s="69" t="s">
        <v>1787</v>
      </c>
      <c r="D73" s="69" t="s">
        <v>1809</v>
      </c>
      <c r="E73" s="1">
        <v>2</v>
      </c>
      <c r="F73" s="70">
        <v>6.9386574074074073E-2</v>
      </c>
      <c r="G73" s="69" t="s">
        <v>1612</v>
      </c>
      <c r="H73" s="1" t="s">
        <v>1101</v>
      </c>
      <c r="I73">
        <v>6</v>
      </c>
      <c r="J73">
        <f>VLOOKUP(I73,'Points Table'!A$3:L$43,IF(H73="A Grade / Juniors",4,IF(H73="B Grade",6,IF(H73="C Grade",8,IF(H73="D Grade",10,12)))))</f>
        <v>190</v>
      </c>
    </row>
    <row r="74" spans="1:12">
      <c r="A74" s="69" t="s">
        <v>1121</v>
      </c>
      <c r="B74" s="1">
        <v>323</v>
      </c>
      <c r="C74" s="69" t="s">
        <v>1788</v>
      </c>
      <c r="D74" s="69" t="s">
        <v>1810</v>
      </c>
      <c r="E74" s="1">
        <v>2</v>
      </c>
      <c r="F74" s="70">
        <v>7.4467592592592599E-2</v>
      </c>
      <c r="G74" s="69" t="s">
        <v>1612</v>
      </c>
      <c r="H74" s="1" t="s">
        <v>1101</v>
      </c>
      <c r="I74">
        <v>7</v>
      </c>
      <c r="J74">
        <f>VLOOKUP(I74,'Points Table'!A$3:L$43,IF(H74="A Grade / Juniors",4,IF(H74="B Grade",6,IF(H74="C Grade",8,IF(H74="D Grade",10,12)))))</f>
        <v>185</v>
      </c>
    </row>
    <row r="75" spans="1:12" s="1" customFormat="1">
      <c r="A75" s="69"/>
      <c r="C75" s="69"/>
      <c r="D75" s="69" t="s">
        <v>1811</v>
      </c>
      <c r="F75" s="70"/>
      <c r="G75" s="69"/>
      <c r="H75" s="1" t="s">
        <v>1101</v>
      </c>
      <c r="I75" s="1">
        <v>7</v>
      </c>
      <c r="J75" s="1">
        <f>VLOOKUP(I75,'Points Table'!A$3:L$43,IF(H75="A Grade / Juniors",4,IF(H75="B Grade",6,IF(H75="C Grade",8,IF(H75="D Grade",10,12)))))</f>
        <v>185</v>
      </c>
    </row>
    <row r="76" spans="1:12">
      <c r="A76" s="69" t="s">
        <v>1108</v>
      </c>
      <c r="B76" s="1">
        <v>401</v>
      </c>
      <c r="C76" s="69" t="s">
        <v>1240</v>
      </c>
      <c r="D76" s="69" t="str">
        <f>TRIM(PROPER(Table001__Page_1_29[[#This Row],[Team]]))</f>
        <v>Peter Pring</v>
      </c>
      <c r="E76" s="1">
        <v>8</v>
      </c>
      <c r="F76" s="70">
        <v>0.15699074074074074</v>
      </c>
      <c r="G76" s="69" t="s">
        <v>931</v>
      </c>
      <c r="H76" t="s">
        <v>23</v>
      </c>
      <c r="I76">
        <v>1</v>
      </c>
      <c r="J76">
        <f>VLOOKUP(I76,'Points Table'!A$3:L$43,IF(H76="A Grade / Juniors",4,IF(H76="B Grade",6,IF(H76="C Grade",8,IF(H76="D Grade",10,12)))))</f>
        <v>300</v>
      </c>
    </row>
    <row r="77" spans="1:12">
      <c r="A77" s="69" t="s">
        <v>1111</v>
      </c>
      <c r="B77" s="1">
        <v>402</v>
      </c>
      <c r="C77" s="69" t="s">
        <v>1239</v>
      </c>
      <c r="D77" s="69" t="str">
        <f>TRIM(PROPER(Table001__Page_1_29[[#This Row],[Team]]))</f>
        <v>Nathan Taylor</v>
      </c>
      <c r="E77" s="1">
        <v>5</v>
      </c>
      <c r="F77" s="70">
        <v>9.9340277777777777E-2</v>
      </c>
      <c r="G77" s="69" t="s">
        <v>931</v>
      </c>
      <c r="H77" s="1" t="s">
        <v>23</v>
      </c>
      <c r="I77">
        <v>2</v>
      </c>
      <c r="J77">
        <f>VLOOKUP(I77,'Points Table'!A$3:L$43,IF(H77="A Grade / Juniors",4,IF(H77="B Grade",6,IF(H77="C Grade",8,IF(H77="D Grade",10,12)))))</f>
        <v>270</v>
      </c>
    </row>
    <row r="80" spans="1:12">
      <c r="C80" t="s">
        <v>1414</v>
      </c>
      <c r="D80" s="1" t="s">
        <v>1800</v>
      </c>
      <c r="E80" s="1" t="s">
        <v>1411</v>
      </c>
    </row>
    <row r="81" spans="3:5">
      <c r="C81" t="s">
        <v>947</v>
      </c>
      <c r="D81" s="1" t="s">
        <v>962</v>
      </c>
      <c r="E81" s="1" t="s">
        <v>1642</v>
      </c>
    </row>
    <row r="82" spans="3:5">
      <c r="C82" t="s">
        <v>949</v>
      </c>
      <c r="D82" s="1" t="s">
        <v>1628</v>
      </c>
      <c r="E82" s="1" t="s">
        <v>1812</v>
      </c>
    </row>
    <row r="83" spans="3:5">
      <c r="C83" t="s">
        <v>951</v>
      </c>
      <c r="D83" s="1" t="s">
        <v>1629</v>
      </c>
      <c r="E83" s="1" t="s">
        <v>1046</v>
      </c>
    </row>
    <row r="84" spans="3:5">
      <c r="C84" t="s">
        <v>954</v>
      </c>
      <c r="D84" s="1" t="s">
        <v>1444</v>
      </c>
      <c r="E84" s="1" t="s">
        <v>1813</v>
      </c>
    </row>
    <row r="85" spans="3:5">
      <c r="C85" t="s">
        <v>969</v>
      </c>
      <c r="D85" s="1" t="s">
        <v>1215</v>
      </c>
      <c r="E85" s="1" t="s">
        <v>1814</v>
      </c>
    </row>
    <row r="86" spans="3:5">
      <c r="C86" t="s">
        <v>970</v>
      </c>
      <c r="D86" s="1" t="s">
        <v>1801</v>
      </c>
      <c r="E86" s="1" t="s">
        <v>1815</v>
      </c>
    </row>
    <row r="87" spans="3:5">
      <c r="C87" t="s">
        <v>967</v>
      </c>
      <c r="D87" s="1" t="s">
        <v>961</v>
      </c>
      <c r="E87" s="1" t="s">
        <v>1227</v>
      </c>
    </row>
    <row r="88" spans="3:5">
      <c r="C88" t="s">
        <v>974</v>
      </c>
      <c r="D88" s="1" t="s">
        <v>1400</v>
      </c>
      <c r="E88" s="1" t="s">
        <v>1059</v>
      </c>
    </row>
    <row r="89" spans="3:5">
      <c r="C89" t="s">
        <v>1817</v>
      </c>
      <c r="D89" s="1" t="s">
        <v>990</v>
      </c>
      <c r="E89" s="1" t="s">
        <v>1816</v>
      </c>
    </row>
    <row r="90" spans="3:5">
      <c r="C90" t="s">
        <v>1750</v>
      </c>
      <c r="D90" s="1" t="s">
        <v>987</v>
      </c>
      <c r="E90" s="1" t="s">
        <v>1827</v>
      </c>
    </row>
    <row r="91" spans="3:5">
      <c r="C91" t="s">
        <v>1823</v>
      </c>
      <c r="D91" s="1" t="s">
        <v>992</v>
      </c>
      <c r="E91" s="1" t="s">
        <v>1828</v>
      </c>
    </row>
    <row r="92" spans="3:5">
      <c r="C92" t="s">
        <v>983</v>
      </c>
      <c r="D92" s="1" t="s">
        <v>1016</v>
      </c>
      <c r="E92" s="1" t="s">
        <v>1802</v>
      </c>
    </row>
    <row r="93" spans="3:5">
      <c r="C93" t="s">
        <v>1824</v>
      </c>
      <c r="D93" s="1" t="s">
        <v>1242</v>
      </c>
      <c r="E93" s="1" t="s">
        <v>1803</v>
      </c>
    </row>
    <row r="94" spans="3:5">
      <c r="C94" t="s">
        <v>994</v>
      </c>
      <c r="E94" s="1" t="s">
        <v>1804</v>
      </c>
    </row>
    <row r="95" spans="3:5">
      <c r="C95" t="s">
        <v>1458</v>
      </c>
      <c r="E95" s="1" t="s">
        <v>1805</v>
      </c>
    </row>
    <row r="96" spans="3:5">
      <c r="C96" t="s">
        <v>1425</v>
      </c>
      <c r="E96" s="1" t="s">
        <v>1807</v>
      </c>
    </row>
    <row r="97" spans="3:5">
      <c r="C97" t="s">
        <v>1625</v>
      </c>
      <c r="E97" s="1" t="s">
        <v>1808</v>
      </c>
    </row>
    <row r="98" spans="3:5">
      <c r="C98" t="s">
        <v>1818</v>
      </c>
      <c r="E98" s="1" t="s">
        <v>1809</v>
      </c>
    </row>
    <row r="99" spans="3:5">
      <c r="C99" t="s">
        <v>1001</v>
      </c>
      <c r="E99" s="1" t="s">
        <v>1810</v>
      </c>
    </row>
    <row r="100" spans="3:5">
      <c r="C100" t="s">
        <v>1822</v>
      </c>
      <c r="E100" s="1" t="s">
        <v>1811</v>
      </c>
    </row>
    <row r="101" spans="3:5">
      <c r="C101" t="s">
        <v>1825</v>
      </c>
    </row>
    <row r="102" spans="3:5">
      <c r="C102" t="s">
        <v>1826</v>
      </c>
    </row>
    <row r="103" spans="3:5">
      <c r="C103" t="s">
        <v>1661</v>
      </c>
    </row>
    <row r="104" spans="3:5">
      <c r="C104" t="s">
        <v>1027</v>
      </c>
    </row>
    <row r="105" spans="3:5">
      <c r="C105" t="s">
        <v>1627</v>
      </c>
    </row>
    <row r="106" spans="3:5">
      <c r="C106" t="s">
        <v>1665</v>
      </c>
    </row>
    <row r="107" spans="3:5">
      <c r="C107" t="s">
        <v>1009</v>
      </c>
    </row>
    <row r="108" spans="3:5">
      <c r="C108" t="s">
        <v>1064</v>
      </c>
    </row>
    <row r="109" spans="3:5">
      <c r="C109" t="s">
        <v>1065</v>
      </c>
    </row>
    <row r="110" spans="3:5">
      <c r="C110" t="s">
        <v>1416</v>
      </c>
    </row>
    <row r="111" spans="3:5">
      <c r="C111" t="s">
        <v>1793</v>
      </c>
    </row>
    <row r="112" spans="3:5">
      <c r="C112" t="s">
        <v>1794</v>
      </c>
    </row>
    <row r="113" spans="3:3">
      <c r="C113" t="s">
        <v>1795</v>
      </c>
    </row>
    <row r="114" spans="3:3">
      <c r="C114" t="s">
        <v>1796</v>
      </c>
    </row>
    <row r="115" spans="3:3">
      <c r="C115" t="s">
        <v>1797</v>
      </c>
    </row>
    <row r="116" spans="3:3">
      <c r="C116" t="s">
        <v>1798</v>
      </c>
    </row>
    <row r="117" spans="3:3">
      <c r="C117" t="s">
        <v>1799</v>
      </c>
    </row>
    <row r="118" spans="3:3">
      <c r="C118" t="s">
        <v>1024</v>
      </c>
    </row>
    <row r="119" spans="3:3">
      <c r="C119" t="s">
        <v>1029</v>
      </c>
    </row>
    <row r="120" spans="3:3">
      <c r="C120" t="s">
        <v>1456</v>
      </c>
    </row>
  </sheetData>
  <phoneticPr fontId="9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3"/>
  <sheetViews>
    <sheetView workbookViewId="0">
      <selection activeCell="A4" sqref="A4"/>
    </sheetView>
  </sheetViews>
  <sheetFormatPr baseColWidth="10" defaultColWidth="8.83203125" defaultRowHeight="15"/>
  <sheetData>
    <row r="1" spans="1:12">
      <c r="A1" s="1" t="s">
        <v>15</v>
      </c>
      <c r="B1" s="1"/>
      <c r="C1" s="1"/>
      <c r="D1" s="1"/>
      <c r="E1" s="1"/>
      <c r="F1" s="1"/>
      <c r="G1" s="1"/>
      <c r="H1" s="1"/>
      <c r="I1" s="1"/>
      <c r="J1" s="1"/>
    </row>
    <row r="2" spans="1:12" ht="34">
      <c r="A2" s="1"/>
      <c r="B2" s="1"/>
      <c r="C2" s="152" t="s">
        <v>16</v>
      </c>
      <c r="D2" s="153"/>
      <c r="E2" s="153"/>
      <c r="F2" s="153"/>
      <c r="G2" s="153"/>
      <c r="H2" s="153"/>
      <c r="I2" s="153"/>
      <c r="J2" s="153"/>
    </row>
    <row r="3" spans="1:12" ht="48">
      <c r="A3" s="4" t="s">
        <v>17</v>
      </c>
      <c r="B3" s="4" t="s">
        <v>18</v>
      </c>
      <c r="C3" s="5" t="s">
        <v>562</v>
      </c>
      <c r="D3" s="5" t="s">
        <v>25</v>
      </c>
      <c r="E3" s="6" t="s">
        <v>19</v>
      </c>
      <c r="F3" s="7" t="s">
        <v>20</v>
      </c>
      <c r="G3" s="8" t="s">
        <v>21</v>
      </c>
      <c r="H3" s="9" t="s">
        <v>22</v>
      </c>
      <c r="I3" s="10" t="s">
        <v>23</v>
      </c>
      <c r="J3" s="11" t="s">
        <v>24</v>
      </c>
      <c r="K3" s="89" t="s">
        <v>1101</v>
      </c>
      <c r="L3" s="90" t="s">
        <v>1102</v>
      </c>
    </row>
    <row r="4" spans="1:12">
      <c r="A4" s="4">
        <v>1</v>
      </c>
      <c r="B4" s="4">
        <v>500</v>
      </c>
      <c r="C4" s="12">
        <v>1</v>
      </c>
      <c r="D4" s="13">
        <v>500</v>
      </c>
      <c r="E4" s="14">
        <v>0.8</v>
      </c>
      <c r="F4" s="14">
        <v>400</v>
      </c>
      <c r="G4" s="15">
        <v>0.7</v>
      </c>
      <c r="H4" s="15">
        <v>350</v>
      </c>
      <c r="I4" s="16">
        <v>0.6</v>
      </c>
      <c r="J4" s="16">
        <v>300</v>
      </c>
      <c r="K4" s="91">
        <v>0.5</v>
      </c>
      <c r="L4" s="91">
        <f>K4*B4</f>
        <v>250</v>
      </c>
    </row>
    <row r="5" spans="1:12">
      <c r="A5" s="4">
        <v>2</v>
      </c>
      <c r="B5" s="4">
        <v>450</v>
      </c>
      <c r="C5" s="12">
        <v>1</v>
      </c>
      <c r="D5" s="13">
        <v>450</v>
      </c>
      <c r="E5" s="14">
        <v>0.8</v>
      </c>
      <c r="F5" s="14">
        <v>360</v>
      </c>
      <c r="G5" s="15">
        <v>0.7</v>
      </c>
      <c r="H5" s="15">
        <v>315</v>
      </c>
      <c r="I5" s="16">
        <v>0.6</v>
      </c>
      <c r="J5" s="16">
        <v>270</v>
      </c>
      <c r="K5" s="91">
        <v>0.5</v>
      </c>
      <c r="L5" s="91">
        <f t="shared" ref="L5:L43" si="0">K5*B5</f>
        <v>225</v>
      </c>
    </row>
    <row r="6" spans="1:12">
      <c r="A6" s="4">
        <v>3</v>
      </c>
      <c r="B6" s="4">
        <v>420</v>
      </c>
      <c r="C6" s="12">
        <v>1</v>
      </c>
      <c r="D6" s="13">
        <v>420</v>
      </c>
      <c r="E6" s="14">
        <v>0.8</v>
      </c>
      <c r="F6" s="14">
        <v>336</v>
      </c>
      <c r="G6" s="15">
        <v>0.7</v>
      </c>
      <c r="H6" s="15">
        <v>294</v>
      </c>
      <c r="I6" s="16">
        <v>0.6</v>
      </c>
      <c r="J6" s="16">
        <v>252</v>
      </c>
      <c r="K6" s="91">
        <v>0.5</v>
      </c>
      <c r="L6" s="91">
        <f t="shared" si="0"/>
        <v>210</v>
      </c>
    </row>
    <row r="7" spans="1:12">
      <c r="A7" s="4">
        <v>4</v>
      </c>
      <c r="B7" s="4">
        <v>400</v>
      </c>
      <c r="C7" s="12">
        <v>1</v>
      </c>
      <c r="D7" s="13">
        <v>400</v>
      </c>
      <c r="E7" s="14">
        <v>0.8</v>
      </c>
      <c r="F7" s="14">
        <v>320</v>
      </c>
      <c r="G7" s="15">
        <v>0.7</v>
      </c>
      <c r="H7" s="15">
        <v>280</v>
      </c>
      <c r="I7" s="16">
        <v>0.6</v>
      </c>
      <c r="J7" s="16">
        <v>240</v>
      </c>
      <c r="K7" s="91">
        <v>0.5</v>
      </c>
      <c r="L7" s="91">
        <f t="shared" si="0"/>
        <v>200</v>
      </c>
    </row>
    <row r="8" spans="1:12">
      <c r="A8" s="4">
        <v>5</v>
      </c>
      <c r="B8" s="4">
        <v>390</v>
      </c>
      <c r="C8" s="12">
        <v>1</v>
      </c>
      <c r="D8" s="13">
        <v>390</v>
      </c>
      <c r="E8" s="14">
        <v>0.8</v>
      </c>
      <c r="F8" s="14">
        <v>312</v>
      </c>
      <c r="G8" s="15">
        <v>0.7</v>
      </c>
      <c r="H8" s="15">
        <v>273</v>
      </c>
      <c r="I8" s="16">
        <v>0.6</v>
      </c>
      <c r="J8" s="16">
        <v>234</v>
      </c>
      <c r="K8" s="91">
        <v>0.5</v>
      </c>
      <c r="L8" s="91">
        <f t="shared" si="0"/>
        <v>195</v>
      </c>
    </row>
    <row r="9" spans="1:12">
      <c r="A9" s="4">
        <v>6</v>
      </c>
      <c r="B9" s="4">
        <v>380</v>
      </c>
      <c r="C9" s="12">
        <v>1</v>
      </c>
      <c r="D9" s="13">
        <v>380</v>
      </c>
      <c r="E9" s="14">
        <v>0.8</v>
      </c>
      <c r="F9" s="14">
        <v>304</v>
      </c>
      <c r="G9" s="15">
        <v>0.7</v>
      </c>
      <c r="H9" s="15">
        <v>266</v>
      </c>
      <c r="I9" s="16">
        <v>0.6</v>
      </c>
      <c r="J9" s="16">
        <v>228</v>
      </c>
      <c r="K9" s="91">
        <v>0.5</v>
      </c>
      <c r="L9" s="91">
        <f t="shared" si="0"/>
        <v>190</v>
      </c>
    </row>
    <row r="10" spans="1:12">
      <c r="A10" s="4">
        <v>7</v>
      </c>
      <c r="B10" s="4">
        <v>370</v>
      </c>
      <c r="C10" s="12">
        <v>1</v>
      </c>
      <c r="D10" s="13">
        <v>370</v>
      </c>
      <c r="E10" s="14">
        <v>0.8</v>
      </c>
      <c r="F10" s="14">
        <v>296</v>
      </c>
      <c r="G10" s="15">
        <v>0.7</v>
      </c>
      <c r="H10" s="15">
        <v>259</v>
      </c>
      <c r="I10" s="16">
        <v>0.6</v>
      </c>
      <c r="J10" s="16">
        <v>222</v>
      </c>
      <c r="K10" s="91">
        <v>0.5</v>
      </c>
      <c r="L10" s="91">
        <f t="shared" si="0"/>
        <v>185</v>
      </c>
    </row>
    <row r="11" spans="1:12">
      <c r="A11" s="4">
        <v>8</v>
      </c>
      <c r="B11" s="4">
        <v>360</v>
      </c>
      <c r="C11" s="12">
        <v>1</v>
      </c>
      <c r="D11" s="13">
        <v>360</v>
      </c>
      <c r="E11" s="14">
        <v>0.8</v>
      </c>
      <c r="F11" s="14">
        <v>288</v>
      </c>
      <c r="G11" s="15">
        <v>0.7</v>
      </c>
      <c r="H11" s="15">
        <v>251.99999999999997</v>
      </c>
      <c r="I11" s="16">
        <v>0.6</v>
      </c>
      <c r="J11" s="16">
        <v>216</v>
      </c>
      <c r="K11" s="91">
        <v>0.5</v>
      </c>
      <c r="L11" s="91">
        <f t="shared" si="0"/>
        <v>180</v>
      </c>
    </row>
    <row r="12" spans="1:12">
      <c r="A12" s="4">
        <v>9</v>
      </c>
      <c r="B12" s="4">
        <v>350</v>
      </c>
      <c r="C12" s="12">
        <v>1</v>
      </c>
      <c r="D12" s="13">
        <v>350</v>
      </c>
      <c r="E12" s="14">
        <v>0.8</v>
      </c>
      <c r="F12" s="14">
        <v>280</v>
      </c>
      <c r="G12" s="15">
        <v>0.7</v>
      </c>
      <c r="H12" s="15">
        <v>244.99999999999997</v>
      </c>
      <c r="I12" s="16">
        <v>0.6</v>
      </c>
      <c r="J12" s="16">
        <v>210</v>
      </c>
      <c r="K12" s="91">
        <v>0.5</v>
      </c>
      <c r="L12" s="91">
        <f t="shared" si="0"/>
        <v>175</v>
      </c>
    </row>
    <row r="13" spans="1:12">
      <c r="A13" s="4">
        <v>10</v>
      </c>
      <c r="B13" s="4">
        <v>340</v>
      </c>
      <c r="C13" s="12">
        <v>1</v>
      </c>
      <c r="D13" s="13">
        <v>340</v>
      </c>
      <c r="E13" s="14">
        <v>0.8</v>
      </c>
      <c r="F13" s="14">
        <v>272</v>
      </c>
      <c r="G13" s="15">
        <v>0.7</v>
      </c>
      <c r="H13" s="15">
        <v>237.99999999999997</v>
      </c>
      <c r="I13" s="16">
        <v>0.6</v>
      </c>
      <c r="J13" s="16">
        <v>204</v>
      </c>
      <c r="K13" s="91">
        <v>0.5</v>
      </c>
      <c r="L13" s="91">
        <f t="shared" si="0"/>
        <v>170</v>
      </c>
    </row>
    <row r="14" spans="1:12">
      <c r="A14" s="4">
        <v>11</v>
      </c>
      <c r="B14" s="4">
        <v>330</v>
      </c>
      <c r="C14" s="12">
        <v>1</v>
      </c>
      <c r="D14" s="13">
        <v>330</v>
      </c>
      <c r="E14" s="14">
        <v>0.8</v>
      </c>
      <c r="F14" s="14">
        <v>264</v>
      </c>
      <c r="G14" s="15">
        <v>0.7</v>
      </c>
      <c r="H14" s="15">
        <v>230.99999999999997</v>
      </c>
      <c r="I14" s="16">
        <v>0.6</v>
      </c>
      <c r="J14" s="16">
        <v>198</v>
      </c>
      <c r="K14" s="91">
        <v>0.5</v>
      </c>
      <c r="L14" s="91">
        <f t="shared" si="0"/>
        <v>165</v>
      </c>
    </row>
    <row r="15" spans="1:12">
      <c r="A15" s="4">
        <v>12</v>
      </c>
      <c r="B15" s="4">
        <v>320</v>
      </c>
      <c r="C15" s="12">
        <v>1</v>
      </c>
      <c r="D15" s="13">
        <v>320</v>
      </c>
      <c r="E15" s="14">
        <v>0.8</v>
      </c>
      <c r="F15" s="14">
        <v>256</v>
      </c>
      <c r="G15" s="15">
        <v>0.7</v>
      </c>
      <c r="H15" s="15">
        <v>224</v>
      </c>
      <c r="I15" s="16">
        <v>0.6</v>
      </c>
      <c r="J15" s="16">
        <v>192</v>
      </c>
      <c r="K15" s="91">
        <v>0.5</v>
      </c>
      <c r="L15" s="91">
        <f t="shared" si="0"/>
        <v>160</v>
      </c>
    </row>
    <row r="16" spans="1:12">
      <c r="A16" s="4">
        <v>13</v>
      </c>
      <c r="B16" s="4">
        <v>310</v>
      </c>
      <c r="C16" s="12">
        <v>1</v>
      </c>
      <c r="D16" s="13">
        <v>310</v>
      </c>
      <c r="E16" s="14">
        <v>0.8</v>
      </c>
      <c r="F16" s="14">
        <v>248</v>
      </c>
      <c r="G16" s="15">
        <v>0.7</v>
      </c>
      <c r="H16" s="15">
        <v>217</v>
      </c>
      <c r="I16" s="16">
        <v>0.6</v>
      </c>
      <c r="J16" s="16">
        <v>186</v>
      </c>
      <c r="K16" s="91">
        <v>0.5</v>
      </c>
      <c r="L16" s="91">
        <f t="shared" si="0"/>
        <v>155</v>
      </c>
    </row>
    <row r="17" spans="1:12">
      <c r="A17" s="4">
        <v>14</v>
      </c>
      <c r="B17" s="4">
        <v>300</v>
      </c>
      <c r="C17" s="12">
        <v>1</v>
      </c>
      <c r="D17" s="13">
        <v>300</v>
      </c>
      <c r="E17" s="14">
        <v>0.8</v>
      </c>
      <c r="F17" s="14">
        <v>240</v>
      </c>
      <c r="G17" s="15">
        <v>0.7</v>
      </c>
      <c r="H17" s="15">
        <v>210</v>
      </c>
      <c r="I17" s="16">
        <v>0.6</v>
      </c>
      <c r="J17" s="16">
        <v>180</v>
      </c>
      <c r="K17" s="91">
        <v>0.5</v>
      </c>
      <c r="L17" s="91">
        <f t="shared" si="0"/>
        <v>150</v>
      </c>
    </row>
    <row r="18" spans="1:12">
      <c r="A18" s="4">
        <v>15</v>
      </c>
      <c r="B18" s="4">
        <v>290</v>
      </c>
      <c r="C18" s="12">
        <v>1</v>
      </c>
      <c r="D18" s="13">
        <v>290</v>
      </c>
      <c r="E18" s="14">
        <v>0.8</v>
      </c>
      <c r="F18" s="14">
        <v>232</v>
      </c>
      <c r="G18" s="15">
        <v>0.7</v>
      </c>
      <c r="H18" s="15">
        <v>203</v>
      </c>
      <c r="I18" s="16">
        <v>0.6</v>
      </c>
      <c r="J18" s="16">
        <v>174</v>
      </c>
      <c r="K18" s="91">
        <v>0.5</v>
      </c>
      <c r="L18" s="91">
        <f t="shared" si="0"/>
        <v>145</v>
      </c>
    </row>
    <row r="19" spans="1:12">
      <c r="A19" s="4">
        <v>16</v>
      </c>
      <c r="B19" s="4">
        <v>280</v>
      </c>
      <c r="C19" s="12">
        <v>1</v>
      </c>
      <c r="D19" s="13">
        <v>280</v>
      </c>
      <c r="E19" s="14">
        <v>0.8</v>
      </c>
      <c r="F19" s="14">
        <v>224</v>
      </c>
      <c r="G19" s="15">
        <v>0.7</v>
      </c>
      <c r="H19" s="15">
        <v>196</v>
      </c>
      <c r="I19" s="16">
        <v>0.6</v>
      </c>
      <c r="J19" s="16">
        <v>168</v>
      </c>
      <c r="K19" s="91">
        <v>0.5</v>
      </c>
      <c r="L19" s="91">
        <f t="shared" si="0"/>
        <v>140</v>
      </c>
    </row>
    <row r="20" spans="1:12">
      <c r="A20" s="4">
        <v>17</v>
      </c>
      <c r="B20" s="4">
        <v>270</v>
      </c>
      <c r="C20" s="12">
        <v>1</v>
      </c>
      <c r="D20" s="13">
        <v>270</v>
      </c>
      <c r="E20" s="14">
        <v>0.8</v>
      </c>
      <c r="F20" s="14">
        <v>216</v>
      </c>
      <c r="G20" s="15">
        <v>0.7</v>
      </c>
      <c r="H20" s="15">
        <v>189</v>
      </c>
      <c r="I20" s="16">
        <v>0.6</v>
      </c>
      <c r="J20" s="16">
        <v>162</v>
      </c>
      <c r="K20" s="91">
        <v>0.5</v>
      </c>
      <c r="L20" s="91">
        <f t="shared" si="0"/>
        <v>135</v>
      </c>
    </row>
    <row r="21" spans="1:12">
      <c r="A21" s="4">
        <v>18</v>
      </c>
      <c r="B21" s="4">
        <v>260</v>
      </c>
      <c r="C21" s="12">
        <v>1</v>
      </c>
      <c r="D21" s="13">
        <v>260</v>
      </c>
      <c r="E21" s="14">
        <v>0.8</v>
      </c>
      <c r="F21" s="14">
        <v>208</v>
      </c>
      <c r="G21" s="15">
        <v>0.7</v>
      </c>
      <c r="H21" s="15">
        <v>182</v>
      </c>
      <c r="I21" s="16">
        <v>0.6</v>
      </c>
      <c r="J21" s="16">
        <v>156</v>
      </c>
      <c r="K21" s="91">
        <v>0.5</v>
      </c>
      <c r="L21" s="91">
        <f t="shared" si="0"/>
        <v>130</v>
      </c>
    </row>
    <row r="22" spans="1:12">
      <c r="A22" s="4">
        <v>19</v>
      </c>
      <c r="B22" s="4">
        <v>250</v>
      </c>
      <c r="C22" s="12">
        <v>1</v>
      </c>
      <c r="D22" s="13">
        <v>250</v>
      </c>
      <c r="E22" s="14">
        <v>0.8</v>
      </c>
      <c r="F22" s="14">
        <v>200</v>
      </c>
      <c r="G22" s="15">
        <v>0.7</v>
      </c>
      <c r="H22" s="15">
        <v>175</v>
      </c>
      <c r="I22" s="16">
        <v>0.6</v>
      </c>
      <c r="J22" s="16">
        <v>150</v>
      </c>
      <c r="K22" s="91">
        <v>0.5</v>
      </c>
      <c r="L22" s="91">
        <f t="shared" si="0"/>
        <v>125</v>
      </c>
    </row>
    <row r="23" spans="1:12">
      <c r="A23" s="4">
        <v>20</v>
      </c>
      <c r="B23" s="4">
        <v>245</v>
      </c>
      <c r="C23" s="12">
        <v>1</v>
      </c>
      <c r="D23" s="13">
        <v>245</v>
      </c>
      <c r="E23" s="14">
        <v>0.8</v>
      </c>
      <c r="F23" s="14">
        <v>196</v>
      </c>
      <c r="G23" s="15">
        <v>0.7</v>
      </c>
      <c r="H23" s="15">
        <v>171.5</v>
      </c>
      <c r="I23" s="16">
        <v>0.6</v>
      </c>
      <c r="J23" s="16">
        <v>147</v>
      </c>
      <c r="K23" s="91">
        <v>0.5</v>
      </c>
      <c r="L23" s="91">
        <f t="shared" si="0"/>
        <v>122.5</v>
      </c>
    </row>
    <row r="24" spans="1:12">
      <c r="A24" s="4">
        <v>21</v>
      </c>
      <c r="B24" s="4">
        <v>240</v>
      </c>
      <c r="C24" s="12">
        <v>1</v>
      </c>
      <c r="D24" s="13">
        <v>240</v>
      </c>
      <c r="E24" s="14">
        <v>0.8</v>
      </c>
      <c r="F24" s="14">
        <v>192</v>
      </c>
      <c r="G24" s="15">
        <v>0.7</v>
      </c>
      <c r="H24" s="15">
        <v>168</v>
      </c>
      <c r="I24" s="16">
        <v>0.6</v>
      </c>
      <c r="J24" s="16">
        <v>144</v>
      </c>
      <c r="K24" s="91">
        <v>0.5</v>
      </c>
      <c r="L24" s="91">
        <f t="shared" si="0"/>
        <v>120</v>
      </c>
    </row>
    <row r="25" spans="1:12">
      <c r="A25" s="4">
        <v>22</v>
      </c>
      <c r="B25" s="4">
        <v>235</v>
      </c>
      <c r="C25" s="12">
        <v>1</v>
      </c>
      <c r="D25" s="13">
        <v>235</v>
      </c>
      <c r="E25" s="14">
        <v>0.8</v>
      </c>
      <c r="F25" s="14">
        <v>188</v>
      </c>
      <c r="G25" s="15">
        <v>0.7</v>
      </c>
      <c r="H25" s="15">
        <v>164.5</v>
      </c>
      <c r="I25" s="16">
        <v>0.6</v>
      </c>
      <c r="J25" s="16">
        <v>141</v>
      </c>
      <c r="K25" s="91">
        <v>0.5</v>
      </c>
      <c r="L25" s="91">
        <f t="shared" si="0"/>
        <v>117.5</v>
      </c>
    </row>
    <row r="26" spans="1:12">
      <c r="A26" s="4">
        <v>23</v>
      </c>
      <c r="B26" s="4">
        <v>230</v>
      </c>
      <c r="C26" s="12">
        <v>1</v>
      </c>
      <c r="D26" s="13">
        <v>230</v>
      </c>
      <c r="E26" s="14">
        <v>0.8</v>
      </c>
      <c r="F26" s="14">
        <v>184</v>
      </c>
      <c r="G26" s="15">
        <v>0.7</v>
      </c>
      <c r="H26" s="15">
        <v>161</v>
      </c>
      <c r="I26" s="16">
        <v>0.6</v>
      </c>
      <c r="J26" s="16">
        <v>138</v>
      </c>
      <c r="K26" s="91">
        <v>0.5</v>
      </c>
      <c r="L26" s="91">
        <f t="shared" si="0"/>
        <v>115</v>
      </c>
    </row>
    <row r="27" spans="1:12">
      <c r="A27" s="4">
        <v>24</v>
      </c>
      <c r="B27" s="4">
        <v>225</v>
      </c>
      <c r="C27" s="12">
        <v>1</v>
      </c>
      <c r="D27" s="13">
        <v>225</v>
      </c>
      <c r="E27" s="14">
        <v>0.8</v>
      </c>
      <c r="F27" s="14">
        <v>180</v>
      </c>
      <c r="G27" s="15">
        <v>0.7</v>
      </c>
      <c r="H27" s="15">
        <v>157.5</v>
      </c>
      <c r="I27" s="16">
        <v>0.6</v>
      </c>
      <c r="J27" s="16">
        <v>135</v>
      </c>
      <c r="K27" s="91">
        <v>0.5</v>
      </c>
      <c r="L27" s="91">
        <f t="shared" si="0"/>
        <v>112.5</v>
      </c>
    </row>
    <row r="28" spans="1:12">
      <c r="A28" s="4">
        <v>25</v>
      </c>
      <c r="B28" s="4">
        <v>220</v>
      </c>
      <c r="C28" s="12">
        <v>1</v>
      </c>
      <c r="D28" s="13">
        <v>220</v>
      </c>
      <c r="E28" s="14">
        <v>0.8</v>
      </c>
      <c r="F28" s="14">
        <v>176</v>
      </c>
      <c r="G28" s="15">
        <v>0.7</v>
      </c>
      <c r="H28" s="15">
        <v>154</v>
      </c>
      <c r="I28" s="16">
        <v>0.6</v>
      </c>
      <c r="J28" s="16">
        <v>132</v>
      </c>
      <c r="K28" s="91">
        <v>0.5</v>
      </c>
      <c r="L28" s="91">
        <f t="shared" si="0"/>
        <v>110</v>
      </c>
    </row>
    <row r="29" spans="1:12">
      <c r="A29" s="4">
        <v>26</v>
      </c>
      <c r="B29" s="4">
        <v>215</v>
      </c>
      <c r="C29" s="12">
        <v>1</v>
      </c>
      <c r="D29" s="13">
        <v>215</v>
      </c>
      <c r="E29" s="14">
        <v>0.8</v>
      </c>
      <c r="F29" s="14">
        <v>172</v>
      </c>
      <c r="G29" s="15">
        <v>0.7</v>
      </c>
      <c r="H29" s="15">
        <v>150.5</v>
      </c>
      <c r="I29" s="16">
        <v>0.6</v>
      </c>
      <c r="J29" s="16">
        <v>129</v>
      </c>
      <c r="K29" s="91">
        <v>0.5</v>
      </c>
      <c r="L29" s="91">
        <f t="shared" si="0"/>
        <v>107.5</v>
      </c>
    </row>
    <row r="30" spans="1:12">
      <c r="A30" s="4">
        <v>27</v>
      </c>
      <c r="B30" s="4">
        <v>210</v>
      </c>
      <c r="C30" s="12">
        <v>1</v>
      </c>
      <c r="D30" s="13">
        <v>210</v>
      </c>
      <c r="E30" s="14">
        <v>0.8</v>
      </c>
      <c r="F30" s="14">
        <v>168</v>
      </c>
      <c r="G30" s="15">
        <v>0.7</v>
      </c>
      <c r="H30" s="15">
        <v>147</v>
      </c>
      <c r="I30" s="16">
        <v>0.6</v>
      </c>
      <c r="J30" s="16">
        <v>126</v>
      </c>
      <c r="K30" s="91">
        <v>0.5</v>
      </c>
      <c r="L30" s="91">
        <f t="shared" si="0"/>
        <v>105</v>
      </c>
    </row>
    <row r="31" spans="1:12">
      <c r="A31" s="4">
        <v>28</v>
      </c>
      <c r="B31" s="4">
        <v>205</v>
      </c>
      <c r="C31" s="12">
        <v>1</v>
      </c>
      <c r="D31" s="13">
        <v>205</v>
      </c>
      <c r="E31" s="14">
        <v>0.8</v>
      </c>
      <c r="F31" s="14">
        <v>164</v>
      </c>
      <c r="G31" s="15">
        <v>0.7</v>
      </c>
      <c r="H31" s="15">
        <v>143.5</v>
      </c>
      <c r="I31" s="16">
        <v>0.6</v>
      </c>
      <c r="J31" s="16">
        <v>123</v>
      </c>
      <c r="K31" s="91">
        <v>0.5</v>
      </c>
      <c r="L31" s="91">
        <f t="shared" si="0"/>
        <v>102.5</v>
      </c>
    </row>
    <row r="32" spans="1:12">
      <c r="A32" s="4">
        <v>29</v>
      </c>
      <c r="B32" s="4">
        <v>200</v>
      </c>
      <c r="C32" s="12">
        <v>1</v>
      </c>
      <c r="D32" s="13">
        <v>200</v>
      </c>
      <c r="E32" s="14">
        <v>0.8</v>
      </c>
      <c r="F32" s="14">
        <v>160</v>
      </c>
      <c r="G32" s="15">
        <v>0.7</v>
      </c>
      <c r="H32" s="15">
        <v>140</v>
      </c>
      <c r="I32" s="16">
        <v>0.6</v>
      </c>
      <c r="J32" s="16">
        <v>120</v>
      </c>
      <c r="K32" s="91">
        <v>0.5</v>
      </c>
      <c r="L32" s="91">
        <f t="shared" si="0"/>
        <v>100</v>
      </c>
    </row>
    <row r="33" spans="1:12">
      <c r="A33" s="4">
        <v>30</v>
      </c>
      <c r="B33" s="4">
        <v>195</v>
      </c>
      <c r="C33" s="12">
        <v>1</v>
      </c>
      <c r="D33" s="13">
        <v>195</v>
      </c>
      <c r="E33" s="14">
        <v>0.8</v>
      </c>
      <c r="F33" s="14">
        <v>156</v>
      </c>
      <c r="G33" s="15">
        <v>0.7</v>
      </c>
      <c r="H33" s="15">
        <v>136.5</v>
      </c>
      <c r="I33" s="16">
        <v>0.6</v>
      </c>
      <c r="J33" s="16">
        <v>117</v>
      </c>
      <c r="K33" s="91">
        <v>0.5</v>
      </c>
      <c r="L33" s="91">
        <f t="shared" si="0"/>
        <v>97.5</v>
      </c>
    </row>
    <row r="34" spans="1:12">
      <c r="A34" s="4">
        <v>31</v>
      </c>
      <c r="B34" s="4">
        <v>190</v>
      </c>
      <c r="C34" s="12">
        <v>1</v>
      </c>
      <c r="D34" s="13">
        <v>190</v>
      </c>
      <c r="E34" s="14">
        <v>0.8</v>
      </c>
      <c r="F34" s="14">
        <v>152</v>
      </c>
      <c r="G34" s="15">
        <v>0.7</v>
      </c>
      <c r="H34" s="15">
        <v>133</v>
      </c>
      <c r="I34" s="16">
        <v>0.6</v>
      </c>
      <c r="J34" s="16">
        <v>114</v>
      </c>
      <c r="K34" s="91">
        <v>0.5</v>
      </c>
      <c r="L34" s="91">
        <f t="shared" si="0"/>
        <v>95</v>
      </c>
    </row>
    <row r="35" spans="1:12">
      <c r="A35" s="4">
        <v>32</v>
      </c>
      <c r="B35" s="4">
        <v>185</v>
      </c>
      <c r="C35" s="12">
        <v>1</v>
      </c>
      <c r="D35" s="13">
        <v>185</v>
      </c>
      <c r="E35" s="14">
        <v>0.8</v>
      </c>
      <c r="F35" s="14">
        <v>148</v>
      </c>
      <c r="G35" s="15">
        <v>0.7</v>
      </c>
      <c r="H35" s="15">
        <v>129.5</v>
      </c>
      <c r="I35" s="16">
        <v>0.6</v>
      </c>
      <c r="J35" s="16">
        <v>111</v>
      </c>
      <c r="K35" s="91">
        <v>0.5</v>
      </c>
      <c r="L35" s="91">
        <f t="shared" si="0"/>
        <v>92.5</v>
      </c>
    </row>
    <row r="36" spans="1:12">
      <c r="A36" s="4">
        <v>33</v>
      </c>
      <c r="B36" s="4">
        <v>180</v>
      </c>
      <c r="C36" s="12">
        <v>1</v>
      </c>
      <c r="D36" s="13">
        <v>180</v>
      </c>
      <c r="E36" s="14">
        <v>0.8</v>
      </c>
      <c r="F36" s="14">
        <v>144</v>
      </c>
      <c r="G36" s="15">
        <v>0.7</v>
      </c>
      <c r="H36" s="15">
        <v>125.99999999999999</v>
      </c>
      <c r="I36" s="16">
        <v>0.6</v>
      </c>
      <c r="J36" s="16">
        <v>108</v>
      </c>
      <c r="K36" s="91">
        <v>0.5</v>
      </c>
      <c r="L36" s="91">
        <f t="shared" si="0"/>
        <v>90</v>
      </c>
    </row>
    <row r="37" spans="1:12">
      <c r="A37" s="4">
        <v>34</v>
      </c>
      <c r="B37" s="4">
        <v>175</v>
      </c>
      <c r="C37" s="12">
        <v>1</v>
      </c>
      <c r="D37" s="13">
        <v>175</v>
      </c>
      <c r="E37" s="14">
        <v>0.8</v>
      </c>
      <c r="F37" s="14">
        <v>140</v>
      </c>
      <c r="G37" s="15">
        <v>0.7</v>
      </c>
      <c r="H37" s="15">
        <v>122.49999999999999</v>
      </c>
      <c r="I37" s="16">
        <v>0.6</v>
      </c>
      <c r="J37" s="16">
        <v>105</v>
      </c>
      <c r="K37" s="91">
        <v>0.5</v>
      </c>
      <c r="L37" s="91">
        <f t="shared" si="0"/>
        <v>87.5</v>
      </c>
    </row>
    <row r="38" spans="1:12">
      <c r="A38" s="4">
        <v>35</v>
      </c>
      <c r="B38" s="4">
        <v>170</v>
      </c>
      <c r="C38" s="12">
        <v>1</v>
      </c>
      <c r="D38" s="13">
        <v>170</v>
      </c>
      <c r="E38" s="14">
        <v>0.8</v>
      </c>
      <c r="F38" s="14">
        <v>136</v>
      </c>
      <c r="G38" s="15">
        <v>0.7</v>
      </c>
      <c r="H38" s="15">
        <v>118.99999999999999</v>
      </c>
      <c r="I38" s="16">
        <v>0.6</v>
      </c>
      <c r="J38" s="16">
        <v>102</v>
      </c>
      <c r="K38" s="91">
        <v>0.5</v>
      </c>
      <c r="L38" s="91">
        <f t="shared" si="0"/>
        <v>85</v>
      </c>
    </row>
    <row r="39" spans="1:12">
      <c r="A39" s="4">
        <v>36</v>
      </c>
      <c r="B39" s="4">
        <v>165</v>
      </c>
      <c r="C39" s="12">
        <v>1</v>
      </c>
      <c r="D39" s="13">
        <v>165</v>
      </c>
      <c r="E39" s="14">
        <v>0.8</v>
      </c>
      <c r="F39" s="14">
        <v>132</v>
      </c>
      <c r="G39" s="15">
        <v>0.7</v>
      </c>
      <c r="H39" s="15">
        <v>115.49999999999999</v>
      </c>
      <c r="I39" s="16">
        <v>0.6</v>
      </c>
      <c r="J39" s="16">
        <v>99</v>
      </c>
      <c r="K39" s="91">
        <v>0.5</v>
      </c>
      <c r="L39" s="91">
        <f t="shared" si="0"/>
        <v>82.5</v>
      </c>
    </row>
    <row r="40" spans="1:12">
      <c r="A40" s="4">
        <v>37</v>
      </c>
      <c r="B40" s="4">
        <v>160</v>
      </c>
      <c r="C40" s="12">
        <v>1</v>
      </c>
      <c r="D40" s="13">
        <v>160</v>
      </c>
      <c r="E40" s="14">
        <v>0.8</v>
      </c>
      <c r="F40" s="14">
        <v>128</v>
      </c>
      <c r="G40" s="15">
        <v>0.7</v>
      </c>
      <c r="H40" s="15">
        <v>112</v>
      </c>
      <c r="I40" s="16">
        <v>0.6</v>
      </c>
      <c r="J40" s="16">
        <v>96</v>
      </c>
      <c r="K40" s="91">
        <v>0.5</v>
      </c>
      <c r="L40" s="91">
        <f t="shared" si="0"/>
        <v>80</v>
      </c>
    </row>
    <row r="41" spans="1:12">
      <c r="A41" s="4">
        <v>38</v>
      </c>
      <c r="B41" s="4">
        <v>155</v>
      </c>
      <c r="C41" s="12">
        <v>1</v>
      </c>
      <c r="D41" s="13">
        <v>155</v>
      </c>
      <c r="E41" s="14">
        <v>0.8</v>
      </c>
      <c r="F41" s="14">
        <v>124</v>
      </c>
      <c r="G41" s="15">
        <v>0.7</v>
      </c>
      <c r="H41" s="15">
        <v>108.5</v>
      </c>
      <c r="I41" s="16">
        <v>0.6</v>
      </c>
      <c r="J41" s="16">
        <v>93</v>
      </c>
      <c r="K41" s="91">
        <v>0.5</v>
      </c>
      <c r="L41" s="91">
        <f t="shared" si="0"/>
        <v>77.5</v>
      </c>
    </row>
    <row r="42" spans="1:12">
      <c r="A42" s="4">
        <v>39</v>
      </c>
      <c r="B42" s="4">
        <v>150</v>
      </c>
      <c r="C42" s="12">
        <v>1</v>
      </c>
      <c r="D42" s="13">
        <v>150</v>
      </c>
      <c r="E42" s="14">
        <v>0.8</v>
      </c>
      <c r="F42" s="14">
        <v>120</v>
      </c>
      <c r="G42" s="15">
        <v>0.7</v>
      </c>
      <c r="H42" s="15">
        <v>105</v>
      </c>
      <c r="I42" s="16">
        <v>0.6</v>
      </c>
      <c r="J42" s="16">
        <v>90</v>
      </c>
      <c r="K42" s="91">
        <v>0.5</v>
      </c>
      <c r="L42" s="91">
        <f t="shared" si="0"/>
        <v>75</v>
      </c>
    </row>
    <row r="43" spans="1:12">
      <c r="A43" s="4">
        <v>40</v>
      </c>
      <c r="B43" s="4">
        <v>145</v>
      </c>
      <c r="C43" s="12">
        <v>1</v>
      </c>
      <c r="D43" s="13">
        <v>145</v>
      </c>
      <c r="E43" s="14">
        <v>0.8</v>
      </c>
      <c r="F43" s="14">
        <v>116</v>
      </c>
      <c r="G43" s="15">
        <v>0.7</v>
      </c>
      <c r="H43" s="15">
        <v>101.5</v>
      </c>
      <c r="I43" s="16">
        <v>0.6</v>
      </c>
      <c r="J43" s="16">
        <v>87</v>
      </c>
      <c r="K43" s="91">
        <v>0.5</v>
      </c>
      <c r="L43" s="91">
        <f t="shared" si="0"/>
        <v>72.5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K245"/>
  <sheetViews>
    <sheetView topLeftCell="A34" zoomScale="73" workbookViewId="0">
      <selection activeCell="D3" sqref="D3:D69"/>
    </sheetView>
  </sheetViews>
  <sheetFormatPr baseColWidth="10" defaultColWidth="8.83203125" defaultRowHeight="15"/>
  <cols>
    <col min="1" max="4" width="22.6640625" style="32" customWidth="1"/>
  </cols>
  <sheetData>
    <row r="1" spans="1:6">
      <c r="A1" s="45" t="s">
        <v>26</v>
      </c>
      <c r="B1" s="45" t="s">
        <v>27</v>
      </c>
      <c r="C1" s="45" t="s">
        <v>28</v>
      </c>
      <c r="D1" s="45" t="s">
        <v>29</v>
      </c>
      <c r="F1" s="17" t="s">
        <v>30</v>
      </c>
    </row>
    <row r="2" spans="1:6" s="1" customFormat="1">
      <c r="A2" s="45">
        <f>COUNTA(A3:A300)</f>
        <v>44</v>
      </c>
      <c r="B2" s="45">
        <f>COUNTA(B3:B300)</f>
        <v>182</v>
      </c>
      <c r="C2" s="45">
        <f>COUNTA(C3:C300)</f>
        <v>4</v>
      </c>
      <c r="D2" s="45">
        <f>COUNTA(D3:D300)</f>
        <v>67</v>
      </c>
      <c r="F2" s="17"/>
    </row>
    <row r="3" spans="1:6">
      <c r="A3" s="112" t="s">
        <v>1215</v>
      </c>
      <c r="B3" s="113" t="s">
        <v>954</v>
      </c>
      <c r="C3" s="112" t="s">
        <v>1413</v>
      </c>
      <c r="D3" s="112" t="s">
        <v>1188</v>
      </c>
    </row>
    <row r="4" spans="1:6">
      <c r="A4" s="112" t="s">
        <v>1444</v>
      </c>
      <c r="B4" s="1" t="s">
        <v>1818</v>
      </c>
      <c r="C4" s="112" t="s">
        <v>1210</v>
      </c>
      <c r="D4" s="1" t="s">
        <v>1812</v>
      </c>
    </row>
    <row r="5" spans="1:6">
      <c r="A5" s="140" t="s">
        <v>1646</v>
      </c>
      <c r="B5" s="112" t="s">
        <v>1416</v>
      </c>
      <c r="C5" s="139" t="s">
        <v>1643</v>
      </c>
      <c r="D5" s="113" t="s">
        <v>1038</v>
      </c>
    </row>
    <row r="6" spans="1:6">
      <c r="A6" s="113" t="s">
        <v>962</v>
      </c>
      <c r="B6" s="112" t="s">
        <v>1417</v>
      </c>
      <c r="C6" s="139" t="s">
        <v>1644</v>
      </c>
      <c r="D6" s="140" t="s">
        <v>1669</v>
      </c>
    </row>
    <row r="7" spans="1:6">
      <c r="A7" s="113" t="s">
        <v>1017</v>
      </c>
      <c r="B7" s="112" t="s">
        <v>1420</v>
      </c>
      <c r="C7" s="112"/>
      <c r="D7" s="140" t="s">
        <v>1641</v>
      </c>
    </row>
    <row r="8" spans="1:6">
      <c r="A8" s="112" t="s">
        <v>1398</v>
      </c>
      <c r="B8" s="112" t="s">
        <v>1435</v>
      </c>
      <c r="C8" s="114"/>
      <c r="D8" s="113" t="s">
        <v>1048</v>
      </c>
    </row>
    <row r="9" spans="1:6">
      <c r="A9" s="140" t="s">
        <v>1629</v>
      </c>
      <c r="B9" s="113" t="s">
        <v>971</v>
      </c>
      <c r="C9" s="115"/>
      <c r="D9" s="112" t="s">
        <v>1235</v>
      </c>
    </row>
    <row r="10" spans="1:6">
      <c r="A10" s="113" t="s">
        <v>1019</v>
      </c>
      <c r="B10" s="112" t="s">
        <v>1421</v>
      </c>
      <c r="C10" s="115"/>
      <c r="D10" s="113" t="s">
        <v>1058</v>
      </c>
    </row>
    <row r="11" spans="1:6">
      <c r="A11" s="1" t="s">
        <v>1801</v>
      </c>
      <c r="B11" s="112" t="s">
        <v>1445</v>
      </c>
      <c r="C11" s="115"/>
      <c r="D11" s="140" t="s">
        <v>1640</v>
      </c>
    </row>
    <row r="12" spans="1:6">
      <c r="A12" s="140" t="s">
        <v>1667</v>
      </c>
      <c r="B12" s="112" t="s">
        <v>1406</v>
      </c>
      <c r="C12" s="115"/>
      <c r="D12" s="1" t="s">
        <v>1810</v>
      </c>
    </row>
    <row r="13" spans="1:6">
      <c r="A13" s="113" t="s">
        <v>1067</v>
      </c>
      <c r="B13" s="112" t="s">
        <v>1446</v>
      </c>
      <c r="C13" s="115"/>
      <c r="D13" s="1" t="s">
        <v>1803</v>
      </c>
    </row>
    <row r="14" spans="1:6">
      <c r="A14" s="112" t="s">
        <v>1244</v>
      </c>
      <c r="B14" s="113" t="s">
        <v>1066</v>
      </c>
      <c r="C14" s="115"/>
      <c r="D14" s="1" t="s">
        <v>1802</v>
      </c>
    </row>
    <row r="15" spans="1:6">
      <c r="A15" s="116" t="s">
        <v>1201</v>
      </c>
      <c r="B15" s="1" t="s">
        <v>1820</v>
      </c>
      <c r="C15" s="115"/>
      <c r="D15" s="1" t="s">
        <v>1811</v>
      </c>
    </row>
    <row r="16" spans="1:6">
      <c r="A16" s="113" t="s">
        <v>989</v>
      </c>
      <c r="B16" s="1" t="s">
        <v>1794</v>
      </c>
      <c r="C16" s="115"/>
      <c r="D16" s="113" t="s">
        <v>1045</v>
      </c>
    </row>
    <row r="17" spans="1:10">
      <c r="A17" s="113" t="s">
        <v>990</v>
      </c>
      <c r="B17" s="113" t="s">
        <v>1002</v>
      </c>
      <c r="C17" s="115"/>
      <c r="D17" s="113" t="s">
        <v>1032</v>
      </c>
    </row>
    <row r="18" spans="1:10">
      <c r="A18" s="112" t="s">
        <v>1207</v>
      </c>
      <c r="B18" s="111" t="s">
        <v>1655</v>
      </c>
      <c r="C18" s="117"/>
      <c r="D18" s="113" t="s">
        <v>1053</v>
      </c>
    </row>
    <row r="19" spans="1:10">
      <c r="A19" s="113" t="s">
        <v>991</v>
      </c>
      <c r="B19" s="1" t="s">
        <v>1795</v>
      </c>
      <c r="C19" s="115"/>
      <c r="D19" s="113" t="s">
        <v>1049</v>
      </c>
    </row>
    <row r="20" spans="1:10">
      <c r="A20" s="140" t="s">
        <v>1628</v>
      </c>
      <c r="B20" s="36" t="s">
        <v>1663</v>
      </c>
      <c r="C20" s="115"/>
      <c r="D20" s="113" t="s">
        <v>1036</v>
      </c>
    </row>
    <row r="21" spans="1:10">
      <c r="A21" s="112" t="s">
        <v>1202</v>
      </c>
      <c r="B21" s="112" t="s">
        <v>1432</v>
      </c>
      <c r="C21" s="115"/>
      <c r="D21" s="1" t="s">
        <v>1813</v>
      </c>
    </row>
    <row r="22" spans="1:10">
      <c r="A22" s="140" t="s">
        <v>1635</v>
      </c>
      <c r="B22" s="112" t="s">
        <v>1437</v>
      </c>
      <c r="C22" s="115"/>
      <c r="D22" s="1" t="s">
        <v>1828</v>
      </c>
    </row>
    <row r="23" spans="1:10">
      <c r="A23" s="122" t="s">
        <v>1020</v>
      </c>
      <c r="B23" s="1" t="s">
        <v>1825</v>
      </c>
      <c r="C23" s="115"/>
      <c r="D23" s="1" t="s">
        <v>1808</v>
      </c>
    </row>
    <row r="24" spans="1:10">
      <c r="A24" s="112" t="s">
        <v>1443</v>
      </c>
      <c r="B24" s="1" t="s">
        <v>1797</v>
      </c>
      <c r="C24" s="115"/>
      <c r="D24" s="115" t="s">
        <v>1233</v>
      </c>
      <c r="J24" s="1"/>
    </row>
    <row r="25" spans="1:10">
      <c r="A25" s="140" t="s">
        <v>1637</v>
      </c>
      <c r="B25" s="111" t="s">
        <v>1658</v>
      </c>
      <c r="C25" s="115"/>
      <c r="D25" s="1" t="s">
        <v>1815</v>
      </c>
      <c r="I25" s="1"/>
      <c r="J25" s="1"/>
    </row>
    <row r="26" spans="1:10">
      <c r="A26" s="140" t="s">
        <v>1634</v>
      </c>
      <c r="B26" s="113" t="s">
        <v>969</v>
      </c>
      <c r="C26" s="115"/>
      <c r="D26" s="113" t="s">
        <v>1035</v>
      </c>
      <c r="I26" s="1"/>
      <c r="J26" s="1"/>
    </row>
    <row r="27" spans="1:10">
      <c r="A27" s="116" t="s">
        <v>1243</v>
      </c>
      <c r="B27" s="112" t="s">
        <v>1402</v>
      </c>
      <c r="C27" s="115"/>
      <c r="D27" s="140" t="s">
        <v>1670</v>
      </c>
    </row>
    <row r="28" spans="1:10">
      <c r="A28" s="140" t="s">
        <v>1636</v>
      </c>
      <c r="B28" s="112" t="s">
        <v>1408</v>
      </c>
      <c r="C28" s="115"/>
      <c r="D28" s="113" t="s">
        <v>1041</v>
      </c>
    </row>
    <row r="29" spans="1:10">
      <c r="A29" s="140" t="s">
        <v>1632</v>
      </c>
      <c r="B29" s="113" t="s">
        <v>1021</v>
      </c>
      <c r="C29" s="115"/>
      <c r="D29" s="113" t="s">
        <v>1046</v>
      </c>
    </row>
    <row r="30" spans="1:10">
      <c r="A30" s="122" t="s">
        <v>988</v>
      </c>
      <c r="B30" s="111" t="s">
        <v>1662</v>
      </c>
      <c r="C30" s="115"/>
      <c r="D30" s="140" t="s">
        <v>1639</v>
      </c>
    </row>
    <row r="31" spans="1:10">
      <c r="A31" s="120" t="s">
        <v>992</v>
      </c>
      <c r="B31" s="113" t="s">
        <v>951</v>
      </c>
      <c r="C31" s="115"/>
      <c r="D31" s="113" t="s">
        <v>1043</v>
      </c>
    </row>
    <row r="32" spans="1:10">
      <c r="A32" s="119" t="s">
        <v>1242</v>
      </c>
      <c r="B32" s="113" t="s">
        <v>1005</v>
      </c>
      <c r="C32" s="115"/>
      <c r="D32" s="140" t="s">
        <v>1668</v>
      </c>
    </row>
    <row r="33" spans="1:11">
      <c r="A33" s="119" t="s">
        <v>1213</v>
      </c>
      <c r="B33" s="113" t="s">
        <v>998</v>
      </c>
      <c r="C33" s="115"/>
      <c r="D33" s="113" t="s">
        <v>1034</v>
      </c>
    </row>
    <row r="34" spans="1:11">
      <c r="A34" s="119" t="s">
        <v>1016</v>
      </c>
      <c r="B34" s="32" t="s">
        <v>1666</v>
      </c>
      <c r="C34" s="115"/>
      <c r="D34" s="113" t="s">
        <v>1037</v>
      </c>
    </row>
    <row r="35" spans="1:11">
      <c r="A35" s="136" t="s">
        <v>1630</v>
      </c>
      <c r="B35" s="113" t="s">
        <v>1012</v>
      </c>
      <c r="C35" s="115"/>
      <c r="D35" s="113" t="s">
        <v>1056</v>
      </c>
    </row>
    <row r="36" spans="1:11">
      <c r="A36" s="119" t="s">
        <v>960</v>
      </c>
      <c r="B36" s="113" t="s">
        <v>945</v>
      </c>
      <c r="C36" s="115"/>
      <c r="D36" s="112" t="s">
        <v>1409</v>
      </c>
    </row>
    <row r="37" spans="1:11">
      <c r="A37" s="136" t="s">
        <v>1631</v>
      </c>
      <c r="B37" s="112" t="s">
        <v>1423</v>
      </c>
      <c r="C37" s="115"/>
      <c r="D37" s="118" t="s">
        <v>1051</v>
      </c>
    </row>
    <row r="38" spans="1:11">
      <c r="A38" s="136" t="s">
        <v>1672</v>
      </c>
      <c r="B38" s="113" t="s">
        <v>976</v>
      </c>
      <c r="C38" s="115"/>
      <c r="D38" s="112" t="s">
        <v>1407</v>
      </c>
    </row>
    <row r="39" spans="1:11">
      <c r="A39" s="148" t="s">
        <v>1800</v>
      </c>
      <c r="B39" s="1" t="s">
        <v>1793</v>
      </c>
      <c r="C39" s="115"/>
      <c r="D39" s="112" t="s">
        <v>1441</v>
      </c>
    </row>
    <row r="40" spans="1:11">
      <c r="A40" s="136" t="s">
        <v>1633</v>
      </c>
      <c r="B40" s="73" t="s">
        <v>1661</v>
      </c>
      <c r="C40" s="115"/>
      <c r="D40" s="112" t="s">
        <v>1411</v>
      </c>
    </row>
    <row r="41" spans="1:11">
      <c r="A41" s="119" t="s">
        <v>1400</v>
      </c>
      <c r="B41" s="113" t="s">
        <v>1027</v>
      </c>
      <c r="C41" s="115"/>
      <c r="D41" s="116" t="s">
        <v>1231</v>
      </c>
      <c r="J41" s="1"/>
    </row>
    <row r="42" spans="1:11">
      <c r="A42" s="119" t="s">
        <v>987</v>
      </c>
      <c r="B42" s="113" t="s">
        <v>946</v>
      </c>
      <c r="C42" s="115"/>
      <c r="D42" s="1" t="s">
        <v>1814</v>
      </c>
      <c r="J42" s="1"/>
    </row>
    <row r="43" spans="1:11">
      <c r="A43" s="119" t="s">
        <v>963</v>
      </c>
      <c r="B43" s="1" t="s">
        <v>1822</v>
      </c>
      <c r="C43" s="115"/>
      <c r="D43" s="116" t="s">
        <v>1047</v>
      </c>
      <c r="J43" s="1"/>
    </row>
    <row r="44" spans="1:11">
      <c r="A44" s="136" t="s">
        <v>1648</v>
      </c>
      <c r="B44" s="113" t="s">
        <v>1011</v>
      </c>
      <c r="C44" s="115"/>
      <c r="D44" s="141" t="s">
        <v>1234</v>
      </c>
      <c r="J44" s="1"/>
    </row>
    <row r="45" spans="1:11">
      <c r="A45" s="122" t="s">
        <v>1018</v>
      </c>
      <c r="B45" s="140" t="s">
        <v>1645</v>
      </c>
      <c r="C45" s="115"/>
      <c r="D45" s="116" t="s">
        <v>1052</v>
      </c>
      <c r="J45" s="1"/>
    </row>
    <row r="46" spans="1:11">
      <c r="A46" s="112" t="s">
        <v>961</v>
      </c>
      <c r="B46" s="112" t="s">
        <v>1436</v>
      </c>
      <c r="C46" s="115"/>
      <c r="D46" s="121" t="s">
        <v>1039</v>
      </c>
      <c r="J46" s="1"/>
    </row>
    <row r="47" spans="1:11">
      <c r="A47" s="1"/>
      <c r="B47" s="113" t="s">
        <v>1031</v>
      </c>
      <c r="C47" s="115"/>
      <c r="D47" s="136" t="s">
        <v>1642</v>
      </c>
      <c r="J47" s="1"/>
    </row>
    <row r="48" spans="1:11">
      <c r="A48" s="1"/>
      <c r="B48" s="111" t="s">
        <v>1652</v>
      </c>
      <c r="C48" s="115"/>
      <c r="D48" s="121" t="s">
        <v>1054</v>
      </c>
      <c r="J48" s="1"/>
      <c r="K48" s="1"/>
    </row>
    <row r="49" spans="1:11">
      <c r="A49" s="1"/>
      <c r="B49" s="1" t="s">
        <v>1821</v>
      </c>
      <c r="C49" s="115"/>
      <c r="D49" s="121" t="s">
        <v>1040</v>
      </c>
      <c r="J49" s="1"/>
      <c r="K49" s="1"/>
    </row>
    <row r="50" spans="1:11">
      <c r="A50" s="1"/>
      <c r="B50" s="1" t="s">
        <v>1627</v>
      </c>
      <c r="C50" s="115"/>
      <c r="D50" s="121" t="s">
        <v>1059</v>
      </c>
      <c r="J50" s="1"/>
      <c r="K50" s="1"/>
    </row>
    <row r="51" spans="1:11">
      <c r="A51" s="1"/>
      <c r="B51" s="1" t="s">
        <v>1626</v>
      </c>
      <c r="C51" s="115"/>
      <c r="D51" s="121" t="s">
        <v>1044</v>
      </c>
      <c r="J51" s="1"/>
      <c r="K51" s="1"/>
    </row>
    <row r="52" spans="1:11">
      <c r="A52" s="1"/>
      <c r="B52" s="113" t="s">
        <v>956</v>
      </c>
      <c r="C52" s="115"/>
      <c r="D52" s="121" t="s">
        <v>1061</v>
      </c>
      <c r="J52" s="1"/>
      <c r="K52" s="1"/>
    </row>
    <row r="53" spans="1:11">
      <c r="A53"/>
      <c r="B53" s="1" t="s">
        <v>1796</v>
      </c>
      <c r="C53" s="115"/>
      <c r="D53" s="148" t="s">
        <v>1804</v>
      </c>
      <c r="J53" s="1"/>
      <c r="K53" s="1"/>
    </row>
    <row r="54" spans="1:11">
      <c r="A54" s="1"/>
      <c r="B54" s="112" t="s">
        <v>1189</v>
      </c>
      <c r="C54" s="115"/>
      <c r="D54" s="116" t="s">
        <v>1057</v>
      </c>
      <c r="J54" s="1"/>
      <c r="K54" s="1"/>
    </row>
    <row r="55" spans="1:11">
      <c r="A55" s="1"/>
      <c r="B55" s="112" t="s">
        <v>1403</v>
      </c>
      <c r="C55" s="115"/>
      <c r="D55" s="116" t="s">
        <v>1033</v>
      </c>
      <c r="J55" s="1"/>
      <c r="K55" s="1"/>
    </row>
    <row r="56" spans="1:11">
      <c r="A56" s="149"/>
      <c r="B56" s="116" t="s">
        <v>1457</v>
      </c>
      <c r="C56" s="115"/>
      <c r="D56" s="112" t="s">
        <v>1227</v>
      </c>
      <c r="J56" s="1"/>
      <c r="K56" s="1"/>
    </row>
    <row r="57" spans="1:11">
      <c r="A57" s="1"/>
      <c r="B57" s="111" t="s">
        <v>1650</v>
      </c>
      <c r="C57" s="115"/>
      <c r="D57" s="116" t="s">
        <v>1055</v>
      </c>
      <c r="J57" s="1"/>
      <c r="K57" s="1"/>
    </row>
    <row r="58" spans="1:11">
      <c r="A58"/>
      <c r="B58" s="112" t="s">
        <v>1458</v>
      </c>
      <c r="C58" s="115"/>
      <c r="D58" s="1" t="s">
        <v>1807</v>
      </c>
      <c r="J58" s="1"/>
      <c r="K58" s="1"/>
    </row>
    <row r="59" spans="1:11">
      <c r="A59"/>
      <c r="B59" s="113" t="s">
        <v>952</v>
      </c>
      <c r="C59" s="115"/>
      <c r="D59" s="1" t="s">
        <v>1809</v>
      </c>
      <c r="J59" s="1"/>
      <c r="K59" s="1"/>
    </row>
    <row r="60" spans="1:11">
      <c r="A60"/>
      <c r="B60" s="113" t="s">
        <v>1008</v>
      </c>
      <c r="C60" s="115"/>
      <c r="D60" s="116" t="s">
        <v>1412</v>
      </c>
      <c r="J60" s="1"/>
      <c r="K60" s="1"/>
    </row>
    <row r="61" spans="1:11">
      <c r="A61"/>
      <c r="B61" s="112" t="s">
        <v>1438</v>
      </c>
      <c r="C61" s="115"/>
      <c r="D61" s="112" t="s">
        <v>1442</v>
      </c>
      <c r="J61" s="1"/>
      <c r="K61" s="1"/>
    </row>
    <row r="62" spans="1:11">
      <c r="A62"/>
      <c r="B62" s="113" t="s">
        <v>967</v>
      </c>
      <c r="C62" s="141"/>
      <c r="D62" s="1" t="s">
        <v>1805</v>
      </c>
      <c r="J62" s="1"/>
      <c r="K62" s="1"/>
    </row>
    <row r="63" spans="1:11">
      <c r="A63"/>
      <c r="B63" s="112" t="s">
        <v>1186</v>
      </c>
      <c r="C63" s="115"/>
      <c r="D63" s="116" t="s">
        <v>1060</v>
      </c>
      <c r="J63" s="1"/>
      <c r="K63" s="1"/>
    </row>
    <row r="64" spans="1:11">
      <c r="A64"/>
      <c r="B64" s="113" t="s">
        <v>970</v>
      </c>
      <c r="C64" s="115"/>
      <c r="D64" s="1" t="s">
        <v>1816</v>
      </c>
      <c r="J64" s="1"/>
      <c r="K64" s="1"/>
    </row>
    <row r="65" spans="1:11">
      <c r="A65"/>
      <c r="B65" s="111" t="s">
        <v>1657</v>
      </c>
      <c r="C65" s="115"/>
      <c r="D65" s="116" t="s">
        <v>1042</v>
      </c>
      <c r="J65" s="1"/>
      <c r="K65" s="1"/>
    </row>
    <row r="66" spans="1:11">
      <c r="A66"/>
      <c r="B66" s="140" t="s">
        <v>1638</v>
      </c>
      <c r="C66" s="115"/>
      <c r="D66" s="116" t="s">
        <v>1050</v>
      </c>
      <c r="J66" s="1"/>
      <c r="K66" s="1"/>
    </row>
    <row r="67" spans="1:11">
      <c r="A67"/>
      <c r="B67" s="112" t="s">
        <v>1209</v>
      </c>
      <c r="C67" s="115"/>
      <c r="D67" s="140" t="s">
        <v>1671</v>
      </c>
      <c r="J67" s="1"/>
      <c r="K67" s="1"/>
    </row>
    <row r="68" spans="1:11">
      <c r="A68"/>
      <c r="B68" s="113" t="s">
        <v>983</v>
      </c>
      <c r="C68" s="115"/>
      <c r="D68" s="112" t="s">
        <v>1236</v>
      </c>
    </row>
    <row r="69" spans="1:11">
      <c r="A69"/>
      <c r="B69" s="113" t="s">
        <v>1014</v>
      </c>
      <c r="C69" s="115"/>
      <c r="D69" s="1" t="s">
        <v>1827</v>
      </c>
    </row>
    <row r="70" spans="1:11">
      <c r="A70"/>
      <c r="B70" s="112" t="s">
        <v>1433</v>
      </c>
      <c r="C70" s="115"/>
      <c r="D70"/>
    </row>
    <row r="71" spans="1:11">
      <c r="A71" s="115"/>
      <c r="B71" s="36" t="s">
        <v>1656</v>
      </c>
      <c r="C71" s="115"/>
      <c r="D71"/>
    </row>
    <row r="72" spans="1:11">
      <c r="A72" s="115"/>
      <c r="B72" s="113" t="s">
        <v>949</v>
      </c>
      <c r="C72" s="115"/>
      <c r="D72"/>
    </row>
    <row r="73" spans="1:11">
      <c r="A73" s="115"/>
      <c r="B73" s="112" t="s">
        <v>1428</v>
      </c>
      <c r="C73" s="115"/>
      <c r="D73"/>
    </row>
    <row r="74" spans="1:11">
      <c r="A74" s="115"/>
      <c r="B74" s="112" t="s">
        <v>1193</v>
      </c>
      <c r="C74" s="115"/>
      <c r="D74"/>
    </row>
    <row r="75" spans="1:11">
      <c r="A75" s="115"/>
      <c r="B75" s="113" t="s">
        <v>948</v>
      </c>
      <c r="C75" s="115"/>
      <c r="D75"/>
    </row>
    <row r="76" spans="1:11">
      <c r="A76" s="115"/>
      <c r="B76" s="113" t="s">
        <v>996</v>
      </c>
      <c r="C76" s="115"/>
      <c r="D76"/>
    </row>
    <row r="77" spans="1:11">
      <c r="A77" s="115"/>
      <c r="B77" s="112" t="s">
        <v>1456</v>
      </c>
      <c r="C77" s="115"/>
      <c r="D77"/>
    </row>
    <row r="78" spans="1:11">
      <c r="A78" s="115"/>
      <c r="B78" s="113" t="s">
        <v>958</v>
      </c>
      <c r="C78" s="115"/>
      <c r="D78"/>
    </row>
    <row r="79" spans="1:11">
      <c r="A79" s="115"/>
      <c r="B79" s="113" t="s">
        <v>1022</v>
      </c>
      <c r="C79" s="115"/>
      <c r="D79"/>
    </row>
    <row r="80" spans="1:11">
      <c r="A80" s="115"/>
      <c r="B80" s="113" t="s">
        <v>984</v>
      </c>
      <c r="C80" s="115"/>
      <c r="D80"/>
    </row>
    <row r="81" spans="1:4">
      <c r="A81" s="115"/>
      <c r="B81" s="113" t="s">
        <v>975</v>
      </c>
      <c r="C81" s="115"/>
      <c r="D81"/>
    </row>
    <row r="82" spans="1:4">
      <c r="A82" s="115"/>
      <c r="B82" s="112" t="s">
        <v>1216</v>
      </c>
      <c r="C82" s="115"/>
      <c r="D82"/>
    </row>
    <row r="83" spans="1:4">
      <c r="A83" s="115"/>
      <c r="B83" s="1" t="s">
        <v>1034</v>
      </c>
      <c r="C83" s="115"/>
      <c r="D83"/>
    </row>
    <row r="84" spans="1:4">
      <c r="A84" s="115"/>
      <c r="B84" s="36" t="s">
        <v>1654</v>
      </c>
      <c r="C84" s="115"/>
      <c r="D84"/>
    </row>
    <row r="85" spans="1:4">
      <c r="A85" s="115"/>
      <c r="B85" s="113" t="s">
        <v>981</v>
      </c>
      <c r="C85" s="115"/>
      <c r="D85"/>
    </row>
    <row r="86" spans="1:4">
      <c r="A86" s="115"/>
      <c r="B86" s="113" t="s">
        <v>1030</v>
      </c>
      <c r="C86" s="115"/>
      <c r="D86" s="115"/>
    </row>
    <row r="87" spans="1:4">
      <c r="A87" s="115"/>
      <c r="B87" s="113" t="s">
        <v>957</v>
      </c>
      <c r="C87" s="115"/>
      <c r="D87" s="115"/>
    </row>
    <row r="88" spans="1:4">
      <c r="A88" s="115"/>
      <c r="B88" s="1" t="s">
        <v>1826</v>
      </c>
      <c r="C88" s="115"/>
      <c r="D88" s="115"/>
    </row>
    <row r="89" spans="1:4">
      <c r="A89" s="115"/>
      <c r="B89" s="113" t="s">
        <v>999</v>
      </c>
      <c r="C89" s="115"/>
      <c r="D89" s="115"/>
    </row>
    <row r="90" spans="1:4">
      <c r="A90" s="115"/>
      <c r="B90" s="113" t="s">
        <v>1001</v>
      </c>
      <c r="C90" s="115"/>
      <c r="D90" s="115"/>
    </row>
    <row r="91" spans="1:4">
      <c r="A91" s="115"/>
      <c r="B91" s="113" t="s">
        <v>1010</v>
      </c>
      <c r="C91" s="115"/>
      <c r="D91" s="115"/>
    </row>
    <row r="92" spans="1:4">
      <c r="A92" s="115"/>
      <c r="B92" s="49" t="s">
        <v>1625</v>
      </c>
      <c r="C92" s="115"/>
      <c r="D92" s="115"/>
    </row>
    <row r="93" spans="1:4">
      <c r="A93" s="115"/>
      <c r="B93" s="112" t="s">
        <v>1426</v>
      </c>
      <c r="C93" s="115"/>
      <c r="D93" s="115"/>
    </row>
    <row r="94" spans="1:4">
      <c r="A94" s="115"/>
      <c r="B94" s="113" t="s">
        <v>979</v>
      </c>
      <c r="C94" s="115"/>
      <c r="D94" s="115"/>
    </row>
    <row r="95" spans="1:4">
      <c r="A95" s="115"/>
      <c r="B95" s="113" t="s">
        <v>1003</v>
      </c>
      <c r="C95" s="115"/>
      <c r="D95" s="115"/>
    </row>
    <row r="96" spans="1:4">
      <c r="A96" s="115"/>
      <c r="B96" s="112" t="s">
        <v>1419</v>
      </c>
      <c r="C96" s="115"/>
      <c r="D96" s="115"/>
    </row>
    <row r="97" spans="1:4">
      <c r="A97" s="115"/>
      <c r="B97" s="112" t="s">
        <v>1455</v>
      </c>
      <c r="C97" s="115"/>
      <c r="D97" s="115"/>
    </row>
    <row r="98" spans="1:4">
      <c r="A98" s="115"/>
      <c r="B98" s="113" t="s">
        <v>978</v>
      </c>
      <c r="C98" s="115"/>
      <c r="D98" s="115"/>
    </row>
    <row r="99" spans="1:4">
      <c r="A99" s="115"/>
      <c r="B99" s="113" t="s">
        <v>950</v>
      </c>
      <c r="C99" s="115"/>
      <c r="D99" s="115"/>
    </row>
    <row r="100" spans="1:4">
      <c r="A100" s="115"/>
      <c r="B100" s="113" t="s">
        <v>973</v>
      </c>
      <c r="C100" s="115"/>
      <c r="D100" s="115"/>
    </row>
    <row r="101" spans="1:4">
      <c r="A101" s="115"/>
      <c r="B101" s="1" t="s">
        <v>1407</v>
      </c>
      <c r="C101" s="115"/>
      <c r="D101" s="115"/>
    </row>
    <row r="102" spans="1:4">
      <c r="A102" s="115"/>
      <c r="B102" s="112" t="s">
        <v>1434</v>
      </c>
      <c r="C102" s="115"/>
      <c r="D102" s="115"/>
    </row>
    <row r="103" spans="1:4">
      <c r="A103" s="115"/>
      <c r="B103" s="113" t="s">
        <v>947</v>
      </c>
      <c r="C103" s="115"/>
      <c r="D103" s="115"/>
    </row>
    <row r="104" spans="1:4">
      <c r="A104" s="115"/>
      <c r="B104" s="113" t="s">
        <v>953</v>
      </c>
      <c r="C104" s="115"/>
      <c r="D104" s="115"/>
    </row>
    <row r="105" spans="1:4">
      <c r="A105" s="115"/>
      <c r="B105" s="113" t="s">
        <v>977</v>
      </c>
      <c r="C105" s="115"/>
      <c r="D105" s="115"/>
    </row>
    <row r="106" spans="1:4">
      <c r="A106" s="115"/>
      <c r="B106" s="113" t="s">
        <v>965</v>
      </c>
      <c r="C106" s="115"/>
      <c r="D106" s="115"/>
    </row>
    <row r="107" spans="1:4">
      <c r="A107" s="115"/>
      <c r="B107" s="1" t="s">
        <v>1750</v>
      </c>
      <c r="C107" s="115"/>
      <c r="D107" s="115"/>
    </row>
    <row r="108" spans="1:4">
      <c r="A108" s="115"/>
      <c r="B108" s="112" t="s">
        <v>1404</v>
      </c>
      <c r="C108" s="115"/>
      <c r="D108" s="115"/>
    </row>
    <row r="109" spans="1:4">
      <c r="A109" s="115"/>
      <c r="B109" s="112" t="s">
        <v>1212</v>
      </c>
      <c r="C109" s="115"/>
      <c r="D109" s="115"/>
    </row>
    <row r="110" spans="1:4">
      <c r="A110" s="115"/>
      <c r="B110" s="113" t="s">
        <v>1062</v>
      </c>
      <c r="C110" s="115"/>
      <c r="D110" s="115"/>
    </row>
    <row r="111" spans="1:4">
      <c r="A111" s="115"/>
      <c r="B111" s="112" t="s">
        <v>1454</v>
      </c>
      <c r="C111" s="115"/>
      <c r="D111" s="115"/>
    </row>
    <row r="112" spans="1:4">
      <c r="A112" s="115"/>
      <c r="B112" s="113" t="s">
        <v>1029</v>
      </c>
      <c r="C112" s="115"/>
      <c r="D112" s="115"/>
    </row>
    <row r="113" spans="1:4">
      <c r="A113" s="115"/>
      <c r="B113" s="116" t="s">
        <v>1447</v>
      </c>
      <c r="C113" s="115"/>
      <c r="D113" s="115"/>
    </row>
    <row r="114" spans="1:4">
      <c r="A114" s="115"/>
      <c r="B114" s="111" t="s">
        <v>1651</v>
      </c>
      <c r="C114" s="115"/>
      <c r="D114" s="115"/>
    </row>
    <row r="115" spans="1:4">
      <c r="A115" s="115"/>
      <c r="B115" s="111" t="s">
        <v>1659</v>
      </c>
      <c r="C115" s="115"/>
      <c r="D115" s="115"/>
    </row>
    <row r="116" spans="1:4">
      <c r="A116" s="115"/>
      <c r="B116" s="113" t="s">
        <v>1026</v>
      </c>
      <c r="C116" s="115"/>
      <c r="D116" s="115"/>
    </row>
    <row r="117" spans="1:4">
      <c r="A117" s="115"/>
      <c r="B117" s="1" t="s">
        <v>1817</v>
      </c>
      <c r="C117" s="115"/>
      <c r="D117" s="115"/>
    </row>
    <row r="118" spans="1:4">
      <c r="A118" s="115"/>
      <c r="B118" s="112" t="s">
        <v>1205</v>
      </c>
      <c r="C118" s="115"/>
      <c r="D118" s="115"/>
    </row>
    <row r="119" spans="1:4">
      <c r="A119" s="115"/>
      <c r="B119" s="112" t="s">
        <v>1405</v>
      </c>
      <c r="C119" s="115"/>
      <c r="D119" s="115"/>
    </row>
    <row r="120" spans="1:4">
      <c r="A120" s="115"/>
      <c r="B120" s="112" t="s">
        <v>1448</v>
      </c>
      <c r="C120" s="115"/>
      <c r="D120" s="115"/>
    </row>
    <row r="121" spans="1:4">
      <c r="A121" s="115"/>
      <c r="B121" s="113" t="s">
        <v>1006</v>
      </c>
      <c r="C121" s="115"/>
      <c r="D121" s="115"/>
    </row>
    <row r="122" spans="1:4">
      <c r="A122" s="115"/>
      <c r="B122" s="112" t="s">
        <v>1401</v>
      </c>
      <c r="C122" s="115"/>
      <c r="D122" s="115"/>
    </row>
    <row r="123" spans="1:4">
      <c r="A123" s="115"/>
      <c r="B123" s="112" t="s">
        <v>1449</v>
      </c>
      <c r="C123" s="115"/>
      <c r="D123" s="115"/>
    </row>
    <row r="124" spans="1:4">
      <c r="A124" s="115"/>
      <c r="B124" s="113" t="s">
        <v>1009</v>
      </c>
      <c r="C124" s="115"/>
      <c r="D124" s="115"/>
    </row>
    <row r="125" spans="1:4">
      <c r="A125" s="115"/>
      <c r="B125" s="113" t="s">
        <v>997</v>
      </c>
      <c r="C125" s="115"/>
      <c r="D125" s="115"/>
    </row>
    <row r="126" spans="1:4">
      <c r="A126" s="115"/>
      <c r="B126" s="112" t="s">
        <v>1430</v>
      </c>
      <c r="C126" s="115"/>
      <c r="D126" s="115"/>
    </row>
    <row r="127" spans="1:4">
      <c r="A127" s="115"/>
      <c r="B127" s="112" t="s">
        <v>1399</v>
      </c>
      <c r="C127" s="115"/>
      <c r="D127" s="115"/>
    </row>
    <row r="128" spans="1:4">
      <c r="A128" s="115"/>
      <c r="B128" s="113" t="s">
        <v>959</v>
      </c>
      <c r="C128" s="115"/>
      <c r="D128" s="115"/>
    </row>
    <row r="129" spans="1:4">
      <c r="A129" s="115"/>
      <c r="B129" s="113" t="s">
        <v>995</v>
      </c>
      <c r="C129" s="115"/>
      <c r="D129" s="115"/>
    </row>
    <row r="130" spans="1:4">
      <c r="A130" s="115"/>
      <c r="B130" s="113" t="s">
        <v>980</v>
      </c>
      <c r="C130" s="115"/>
      <c r="D130" s="115"/>
    </row>
    <row r="131" spans="1:4">
      <c r="A131" s="115"/>
      <c r="B131" s="113" t="s">
        <v>974</v>
      </c>
      <c r="C131" s="115"/>
      <c r="D131" s="115"/>
    </row>
    <row r="132" spans="1:4">
      <c r="A132" s="115"/>
      <c r="B132" s="116" t="s">
        <v>1414</v>
      </c>
      <c r="C132" s="115"/>
      <c r="D132" s="115"/>
    </row>
    <row r="133" spans="1:4">
      <c r="A133" s="115"/>
      <c r="B133" s="116" t="s">
        <v>1415</v>
      </c>
      <c r="C133" s="115"/>
      <c r="D133" s="115"/>
    </row>
    <row r="134" spans="1:4">
      <c r="A134" s="115"/>
      <c r="B134" s="112" t="s">
        <v>1192</v>
      </c>
      <c r="C134" s="115"/>
      <c r="D134" s="115"/>
    </row>
    <row r="135" spans="1:4">
      <c r="A135" s="115"/>
      <c r="B135" s="111" t="s">
        <v>1665</v>
      </c>
      <c r="C135" s="115"/>
      <c r="D135" s="115"/>
    </row>
    <row r="136" spans="1:4">
      <c r="A136" s="115"/>
      <c r="B136" s="113" t="s">
        <v>994</v>
      </c>
      <c r="C136" s="115"/>
      <c r="D136" s="115"/>
    </row>
    <row r="137" spans="1:4">
      <c r="A137" s="115"/>
      <c r="B137" s="113" t="s">
        <v>1023</v>
      </c>
      <c r="C137" s="115"/>
      <c r="D137" s="115"/>
    </row>
    <row r="138" spans="1:4">
      <c r="A138" s="115"/>
      <c r="B138" s="112" t="s">
        <v>1397</v>
      </c>
      <c r="C138" s="115"/>
      <c r="D138" s="115"/>
    </row>
    <row r="139" spans="1:4">
      <c r="A139" s="115"/>
      <c r="B139" s="112" t="s">
        <v>1065</v>
      </c>
      <c r="C139" s="115"/>
      <c r="D139" s="115"/>
    </row>
    <row r="140" spans="1:4">
      <c r="A140" s="115"/>
      <c r="B140" s="112" t="s">
        <v>1195</v>
      </c>
      <c r="C140" s="115"/>
      <c r="D140" s="115"/>
    </row>
    <row r="141" spans="1:4">
      <c r="A141" s="115"/>
      <c r="B141" s="113" t="s">
        <v>964</v>
      </c>
      <c r="C141" s="115"/>
      <c r="D141" s="115"/>
    </row>
    <row r="142" spans="1:4">
      <c r="A142" s="115"/>
      <c r="B142" s="112" t="s">
        <v>1425</v>
      </c>
      <c r="C142" s="115"/>
      <c r="D142" s="115"/>
    </row>
    <row r="143" spans="1:4">
      <c r="A143" s="46"/>
      <c r="B143" s="112" t="s">
        <v>1429</v>
      </c>
      <c r="C143" s="46"/>
      <c r="D143" s="46"/>
    </row>
    <row r="144" spans="1:4">
      <c r="A144" s="46"/>
      <c r="B144" s="113" t="s">
        <v>993</v>
      </c>
      <c r="C144" s="46"/>
      <c r="D144" s="46"/>
    </row>
    <row r="145" spans="1:4">
      <c r="A145" s="46"/>
      <c r="B145" s="112" t="s">
        <v>1197</v>
      </c>
      <c r="C145" s="46"/>
      <c r="D145" s="46"/>
    </row>
    <row r="146" spans="1:4">
      <c r="A146" s="46"/>
      <c r="B146" s="112" t="s">
        <v>1450</v>
      </c>
      <c r="C146" s="46"/>
      <c r="D146" s="46"/>
    </row>
    <row r="147" spans="1:4">
      <c r="A147" s="46"/>
      <c r="B147" s="113" t="s">
        <v>968</v>
      </c>
      <c r="C147" s="46"/>
      <c r="D147" s="46"/>
    </row>
    <row r="148" spans="1:4">
      <c r="A148" s="48"/>
      <c r="B148" s="112" t="s">
        <v>1439</v>
      </c>
      <c r="C148" s="48"/>
      <c r="D148" s="48"/>
    </row>
    <row r="149" spans="1:4">
      <c r="A149" s="48"/>
      <c r="B149" s="112" t="s">
        <v>1440</v>
      </c>
      <c r="C149" s="48"/>
      <c r="D149" s="48"/>
    </row>
    <row r="150" spans="1:4">
      <c r="A150" s="48"/>
      <c r="B150" s="112" t="s">
        <v>1198</v>
      </c>
      <c r="C150" s="48"/>
      <c r="D150" s="48"/>
    </row>
    <row r="151" spans="1:4">
      <c r="A151" s="48"/>
      <c r="B151" s="112" t="s">
        <v>1064</v>
      </c>
      <c r="C151" s="48"/>
      <c r="D151" s="48"/>
    </row>
    <row r="152" spans="1:4">
      <c r="A152" s="48"/>
      <c r="B152" s="113" t="s">
        <v>1028</v>
      </c>
      <c r="C152" s="48"/>
      <c r="D152" s="48"/>
    </row>
    <row r="153" spans="1:4">
      <c r="A153" s="48"/>
      <c r="B153" s="122" t="s">
        <v>1025</v>
      </c>
      <c r="C153" s="48"/>
      <c r="D153" s="48"/>
    </row>
    <row r="154" spans="1:4">
      <c r="A154" s="48"/>
      <c r="B154" s="112" t="s">
        <v>1451</v>
      </c>
      <c r="C154" s="48"/>
      <c r="D154" s="48"/>
    </row>
    <row r="155" spans="1:4">
      <c r="A155" s="48"/>
      <c r="B155" s="1" t="s">
        <v>1824</v>
      </c>
      <c r="C155" s="48"/>
      <c r="D155" s="48"/>
    </row>
    <row r="156" spans="1:4">
      <c r="A156" s="48"/>
      <c r="B156" s="122" t="s">
        <v>985</v>
      </c>
      <c r="C156" s="48"/>
      <c r="D156" s="48"/>
    </row>
    <row r="157" spans="1:4">
      <c r="A157" s="48"/>
      <c r="B157" s="112" t="s">
        <v>1431</v>
      </c>
      <c r="C157" s="48"/>
      <c r="D157" s="48"/>
    </row>
    <row r="158" spans="1:4">
      <c r="A158" s="48"/>
      <c r="B158" s="113" t="s">
        <v>966</v>
      </c>
      <c r="C158" s="48"/>
      <c r="D158" s="48"/>
    </row>
    <row r="159" spans="1:4">
      <c r="A159" s="48"/>
      <c r="B159" s="1" t="s">
        <v>1819</v>
      </c>
      <c r="C159" s="48"/>
      <c r="D159" s="48"/>
    </row>
    <row r="160" spans="1:4">
      <c r="A160" s="48"/>
      <c r="B160" s="113" t="s">
        <v>982</v>
      </c>
      <c r="C160" s="48"/>
      <c r="D160" s="48"/>
    </row>
    <row r="161" spans="1:4">
      <c r="A161" s="48"/>
      <c r="B161" s="47" t="s">
        <v>1649</v>
      </c>
      <c r="C161" s="48"/>
      <c r="D161" s="48"/>
    </row>
    <row r="162" spans="1:4">
      <c r="A162" s="48"/>
      <c r="B162" s="112" t="s">
        <v>1418</v>
      </c>
      <c r="C162" s="48"/>
      <c r="D162" s="48"/>
    </row>
    <row r="163" spans="1:4">
      <c r="A163" s="48"/>
      <c r="B163" s="113" t="s">
        <v>1015</v>
      </c>
      <c r="C163" s="48"/>
      <c r="D163" s="48"/>
    </row>
    <row r="164" spans="1:4">
      <c r="A164" s="48"/>
      <c r="B164" s="36" t="s">
        <v>1664</v>
      </c>
      <c r="C164" s="48"/>
      <c r="D164" s="48"/>
    </row>
    <row r="165" spans="1:4">
      <c r="A165" s="48"/>
      <c r="B165" s="1" t="s">
        <v>1799</v>
      </c>
      <c r="C165" s="48"/>
      <c r="D165" s="48"/>
    </row>
    <row r="166" spans="1:4">
      <c r="A166" s="48"/>
      <c r="B166" s="113" t="s">
        <v>1007</v>
      </c>
      <c r="C166" s="48"/>
      <c r="D166" s="48"/>
    </row>
    <row r="167" spans="1:4">
      <c r="A167" s="48"/>
      <c r="B167" s="112" t="s">
        <v>1452</v>
      </c>
      <c r="C167" s="48"/>
      <c r="D167" s="48"/>
    </row>
    <row r="168" spans="1:4">
      <c r="A168" s="48"/>
      <c r="B168" s="113" t="s">
        <v>1004</v>
      </c>
      <c r="C168" s="48"/>
      <c r="D168" s="48"/>
    </row>
    <row r="169" spans="1:4">
      <c r="A169" s="48"/>
      <c r="B169" s="113" t="s">
        <v>1024</v>
      </c>
      <c r="C169" s="48"/>
      <c r="D169" s="48"/>
    </row>
    <row r="170" spans="1:4">
      <c r="A170" s="48"/>
      <c r="B170" s="112" t="s">
        <v>1427</v>
      </c>
      <c r="C170" s="48"/>
      <c r="D170" s="48"/>
    </row>
    <row r="171" spans="1:4">
      <c r="A171" s="48"/>
      <c r="B171" s="113" t="s">
        <v>1063</v>
      </c>
      <c r="C171" s="48"/>
      <c r="D171" s="48"/>
    </row>
    <row r="172" spans="1:4">
      <c r="A172" s="48"/>
      <c r="B172" s="112" t="s">
        <v>1453</v>
      </c>
      <c r="C172" s="48"/>
      <c r="D172" s="48"/>
    </row>
    <row r="173" spans="1:4">
      <c r="A173" s="48"/>
      <c r="B173" s="113" t="s">
        <v>1013</v>
      </c>
      <c r="C173" s="48"/>
      <c r="D173" s="48"/>
    </row>
    <row r="174" spans="1:4">
      <c r="A174" s="48"/>
      <c r="B174" s="122" t="s">
        <v>986</v>
      </c>
      <c r="C174" s="48"/>
      <c r="D174" s="48"/>
    </row>
    <row r="175" spans="1:4">
      <c r="A175" s="48"/>
      <c r="B175" s="111" t="s">
        <v>1653</v>
      </c>
      <c r="C175" s="48"/>
      <c r="D175" s="48"/>
    </row>
    <row r="176" spans="1:4">
      <c r="A176" s="48"/>
      <c r="B176" s="112" t="s">
        <v>1422</v>
      </c>
      <c r="C176" s="48"/>
      <c r="D176" s="48"/>
    </row>
    <row r="177" spans="1:4">
      <c r="A177" s="48"/>
      <c r="B177" s="140" t="s">
        <v>1647</v>
      </c>
      <c r="C177" s="48"/>
      <c r="D177" s="48"/>
    </row>
    <row r="178" spans="1:4">
      <c r="A178" s="48"/>
      <c r="B178" s="1" t="s">
        <v>1798</v>
      </c>
      <c r="C178" s="48"/>
      <c r="D178" s="48"/>
    </row>
    <row r="179" spans="1:4">
      <c r="A179" s="48"/>
      <c r="B179" s="111" t="s">
        <v>1660</v>
      </c>
      <c r="C179" s="48"/>
      <c r="D179" s="48"/>
    </row>
    <row r="180" spans="1:4">
      <c r="A180" s="48"/>
      <c r="B180" s="122" t="s">
        <v>1000</v>
      </c>
      <c r="C180" s="48"/>
      <c r="D180" s="48"/>
    </row>
    <row r="181" spans="1:4">
      <c r="A181" s="48"/>
      <c r="B181" s="122" t="s">
        <v>955</v>
      </c>
      <c r="C181" s="48"/>
      <c r="D181" s="48"/>
    </row>
    <row r="182" spans="1:4">
      <c r="A182" s="48"/>
      <c r="B182" s="1" t="s">
        <v>1823</v>
      </c>
      <c r="C182" s="48"/>
      <c r="D182" s="48"/>
    </row>
    <row r="183" spans="1:4">
      <c r="A183" s="48"/>
      <c r="B183" s="122" t="s">
        <v>972</v>
      </c>
      <c r="C183" s="48"/>
      <c r="D183" s="48"/>
    </row>
    <row r="184" spans="1:4">
      <c r="A184" s="48"/>
      <c r="B184" s="112" t="s">
        <v>1424</v>
      </c>
      <c r="C184" s="48"/>
      <c r="D184" s="48"/>
    </row>
    <row r="185" spans="1:4">
      <c r="A185" s="48"/>
      <c r="B185"/>
      <c r="C185" s="48"/>
      <c r="D185" s="48"/>
    </row>
    <row r="186" spans="1:4">
      <c r="A186" s="48"/>
      <c r="B186"/>
      <c r="C186" s="48"/>
      <c r="D186" s="48"/>
    </row>
    <row r="187" spans="1:4">
      <c r="A187" s="48"/>
      <c r="B187"/>
      <c r="C187" s="48"/>
      <c r="D187" s="48"/>
    </row>
    <row r="188" spans="1:4">
      <c r="A188" s="48"/>
      <c r="B188"/>
      <c r="C188" s="48"/>
      <c r="D188" s="48"/>
    </row>
    <row r="189" spans="1:4">
      <c r="A189" s="48"/>
      <c r="B189"/>
      <c r="C189" s="48"/>
      <c r="D189" s="48"/>
    </row>
    <row r="190" spans="1:4">
      <c r="A190" s="48"/>
      <c r="B190"/>
      <c r="C190" s="48"/>
      <c r="D190" s="48"/>
    </row>
    <row r="191" spans="1:4">
      <c r="A191" s="48"/>
      <c r="B191"/>
      <c r="C191" s="48"/>
      <c r="D191" s="48"/>
    </row>
    <row r="192" spans="1:4">
      <c r="A192" s="48"/>
      <c r="B192"/>
      <c r="C192" s="48"/>
      <c r="D192" s="48"/>
    </row>
    <row r="193" spans="1:4">
      <c r="A193" s="48"/>
      <c r="B193"/>
      <c r="C193" s="48"/>
      <c r="D193" s="48"/>
    </row>
    <row r="194" spans="1:4">
      <c r="A194" s="48"/>
      <c r="B194"/>
      <c r="C194" s="48"/>
      <c r="D194" s="48"/>
    </row>
    <row r="195" spans="1:4">
      <c r="A195" s="48"/>
      <c r="B195"/>
      <c r="C195" s="48"/>
      <c r="D195" s="48"/>
    </row>
    <row r="196" spans="1:4">
      <c r="A196" s="48"/>
      <c r="B196"/>
      <c r="C196" s="48"/>
      <c r="D196" s="48"/>
    </row>
    <row r="197" spans="1:4">
      <c r="A197" s="48"/>
      <c r="B197"/>
      <c r="C197" s="48"/>
      <c r="D197" s="48"/>
    </row>
    <row r="198" spans="1:4">
      <c r="A198" s="48"/>
      <c r="B198"/>
      <c r="C198" s="48"/>
      <c r="D198" s="48"/>
    </row>
    <row r="199" spans="1:4">
      <c r="A199" s="48"/>
      <c r="B199"/>
      <c r="C199" s="48"/>
      <c r="D199" s="48"/>
    </row>
    <row r="200" spans="1:4">
      <c r="A200" s="48"/>
      <c r="B200"/>
      <c r="C200" s="48"/>
      <c r="D200" s="48"/>
    </row>
    <row r="201" spans="1:4">
      <c r="A201" s="48"/>
      <c r="B201"/>
      <c r="C201" s="48"/>
      <c r="D201" s="48"/>
    </row>
    <row r="202" spans="1:4">
      <c r="B202"/>
    </row>
    <row r="203" spans="1:4">
      <c r="B203"/>
    </row>
    <row r="204" spans="1:4">
      <c r="B204"/>
    </row>
    <row r="205" spans="1:4">
      <c r="B205"/>
    </row>
    <row r="206" spans="1:4">
      <c r="B206"/>
    </row>
    <row r="207" spans="1:4">
      <c r="B207"/>
    </row>
    <row r="208" spans="1:4">
      <c r="B208"/>
    </row>
    <row r="209" spans="2:2">
      <c r="B209"/>
    </row>
    <row r="210" spans="2:2">
      <c r="B210"/>
    </row>
    <row r="211" spans="2:2">
      <c r="B211"/>
    </row>
    <row r="212" spans="2:2">
      <c r="B212"/>
    </row>
    <row r="213" spans="2:2">
      <c r="B213"/>
    </row>
    <row r="214" spans="2:2">
      <c r="B214"/>
    </row>
    <row r="215" spans="2:2">
      <c r="B215"/>
    </row>
    <row r="216" spans="2:2">
      <c r="B216"/>
    </row>
    <row r="217" spans="2:2">
      <c r="B217"/>
    </row>
    <row r="218" spans="2:2">
      <c r="B218"/>
    </row>
    <row r="219" spans="2:2">
      <c r="B219"/>
    </row>
    <row r="220" spans="2:2">
      <c r="B220"/>
    </row>
    <row r="221" spans="2:2">
      <c r="B221"/>
    </row>
    <row r="222" spans="2:2">
      <c r="B222"/>
    </row>
    <row r="223" spans="2:2">
      <c r="B223"/>
    </row>
    <row r="224" spans="2:2">
      <c r="B224"/>
    </row>
    <row r="225" spans="2:2">
      <c r="B225"/>
    </row>
    <row r="226" spans="2:2">
      <c r="B226"/>
    </row>
    <row r="227" spans="2:2">
      <c r="B227"/>
    </row>
    <row r="228" spans="2:2">
      <c r="B228"/>
    </row>
    <row r="229" spans="2:2">
      <c r="B229"/>
    </row>
    <row r="230" spans="2:2">
      <c r="B230"/>
    </row>
    <row r="231" spans="2:2">
      <c r="B231"/>
    </row>
    <row r="232" spans="2:2">
      <c r="B232"/>
    </row>
    <row r="233" spans="2:2">
      <c r="B233"/>
    </row>
    <row r="234" spans="2:2">
      <c r="B234"/>
    </row>
    <row r="235" spans="2:2">
      <c r="B235"/>
    </row>
    <row r="236" spans="2:2">
      <c r="B236"/>
    </row>
    <row r="237" spans="2:2">
      <c r="B237"/>
    </row>
    <row r="238" spans="2:2">
      <c r="B238"/>
    </row>
    <row r="239" spans="2:2">
      <c r="B239"/>
    </row>
    <row r="240" spans="2:2">
      <c r="B240"/>
    </row>
    <row r="241" spans="2:2">
      <c r="B241"/>
    </row>
    <row r="242" spans="2:2">
      <c r="B242"/>
    </row>
    <row r="243" spans="2:2">
      <c r="B243"/>
    </row>
    <row r="244" spans="2:2">
      <c r="B244"/>
    </row>
    <row r="245" spans="2:2">
      <c r="B245"/>
    </row>
  </sheetData>
  <sortState xmlns:xlrd2="http://schemas.microsoft.com/office/spreadsheetml/2017/richdata2" ref="D4:D69">
    <sortCondition ref="D3:D6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Q199"/>
  <sheetViews>
    <sheetView tabSelected="1" zoomScale="55" zoomScaleNormal="55" workbookViewId="0"/>
  </sheetViews>
  <sheetFormatPr baseColWidth="10" defaultColWidth="9" defaultRowHeight="15"/>
  <cols>
    <col min="1" max="1" width="25.6640625" style="31" customWidth="1"/>
    <col min="2" max="9" width="11.83203125" style="3" customWidth="1"/>
    <col min="10" max="10" width="15.6640625" style="1" customWidth="1"/>
    <col min="11" max="11" width="9" style="1"/>
    <col min="12" max="12" width="21.33203125" style="31" customWidth="1"/>
    <col min="13" max="20" width="11.83203125" style="1" customWidth="1"/>
    <col min="21" max="21" width="15.6640625" style="1" customWidth="1"/>
    <col min="22" max="22" width="9" style="1"/>
    <col min="23" max="23" width="19.33203125" style="1" customWidth="1"/>
    <col min="24" max="31" width="11.83203125" style="1" customWidth="1"/>
    <col min="32" max="32" width="15.6640625" style="1" customWidth="1"/>
    <col min="33" max="33" width="9" style="1"/>
    <col min="34" max="34" width="21.33203125" style="1" customWidth="1"/>
    <col min="35" max="42" width="11.83203125" style="1" customWidth="1"/>
    <col min="43" max="43" width="15.6640625" style="1" customWidth="1"/>
    <col min="44" max="16384" width="9" style="1"/>
  </cols>
  <sheetData>
    <row r="1" spans="1:43">
      <c r="A1" s="18"/>
      <c r="B1" s="40"/>
      <c r="C1" s="40"/>
      <c r="D1" s="40"/>
      <c r="E1" s="40"/>
      <c r="F1" s="40"/>
      <c r="G1" s="40"/>
      <c r="H1" s="40"/>
      <c r="I1" s="40"/>
      <c r="J1" s="19"/>
      <c r="K1" s="19"/>
      <c r="L1" s="18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43">
      <c r="A2" s="18"/>
      <c r="B2" s="40"/>
      <c r="C2" s="40"/>
      <c r="D2" s="40"/>
      <c r="E2" s="40"/>
      <c r="F2" s="40"/>
      <c r="G2" s="40"/>
      <c r="H2" s="40"/>
      <c r="I2" s="40"/>
      <c r="J2" s="19"/>
      <c r="K2" s="19"/>
      <c r="L2" s="18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1:43">
      <c r="A3" s="18"/>
      <c r="B3" s="40"/>
      <c r="C3" s="40"/>
      <c r="D3" s="40"/>
      <c r="E3" s="40"/>
      <c r="F3" s="40"/>
      <c r="G3" s="40"/>
      <c r="H3" s="40"/>
      <c r="I3" s="40"/>
      <c r="J3" s="19"/>
      <c r="K3" s="19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</row>
    <row r="4" spans="1:43">
      <c r="A4" s="18"/>
      <c r="B4" s="40"/>
      <c r="C4" s="40"/>
      <c r="D4" s="40"/>
      <c r="E4" s="40"/>
      <c r="F4" s="40"/>
      <c r="G4" s="40"/>
      <c r="H4" s="40"/>
      <c r="I4" s="40"/>
      <c r="J4" s="19"/>
      <c r="K4" s="19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</row>
    <row r="5" spans="1:43">
      <c r="A5" s="18"/>
      <c r="B5" s="40"/>
      <c r="C5" s="40"/>
      <c r="D5" s="40"/>
      <c r="E5" s="40"/>
      <c r="F5" s="40"/>
      <c r="G5" s="40"/>
      <c r="H5" s="40"/>
      <c r="I5" s="40"/>
      <c r="J5" s="19"/>
      <c r="K5" s="19"/>
      <c r="L5" s="18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</row>
    <row r="6" spans="1:43">
      <c r="A6" s="18"/>
      <c r="B6" s="40"/>
      <c r="C6" s="40"/>
      <c r="D6" s="40"/>
      <c r="E6" s="40"/>
      <c r="F6" s="40"/>
      <c r="G6" s="40"/>
      <c r="H6" s="40"/>
      <c r="I6" s="40"/>
      <c r="J6" s="19"/>
      <c r="K6" s="19"/>
      <c r="L6" s="18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</row>
    <row r="7" spans="1:43">
      <c r="A7" s="18"/>
      <c r="B7" s="40"/>
      <c r="C7" s="40"/>
      <c r="D7" s="40"/>
      <c r="E7" s="40"/>
      <c r="F7" s="40"/>
      <c r="G7" s="40"/>
      <c r="H7" s="40"/>
      <c r="I7" s="40"/>
      <c r="J7" s="19"/>
      <c r="K7" s="19"/>
      <c r="L7" s="18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</row>
    <row r="8" spans="1:43">
      <c r="A8" s="18"/>
      <c r="B8" s="40"/>
      <c r="C8" s="40"/>
      <c r="D8" s="40"/>
      <c r="E8" s="40"/>
      <c r="F8" s="40"/>
      <c r="G8" s="40"/>
      <c r="H8" s="40"/>
      <c r="I8" s="40"/>
      <c r="J8" s="19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</row>
    <row r="9" spans="1:43">
      <c r="A9" s="18"/>
      <c r="B9" s="40"/>
      <c r="C9" s="40"/>
      <c r="D9" s="40"/>
      <c r="E9" s="40"/>
      <c r="F9" s="40"/>
      <c r="G9" s="40"/>
      <c r="H9" s="40"/>
      <c r="I9" s="40"/>
      <c r="J9" s="19"/>
      <c r="K9" s="19"/>
      <c r="L9" s="18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spans="1:43">
      <c r="A10" s="18"/>
      <c r="B10" s="40"/>
      <c r="C10" s="40"/>
      <c r="D10" s="40"/>
      <c r="E10" s="40"/>
      <c r="F10" s="40"/>
      <c r="G10" s="40"/>
      <c r="H10" s="40"/>
      <c r="I10" s="40"/>
      <c r="J10" s="19"/>
      <c r="K10" s="19"/>
      <c r="L10" s="18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</row>
    <row r="11" spans="1:43">
      <c r="A11" s="18"/>
      <c r="B11" s="40"/>
      <c r="C11" s="40"/>
      <c r="D11" s="40"/>
      <c r="E11" s="40"/>
      <c r="F11" s="40"/>
      <c r="G11" s="40"/>
      <c r="H11" s="40"/>
      <c r="I11" s="40"/>
      <c r="J11" s="19"/>
      <c r="K11" s="19"/>
      <c r="L11" s="18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</row>
    <row r="12" spans="1:43">
      <c r="A12" s="18"/>
      <c r="B12" s="40"/>
      <c r="C12" s="40"/>
      <c r="D12" s="40"/>
      <c r="E12" s="40"/>
      <c r="F12" s="40"/>
      <c r="G12" s="40"/>
      <c r="H12" s="40"/>
      <c r="I12" s="40"/>
      <c r="J12" s="19"/>
      <c r="K12" s="19"/>
      <c r="L12" s="18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</row>
    <row r="13" spans="1:43">
      <c r="A13" s="18"/>
      <c r="B13" s="40"/>
      <c r="C13" s="40"/>
      <c r="D13" s="40"/>
      <c r="E13" s="40"/>
      <c r="F13" s="40"/>
      <c r="G13" s="40"/>
      <c r="H13" s="40"/>
      <c r="I13" s="40"/>
      <c r="J13" s="19"/>
      <c r="K13" s="19"/>
      <c r="L13" s="18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</row>
    <row r="14" spans="1:43">
      <c r="A14" s="18"/>
      <c r="B14" s="40"/>
      <c r="C14" s="40"/>
      <c r="D14" s="40"/>
      <c r="E14" s="40"/>
      <c r="F14" s="40"/>
      <c r="G14" s="40"/>
      <c r="H14" s="40"/>
      <c r="I14" s="40"/>
      <c r="J14" s="19"/>
      <c r="K14" s="19"/>
      <c r="L14" s="18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</row>
    <row r="15" spans="1:43" ht="27" thickBot="1">
      <c r="A15" s="18"/>
      <c r="B15" s="40"/>
      <c r="D15" s="41" t="s">
        <v>31</v>
      </c>
      <c r="E15" s="42"/>
      <c r="F15" s="40"/>
      <c r="G15" s="40"/>
      <c r="H15" s="40"/>
      <c r="I15" s="40"/>
      <c r="J15" s="19"/>
      <c r="K15" s="19"/>
      <c r="L15" s="18"/>
      <c r="M15" s="19"/>
      <c r="N15" s="20" t="s">
        <v>31</v>
      </c>
      <c r="O15" s="21"/>
      <c r="P15" s="19"/>
      <c r="Q15" s="19"/>
      <c r="R15" s="19"/>
      <c r="S15" s="19"/>
      <c r="T15" s="19"/>
      <c r="U15" s="19"/>
      <c r="V15" s="19"/>
      <c r="W15" s="19"/>
      <c r="X15" s="19"/>
      <c r="Z15" s="20" t="s">
        <v>31</v>
      </c>
      <c r="AA15" s="21"/>
      <c r="AB15" s="19"/>
      <c r="AC15" s="19"/>
      <c r="AD15" s="19"/>
      <c r="AE15" s="19"/>
      <c r="AF15" s="19"/>
      <c r="AG15" s="19"/>
      <c r="AH15" s="19"/>
      <c r="AI15" s="19"/>
    </row>
    <row r="16" spans="1:43" ht="27" thickBot="1">
      <c r="A16" s="154" t="s">
        <v>564</v>
      </c>
      <c r="B16" s="157"/>
      <c r="C16" s="157"/>
      <c r="D16" s="157"/>
      <c r="E16" s="157"/>
      <c r="F16" s="157"/>
      <c r="G16" s="157"/>
      <c r="H16" s="157"/>
      <c r="I16" s="157"/>
      <c r="J16" s="158"/>
      <c r="K16" s="19"/>
      <c r="L16" s="154" t="s">
        <v>565</v>
      </c>
      <c r="M16" s="157"/>
      <c r="N16" s="157"/>
      <c r="O16" s="157"/>
      <c r="P16" s="157"/>
      <c r="Q16" s="157"/>
      <c r="R16" s="157"/>
      <c r="S16" s="157"/>
      <c r="T16" s="159"/>
      <c r="U16" s="158"/>
      <c r="V16" s="19"/>
      <c r="W16" s="154" t="s">
        <v>566</v>
      </c>
      <c r="X16" s="155"/>
      <c r="Y16" s="155"/>
      <c r="Z16" s="155"/>
      <c r="AA16" s="155"/>
      <c r="AB16" s="155"/>
      <c r="AC16" s="155"/>
      <c r="AD16" s="155"/>
      <c r="AE16" s="155"/>
      <c r="AF16" s="156"/>
      <c r="AG16" s="19"/>
      <c r="AH16" s="154" t="s">
        <v>567</v>
      </c>
      <c r="AI16" s="155"/>
      <c r="AJ16" s="155"/>
      <c r="AK16" s="155"/>
      <c r="AL16" s="155"/>
      <c r="AM16" s="155"/>
      <c r="AN16" s="155"/>
      <c r="AO16" s="155"/>
      <c r="AP16" s="155"/>
      <c r="AQ16" s="156"/>
    </row>
    <row r="17" spans="1:43" s="23" customFormat="1" ht="32" customHeight="1" thickBot="1">
      <c r="A17" s="103" t="s">
        <v>32</v>
      </c>
      <c r="B17" s="80" t="s">
        <v>1095</v>
      </c>
      <c r="C17" s="80" t="s">
        <v>1096</v>
      </c>
      <c r="D17" s="80" t="s">
        <v>1097</v>
      </c>
      <c r="E17" s="80" t="s">
        <v>1098</v>
      </c>
      <c r="F17" s="81" t="s">
        <v>1099</v>
      </c>
      <c r="G17" s="81" t="s">
        <v>1100</v>
      </c>
      <c r="H17" s="81" t="s">
        <v>563</v>
      </c>
      <c r="I17" s="81" t="s">
        <v>1459</v>
      </c>
      <c r="J17" s="33" t="s">
        <v>1460</v>
      </c>
      <c r="K17" s="22"/>
      <c r="L17" s="50" t="s">
        <v>32</v>
      </c>
      <c r="M17" s="67" t="s">
        <v>1095</v>
      </c>
      <c r="N17" s="67" t="s">
        <v>1096</v>
      </c>
      <c r="O17" s="67" t="s">
        <v>1097</v>
      </c>
      <c r="P17" s="67" t="s">
        <v>1098</v>
      </c>
      <c r="Q17" s="51" t="s">
        <v>1099</v>
      </c>
      <c r="R17" s="51" t="s">
        <v>1100</v>
      </c>
      <c r="S17" s="51" t="s">
        <v>563</v>
      </c>
      <c r="T17" s="51" t="s">
        <v>1459</v>
      </c>
      <c r="U17" s="33" t="s">
        <v>1460</v>
      </c>
      <c r="V17" s="22"/>
      <c r="W17" s="79" t="s">
        <v>32</v>
      </c>
      <c r="X17" s="80" t="s">
        <v>1095</v>
      </c>
      <c r="Y17" s="80" t="s">
        <v>1096</v>
      </c>
      <c r="Z17" s="80" t="s">
        <v>1097</v>
      </c>
      <c r="AA17" s="80" t="s">
        <v>1098</v>
      </c>
      <c r="AB17" s="81" t="s">
        <v>1099</v>
      </c>
      <c r="AC17" s="81" t="s">
        <v>1100</v>
      </c>
      <c r="AD17" s="81" t="s">
        <v>563</v>
      </c>
      <c r="AE17" s="81" t="s">
        <v>1459</v>
      </c>
      <c r="AF17" s="33" t="s">
        <v>1460</v>
      </c>
      <c r="AG17" s="22"/>
      <c r="AH17" s="61" t="s">
        <v>32</v>
      </c>
      <c r="AI17" s="67" t="s">
        <v>1095</v>
      </c>
      <c r="AJ17" s="67" t="s">
        <v>1096</v>
      </c>
      <c r="AK17" s="67" t="s">
        <v>1097</v>
      </c>
      <c r="AL17" s="67" t="s">
        <v>1098</v>
      </c>
      <c r="AM17" s="51" t="s">
        <v>1099</v>
      </c>
      <c r="AN17" s="51" t="s">
        <v>1100</v>
      </c>
      <c r="AO17" s="51" t="s">
        <v>563</v>
      </c>
      <c r="AP17" s="51" t="s">
        <v>1459</v>
      </c>
      <c r="AQ17" s="74" t="s">
        <v>1460</v>
      </c>
    </row>
    <row r="18" spans="1:43" ht="17" thickBot="1">
      <c r="A18" s="82" t="s">
        <v>947</v>
      </c>
      <c r="B18" s="58">
        <f>_xlfn.IFNA(INDEX('R1 XCO OHal'!$W$2:$W$200,MATCH(Men[[#This Row],[Rider]],'R1 XCO OHal'!$D$2:$D$200,0)),"")</f>
        <v>420</v>
      </c>
      <c r="C18" s="58">
        <f>_xlfn.IFNA(INDEX('R4 XCM Prospect'!$I$2:$I$200,MATCH(Men[[#This Row],[Rider]],'R4 XCM Prospect'!$F$2:$F$200,0)),"")</f>
        <v>420</v>
      </c>
      <c r="D18" s="58">
        <f>_xlfn.IFNA(INDEX('R5 XCM Kin'!$J$2:$J$200,MATCH(Men[[#This Row],[Rider]],'R5 XCM Kin'!$F$2:$F$200,0)),"")</f>
        <v>420</v>
      </c>
      <c r="E18" s="58">
        <f>_xlfn.IFNA(INDEX('R6 XCM CB'!$J$2:$J$250,MATCH(Men[[#This Row],[Rider]],'R6 XCM CB'!$F$2:$F$250,0)),"")</f>
        <v>450</v>
      </c>
      <c r="F18" s="58">
        <f>_xlfn.IFNA(INDEX('R9 XCO Mel'!$J$2:$J$62,MATCH(Men[[#This Row],[Rider]],'R9 XCO Mel'!$D$2:$D$62,0)),"")</f>
        <v>450</v>
      </c>
      <c r="G18" s="58">
        <f>_xlfn.IFNA(INDEX('R10 XCM Wil'!$J$2:$J$77,MATCH(Men[[#This Row],[Rider]],'R10 XCM Wil'!$D$2:$D$77,0)),"")</f>
        <v>450</v>
      </c>
      <c r="H18" s="58">
        <f>6-COUNTBLANK(Men[[#This Row],[R1 XCO O''Hal]:[R10 XCM Melrose]])</f>
        <v>6</v>
      </c>
      <c r="I18" s="104" cm="1">
        <f t="array" ref="I18">IF(Men[[#This Row],[Number of Rounds]]&lt;=4,SUM(IF(ISNA(B18:G18),0,B18:G18)),SUM(LARGE(B18:G18,{1,2,3,4})))</f>
        <v>1770</v>
      </c>
      <c r="J18" s="24" cm="1">
        <f t="array" ref="J18">133-SUM(IF(I18&gt;$I$18:$I$199,1/COUNTIF($I$18:$I$199,$I$18:$I$199)))</f>
        <v>1.0000000000000568</v>
      </c>
      <c r="K18" s="19"/>
      <c r="L18" s="64" t="s">
        <v>961</v>
      </c>
      <c r="M18" s="65">
        <f>_xlfn.IFNA(INDEX('R1 XCO OHal'!$W$2:$W$200,MATCH(Women[[#This Row],[Rider]],'R1 XCO OHal'!$D$2:$D$200,0)),"")</f>
        <v>450</v>
      </c>
      <c r="N18" s="65">
        <f>_xlfn.IFNA(INDEX('R4 XCM Prospect'!$I$2:$I$200,MATCH(Women[[#This Row],[Rider]],'R4 XCM Prospect'!$F$2:$F$200,0)),"")</f>
        <v>500</v>
      </c>
      <c r="O18" s="65">
        <f>_xlfn.IFNA(INDEX('R5 XCM Kin'!$J$2:$J$200,MATCH(Women[[#This Row],[Rider]],'R5 XCM Kin'!$F$2:$F$200,0)),"")</f>
        <v>500</v>
      </c>
      <c r="P18" s="65">
        <f>_xlfn.IFNA(INDEX('R6 XCM CB'!$J$2:$J$250,MATCH(Women[[#This Row],[Rider]],'R6 XCM CB'!$F$2:$F$250,0)),"")</f>
        <v>500</v>
      </c>
      <c r="Q18" s="43">
        <f>_xlfn.IFNA(INDEX('R9 XCO Mel'!$J$2:$J$62,MATCH(Women[[#This Row],[Rider]],'R9 XCO Mel'!$D$2:$D$62,0)),"")</f>
        <v>450</v>
      </c>
      <c r="R18" s="43">
        <f>_xlfn.IFNA(INDEX('R10 XCM Wil'!$J$2:$J$77,MATCH(Women[[#This Row],[Rider]],'R10 XCM Wil'!$D$2:$D$77,0)),"")</f>
        <v>500</v>
      </c>
      <c r="S18" s="65">
        <f>6-COUNTBLANK(Women[[#This Row],[R1 XCO O''Hal]:[R10 XCM Melrose]])</f>
        <v>6</v>
      </c>
      <c r="T18" s="128" cm="1">
        <f t="array" ref="T18">IF(Women[[#This Row],[Number of Rounds]]&lt;=4,SUM(IF(ISNA(M18:R18),0,M18:R18)),SUM(LARGE(M18:R18,{1,2,3,4})))</f>
        <v>2000</v>
      </c>
      <c r="U18" s="66" cm="1">
        <f t="array" ref="U18">35-SUM(IF(T18&gt;$T$18:$T$61,1/COUNTIF($T$18:$T$61,$T$18:$T$61)))</f>
        <v>1</v>
      </c>
      <c r="V18" s="19"/>
      <c r="W18" s="105" t="s">
        <v>1046</v>
      </c>
      <c r="X18" s="62">
        <f>_xlfn.IFNA(INDEX('R1 XCO OHal'!$W$2:$W$200,MATCH(Junior[[#This Row],[Rider]],'R1 XCO OHal'!$D$2:$D$200,0)),"")</f>
        <v>500</v>
      </c>
      <c r="Y18" s="62">
        <f>_xlfn.IFNA(INDEX('R4 XCM Prospect'!$I$2:$I$200,MATCH(Junior[[#This Row],[Rider]],'R4 XCM Prospect'!$F$2:$F$200,0)),"")</f>
        <v>420</v>
      </c>
      <c r="Z18" s="62">
        <f>_xlfn.IFNA(INDEX('R5 XCM Kin'!$J$2:$J$200,MATCH(Junior[[#This Row],[Rider]],'R5 XCM Kin'!$F$2:$F$200,0)),"")</f>
        <v>500</v>
      </c>
      <c r="AA18" s="62">
        <f>_xlfn.IFNA(INDEX('R6 XCM CB'!$J$2:$J$250,MATCH(Junior[[#This Row],[Rider]],'R6 XCM CB'!$F$2:$F$250,0)),"")</f>
        <v>500</v>
      </c>
      <c r="AB18" s="43">
        <f>_xlfn.IFNA(INDEX('R9 XCO Mel'!$J$2:$J$62,MATCH(Junior[[#This Row],[Rider]],'R9 XCO Mel'!$D$2:$D$62,0)),"")</f>
        <v>500</v>
      </c>
      <c r="AC18" s="43">
        <f>_xlfn.IFNA(INDEX('R10 XCM Wil'!$J$2:$J$77,MATCH(Junior[[#This Row],[Rider]],'R10 XCM Wil'!$D$2:$D$77,0)),"")</f>
        <v>500</v>
      </c>
      <c r="AD18" s="63">
        <f>6-COUNTBLANK(Junior[[#This Row],[R1 XCO O''Hal]:[R10 XCM Melrose]])</f>
        <v>6</v>
      </c>
      <c r="AE18" s="63" cm="1">
        <f t="array" ref="AE18">IF(Junior[[#This Row],[Number of Rounds]]&lt;=4,SUM(IF(ISNA(X18:AC18),0,X18:AC18)),SUM(LARGE(X18:AC18,{1,2,3,4})))</f>
        <v>2000</v>
      </c>
      <c r="AF18" s="24" cm="1">
        <f t="array" ref="AF18">44-SUM(IF(AE18&gt;$AE$18:$AE$84,1/COUNTIF($AE$18:$AE$84,$AE$18:$AE$84)))</f>
        <v>0.99999999999999289</v>
      </c>
      <c r="AG18" s="19"/>
      <c r="AH18" s="64" t="s">
        <v>1210</v>
      </c>
      <c r="AI18" s="62" t="str">
        <f>_xlfn.IFNA(INDEX('R1 XCO OHal'!$W$2:$W$200,MATCH(Women510[[#This Row],[Rider]],'R1 XCO OHal'!$D$2:$D$200,0)),"")</f>
        <v/>
      </c>
      <c r="AJ18" s="62">
        <f>_xlfn.IFNA(INDEX('R4 XCM Prospect'!$I$2:$I$200,MATCH(Women510[[#This Row],[Rider]],'R4 XCM Prospect'!$F$2:$F$200,0)),"")</f>
        <v>210</v>
      </c>
      <c r="AK18" s="62">
        <f>_xlfn.IFNA(INDEX('R5 XCM Kin'!$J$2:$J$200,MATCH(Women510[[#This Row],[Rider]],'R5 XCM Kin'!$F$2:$F$200,0)),"")</f>
        <v>210</v>
      </c>
      <c r="AL18" s="65">
        <f>_xlfn.IFNA(INDEX('R6 XCM CB'!$J$2:$J$250,MATCH(Women510[[#This Row],[Rider]],'R6 XCM CB'!$F$2:$F$250,0)),"")</f>
        <v>250</v>
      </c>
      <c r="AM18" s="65"/>
      <c r="AN18" s="65"/>
      <c r="AO18" s="101">
        <f>6-COUNTBLANK(Women510[[#This Row],[R1 XCO O''Hal]:[R10 XCM Melrose]])</f>
        <v>3</v>
      </c>
      <c r="AP18" s="63" cm="1">
        <f t="array" ref="AP18">IF(Women510[[#This Row],[Number of Rounds]]&lt;=4,SUM(IF(ISNA(AI18:AN18),0,AI18:AN18)),SUM(LARGE(AI18:AN18,{1,2,3,4})))</f>
        <v>670</v>
      </c>
      <c r="AQ18" s="84">
        <v>1</v>
      </c>
    </row>
    <row r="19" spans="1:43" ht="17" thickBot="1">
      <c r="A19" s="82" t="s">
        <v>1414</v>
      </c>
      <c r="B19" s="58" t="str">
        <f>_xlfn.IFNA(INDEX('R1 XCO OHal'!$W$2:$W$200,MATCH(Men[[#This Row],[Rider]],'R1 XCO OHal'!$D$2:$D$200,0)),"")</f>
        <v/>
      </c>
      <c r="C19" s="58">
        <f>_xlfn.IFNA(INDEX('R4 XCM Prospect'!$I$2:$I$200,MATCH(Men[[#This Row],[Rider]],'R4 XCM Prospect'!$F$2:$F$200,0)),"")</f>
        <v>280</v>
      </c>
      <c r="D19" s="58">
        <f>_xlfn.IFNA(INDEX('R5 XCM Kin'!$J$2:$J$200,MATCH(Men[[#This Row],[Rider]],'R5 XCM Kin'!$F$2:$F$200,0)),"")</f>
        <v>450</v>
      </c>
      <c r="E19" s="58" t="str">
        <f>_xlfn.IFNA(INDEX('R6 XCM CB'!$J$2:$J$250,MATCH(Men[[#This Row],[Rider]],'R6 XCM CB'!$F$2:$F$250,0)),"")</f>
        <v/>
      </c>
      <c r="F19" s="58">
        <f>_xlfn.IFNA(INDEX('R9 XCO Mel'!$J$2:$J$62,MATCH(Men[[#This Row],[Rider]],'R9 XCO Mel'!$D$2:$D$62,0)),"")</f>
        <v>500</v>
      </c>
      <c r="G19" s="58">
        <f>_xlfn.IFNA(INDEX('R10 XCM Wil'!$J$2:$J$77,MATCH(Men[[#This Row],[Rider]],'R10 XCM Wil'!$D$2:$D$77,0)),"")</f>
        <v>500</v>
      </c>
      <c r="H19" s="58">
        <f>6-COUNTBLANK(Men[[#This Row],[R1 XCO O''Hal]:[R10 XCM Melrose]])</f>
        <v>4</v>
      </c>
      <c r="I19" s="104" cm="1">
        <f t="array" ref="I19">IF(Men[[#This Row],[Number of Rounds]]&lt;=4,SUM(IF(ISNA(B19:G19),0,B19:G19)),SUM(LARGE(B19:G19,{1,2,3,4})))</f>
        <v>1730</v>
      </c>
      <c r="J19" s="27" cm="1">
        <f t="array" ref="J19">133-SUM(IF(I19&gt;$I$18:$I$199,1/COUNTIF($I$18:$I$199,$I$18:$I$199)))</f>
        <v>2.0000000000000568</v>
      </c>
      <c r="K19" s="19"/>
      <c r="L19" s="52" t="s">
        <v>987</v>
      </c>
      <c r="M19" s="127">
        <f>_xlfn.IFNA(INDEX('R1 XCO OHal'!$W$2:$W$200,MATCH(Women[[#This Row],[Rider]],'R1 XCO OHal'!$D$2:$D$200,0)),"")</f>
        <v>400</v>
      </c>
      <c r="N19" s="127" t="str">
        <f>_xlfn.IFNA(INDEX('R4 XCM Prospect'!$I$2:$I$200,MATCH(Women[[#This Row],[Rider]],'R4 XCM Prospect'!$F$2:$F$200,0)),"")</f>
        <v/>
      </c>
      <c r="O19" s="127">
        <f>_xlfn.IFNA(INDEX('R5 XCM Kin'!$J$2:$J$200,MATCH(Women[[#This Row],[Rider]],'R5 XCM Kin'!$F$2:$F$200,0)),"")</f>
        <v>400</v>
      </c>
      <c r="P19" s="144">
        <f>_xlfn.IFNA(INDEX('R6 XCM CB'!$J$2:$J$250,MATCH(Women[[#This Row],[Rider]],'R6 XCM CB'!$F$2:$F$250,0)),"")</f>
        <v>400</v>
      </c>
      <c r="Q19" s="144">
        <f>_xlfn.IFNA(INDEX('R9 XCO Mel'!$J$2:$J$62,MATCH(Women[[#This Row],[Rider]],'R9 XCO Mel'!$D$2:$D$62,0)),"")</f>
        <v>336</v>
      </c>
      <c r="R19" s="144">
        <f>_xlfn.IFNA(INDEX('R10 XCM Wil'!$J$2:$J$77,MATCH(Women[[#This Row],[Rider]],'R10 XCM Wil'!$D$2:$D$77,0)),"")</f>
        <v>360</v>
      </c>
      <c r="S19" s="127">
        <f>6-COUNTBLANK(Women[[#This Row],[R1 XCO O''Hal]:[R10 XCM Melrose]])</f>
        <v>5</v>
      </c>
      <c r="T19" s="128" cm="1">
        <f t="array" ref="T19">IF(Women[[#This Row],[Number of Rounds]]&lt;=4,SUM(IF(ISNA(M19:R19),0,M19:R19)),SUM(LARGE(M19:R19,{1,2,3,4})))</f>
        <v>1560</v>
      </c>
      <c r="U19" s="53" cm="1">
        <f t="array" ref="U19">35-SUM(IF(T19&gt;$T$18:$T$61,1/COUNTIF($T$18:$T$61,$T$18:$T$61)))</f>
        <v>2</v>
      </c>
      <c r="V19" s="19"/>
      <c r="W19" s="126" t="s">
        <v>1039</v>
      </c>
      <c r="X19" s="62">
        <f>_xlfn.IFNA(INDEX('R1 XCO OHal'!$W$2:$W$200,MATCH(Junior[[#This Row],[Rider]],'R1 XCO OHal'!$D$2:$D$200,0)),"")</f>
        <v>420</v>
      </c>
      <c r="Y19" s="62">
        <f>_xlfn.IFNA(INDEX('R4 XCM Prospect'!$I$2:$I$200,MATCH(Junior[[#This Row],[Rider]],'R4 XCM Prospect'!$F$2:$F$200,0)),"")</f>
        <v>450</v>
      </c>
      <c r="Z19" s="62">
        <f>_xlfn.IFNA(INDEX('R5 XCM Kin'!$J$2:$J$200,MATCH(Junior[[#This Row],[Rider]],'R5 XCM Kin'!$F$2:$F$200,0)),"")</f>
        <v>500</v>
      </c>
      <c r="AA19" s="124">
        <f>_xlfn.IFNA(INDEX('R6 XCM CB'!$J$2:$J$250,MATCH(Junior[[#This Row],[Rider]],'R6 XCM CB'!$F$2:$F$250,0)),"")</f>
        <v>450</v>
      </c>
      <c r="AB19" s="102" t="str">
        <f>_xlfn.IFNA(INDEX('R9 XCO Mel'!$J$2:$J$62,MATCH(Junior[[#This Row],[Rider]],'R9 XCO Mel'!$D$2:$D$62,0)),"")</f>
        <v/>
      </c>
      <c r="AC19" s="102" t="str">
        <f>_xlfn.IFNA(INDEX('R10 XCM Wil'!$J$2:$J$77,MATCH(Junior[[#This Row],[Rider]],'R10 XCM Wil'!$D$2:$D$77,0)),"")</f>
        <v/>
      </c>
      <c r="AD19" s="125">
        <f>6-COUNTBLANK(Junior[[#This Row],[R1 XCO O''Hal]:[R10 XCM Melrose]])</f>
        <v>4</v>
      </c>
      <c r="AE19" s="63" cm="1">
        <f t="array" ref="AE19">IF(Junior[[#This Row],[Number of Rounds]]&lt;=4,SUM(IF(ISNA(X19:AC19),0,X19:AC19)),SUM(LARGE(X19:AC19,{1,2,3,4})))</f>
        <v>1820</v>
      </c>
      <c r="AF19" s="27" cm="1">
        <f t="array" ref="AF19">44-SUM(IF(AE19&gt;$AE$18:$AE$84,1/COUNTIF($AE$18:$AE$84,$AE$18:$AE$84)))</f>
        <v>1.9999999999999929</v>
      </c>
      <c r="AG19" s="19"/>
      <c r="AH19" s="52" t="s">
        <v>1413</v>
      </c>
      <c r="AI19" s="62" t="str">
        <f>_xlfn.IFNA(INDEX('R1 XCO OHal'!$W$2:$W$200,MATCH(Women510[[#This Row],[Rider]],'R1 XCO OHal'!$D$2:$D$200,0)),"")</f>
        <v/>
      </c>
      <c r="AJ19" s="62" t="str">
        <f>_xlfn.IFNA(INDEX('R4 XCM Prospect'!$I$2:$I$200,MATCH(Women510[[#This Row],[Rider]],'R4 XCM Prospect'!$F$2:$F$200,0)),"")</f>
        <v/>
      </c>
      <c r="AK19" s="43">
        <f>_xlfn.IFNA(INDEX('R5 XCM Kin'!$J$2:$J$200,MATCH(Women510[[#This Row],[Rider]],'R5 XCM Kin'!$F$2:$F$200,0)),"")</f>
        <v>210</v>
      </c>
      <c r="AL19" s="43">
        <f>_xlfn.IFNA(INDEX('R6 XCM CB'!$J$2:$J$250,MATCH(Women510[[#This Row],[Rider]],'R6 XCM CB'!$F$2:$F$250,0)),"")</f>
        <v>210</v>
      </c>
      <c r="AM19" s="43"/>
      <c r="AN19" s="43"/>
      <c r="AO19" s="101">
        <f>6-COUNTBLANK(Women510[[#This Row],[R1 XCO O''Hal]:[R10 XCM Melrose]])</f>
        <v>2</v>
      </c>
      <c r="AP19" s="63" cm="1">
        <f t="array" ref="AP19">IF(Women510[[#This Row],[Number of Rounds]]&lt;=4,SUM(IF(ISNA(AI19:AN19),0,AI19:AN19)),SUM(LARGE(AI19:AN19,{1,2,3,4})))</f>
        <v>420</v>
      </c>
      <c r="AQ19" s="85">
        <v>2</v>
      </c>
    </row>
    <row r="20" spans="1:43" ht="17" thickBot="1">
      <c r="A20" s="82" t="s">
        <v>949</v>
      </c>
      <c r="B20" s="58">
        <f>_xlfn.IFNA(INDEX('R1 XCO OHal'!$W$2:$W$200,MATCH(Men[[#This Row],[Rider]],'R1 XCO OHal'!$D$2:$D$200,0)),"")</f>
        <v>390</v>
      </c>
      <c r="C20" s="58">
        <f>_xlfn.IFNA(INDEX('R4 XCM Prospect'!$I$2:$I$200,MATCH(Men[[#This Row],[Rider]],'R4 XCM Prospect'!$F$2:$F$200,0)),"")</f>
        <v>380</v>
      </c>
      <c r="D20" s="58">
        <f>_xlfn.IFNA(INDEX('R5 XCM Kin'!$J$2:$J$200,MATCH(Men[[#This Row],[Rider]],'R5 XCM Kin'!$F$2:$F$200,0)),"")</f>
        <v>400</v>
      </c>
      <c r="E20" s="58">
        <f>_xlfn.IFNA(INDEX('R6 XCM CB'!$J$2:$J$250,MATCH(Men[[#This Row],[Rider]],'R6 XCM CB'!$F$2:$F$250,0)),"")</f>
        <v>370</v>
      </c>
      <c r="F20" s="58" t="str">
        <f>_xlfn.IFNA(INDEX('R9 XCO Mel'!$J$2:$J$62,MATCH(Men[[#This Row],[Rider]],'R9 XCO Mel'!$D$2:$D$62,0)),"")</f>
        <v/>
      </c>
      <c r="G20" s="58">
        <f>_xlfn.IFNA(INDEX('R10 XCM Wil'!$J$2:$J$77,MATCH(Men[[#This Row],[Rider]],'R10 XCM Wil'!$D$2:$D$77,0)),"")</f>
        <v>420</v>
      </c>
      <c r="H20" s="58">
        <f>6-COUNTBLANK(Men[[#This Row],[R1 XCO O''Hal]:[R10 XCM Melrose]])</f>
        <v>5</v>
      </c>
      <c r="I20" s="104" cm="1">
        <f t="array" ref="I20">IF(Men[[#This Row],[Number of Rounds]]&lt;=4,SUM(IF(ISNA(B20:G20),0,B20:G20)),SUM(LARGE(B20:G20,{1,2,3,4})))</f>
        <v>1590</v>
      </c>
      <c r="J20" s="28" cm="1">
        <f t="array" ref="J20">133-SUM(IF(I20&gt;$I$18:$I$199,1/COUNTIF($I$18:$I$199,$I$18:$I$199)))</f>
        <v>3.0000000000000568</v>
      </c>
      <c r="K20" s="19"/>
      <c r="L20" s="52" t="s">
        <v>992</v>
      </c>
      <c r="M20" s="65">
        <f>_xlfn.IFNA(INDEX('R1 XCO OHal'!$W$2:$W$200,MATCH(Women[[#This Row],[Rider]],'R1 XCO OHal'!$D$2:$D$200,0)),"")</f>
        <v>304</v>
      </c>
      <c r="N20" s="65" t="str">
        <f>_xlfn.IFNA(INDEX('R4 XCM Prospect'!$I$2:$I$200,MATCH(Women[[#This Row],[Rider]],'R4 XCM Prospect'!$F$2:$F$200,0)),"")</f>
        <v/>
      </c>
      <c r="O20" s="65">
        <f>_xlfn.IFNA(INDEX('R5 XCM Kin'!$J$2:$J$200,MATCH(Women[[#This Row],[Rider]],'R5 XCM Kin'!$F$2:$F$200,0)),"")</f>
        <v>450</v>
      </c>
      <c r="P20" s="43">
        <f>_xlfn.IFNA(INDEX('R6 XCM CB'!$J$2:$J$250,MATCH(Women[[#This Row],[Rider]],'R6 XCM CB'!$F$2:$F$250,0)),"")</f>
        <v>360</v>
      </c>
      <c r="Q20" s="43">
        <f>_xlfn.IFNA(INDEX('R9 XCO Mel'!$J$2:$J$62,MATCH(Women[[#This Row],[Rider]],'R9 XCO Mel'!$D$2:$D$62,0)),"")</f>
        <v>312</v>
      </c>
      <c r="R20" s="43">
        <f>_xlfn.IFNA(INDEX('R10 XCM Wil'!$J$2:$J$77,MATCH(Women[[#This Row],[Rider]],'R10 XCM Wil'!$D$2:$D$77,0)),"")</f>
        <v>336</v>
      </c>
      <c r="S20" s="65">
        <f>6-COUNTBLANK(Women[[#This Row],[R1 XCO O''Hal]:[R10 XCM Melrose]])</f>
        <v>5</v>
      </c>
      <c r="T20" s="128" cm="1">
        <f t="array" ref="T20">IF(Women[[#This Row],[Number of Rounds]]&lt;=4,SUM(IF(ISNA(M20:R20),0,M20:R20)),SUM(LARGE(M20:R20,{1,2,3,4})))</f>
        <v>1458</v>
      </c>
      <c r="U20" s="54" cm="1">
        <f t="array" ref="U20">35-SUM(IF(T20&gt;$T$18:$T$61,1/COUNTIF($T$18:$T$61,$T$18:$T$61)))</f>
        <v>3</v>
      </c>
      <c r="V20" s="19"/>
      <c r="W20" s="106" t="s">
        <v>1047</v>
      </c>
      <c r="X20" s="62">
        <f>_xlfn.IFNA(INDEX('R1 XCO OHal'!$W$2:$W$200,MATCH(Junior[[#This Row],[Rider]],'R1 XCO OHal'!$D$2:$D$200,0)),"")</f>
        <v>450</v>
      </c>
      <c r="Y20" s="62">
        <f>_xlfn.IFNA(INDEX('R4 XCM Prospect'!$I$2:$I$200,MATCH(Junior[[#This Row],[Rider]],'R4 XCM Prospect'!$F$2:$F$200,0)),"")</f>
        <v>500</v>
      </c>
      <c r="Z20" s="62">
        <f>_xlfn.IFNA(INDEX('R5 XCM Kin'!$J$2:$J$200,MATCH(Junior[[#This Row],[Rider]],'R5 XCM Kin'!$F$2:$F$200,0)),"")</f>
        <v>225</v>
      </c>
      <c r="AA20" s="25">
        <f>_xlfn.IFNA(INDEX('R6 XCM CB'!$J$2:$J$250,MATCH(Junior[[#This Row],[Rider]],'R6 XCM CB'!$F$2:$F$250,0)),"")</f>
        <v>450</v>
      </c>
      <c r="AB20" s="102" t="str">
        <f>_xlfn.IFNA(INDEX('R9 XCO Mel'!$J$2:$J$62,MATCH(Junior[[#This Row],[Rider]],'R9 XCO Mel'!$D$2:$D$62,0)),"")</f>
        <v/>
      </c>
      <c r="AC20" s="102" t="str">
        <f>_xlfn.IFNA(INDEX('R10 XCM Wil'!$J$2:$J$77,MATCH(Junior[[#This Row],[Rider]],'R10 XCM Wil'!$D$2:$D$77,0)),"")</f>
        <v/>
      </c>
      <c r="AD20" s="26">
        <f>6-COUNTBLANK(Junior[[#This Row],[R1 XCO O''Hal]:[R10 XCM Melrose]])</f>
        <v>4</v>
      </c>
      <c r="AE20" s="63" cm="1">
        <f t="array" ref="AE20">IF(Junior[[#This Row],[Number of Rounds]]&lt;=4,SUM(IF(ISNA(X20:AC20),0,X20:AC20)),SUM(LARGE(X20:AC20,{1,2,3,4})))</f>
        <v>1625</v>
      </c>
      <c r="AF20" s="28" cm="1">
        <f t="array" ref="AF20">44-SUM(IF(AE20&gt;$AE$18:$AE$84,1/COUNTIF($AE$18:$AE$84,$AE$18:$AE$84)))</f>
        <v>2.9999999999999929</v>
      </c>
      <c r="AG20" s="19"/>
      <c r="AH20" s="52" t="s">
        <v>1643</v>
      </c>
      <c r="AI20" s="62" t="str">
        <f>_xlfn.IFNA(INDEX('R1 XCO OHal'!$W$2:$W$200,MATCH(Women510[[#This Row],[Rider]],'R1 XCO OHal'!$D$2:$D$200,0)),"")</f>
        <v/>
      </c>
      <c r="AJ20" s="62" t="str">
        <f>_xlfn.IFNA(INDEX('R4 XCM Prospect'!$I$2:$I$200,MATCH(Women510[[#This Row],[Rider]],'R4 XCM Prospect'!$F$2:$F$200,0)),"")</f>
        <v/>
      </c>
      <c r="AK20" s="43" t="str">
        <f>_xlfn.IFNA(INDEX('R5 XCM Kin'!$J$2:$J$200,MATCH(Women510[[#This Row],[Rider]],'R5 XCM Kin'!$F$2:$F$200,0)),"")</f>
        <v/>
      </c>
      <c r="AL20" s="43">
        <f>_xlfn.IFNA(INDEX('R6 XCM CB'!$J$2:$J$250,MATCH(Women510[[#This Row],[Rider]],'R6 XCM CB'!$F$2:$F$250,0)),"")</f>
        <v>225</v>
      </c>
      <c r="AM20" s="43"/>
      <c r="AN20" s="43"/>
      <c r="AO20" s="101">
        <f>6-COUNTBLANK(Women510[[#This Row],[R1 XCO O''Hal]:[R10 XCM Melrose]])</f>
        <v>1</v>
      </c>
      <c r="AP20" s="63" cm="1">
        <f t="array" ref="AP20">IF(Women510[[#This Row],[Number of Rounds]]&lt;=4,SUM(IF(ISNA(AI20:AN20),0,AI20:AN20)),SUM(LARGE(AI20:AN20,{1,2,3,4})))</f>
        <v>225</v>
      </c>
      <c r="AQ20" s="86">
        <v>3</v>
      </c>
    </row>
    <row r="21" spans="1:43" ht="17" thickBot="1">
      <c r="A21" s="82" t="s">
        <v>951</v>
      </c>
      <c r="B21" s="58">
        <f>_xlfn.IFNA(INDEX('R1 XCO OHal'!$W$2:$W$200,MATCH(Men[[#This Row],[Rider]],'R1 XCO OHal'!$D$2:$D$200,0)),"")</f>
        <v>370</v>
      </c>
      <c r="C21" s="58">
        <f>_xlfn.IFNA(INDEX('R4 XCM Prospect'!$I$2:$I$200,MATCH(Men[[#This Row],[Rider]],'R4 XCM Prospect'!$F$2:$F$200,0)),"")</f>
        <v>330</v>
      </c>
      <c r="D21" s="58">
        <f>_xlfn.IFNA(INDEX('R5 XCM Kin'!$J$2:$J$200,MATCH(Men[[#This Row],[Rider]],'R5 XCM Kin'!$F$2:$F$200,0)),"")</f>
        <v>360</v>
      </c>
      <c r="E21" s="58">
        <f>_xlfn.IFNA(INDEX('R6 XCM CB'!$J$2:$J$250,MATCH(Men[[#This Row],[Rider]],'R6 XCM CB'!$F$2:$F$250,0)),"")</f>
        <v>336</v>
      </c>
      <c r="F21" s="58">
        <f>_xlfn.IFNA(INDEX('R9 XCO Mel'!$J$2:$J$62,MATCH(Men[[#This Row],[Rider]],'R9 XCO Mel'!$D$2:$D$62,0)),"")</f>
        <v>420</v>
      </c>
      <c r="G21" s="58">
        <f>_xlfn.IFNA(INDEX('R10 XCM Wil'!$J$2:$J$77,MATCH(Men[[#This Row],[Rider]],'R10 XCM Wil'!$D$2:$D$77,0)),"")</f>
        <v>400</v>
      </c>
      <c r="H21" s="58">
        <f>6-COUNTBLANK(Men[[#This Row],[R1 XCO O''Hal]:[R10 XCM Melrose]])</f>
        <v>6</v>
      </c>
      <c r="I21" s="104" cm="1">
        <f t="array" ref="I21">IF(Men[[#This Row],[Number of Rounds]]&lt;=4,SUM(IF(ISNA(B21:G21),0,B21:G21)),SUM(LARGE(B21:G21,{1,2,3,4})))</f>
        <v>1550</v>
      </c>
      <c r="J21" s="29" cm="1">
        <f t="array" ref="J21">133-SUM(IF(I21&gt;$I$18:$I$199,1/COUNTIF($I$18:$I$199,$I$18:$I$199)))</f>
        <v>4.0000000000000568</v>
      </c>
      <c r="K21" s="19"/>
      <c r="L21" s="52" t="s">
        <v>1016</v>
      </c>
      <c r="M21" s="65">
        <f>_xlfn.IFNA(INDEX('R1 XCO OHal'!$W$2:$W$200,MATCH(Women[[#This Row],[Rider]],'R1 XCO OHal'!$D$2:$D$200,0)),"")</f>
        <v>350</v>
      </c>
      <c r="N21" s="65">
        <f>_xlfn.IFNA(INDEX('R4 XCM Prospect'!$I$2:$I$200,MATCH(Women[[#This Row],[Rider]],'R4 XCM Prospect'!$F$2:$F$200,0)),"")</f>
        <v>350</v>
      </c>
      <c r="O21" s="65">
        <f>_xlfn.IFNA(INDEX('R5 XCM Kin'!$J$2:$J$200,MATCH(Women[[#This Row],[Rider]],'R5 XCM Kin'!$F$2:$F$200,0)),"")</f>
        <v>350</v>
      </c>
      <c r="P21" s="43">
        <f>_xlfn.IFNA(INDEX('R6 XCM CB'!$J$2:$J$250,MATCH(Women[[#This Row],[Rider]],'R6 XCM CB'!$F$2:$F$250,0)),"")</f>
        <v>350</v>
      </c>
      <c r="Q21" s="43">
        <f>_xlfn.IFNA(INDEX('R9 XCO Mel'!$J$2:$J$62,MATCH(Women[[#This Row],[Rider]],'R9 XCO Mel'!$D$2:$D$62,0)),"")</f>
        <v>350</v>
      </c>
      <c r="R21" s="43">
        <f>_xlfn.IFNA(INDEX('R10 XCM Wil'!$J$2:$J$77,MATCH(Women[[#This Row],[Rider]],'R10 XCM Wil'!$D$2:$D$77,0)),"")</f>
        <v>350</v>
      </c>
      <c r="S21" s="65">
        <f>6-COUNTBLANK(Women[[#This Row],[R1 XCO O''Hal]:[R10 XCM Melrose]])</f>
        <v>6</v>
      </c>
      <c r="T21" s="128" cm="1">
        <f t="array" ref="T21">IF(Women[[#This Row],[Number of Rounds]]&lt;=4,SUM(IF(ISNA(M21:R21),0,M21:R21)),SUM(LARGE(M21:R21,{1,2,3,4})))</f>
        <v>1400</v>
      </c>
      <c r="U21" s="55" cm="1">
        <f t="array" ref="U21">35-SUM(IF(T21&gt;$T$18:$T$61,1/COUNTIF($T$18:$T$61,$T$18:$T$61)))</f>
        <v>4</v>
      </c>
      <c r="V21" s="19"/>
      <c r="W21" s="106" t="s">
        <v>1059</v>
      </c>
      <c r="X21" s="62">
        <f>_xlfn.IFNA(INDEX('R1 XCO OHal'!$W$2:$W$200,MATCH(Junior[[#This Row],[Rider]],'R1 XCO OHal'!$D$2:$D$200,0)),"")</f>
        <v>420</v>
      </c>
      <c r="Y21" s="62">
        <f>_xlfn.IFNA(INDEX('R4 XCM Prospect'!$I$2:$I$200,MATCH(Junior[[#This Row],[Rider]],'R4 XCM Prospect'!$F$2:$F$200,0)),"")</f>
        <v>225</v>
      </c>
      <c r="Z21" s="62">
        <f>_xlfn.IFNA(INDEX('R5 XCM Kin'!$J$2:$J$200,MATCH(Junior[[#This Row],[Rider]],'R5 XCM Kin'!$F$2:$F$200,0)),"")</f>
        <v>225</v>
      </c>
      <c r="AA21" s="25">
        <f>_xlfn.IFNA(INDEX('R6 XCM CB'!$J$2:$J$250,MATCH(Junior[[#This Row],[Rider]],'R6 XCM CB'!$F$2:$F$250,0)),"")</f>
        <v>225</v>
      </c>
      <c r="AB21" s="102">
        <f>_xlfn.IFNA(INDEX('R9 XCO Mel'!$J$2:$J$62,MATCH(Junior[[#This Row],[Rider]],'R9 XCO Mel'!$D$2:$D$62,0)),"")</f>
        <v>500</v>
      </c>
      <c r="AC21" s="102">
        <f>_xlfn.IFNA(INDEX('R10 XCM Wil'!$J$2:$J$77,MATCH(Junior[[#This Row],[Rider]],'R10 XCM Wil'!$D$2:$D$77,0)),"")</f>
        <v>450</v>
      </c>
      <c r="AD21" s="26">
        <f>6-COUNTBLANK(Junior[[#This Row],[R1 XCO O''Hal]:[R10 XCM Melrose]])</f>
        <v>6</v>
      </c>
      <c r="AE21" s="63" cm="1">
        <f t="array" ref="AE21">IF(Junior[[#This Row],[Number of Rounds]]&lt;=4,SUM(IF(ISNA(X21:AC21),0,X21:AC21)),SUM(LARGE(X21:AC21,{1,2,3,4})))</f>
        <v>1595</v>
      </c>
      <c r="AF21" s="29" cm="1">
        <f t="array" ref="AF21">44-SUM(IF(AE21&gt;$AE$18:$AE$84,1/COUNTIF($AE$18:$AE$84,$AE$18:$AE$84)))</f>
        <v>3.9999999999999929</v>
      </c>
      <c r="AG21" s="19"/>
      <c r="AH21" s="52" t="s">
        <v>1644</v>
      </c>
      <c r="AI21" s="62" t="str">
        <f>_xlfn.IFNA(INDEX('R1 XCO OHal'!$W$2:$W$200,MATCH(Women510[[#This Row],[Rider]],'R1 XCO OHal'!$D$2:$D$200,0)),"")</f>
        <v/>
      </c>
      <c r="AJ21" s="62" t="str">
        <f>_xlfn.IFNA(INDEX('R4 XCM Prospect'!$I$2:$I$200,MATCH(Women510[[#This Row],[Rider]],'R4 XCM Prospect'!$F$2:$F$200,0)),"")</f>
        <v/>
      </c>
      <c r="AK21" s="43" t="str">
        <f>_xlfn.IFNA(INDEX('R5 XCM Kin'!$J$2:$J$200,MATCH(Women510[[#This Row],[Rider]],'R5 XCM Kin'!$F$2:$F$200,0)),"")</f>
        <v/>
      </c>
      <c r="AL21" s="43">
        <f>_xlfn.IFNA(INDEX('R6 XCM CB'!$J$2:$J$250,MATCH(Women510[[#This Row],[Rider]],'R6 XCM CB'!$F$2:$F$250,0)),"")</f>
        <v>225</v>
      </c>
      <c r="AM21" s="43"/>
      <c r="AN21" s="43"/>
      <c r="AO21" s="101">
        <f>6-COUNTBLANK(Women510[[#This Row],[R1 XCO O''Hal]:[R10 XCM Melrose]])</f>
        <v>1</v>
      </c>
      <c r="AP21" s="63" cm="1">
        <f t="array" ref="AP21">IF(Women510[[#This Row],[Number of Rounds]]&lt;=4,SUM(IF(ISNA(AI21:AN21),0,AI21:AN21)),SUM(LARGE(AI21:AN21,{1,2,3,4})))</f>
        <v>225</v>
      </c>
      <c r="AQ21" s="86">
        <v>3</v>
      </c>
    </row>
    <row r="22" spans="1:43" ht="17" thickBot="1">
      <c r="A22" s="82" t="s">
        <v>966</v>
      </c>
      <c r="B22" s="58">
        <f>_xlfn.IFNA(INDEX('R1 XCO OHal'!$W$2:$W$200,MATCH(Men[[#This Row],[Rider]],'R1 XCO OHal'!$D$2:$D$200,0)),"")</f>
        <v>336</v>
      </c>
      <c r="C22" s="58">
        <f>_xlfn.IFNA(INDEX('R4 XCM Prospect'!$I$2:$I$200,MATCH(Men[[#This Row],[Rider]],'R4 XCM Prospect'!$F$2:$F$200,0)),"")</f>
        <v>400</v>
      </c>
      <c r="D22" s="58">
        <f>_xlfn.IFNA(INDEX('R5 XCM Kin'!$J$2:$J$200,MATCH(Men[[#This Row],[Rider]],'R5 XCM Kin'!$F$2:$F$200,0)),"")</f>
        <v>390</v>
      </c>
      <c r="E22" s="58">
        <f>_xlfn.IFNA(INDEX('R6 XCM CB'!$J$2:$J$250,MATCH(Men[[#This Row],[Rider]],'R6 XCM CB'!$F$2:$F$250,0)),"")</f>
        <v>400</v>
      </c>
      <c r="F22" s="58" t="str">
        <f>_xlfn.IFNA(INDEX('R9 XCO Mel'!$J$2:$J$62,MATCH(Men[[#This Row],[Rider]],'R9 XCO Mel'!$D$2:$D$62,0)),"")</f>
        <v/>
      </c>
      <c r="G22" s="58" t="str">
        <f>_xlfn.IFNA(INDEX('R10 XCM Wil'!$J$2:$J$77,MATCH(Men[[#This Row],[Rider]],'R10 XCM Wil'!$D$2:$D$77,0)),"")</f>
        <v/>
      </c>
      <c r="H22" s="58">
        <f>6-COUNTBLANK(Men[[#This Row],[R1 XCO O''Hal]:[R10 XCM Melrose]])</f>
        <v>4</v>
      </c>
      <c r="I22" s="104" cm="1">
        <f t="array" ref="I22">IF(Men[[#This Row],[Number of Rounds]]&lt;=4,SUM(IF(ISNA(B22:G22),0,B22:G22)),SUM(LARGE(B22:G22,{1,2,3,4})))</f>
        <v>1526</v>
      </c>
      <c r="J22" s="29" cm="1">
        <f t="array" ref="J22">133-SUM(IF(I22&gt;$I$18:$I$199,1/COUNTIF($I$18:$I$199,$I$18:$I$199)))</f>
        <v>5.0000000000000711</v>
      </c>
      <c r="K22" s="19"/>
      <c r="L22" s="52" t="s">
        <v>1242</v>
      </c>
      <c r="M22" s="65" t="str">
        <f>_xlfn.IFNA(INDEX('R1 XCO OHal'!$W$2:$W$200,MATCH(Women[[#This Row],[Rider]],'R1 XCO OHal'!$D$2:$D$200,0)),"")</f>
        <v/>
      </c>
      <c r="N22" s="65">
        <f>_xlfn.IFNA(INDEX('R4 XCM Prospect'!$I$2:$I$200,MATCH(Women[[#This Row],[Rider]],'R4 XCM Prospect'!$F$2:$F$200,0)),"")</f>
        <v>270</v>
      </c>
      <c r="O22" s="65">
        <f>_xlfn.IFNA(INDEX('R5 XCM Kin'!$J$2:$J$200,MATCH(Women[[#This Row],[Rider]],'R5 XCM Kin'!$F$2:$F$200,0)),"")</f>
        <v>294</v>
      </c>
      <c r="P22" s="43">
        <f>_xlfn.IFNA(INDEX('R6 XCM CB'!$J$2:$J$250,MATCH(Women[[#This Row],[Rider]],'R6 XCM CB'!$F$2:$F$250,0)),"")</f>
        <v>294</v>
      </c>
      <c r="Q22" s="43">
        <f>_xlfn.IFNA(INDEX('R9 XCO Mel'!$J$2:$J$62,MATCH(Women[[#This Row],[Rider]],'R9 XCO Mel'!$D$2:$D$62,0)),"")</f>
        <v>280</v>
      </c>
      <c r="R22" s="43">
        <f>_xlfn.IFNA(INDEX('R10 XCM Wil'!$J$2:$J$77,MATCH(Women[[#This Row],[Rider]],'R10 XCM Wil'!$D$2:$D$77,0)),"")</f>
        <v>315</v>
      </c>
      <c r="S22" s="65">
        <f>6-COUNTBLANK(Women[[#This Row],[R1 XCO O''Hal]:[R10 XCM Melrose]])</f>
        <v>5</v>
      </c>
      <c r="T22" s="128" cm="1">
        <f t="array" ref="T22">IF(Women[[#This Row],[Number of Rounds]]&lt;=4,SUM(IF(ISNA(M22:R22),0,M22:R22)),SUM(LARGE(M22:R22,{1,2,3,4})))</f>
        <v>1183</v>
      </c>
      <c r="U22" s="55" cm="1">
        <f t="array" ref="U22">35-SUM(IF(T22&gt;$T$18:$T$61,1/COUNTIF($T$18:$T$61,$T$18:$T$61)))</f>
        <v>5</v>
      </c>
      <c r="V22" s="19"/>
      <c r="W22" s="126" t="s">
        <v>1037</v>
      </c>
      <c r="X22" s="146">
        <f>_xlfn.IFNA(INDEX('R1 XCO OHal'!$W$2:$W$200,MATCH(Junior[[#This Row],[Rider]],'R1 XCO OHal'!$D$2:$D$200,0)),"")</f>
        <v>500</v>
      </c>
      <c r="Y22" s="146">
        <f>_xlfn.IFNA(INDEX('R4 XCM Prospect'!$I$2:$I$200,MATCH(Junior[[#This Row],[Rider]],'R4 XCM Prospect'!$F$2:$F$200,0)),"")</f>
        <v>500</v>
      </c>
      <c r="Z22" s="146" t="str">
        <f>_xlfn.IFNA(INDEX('R5 XCM Kin'!$J$2:$J$200,MATCH(Junior[[#This Row],[Rider]],'R5 XCM Kin'!$F$2:$F$200,0)),"")</f>
        <v/>
      </c>
      <c r="AA22" s="124">
        <f>_xlfn.IFNA(INDEX('R6 XCM CB'!$J$2:$J$250,MATCH(Junior[[#This Row],[Rider]],'R6 XCM CB'!$F$2:$F$250,0)),"")</f>
        <v>420</v>
      </c>
      <c r="AB22" s="102" t="str">
        <f>_xlfn.IFNA(INDEX('R9 XCO Mel'!$J$2:$J$62,MATCH(Junior[[#This Row],[Rider]],'R9 XCO Mel'!$D$2:$D$62,0)),"")</f>
        <v/>
      </c>
      <c r="AC22" s="102" t="str">
        <f>_xlfn.IFNA(INDEX('R10 XCM Wil'!$J$2:$J$77,MATCH(Junior[[#This Row],[Rider]],'R10 XCM Wil'!$D$2:$D$77,0)),"")</f>
        <v/>
      </c>
      <c r="AD22" s="125">
        <f>6-COUNTBLANK(Junior[[#This Row],[R1 XCO O''Hal]:[R10 XCM Melrose]])</f>
        <v>3</v>
      </c>
      <c r="AE22" s="129" cm="1">
        <f t="array" ref="AE22">IF(Junior[[#This Row],[Number of Rounds]]&lt;=4,SUM(IF(ISNA(X22:AC22),0,X22:AC22)),SUM(LARGE(X22:AC22,{1,2,3,4})))</f>
        <v>1420</v>
      </c>
      <c r="AF22" s="29" cm="1">
        <f t="array" ref="AF22">44-SUM(IF(AE22&gt;$AE$18:$AE$84,1/COUNTIF($AE$18:$AE$84,$AE$18:$AE$84)))</f>
        <v>4.9999999999999929</v>
      </c>
      <c r="AG22" s="19"/>
      <c r="AH22" s="56"/>
      <c r="AI22" s="62" t="str">
        <f>_xlfn.IFNA(INDEX('R1 XCO OHal'!$W$2:$W$200,MATCH(Women510[[#This Row],[Rider]],'R1 XCO OHal'!$D$2:$D$200,0)),"")</f>
        <v/>
      </c>
      <c r="AJ22" s="62" t="str">
        <f>_xlfn.IFNA(INDEX('R4 XCM Prospect'!$I$2:$I$200,MATCH(Women510[[#This Row],[Rider]],'R4 XCM Prospect'!$F$2:$F$200,0)),"")</f>
        <v/>
      </c>
      <c r="AK22" s="43" t="str">
        <f>_xlfn.IFNA(INDEX('R5 XCM Kin'!$J$2:$J$200,MATCH(Women510[[#This Row],[Rider]],'R5 XCM Kin'!$F$2:$F$200,0)),"")</f>
        <v/>
      </c>
      <c r="AL22" s="57" t="str">
        <f>_xlfn.IFNA(INDEX('R6 XCM CB'!$J$2:$J$250,MATCH(Women510[[#This Row],[Rider]],'R6 XCM CB'!$F$2:$F$250,0)),"")</f>
        <v/>
      </c>
      <c r="AM22" s="57"/>
      <c r="AN22" s="57"/>
      <c r="AO22" s="57"/>
      <c r="AP22" s="63"/>
      <c r="AQ22" s="87"/>
    </row>
    <row r="23" spans="1:43" ht="17" thickBot="1">
      <c r="A23" s="82" t="s">
        <v>954</v>
      </c>
      <c r="B23" s="58">
        <f>_xlfn.IFNA(INDEX('R1 XCO OHal'!$W$2:$W$200,MATCH(Men[[#This Row],[Rider]],'R1 XCO OHal'!$D$2:$D$200,0)),"")</f>
        <v>340</v>
      </c>
      <c r="C23" s="58">
        <f>_xlfn.IFNA(INDEX('R4 XCM Prospect'!$I$2:$I$200,MATCH(Men[[#This Row],[Rider]],'R4 XCM Prospect'!$F$2:$F$200,0)),"")</f>
        <v>350</v>
      </c>
      <c r="D23" s="58">
        <f>_xlfn.IFNA(INDEX('R5 XCM Kin'!$J$2:$J$200,MATCH(Men[[#This Row],[Rider]],'R5 XCM Kin'!$F$2:$F$200,0)),"")</f>
        <v>340</v>
      </c>
      <c r="E23" s="58">
        <f>_xlfn.IFNA(INDEX('R6 XCM CB'!$J$2:$J$250,MATCH(Men[[#This Row],[Rider]],'R6 XCM CB'!$F$2:$F$250,0)),"")</f>
        <v>390</v>
      </c>
      <c r="F23" s="58">
        <f>_xlfn.IFNA(INDEX('R9 XCO Mel'!$J$2:$J$62,MATCH(Men[[#This Row],[Rider]],'R9 XCO Mel'!$D$2:$D$62,0)),"")</f>
        <v>390</v>
      </c>
      <c r="G23" s="58">
        <f>_xlfn.IFNA(INDEX('R10 XCM Wil'!$J$2:$J$77,MATCH(Men[[#This Row],[Rider]],'R10 XCM Wil'!$D$2:$D$77,0)),"")</f>
        <v>390</v>
      </c>
      <c r="H23" s="58">
        <f>6-COUNTBLANK(Men[[#This Row],[R1 XCO O''Hal]:[R10 XCM Melrose]])</f>
        <v>6</v>
      </c>
      <c r="I23" s="104" cm="1">
        <f t="array" ref="I23">IF(Men[[#This Row],[Number of Rounds]]&lt;=4,SUM(IF(ISNA(B23:G23),0,B23:G23)),SUM(LARGE(B23:G23,{1,2,3,4})))</f>
        <v>1520</v>
      </c>
      <c r="J23" s="29" cm="1">
        <f t="array" ref="J23">133-SUM(IF(I23&gt;$I$18:$I$199,1/COUNTIF($I$18:$I$199,$I$18:$I$199)))</f>
        <v>6.0000000000000711</v>
      </c>
      <c r="K23" s="19"/>
      <c r="L23" s="52" t="s">
        <v>962</v>
      </c>
      <c r="M23" s="127">
        <f>_xlfn.IFNA(INDEX('R1 XCO OHal'!$W$2:$W$200,MATCH(Women[[#This Row],[Rider]],'R1 XCO OHal'!$D$2:$D$200,0)),"")</f>
        <v>420</v>
      </c>
      <c r="N23" s="127" t="str">
        <f>_xlfn.IFNA(INDEX('R4 XCM Prospect'!$I$2:$I$200,MATCH(Women[[#This Row],[Rider]],'R4 XCM Prospect'!$F$2:$F$200,0)),"")</f>
        <v/>
      </c>
      <c r="O23" s="127" t="str">
        <f>_xlfn.IFNA(INDEX('R5 XCM Kin'!$J$2:$J$200,MATCH(Women[[#This Row],[Rider]],'R5 XCM Kin'!$F$2:$F$200,0)),"")</f>
        <v/>
      </c>
      <c r="P23" s="144" t="str">
        <f>_xlfn.IFNA(INDEX('R6 XCM CB'!$J$2:$J$250,MATCH(Women[[#This Row],[Rider]],'R6 XCM CB'!$F$2:$F$250,0)),"")</f>
        <v/>
      </c>
      <c r="Q23" s="144">
        <f>_xlfn.IFNA(INDEX('R9 XCO Mel'!$J$2:$J$62,MATCH(Women[[#This Row],[Rider]],'R9 XCO Mel'!$D$2:$D$62,0)),"")</f>
        <v>500</v>
      </c>
      <c r="R23" s="144">
        <f>_xlfn.IFNA(INDEX('R10 XCM Wil'!$J$2:$J$77,MATCH(Women[[#This Row],[Rider]],'R10 XCM Wil'!$D$2:$D$77,0)),"")</f>
        <v>250</v>
      </c>
      <c r="S23" s="127">
        <f>6-COUNTBLANK(Women[[#This Row],[R1 XCO O''Hal]:[R10 XCM Melrose]])</f>
        <v>3</v>
      </c>
      <c r="T23" s="128" cm="1">
        <f t="array" ref="T23">IF(Women[[#This Row],[Number of Rounds]]&lt;=4,SUM(IF(ISNA(M23:R23),0,M23:R23)),SUM(LARGE(M23:R23,{1,2,3,4})))</f>
        <v>1170</v>
      </c>
      <c r="U23" s="55" cm="1">
        <f t="array" ref="U23">35-SUM(IF(T23&gt;$T$18:$T$61,1/COUNTIF($T$18:$T$61,$T$18:$T$61)))</f>
        <v>6</v>
      </c>
      <c r="V23" s="19"/>
      <c r="W23" s="106" t="s">
        <v>1038</v>
      </c>
      <c r="X23" s="62">
        <f>_xlfn.IFNA(INDEX('R1 XCO OHal'!$W$2:$W$200,MATCH(Junior[[#This Row],[Rider]],'R1 XCO OHal'!$D$2:$D$200,0)),"")</f>
        <v>450</v>
      </c>
      <c r="Y23" s="62" t="str">
        <f>_xlfn.IFNA(INDEX('R4 XCM Prospect'!$I$2:$I$200,MATCH(Junior[[#This Row],[Rider]],'R4 XCM Prospect'!$F$2:$F$200,0)),"")</f>
        <v/>
      </c>
      <c r="Z23" s="62">
        <f>_xlfn.IFNA(INDEX('R5 XCM Kin'!$J$2:$J$200,MATCH(Junior[[#This Row],[Rider]],'R5 XCM Kin'!$F$2:$F$200,0)),"")</f>
        <v>450</v>
      </c>
      <c r="AA23" s="25">
        <f>_xlfn.IFNA(INDEX('R6 XCM CB'!$J$2:$J$250,MATCH(Junior[[#This Row],[Rider]],'R6 XCM CB'!$F$2:$F$250,0)),"")</f>
        <v>500</v>
      </c>
      <c r="AB23" s="102" t="str">
        <f>_xlfn.IFNA(INDEX('R9 XCO Mel'!$J$2:$J$62,MATCH(Junior[[#This Row],[Rider]],'R9 XCO Mel'!$D$2:$D$62,0)),"")</f>
        <v/>
      </c>
      <c r="AC23" s="102" t="str">
        <f>_xlfn.IFNA(INDEX('R10 XCM Wil'!$J$2:$J$77,MATCH(Junior[[#This Row],[Rider]],'R10 XCM Wil'!$D$2:$D$77,0)),"")</f>
        <v/>
      </c>
      <c r="AD23" s="26">
        <f>6-COUNTBLANK(Junior[[#This Row],[R1 XCO O''Hal]:[R10 XCM Melrose]])</f>
        <v>3</v>
      </c>
      <c r="AE23" s="63" cm="1">
        <f t="array" ref="AE23">IF(Junior[[#This Row],[Number of Rounds]]&lt;=4,SUM(IF(ISNA(X23:AC23),0,X23:AC23)),SUM(LARGE(X23:AC23,{1,2,3,4})))</f>
        <v>1400</v>
      </c>
      <c r="AF23" s="29" cm="1">
        <f t="array" ref="AF23">44-SUM(IF(AE23&gt;$AE$18:$AE$84,1/COUNTIF($AE$18:$AE$84,$AE$18:$AE$84)))</f>
        <v>6.0000000000000071</v>
      </c>
      <c r="AG23" s="19"/>
      <c r="AH23" s="59"/>
      <c r="AI23" s="60"/>
      <c r="AJ23" s="60"/>
      <c r="AK23" s="60"/>
      <c r="AL23" s="60"/>
      <c r="AM23" s="60"/>
      <c r="AN23" s="60"/>
      <c r="AO23" s="60"/>
      <c r="AP23" s="60"/>
      <c r="AQ23" s="44"/>
    </row>
    <row r="24" spans="1:43" ht="17" thickBot="1">
      <c r="A24" s="82" t="s">
        <v>969</v>
      </c>
      <c r="B24" s="58">
        <f>_xlfn.IFNA(INDEX('R1 XCO OHal'!$W$2:$W$200,MATCH(Men[[#This Row],[Rider]],'R1 XCO OHal'!$D$2:$D$200,0)),"")</f>
        <v>304</v>
      </c>
      <c r="C24" s="58">
        <f>_xlfn.IFNA(INDEX('R4 XCM Prospect'!$I$2:$I$200,MATCH(Men[[#This Row],[Rider]],'R4 XCM Prospect'!$F$2:$F$200,0)),"")</f>
        <v>360</v>
      </c>
      <c r="D24" s="58">
        <f>_xlfn.IFNA(INDEX('R5 XCM Kin'!$J$2:$J$200,MATCH(Men[[#This Row],[Rider]],'R5 XCM Kin'!$F$2:$F$200,0)),"")</f>
        <v>320</v>
      </c>
      <c r="E24" s="58">
        <f>_xlfn.IFNA(INDEX('R6 XCM CB'!$J$2:$J$250,MATCH(Men[[#This Row],[Rider]],'R6 XCM CB'!$F$2:$F$250,0)),"")</f>
        <v>320</v>
      </c>
      <c r="F24" s="58">
        <f>_xlfn.IFNA(INDEX('R9 XCO Mel'!$J$2:$J$62,MATCH(Men[[#This Row],[Rider]],'R9 XCO Mel'!$D$2:$D$62,0)),"")</f>
        <v>400</v>
      </c>
      <c r="G24" s="58">
        <f>_xlfn.IFNA(INDEX('R10 XCM Wil'!$J$2:$J$77,MATCH(Men[[#This Row],[Rider]],'R10 XCM Wil'!$D$2:$D$77,0)),"")</f>
        <v>400</v>
      </c>
      <c r="H24" s="58">
        <f>6-COUNTBLANK(Men[[#This Row],[R1 XCO O''Hal]:[R10 XCM Melrose]])</f>
        <v>6</v>
      </c>
      <c r="I24" s="104" cm="1">
        <f t="array" ref="I24">IF(Men[[#This Row],[Number of Rounds]]&lt;=4,SUM(IF(ISNA(B24:G24),0,B24:G24)),SUM(LARGE(B24:G24,{1,2,3,4})))</f>
        <v>1480</v>
      </c>
      <c r="J24" s="29" cm="1">
        <f t="array" ref="J24">133-SUM(IF(I24&gt;$I$18:$I$199,1/COUNTIF($I$18:$I$199,$I$18:$I$199)))</f>
        <v>7.0000000000000711</v>
      </c>
      <c r="K24" s="19"/>
      <c r="L24" s="52" t="s">
        <v>960</v>
      </c>
      <c r="M24" s="65">
        <f>_xlfn.IFNA(INDEX('R1 XCO OHal'!$W$2:$W$200,MATCH(Women[[#This Row],[Rider]],'R1 XCO OHal'!$D$2:$D$200,0)),"")</f>
        <v>500</v>
      </c>
      <c r="N24" s="65">
        <f>_xlfn.IFNA(INDEX('R4 XCM Prospect'!$I$2:$I$200,MATCH(Women[[#This Row],[Rider]],'R4 XCM Prospect'!$F$2:$F$200,0)),"")</f>
        <v>450</v>
      </c>
      <c r="O24" s="65">
        <f>_xlfn.IFNA(INDEX('R5 XCM Kin'!$J$2:$J$200,MATCH(Women[[#This Row],[Rider]],'R5 XCM Kin'!$F$2:$F$200,0)),"")</f>
        <v>200</v>
      </c>
      <c r="P24" s="43" t="str">
        <f>_xlfn.IFNA(INDEX('R6 XCM CB'!$J$2:$J$250,MATCH(Women[[#This Row],[Rider]],'R6 XCM CB'!$F$2:$F$250,0)),"")</f>
        <v/>
      </c>
      <c r="Q24" s="43" t="str">
        <f>_xlfn.IFNA(INDEX('R9 XCO Mel'!$J$2:$J$62,MATCH(Women[[#This Row],[Rider]],'R9 XCO Mel'!$D$2:$D$62,0)),"")</f>
        <v/>
      </c>
      <c r="R24" s="43" t="str">
        <f>_xlfn.IFNA(INDEX('R10 XCM Wil'!$J$2:$J$77,MATCH(Women[[#This Row],[Rider]],'R10 XCM Wil'!$D$2:$D$77,0)),"")</f>
        <v/>
      </c>
      <c r="S24" s="65">
        <f>6-COUNTBLANK(Women[[#This Row],[R1 XCO O''Hal]:[R10 XCM Melrose]])</f>
        <v>3</v>
      </c>
      <c r="T24" s="128" cm="1">
        <f t="array" ref="T24">IF(Women[[#This Row],[Number of Rounds]]&lt;=4,SUM(IF(ISNA(M24:R24),0,M24:R24)),SUM(LARGE(M24:R24,{1,2,3,4})))</f>
        <v>1150</v>
      </c>
      <c r="U24" s="55" cm="1">
        <f t="array" ref="U24">35-SUM(IF(T24&gt;$T$18:$T$61,1/COUNTIF($T$18:$T$61,$T$18:$T$61)))</f>
        <v>7</v>
      </c>
      <c r="V24" s="19"/>
      <c r="W24" s="126" t="s">
        <v>1033</v>
      </c>
      <c r="X24" s="62">
        <f>_xlfn.IFNA(INDEX('R1 XCO OHal'!$W$2:$W$200,MATCH(Junior[[#This Row],[Rider]],'R1 XCO OHal'!$D$2:$D$200,0)),"")</f>
        <v>450</v>
      </c>
      <c r="Y24" s="62">
        <f>_xlfn.IFNA(INDEX('R4 XCM Prospect'!$I$2:$I$200,MATCH(Junior[[#This Row],[Rider]],'R4 XCM Prospect'!$F$2:$F$200,0)),"")</f>
        <v>500</v>
      </c>
      <c r="Z24" s="62">
        <f>_xlfn.IFNA(INDEX('R5 XCM Kin'!$J$2:$J$200,MATCH(Junior[[#This Row],[Rider]],'R5 XCM Kin'!$F$2:$F$200,0)),"")</f>
        <v>450</v>
      </c>
      <c r="AA24" s="25" t="str">
        <f>_xlfn.IFNA(INDEX('R6 XCM CB'!$J$2:$J$250,MATCH(Junior[[#This Row],[Rider]],'R6 XCM CB'!$F$2:$F$250,0)),"")</f>
        <v/>
      </c>
      <c r="AB24" s="102" t="str">
        <f>_xlfn.IFNA(INDEX('R9 XCO Mel'!$J$2:$J$62,MATCH(Junior[[#This Row],[Rider]],'R9 XCO Mel'!$D$2:$D$62,0)),"")</f>
        <v/>
      </c>
      <c r="AC24" s="102" t="str">
        <f>_xlfn.IFNA(INDEX('R10 XCM Wil'!$J$2:$J$77,MATCH(Junior[[#This Row],[Rider]],'R10 XCM Wil'!$D$2:$D$77,0)),"")</f>
        <v/>
      </c>
      <c r="AD24" s="26">
        <f>6-COUNTBLANK(Junior[[#This Row],[R1 XCO O''Hal]:[R10 XCM Melrose]])</f>
        <v>3</v>
      </c>
      <c r="AE24" s="63" cm="1">
        <f t="array" ref="AE24">IF(Junior[[#This Row],[Number of Rounds]]&lt;=4,SUM(IF(ISNA(X24:AC24),0,X24:AC24)),SUM(LARGE(X24:AC24,{1,2,3,4})))</f>
        <v>1400</v>
      </c>
      <c r="AF24" s="29" cm="1">
        <f t="array" ref="AF24">44-SUM(IF(AE24&gt;$AE$18:$AE$84,1/COUNTIF($AE$18:$AE$84,$AE$18:$AE$84)))</f>
        <v>6.0000000000000071</v>
      </c>
      <c r="AG24" s="19"/>
      <c r="AH24" s="88"/>
      <c r="AI24" s="60"/>
      <c r="AJ24" s="60"/>
      <c r="AK24" s="60"/>
      <c r="AL24" s="60"/>
      <c r="AM24" s="60"/>
      <c r="AN24" s="60"/>
      <c r="AO24" s="60"/>
      <c r="AP24" s="60"/>
      <c r="AQ24" s="44"/>
    </row>
    <row r="25" spans="1:43" ht="17" thickBot="1">
      <c r="A25" s="82" t="s">
        <v>970</v>
      </c>
      <c r="B25" s="58">
        <f>_xlfn.IFNA(INDEX('R1 XCO OHal'!$W$2:$W$200,MATCH(Men[[#This Row],[Rider]],'R1 XCO OHal'!$D$2:$D$200,0)),"")</f>
        <v>296</v>
      </c>
      <c r="C25" s="58">
        <f>_xlfn.IFNA(INDEX('R4 XCM Prospect'!$I$2:$I$200,MATCH(Men[[#This Row],[Rider]],'R4 XCM Prospect'!$F$2:$F$200,0)),"")</f>
        <v>312</v>
      </c>
      <c r="D25" s="58">
        <f>_xlfn.IFNA(INDEX('R5 XCM Kin'!$J$2:$J$200,MATCH(Men[[#This Row],[Rider]],'R5 XCM Kin'!$F$2:$F$200,0)),"")</f>
        <v>360</v>
      </c>
      <c r="E25" s="58">
        <f>_xlfn.IFNA(INDEX('R6 XCM CB'!$J$2:$J$250,MATCH(Men[[#This Row],[Rider]],'R6 XCM CB'!$F$2:$F$250,0)),"")</f>
        <v>400</v>
      </c>
      <c r="F25" s="58">
        <f>_xlfn.IFNA(INDEX('R9 XCO Mel'!$J$2:$J$62,MATCH(Men[[#This Row],[Rider]],'R9 XCO Mel'!$D$2:$D$62,0)),"")</f>
        <v>320</v>
      </c>
      <c r="G25" s="58">
        <f>_xlfn.IFNA(INDEX('R10 XCM Wil'!$J$2:$J$77,MATCH(Men[[#This Row],[Rider]],'R10 XCM Wil'!$D$2:$D$77,0)),"")</f>
        <v>360</v>
      </c>
      <c r="H25" s="58">
        <f>6-COUNTBLANK(Men[[#This Row],[R1 XCO O''Hal]:[R10 XCM Melrose]])</f>
        <v>6</v>
      </c>
      <c r="I25" s="104" cm="1">
        <f t="array" ref="I25">IF(Men[[#This Row],[Number of Rounds]]&lt;=4,SUM(IF(ISNA(B25:G25),0,B25:G25)),SUM(LARGE(B25:G25,{1,2,3,4})))</f>
        <v>1440</v>
      </c>
      <c r="J25" s="29" cm="1">
        <f t="array" ref="J25">133-SUM(IF(I25&gt;$I$18:$I$199,1/COUNTIF($I$18:$I$199,$I$18:$I$199)))</f>
        <v>8.0000000000000711</v>
      </c>
      <c r="K25" s="19"/>
      <c r="L25" s="52" t="s">
        <v>963</v>
      </c>
      <c r="M25" s="65">
        <f>_xlfn.IFNA(INDEX('R1 XCO OHal'!$W$2:$W$200,MATCH(Women[[#This Row],[Rider]],'R1 XCO OHal'!$D$2:$D$200,0)),"")</f>
        <v>400</v>
      </c>
      <c r="N25" s="65">
        <f>_xlfn.IFNA(INDEX('R4 XCM Prospect'!$I$2:$I$200,MATCH(Women[[#This Row],[Rider]],'R4 XCM Prospect'!$F$2:$F$200,0)),"")</f>
        <v>250</v>
      </c>
      <c r="O25" s="65">
        <f>_xlfn.IFNA(INDEX('R5 XCM Kin'!$J$2:$J$200,MATCH(Women[[#This Row],[Rider]],'R5 XCM Kin'!$F$2:$F$200,0)),"")</f>
        <v>250</v>
      </c>
      <c r="P25" s="43">
        <f>_xlfn.IFNA(INDEX('R6 XCM CB'!$J$2:$J$250,MATCH(Women[[#This Row],[Rider]],'R6 XCM CB'!$F$2:$F$250,0)),"")</f>
        <v>250</v>
      </c>
      <c r="Q25" s="43" t="str">
        <f>_xlfn.IFNA(INDEX('R9 XCO Mel'!$J$2:$J$62,MATCH(Women[[#This Row],[Rider]],'R9 XCO Mel'!$D$2:$D$62,0)),"")</f>
        <v/>
      </c>
      <c r="R25" s="43" t="str">
        <f>_xlfn.IFNA(INDEX('R10 XCM Wil'!$J$2:$J$77,MATCH(Women[[#This Row],[Rider]],'R10 XCM Wil'!$D$2:$D$77,0)),"")</f>
        <v/>
      </c>
      <c r="S25" s="65">
        <f>6-COUNTBLANK(Women[[#This Row],[R1 XCO O''Hal]:[R10 XCM Melrose]])</f>
        <v>4</v>
      </c>
      <c r="T25" s="128" cm="1">
        <f t="array" ref="T25">IF(Women[[#This Row],[Number of Rounds]]&lt;=4,SUM(IF(ISNA(M25:R25),0,M25:R25)),SUM(LARGE(M25:R25,{1,2,3,4})))</f>
        <v>1150</v>
      </c>
      <c r="U25" s="55" cm="1">
        <f t="array" ref="U25">35-SUM(IF(T25&gt;$T$18:$T$61,1/COUNTIF($T$18:$T$61,$T$18:$T$61)))</f>
        <v>7</v>
      </c>
      <c r="V25" s="19"/>
      <c r="W25" s="106" t="s">
        <v>1411</v>
      </c>
      <c r="X25" s="62" t="str">
        <f>_xlfn.IFNA(INDEX('R1 XCO OHal'!$W$2:$W$200,MATCH(Junior[[#This Row],[Rider]],'R1 XCO OHal'!$D$2:$D$200,0)),"")</f>
        <v/>
      </c>
      <c r="Y25" s="62" t="str">
        <f>_xlfn.IFNA(INDEX('R4 XCM Prospect'!$I$2:$I$200,MATCH(Junior[[#This Row],[Rider]],'R4 XCM Prospect'!$F$2:$F$200,0)),"")</f>
        <v/>
      </c>
      <c r="Z25" s="62">
        <f>_xlfn.IFNA(INDEX('R5 XCM Kin'!$J$2:$J$200,MATCH(Junior[[#This Row],[Rider]],'R5 XCM Kin'!$F$2:$F$200,0)),"")</f>
        <v>225</v>
      </c>
      <c r="AA25" s="25">
        <f>_xlfn.IFNA(INDEX('R6 XCM CB'!$J$2:$J$250,MATCH(Junior[[#This Row],[Rider]],'R6 XCM CB'!$F$2:$F$250,0)),"")</f>
        <v>250</v>
      </c>
      <c r="AB25" s="102">
        <f>_xlfn.IFNA(INDEX('R9 XCO Mel'!$J$2:$J$62,MATCH(Junior[[#This Row],[Rider]],'R9 XCO Mel'!$D$2:$D$62,0)),"")</f>
        <v>420</v>
      </c>
      <c r="AC25" s="102">
        <f>_xlfn.IFNA(INDEX('R10 XCM Wil'!$J$2:$J$77,MATCH(Junior[[#This Row],[Rider]],'R10 XCM Wil'!$D$2:$D$77,0)),"")</f>
        <v>500</v>
      </c>
      <c r="AD25" s="26">
        <f>6-COUNTBLANK(Junior[[#This Row],[R1 XCO O''Hal]:[R10 XCM Melrose]])</f>
        <v>4</v>
      </c>
      <c r="AE25" s="63" cm="1">
        <f t="array" ref="AE25">IF(Junior[[#This Row],[Number of Rounds]]&lt;=4,SUM(IF(ISNA(X25:AC25),0,X25:AC25)),SUM(LARGE(X25:AC25,{1,2,3,4})))</f>
        <v>1395</v>
      </c>
      <c r="AF25" s="29" cm="1">
        <f t="array" ref="AF25">44-SUM(IF(AE25&gt;$AE$18:$AE$84,1/COUNTIF($AE$18:$AE$84,$AE$18:$AE$84)))</f>
        <v>7.0000000000000071</v>
      </c>
      <c r="AG25" s="19"/>
      <c r="AH25" s="59"/>
      <c r="AI25" s="60"/>
      <c r="AJ25" s="60"/>
      <c r="AK25" s="60"/>
      <c r="AL25" s="60"/>
      <c r="AM25" s="60"/>
      <c r="AN25" s="60"/>
      <c r="AO25" s="60"/>
      <c r="AP25" s="60"/>
      <c r="AQ25" s="44"/>
    </row>
    <row r="26" spans="1:43" ht="17" thickBot="1">
      <c r="A26" s="82" t="s">
        <v>967</v>
      </c>
      <c r="B26" s="58">
        <f>_xlfn.IFNA(INDEX('R1 XCO OHal'!$W$2:$W$200,MATCH(Men[[#This Row],[Rider]],'R1 XCO OHal'!$D$2:$D$200,0)),"")</f>
        <v>320</v>
      </c>
      <c r="C26" s="58">
        <f>_xlfn.IFNA(INDEX('R4 XCM Prospect'!$I$2:$I$200,MATCH(Men[[#This Row],[Rider]],'R4 XCM Prospect'!$F$2:$F$200,0)),"")</f>
        <v>336</v>
      </c>
      <c r="D26" s="58">
        <f>_xlfn.IFNA(INDEX('R5 XCM Kin'!$J$2:$J$200,MATCH(Men[[#This Row],[Rider]],'R5 XCM Kin'!$F$2:$F$200,0)),"")</f>
        <v>336</v>
      </c>
      <c r="E26" s="58" t="str">
        <f>_xlfn.IFNA(INDEX('R6 XCM CB'!$J$2:$J$250,MATCH(Men[[#This Row],[Rider]],'R6 XCM CB'!$F$2:$F$250,0)),"")</f>
        <v/>
      </c>
      <c r="F26" s="58">
        <f>_xlfn.IFNA(INDEX('R9 XCO Mel'!$J$2:$J$62,MATCH(Men[[#This Row],[Rider]],'R9 XCO Mel'!$D$2:$D$62,0)),"")</f>
        <v>360</v>
      </c>
      <c r="G26" s="58">
        <f>_xlfn.IFNA(INDEX('R10 XCM Wil'!$J$2:$J$77,MATCH(Men[[#This Row],[Rider]],'R10 XCM Wil'!$D$2:$D$77,0)),"")</f>
        <v>336</v>
      </c>
      <c r="H26" s="58">
        <f>6-COUNTBLANK(Men[[#This Row],[R1 XCO O''Hal]:[R10 XCM Melrose]])</f>
        <v>5</v>
      </c>
      <c r="I26" s="104" cm="1">
        <f t="array" ref="I26">IF(Men[[#This Row],[Number of Rounds]]&lt;=4,SUM(IF(ISNA(B26:G26),0,B26:G26)),SUM(LARGE(B26:G26,{1,2,3,4})))</f>
        <v>1368</v>
      </c>
      <c r="J26" s="29" cm="1">
        <f t="array" ref="J26">133-SUM(IF(I26&gt;$I$18:$I$199,1/COUNTIF($I$18:$I$199,$I$18:$I$199)))</f>
        <v>9.0000000000000711</v>
      </c>
      <c r="K26" s="19"/>
      <c r="L26" s="52" t="s">
        <v>1444</v>
      </c>
      <c r="M26" s="127" t="str">
        <f>_xlfn.IFNA(INDEX('R1 XCO OHal'!$W$2:$W$200,MATCH(Women[[#This Row],[Rider]],'R1 XCO OHal'!$D$2:$D$200,0)),"")</f>
        <v/>
      </c>
      <c r="N26" s="127" t="str">
        <f>_xlfn.IFNA(INDEX('R4 XCM Prospect'!$I$2:$I$200,MATCH(Women[[#This Row],[Rider]],'R4 XCM Prospect'!$F$2:$F$200,0)),"")</f>
        <v/>
      </c>
      <c r="O26" s="127">
        <f>_xlfn.IFNA(INDEX('R5 XCM Kin'!$J$2:$J$200,MATCH(Women[[#This Row],[Rider]],'R5 XCM Kin'!$F$2:$F$200,0)),"")</f>
        <v>336</v>
      </c>
      <c r="P26" s="144">
        <f>_xlfn.IFNA(INDEX('R6 XCM CB'!$J$2:$J$250,MATCH(Women[[#This Row],[Rider]],'R6 XCM CB'!$F$2:$F$250,0)),"")</f>
        <v>200</v>
      </c>
      <c r="Q26" s="144">
        <f>_xlfn.IFNA(INDEX('R9 XCO Mel'!$J$2:$J$62,MATCH(Women[[#This Row],[Rider]],'R9 XCO Mel'!$D$2:$D$62,0)),"")</f>
        <v>315</v>
      </c>
      <c r="R26" s="144">
        <f>_xlfn.IFNA(INDEX('R10 XCM Wil'!$J$2:$J$77,MATCH(Women[[#This Row],[Rider]],'R10 XCM Wil'!$D$2:$D$77,0)),"")</f>
        <v>210</v>
      </c>
      <c r="S26" s="127">
        <f>6-COUNTBLANK(Women[[#This Row],[R1 XCO O''Hal]:[R10 XCM Melrose]])</f>
        <v>4</v>
      </c>
      <c r="T26" s="128" cm="1">
        <f t="array" ref="T26">IF(Women[[#This Row],[Number of Rounds]]&lt;=4,SUM(IF(ISNA(M26:R26),0,M26:R26)),SUM(LARGE(M26:R26,{1,2,3,4})))</f>
        <v>1061</v>
      </c>
      <c r="U26" s="55" cm="1">
        <f t="array" ref="U26">35-SUM(IF(T26&gt;$T$18:$T$61,1/COUNTIF($T$18:$T$61,$T$18:$T$61)))</f>
        <v>8</v>
      </c>
      <c r="V26" s="19"/>
      <c r="W26" s="106" t="s">
        <v>1813</v>
      </c>
      <c r="X26" s="62" t="str">
        <f>_xlfn.IFNA(INDEX('R1 XCO OHal'!$W$2:$W$200,MATCH(Junior[[#This Row],[Rider]],'R1 XCO OHal'!$D$2:$D$200,0)),"")</f>
        <v/>
      </c>
      <c r="Y26" s="62">
        <f>_xlfn.IFNA(INDEX('R4 XCM Prospect'!$I$2:$I$200,MATCH(Junior[[#This Row],[Rider]],'R4 XCM Prospect'!$F$2:$F$200,0)),"")</f>
        <v>400</v>
      </c>
      <c r="Z26" s="62" t="str">
        <f>_xlfn.IFNA(INDEX('R5 XCM Kin'!$J$2:$J$200,MATCH(Junior[[#This Row],[Rider]],'R5 XCM Kin'!$F$2:$F$200,0)),"")</f>
        <v/>
      </c>
      <c r="AA26" s="25" t="str">
        <f>_xlfn.IFNA(INDEX('R6 XCM CB'!$J$2:$J$250,MATCH(Junior[[#This Row],[Rider]],'R6 XCM CB'!$F$2:$F$250,0)),"")</f>
        <v/>
      </c>
      <c r="AB26" s="102">
        <f>_xlfn.IFNA(INDEX('R9 XCO Mel'!$J$2:$J$62,MATCH(Junior[[#This Row],[Rider]],'R9 XCO Mel'!$D$2:$D$62,0)),"")</f>
        <v>450</v>
      </c>
      <c r="AC26" s="102">
        <f>_xlfn.IFNA(INDEX('R10 XCM Wil'!$J$2:$J$77,MATCH(Junior[[#This Row],[Rider]],'R10 XCM Wil'!$D$2:$D$77,0)),"")</f>
        <v>450</v>
      </c>
      <c r="AD26" s="26">
        <f>6-COUNTBLANK(Junior[[#This Row],[R1 XCO O''Hal]:[R10 XCM Melrose]])</f>
        <v>3</v>
      </c>
      <c r="AE26" s="63" cm="1">
        <f t="array" ref="AE26">IF(Junior[[#This Row],[Number of Rounds]]&lt;=4,SUM(IF(ISNA(X26:AC26),0,X26:AC26)),SUM(LARGE(X26:AC26,{1,2,3,4})))</f>
        <v>1300</v>
      </c>
      <c r="AF26" s="29" cm="1">
        <f t="array" ref="AF26">44-SUM(IF(AE26&gt;$AE$18:$AE$84,1/COUNTIF($AE$18:$AE$84,$AE$18:$AE$84)))</f>
        <v>8.0000000000000071</v>
      </c>
      <c r="AG26" s="19"/>
      <c r="AH26" s="59"/>
      <c r="AI26" s="60"/>
      <c r="AJ26" s="60"/>
      <c r="AK26" s="60"/>
      <c r="AL26" s="60"/>
      <c r="AM26" s="60"/>
      <c r="AN26" s="60"/>
      <c r="AO26" s="60"/>
      <c r="AP26" s="60"/>
      <c r="AQ26" s="44"/>
    </row>
    <row r="27" spans="1:43" ht="17" thickBot="1">
      <c r="A27" s="82" t="s">
        <v>948</v>
      </c>
      <c r="B27" s="58">
        <f>_xlfn.IFNA(INDEX('R1 XCO OHal'!$W$2:$W$200,MATCH(Men[[#This Row],[Rider]],'R1 XCO OHal'!$D$2:$D$200,0)),"")</f>
        <v>400</v>
      </c>
      <c r="C27" s="58">
        <f>_xlfn.IFNA(INDEX('R4 XCM Prospect'!$I$2:$I$200,MATCH(Men[[#This Row],[Rider]],'R4 XCM Prospect'!$F$2:$F$200,0)),"")</f>
        <v>450</v>
      </c>
      <c r="D27" s="58" t="str">
        <f>_xlfn.IFNA(INDEX('R5 XCM Kin'!$J$2:$J$200,MATCH(Men[[#This Row],[Rider]],'R5 XCM Kin'!$F$2:$F$200,0)),"")</f>
        <v/>
      </c>
      <c r="E27" s="58">
        <f>_xlfn.IFNA(INDEX('R6 XCM CB'!$J$2:$J$250,MATCH(Men[[#This Row],[Rider]],'R6 XCM CB'!$F$2:$F$250,0)),"")</f>
        <v>500</v>
      </c>
      <c r="F27" s="58" t="str">
        <f>_xlfn.IFNA(INDEX('R9 XCO Mel'!$J$2:$J$62,MATCH(Men[[#This Row],[Rider]],'R9 XCO Mel'!$D$2:$D$62,0)),"")</f>
        <v/>
      </c>
      <c r="G27" s="58" t="str">
        <f>_xlfn.IFNA(INDEX('R10 XCM Wil'!$J$2:$J$77,MATCH(Men[[#This Row],[Rider]],'R10 XCM Wil'!$D$2:$D$77,0)),"")</f>
        <v/>
      </c>
      <c r="H27" s="58">
        <f>6-COUNTBLANK(Men[[#This Row],[R1 XCO O''Hal]:[R10 XCM Melrose]])</f>
        <v>3</v>
      </c>
      <c r="I27" s="104" cm="1">
        <f t="array" ref="I27">IF(Men[[#This Row],[Number of Rounds]]&lt;=4,SUM(IF(ISNA(B27:G27),0,B27:G27)),SUM(LARGE(B27:G27,{1,2,3,4})))</f>
        <v>1350</v>
      </c>
      <c r="J27" s="29" cm="1">
        <f t="array" ref="J27">133-SUM(IF(I27&gt;$I$18:$I$199,1/COUNTIF($I$18:$I$199,$I$18:$I$199)))</f>
        <v>10.000000000000071</v>
      </c>
      <c r="K27" s="19"/>
      <c r="L27" s="52" t="s">
        <v>990</v>
      </c>
      <c r="M27" s="65">
        <f>_xlfn.IFNA(INDEX('R1 XCO OHal'!$W$2:$W$200,MATCH(Women[[#This Row],[Rider]],'R1 XCO OHal'!$D$2:$D$200,0)),"")</f>
        <v>320</v>
      </c>
      <c r="N27" s="65" t="str">
        <f>_xlfn.IFNA(INDEX('R4 XCM Prospect'!$I$2:$I$200,MATCH(Women[[#This Row],[Rider]],'R4 XCM Prospect'!$F$2:$F$200,0)),"")</f>
        <v/>
      </c>
      <c r="O27" s="65" t="str">
        <f>_xlfn.IFNA(INDEX('R5 XCM Kin'!$J$2:$J$200,MATCH(Women[[#This Row],[Rider]],'R5 XCM Kin'!$F$2:$F$200,0)),"")</f>
        <v/>
      </c>
      <c r="P27" s="43" t="str">
        <f>_xlfn.IFNA(INDEX('R6 XCM CB'!$J$2:$J$250,MATCH(Women[[#This Row],[Rider]],'R6 XCM CB'!$F$2:$F$250,0)),"")</f>
        <v/>
      </c>
      <c r="Q27" s="43">
        <f>_xlfn.IFNA(INDEX('R9 XCO Mel'!$J$2:$J$62,MATCH(Women[[#This Row],[Rider]],'R9 XCO Mel'!$D$2:$D$62,0)),"")</f>
        <v>320</v>
      </c>
      <c r="R27" s="43">
        <f>_xlfn.IFNA(INDEX('R10 XCM Wil'!$J$2:$J$77,MATCH(Women[[#This Row],[Rider]],'R10 XCM Wil'!$D$2:$D$77,0)),"")</f>
        <v>400</v>
      </c>
      <c r="S27" s="65">
        <f>6-COUNTBLANK(Women[[#This Row],[R1 XCO O''Hal]:[R10 XCM Melrose]])</f>
        <v>3</v>
      </c>
      <c r="T27" s="128" cm="1">
        <f t="array" ref="T27">IF(Women[[#This Row],[Number of Rounds]]&lt;=4,SUM(IF(ISNA(M27:R27),0,M27:R27)),SUM(LARGE(M27:R27,{1,2,3,4})))</f>
        <v>1040</v>
      </c>
      <c r="U27" s="55" cm="1">
        <f t="array" ref="U27">35-SUM(IF(T27&gt;$T$18:$T$61,1/COUNTIF($T$18:$T$61,$T$18:$T$61)))</f>
        <v>9</v>
      </c>
      <c r="V27" s="19"/>
      <c r="W27" s="126" t="s">
        <v>1048</v>
      </c>
      <c r="X27" s="62">
        <f>_xlfn.IFNA(INDEX('R1 XCO OHal'!$W$2:$W$200,MATCH(Junior[[#This Row],[Rider]],'R1 XCO OHal'!$D$2:$D$200,0)),"")</f>
        <v>420</v>
      </c>
      <c r="Y27" s="62">
        <f>_xlfn.IFNA(INDEX('R4 XCM Prospect'!$I$2:$I$200,MATCH(Junior[[#This Row],[Rider]],'R4 XCM Prospect'!$F$2:$F$200,0)),"")</f>
        <v>450</v>
      </c>
      <c r="Z27" s="62" t="str">
        <f>_xlfn.IFNA(INDEX('R5 XCM Kin'!$J$2:$J$200,MATCH(Junior[[#This Row],[Rider]],'R5 XCM Kin'!$F$2:$F$200,0)),"")</f>
        <v/>
      </c>
      <c r="AA27" s="124">
        <f>_xlfn.IFNA(INDEX('R6 XCM CB'!$J$2:$J$250,MATCH(Junior[[#This Row],[Rider]],'R6 XCM CB'!$F$2:$F$250,0)),"")</f>
        <v>420</v>
      </c>
      <c r="AB27" s="102" t="str">
        <f>_xlfn.IFNA(INDEX('R9 XCO Mel'!$J$2:$J$62,MATCH(Junior[[#This Row],[Rider]],'R9 XCO Mel'!$D$2:$D$62,0)),"")</f>
        <v/>
      </c>
      <c r="AC27" s="102" t="str">
        <f>_xlfn.IFNA(INDEX('R10 XCM Wil'!$J$2:$J$77,MATCH(Junior[[#This Row],[Rider]],'R10 XCM Wil'!$D$2:$D$77,0)),"")</f>
        <v/>
      </c>
      <c r="AD27" s="125">
        <f>6-COUNTBLANK(Junior[[#This Row],[R1 XCO O''Hal]:[R10 XCM Melrose]])</f>
        <v>3</v>
      </c>
      <c r="AE27" s="63" cm="1">
        <f t="array" ref="AE27">IF(Junior[[#This Row],[Number of Rounds]]&lt;=4,SUM(IF(ISNA(X27:AC27),0,X27:AC27)),SUM(LARGE(X27:AC27,{1,2,3,4})))</f>
        <v>1290</v>
      </c>
      <c r="AF27" s="29" cm="1">
        <f t="array" ref="AF27">44-SUM(IF(AE27&gt;$AE$18:$AE$84,1/COUNTIF($AE$18:$AE$84,$AE$18:$AE$84)))</f>
        <v>9.0000000000000142</v>
      </c>
      <c r="AG27" s="19"/>
      <c r="AH27" s="59"/>
      <c r="AI27" s="60"/>
      <c r="AJ27" s="60"/>
      <c r="AK27" s="60"/>
      <c r="AL27" s="60"/>
      <c r="AM27" s="60"/>
      <c r="AN27" s="60"/>
      <c r="AO27" s="60"/>
      <c r="AP27" s="60"/>
      <c r="AQ27" s="44"/>
    </row>
    <row r="28" spans="1:43" ht="17" thickBot="1">
      <c r="A28" s="82" t="s">
        <v>1416</v>
      </c>
      <c r="B28" s="58" t="str">
        <f>_xlfn.IFNA(INDEX('R1 XCO OHal'!$W$2:$W$200,MATCH(Men[[#This Row],[Rider]],'R1 XCO OHal'!$D$2:$D$200,0)),"")</f>
        <v/>
      </c>
      <c r="C28" s="58">
        <f>_xlfn.IFNA(INDEX('R4 XCM Prospect'!$I$2:$I$200,MATCH(Men[[#This Row],[Rider]],'R4 XCM Prospect'!$F$2:$F$200,0)),"")</f>
        <v>340</v>
      </c>
      <c r="D28" s="58">
        <f>_xlfn.IFNA(INDEX('R5 XCM Kin'!$J$2:$J$200,MATCH(Men[[#This Row],[Rider]],'R5 XCM Kin'!$F$2:$F$200,0)),"")</f>
        <v>350</v>
      </c>
      <c r="E28" s="58" t="str">
        <f>_xlfn.IFNA(INDEX('R6 XCM CB'!$J$2:$J$250,MATCH(Men[[#This Row],[Rider]],'R6 XCM CB'!$F$2:$F$250,0)),"")</f>
        <v/>
      </c>
      <c r="F28" s="58">
        <f>_xlfn.IFNA(INDEX('R9 XCO Mel'!$J$2:$J$62,MATCH(Men[[#This Row],[Rider]],'R9 XCO Mel'!$D$2:$D$62,0)),"")</f>
        <v>400</v>
      </c>
      <c r="G28" s="58">
        <f>_xlfn.IFNA(INDEX('R10 XCM Wil'!$J$2:$J$77,MATCH(Men[[#This Row],[Rider]],'R10 XCM Wil'!$D$2:$D$77,0)),"")</f>
        <v>250</v>
      </c>
      <c r="H28" s="58">
        <f>6-COUNTBLANK(Men[[#This Row],[R1 XCO O''Hal]:[R10 XCM Melrose]])</f>
        <v>4</v>
      </c>
      <c r="I28" s="104" cm="1">
        <f t="array" ref="I28">IF(Men[[#This Row],[Number of Rounds]]&lt;=4,SUM(IF(ISNA(B28:G28),0,B28:G28)),SUM(LARGE(B28:G28,{1,2,3,4})))</f>
        <v>1340</v>
      </c>
      <c r="J28" s="29" cm="1">
        <f t="array" ref="J28">133-SUM(IF(I28&gt;$I$18:$I$199,1/COUNTIF($I$18:$I$199,$I$18:$I$199)))</f>
        <v>11.000000000000071</v>
      </c>
      <c r="K28" s="19"/>
      <c r="L28" s="52" t="s">
        <v>1215</v>
      </c>
      <c r="M28" s="127" t="str">
        <f>_xlfn.IFNA(INDEX('R1 XCO OHal'!$W$2:$W$200,MATCH(Women[[#This Row],[Rider]],'R1 XCO OHal'!$D$2:$D$200,0)),"")</f>
        <v/>
      </c>
      <c r="N28" s="127">
        <f>_xlfn.IFNA(INDEX('R4 XCM Prospect'!$I$2:$I$200,MATCH(Women[[#This Row],[Rider]],'R4 XCM Prospect'!$F$2:$F$200,0)),"")</f>
        <v>195</v>
      </c>
      <c r="O28" s="127">
        <f>_xlfn.IFNA(INDEX('R5 XCM Kin'!$J$2:$J$200,MATCH(Women[[#This Row],[Rider]],'R5 XCM Kin'!$F$2:$F$200,0)),"")</f>
        <v>315</v>
      </c>
      <c r="P28" s="144">
        <f>_xlfn.IFNA(INDEX('R6 XCM CB'!$J$2:$J$250,MATCH(Women[[#This Row],[Rider]],'R6 XCM CB'!$F$2:$F$250,0)),"")</f>
        <v>210</v>
      </c>
      <c r="Q28" s="58">
        <f>_xlfn.IFNA(INDEX('R9 XCO Mel'!$J$2:$J$62,MATCH(Women[[#This Row],[Rider]],'R9 XCO Mel'!$D$2:$D$62,0)),"")</f>
        <v>294</v>
      </c>
      <c r="R28" s="58">
        <f>_xlfn.IFNA(INDEX('R10 XCM Wil'!$J$2:$J$77,MATCH(Women[[#This Row],[Rider]],'R10 XCM Wil'!$D$2:$D$77,0)),"")</f>
        <v>210</v>
      </c>
      <c r="S28" s="127">
        <f>6-COUNTBLANK(Women[[#This Row],[R1 XCO O''Hal]:[R10 XCM Melrose]])</f>
        <v>5</v>
      </c>
      <c r="T28" s="128" cm="1">
        <f t="array" ref="T28">IF(Women[[#This Row],[Number of Rounds]]&lt;=4,SUM(IF(ISNA(M28:R28),0,M28:R28)),SUM(LARGE(M28:R28,{1,2,3,4})))</f>
        <v>1029</v>
      </c>
      <c r="U28" s="55" cm="1">
        <f t="array" ref="U28">35-SUM(IF(T28&gt;$T$18:$T$61,1/COUNTIF($T$18:$T$61,$T$18:$T$61)))</f>
        <v>10</v>
      </c>
      <c r="V28" s="19"/>
      <c r="W28" s="106" t="s">
        <v>1036</v>
      </c>
      <c r="X28" s="62">
        <f>_xlfn.IFNA(INDEX('R1 XCO OHal'!$W$2:$W$200,MATCH(Junior[[#This Row],[Rider]],'R1 XCO OHal'!$D$2:$D$200,0)),"")</f>
        <v>390</v>
      </c>
      <c r="Y28" s="62">
        <f>_xlfn.IFNA(INDEX('R4 XCM Prospect'!$I$2:$I$200,MATCH(Junior[[#This Row],[Rider]],'R4 XCM Prospect'!$F$2:$F$200,0)),"")</f>
        <v>450</v>
      </c>
      <c r="Z28" s="62" t="str">
        <f>_xlfn.IFNA(INDEX('R5 XCM Kin'!$J$2:$J$200,MATCH(Junior[[#This Row],[Rider]],'R5 XCM Kin'!$F$2:$F$200,0)),"")</f>
        <v/>
      </c>
      <c r="AA28" s="25">
        <f>_xlfn.IFNA(INDEX('R6 XCM CB'!$J$2:$J$250,MATCH(Junior[[#This Row],[Rider]],'R6 XCM CB'!$F$2:$F$250,0)),"")</f>
        <v>450</v>
      </c>
      <c r="AB28" s="102" t="str">
        <f>_xlfn.IFNA(INDEX('R9 XCO Mel'!$J$2:$J$62,MATCH(Junior[[#This Row],[Rider]],'R9 XCO Mel'!$D$2:$D$62,0)),"")</f>
        <v/>
      </c>
      <c r="AC28" s="102" t="str">
        <f>_xlfn.IFNA(INDEX('R10 XCM Wil'!$J$2:$J$77,MATCH(Junior[[#This Row],[Rider]],'R10 XCM Wil'!$D$2:$D$77,0)),"")</f>
        <v/>
      </c>
      <c r="AD28" s="26">
        <f>6-COUNTBLANK(Junior[[#This Row],[R1 XCO O''Hal]:[R10 XCM Melrose]])</f>
        <v>3</v>
      </c>
      <c r="AE28" s="63" cm="1">
        <f t="array" ref="AE28">IF(Junior[[#This Row],[Number of Rounds]]&lt;=4,SUM(IF(ISNA(X28:AC28),0,X28:AC28)),SUM(LARGE(X28:AC28,{1,2,3,4})))</f>
        <v>1290</v>
      </c>
      <c r="AF28" s="29" cm="1">
        <f t="array" ref="AF28">44-SUM(IF(AE28&gt;$AE$18:$AE$84,1/COUNTIF($AE$18:$AE$84,$AE$18:$AE$84)))</f>
        <v>9.0000000000000142</v>
      </c>
      <c r="AG28" s="19"/>
      <c r="AH28" s="59"/>
      <c r="AI28" s="60"/>
      <c r="AJ28" s="60"/>
      <c r="AK28" s="60"/>
      <c r="AL28" s="60"/>
      <c r="AM28" s="60"/>
      <c r="AN28" s="60"/>
      <c r="AO28" s="60"/>
      <c r="AP28" s="60"/>
      <c r="AQ28" s="44"/>
    </row>
    <row r="29" spans="1:43" ht="17" thickBot="1">
      <c r="A29" s="82" t="s">
        <v>994</v>
      </c>
      <c r="B29" s="58">
        <f>_xlfn.IFNA(INDEX('R1 XCO OHal'!$W$2:$W$200,MATCH(Men[[#This Row],[Rider]],'R1 XCO OHal'!$D$2:$D$200,0)),"")</f>
        <v>315</v>
      </c>
      <c r="C29" s="58">
        <f>_xlfn.IFNA(INDEX('R4 XCM Prospect'!$I$2:$I$200,MATCH(Men[[#This Row],[Rider]],'R4 XCM Prospect'!$F$2:$F$200,0)),"")</f>
        <v>315</v>
      </c>
      <c r="D29" s="58">
        <f>_xlfn.IFNA(INDEX('R5 XCM Kin'!$J$2:$J$200,MATCH(Men[[#This Row],[Rider]],'R5 XCM Kin'!$F$2:$F$200,0)),"")</f>
        <v>315</v>
      </c>
      <c r="E29" s="58">
        <f>_xlfn.IFNA(INDEX('R6 XCM CB'!$J$2:$J$250,MATCH(Men[[#This Row],[Rider]],'R6 XCM CB'!$F$2:$F$250,0)),"")</f>
        <v>380</v>
      </c>
      <c r="F29" s="58">
        <f>_xlfn.IFNA(INDEX('R9 XCO Mel'!$J$2:$J$62,MATCH(Men[[#This Row],[Rider]],'R9 XCO Mel'!$D$2:$D$62,0)),"")</f>
        <v>294</v>
      </c>
      <c r="G29" s="58">
        <f>_xlfn.IFNA(INDEX('R10 XCM Wil'!$J$2:$J$77,MATCH(Men[[#This Row],[Rider]],'R10 XCM Wil'!$D$2:$D$77,0)),"")</f>
        <v>315</v>
      </c>
      <c r="H29" s="58">
        <f>6-COUNTBLANK(Men[[#This Row],[R1 XCO O''Hal]:[R10 XCM Melrose]])</f>
        <v>6</v>
      </c>
      <c r="I29" s="104" cm="1">
        <f t="array" ref="I29">IF(Men[[#This Row],[Number of Rounds]]&lt;=4,SUM(IF(ISNA(B29:G29),0,B29:G29)),SUM(LARGE(B29:G29,{1,2,3,4})))</f>
        <v>1325</v>
      </c>
      <c r="J29" s="29" cm="1">
        <f t="array" ref="J29">133-SUM(IF(I29&gt;$I$18:$I$199,1/COUNTIF($I$18:$I$199,$I$18:$I$199)))</f>
        <v>12.000000000000071</v>
      </c>
      <c r="K29" s="19"/>
      <c r="L29" s="52" t="s">
        <v>1244</v>
      </c>
      <c r="M29" s="65" t="str">
        <f>_xlfn.IFNA(INDEX('R1 XCO OHal'!$W$2:$W$200,MATCH(Women[[#This Row],[Rider]],'R1 XCO OHal'!$D$2:$D$200,0)),"")</f>
        <v/>
      </c>
      <c r="N29" s="65">
        <f>_xlfn.IFNA(INDEX('R4 XCM Prospect'!$I$2:$I$200,MATCH(Women[[#This Row],[Rider]],'R4 XCM Prospect'!$F$2:$F$200,0)),"")</f>
        <v>300</v>
      </c>
      <c r="O29" s="65">
        <f>_xlfn.IFNA(INDEX('R5 XCM Kin'!$J$2:$J$200,MATCH(Women[[#This Row],[Rider]],'R5 XCM Kin'!$F$2:$F$200,0)),"")</f>
        <v>280</v>
      </c>
      <c r="P29" s="43">
        <f>_xlfn.IFNA(INDEX('R6 XCM CB'!$J$2:$J$250,MATCH(Women[[#This Row],[Rider]],'R6 XCM CB'!$F$2:$F$250,0)),"")</f>
        <v>315</v>
      </c>
      <c r="Q29" s="43" t="str">
        <f>_xlfn.IFNA(INDEX('R9 XCO Mel'!$J$2:$J$62,MATCH(Women[[#This Row],[Rider]],'R9 XCO Mel'!$D$2:$D$62,0)),"")</f>
        <v/>
      </c>
      <c r="R29" s="43" t="str">
        <f>_xlfn.IFNA(INDEX('R10 XCM Wil'!$J$2:$J$77,MATCH(Women[[#This Row],[Rider]],'R10 XCM Wil'!$D$2:$D$77,0)),"")</f>
        <v/>
      </c>
      <c r="S29" s="65">
        <f>6-COUNTBLANK(Women[[#This Row],[R1 XCO O''Hal]:[R10 XCM Melrose]])</f>
        <v>3</v>
      </c>
      <c r="T29" s="128" cm="1">
        <f t="array" ref="T29">IF(Women[[#This Row],[Number of Rounds]]&lt;=4,SUM(IF(ISNA(M29:R29),0,M29:R29)),SUM(LARGE(M29:R29,{1,2,3,4})))</f>
        <v>895</v>
      </c>
      <c r="U29" s="55" cm="1">
        <f t="array" ref="U29">35-SUM(IF(T29&gt;$T$18:$T$61,1/COUNTIF($T$18:$T$61,$T$18:$T$61)))</f>
        <v>11</v>
      </c>
      <c r="V29" s="19"/>
      <c r="W29" s="106" t="s">
        <v>1034</v>
      </c>
      <c r="X29" s="62">
        <f>_xlfn.IFNA(INDEX('R1 XCO OHal'!$W$2:$W$200,MATCH(Junior[[#This Row],[Rider]],'R1 XCO OHal'!$D$2:$D$200,0)),"")</f>
        <v>420</v>
      </c>
      <c r="Y29" s="62">
        <f>_xlfn.IFNA(INDEX('R4 XCM Prospect'!$I$2:$I$200,MATCH(Junior[[#This Row],[Rider]],'R4 XCM Prospect'!$F$2:$F$200,0)),"")</f>
        <v>250</v>
      </c>
      <c r="Z29" s="62">
        <f>_xlfn.IFNA(INDEX('R5 XCM Kin'!$J$2:$J$200,MATCH(Junior[[#This Row],[Rider]],'R5 XCM Kin'!$F$2:$F$200,0)),"")</f>
        <v>420</v>
      </c>
      <c r="AA29" s="25">
        <f>_xlfn.IFNA(INDEX('R6 XCM CB'!$J$2:$J$250,MATCH(Junior[[#This Row],[Rider]],'R6 XCM CB'!$F$2:$F$250,0)),"")</f>
        <v>200</v>
      </c>
      <c r="AB29" s="102" t="str">
        <f>_xlfn.IFNA(INDEX('R9 XCO Mel'!$J$2:$J$62,MATCH(Junior[[#This Row],[Rider]],'R9 XCO Mel'!$D$2:$D$62,0)),"")</f>
        <v/>
      </c>
      <c r="AC29" s="102" t="str">
        <f>_xlfn.IFNA(INDEX('R10 XCM Wil'!$J$2:$J$77,MATCH(Junior[[#This Row],[Rider]],'R10 XCM Wil'!$D$2:$D$77,0)),"")</f>
        <v/>
      </c>
      <c r="AD29" s="26">
        <f>6-COUNTBLANK(Junior[[#This Row],[R1 XCO O''Hal]:[R10 XCM Melrose]])</f>
        <v>4</v>
      </c>
      <c r="AE29" s="63" cm="1">
        <f t="array" ref="AE29">IF(Junior[[#This Row],[Number of Rounds]]&lt;=4,SUM(IF(ISNA(X29:AC29),0,X29:AC29)),SUM(LARGE(X29:AC29,{1,2,3,4})))</f>
        <v>1290</v>
      </c>
      <c r="AF29" s="29" cm="1">
        <f t="array" ref="AF29">44-SUM(IF(AE29&gt;$AE$18:$AE$84,1/COUNTIF($AE$18:$AE$84,$AE$18:$AE$84)))</f>
        <v>9.0000000000000142</v>
      </c>
      <c r="AG29" s="19"/>
      <c r="AH29" s="59"/>
      <c r="AI29" s="60"/>
      <c r="AJ29" s="60"/>
      <c r="AK29" s="60"/>
      <c r="AL29" s="60"/>
      <c r="AM29" s="60"/>
      <c r="AN29" s="60"/>
      <c r="AO29" s="60"/>
      <c r="AP29" s="60"/>
      <c r="AQ29" s="44"/>
    </row>
    <row r="30" spans="1:43" ht="17" thickBot="1">
      <c r="A30" s="82" t="s">
        <v>1034</v>
      </c>
      <c r="B30" s="58">
        <f>_xlfn.IFNA(INDEX('R1 XCO OHal'!$W$2:$W$200,MATCH(Men[[#This Row],[Rider]],'R1 XCO OHal'!$D$2:$D$200,0)),"")</f>
        <v>420</v>
      </c>
      <c r="C30" s="58">
        <f>_xlfn.IFNA(INDEX('R4 XCM Prospect'!$I$2:$I$200,MATCH(Men[[#This Row],[Rider]],'R4 XCM Prospect'!$F$2:$F$200,0)),"")</f>
        <v>250</v>
      </c>
      <c r="D30" s="58">
        <f>_xlfn.IFNA(INDEX('R5 XCM Kin'!$J$2:$J$200,MATCH(Men[[#This Row],[Rider]],'R5 XCM Kin'!$F$2:$F$200,0)),"")</f>
        <v>420</v>
      </c>
      <c r="E30" s="58">
        <f>_xlfn.IFNA(INDEX('R6 XCM CB'!$J$2:$J$250,MATCH(Men[[#This Row],[Rider]],'R6 XCM CB'!$F$2:$F$250,0)),"")</f>
        <v>200</v>
      </c>
      <c r="F30" s="58" t="str">
        <f>_xlfn.IFNA(INDEX('R9 XCO Mel'!$J$2:$J$62,MATCH(Men[[#This Row],[Rider]],'R9 XCO Mel'!$D$2:$D$62,0)),"")</f>
        <v/>
      </c>
      <c r="G30" s="58" t="str">
        <f>_xlfn.IFNA(INDEX('R10 XCM Wil'!$J$2:$J$77,MATCH(Men[[#This Row],[Rider]],'R10 XCM Wil'!$D$2:$D$77,0)),"")</f>
        <v/>
      </c>
      <c r="H30" s="58">
        <f>6-COUNTBLANK(Men[[#This Row],[R1 XCO O''Hal]:[R10 XCM Melrose]])</f>
        <v>4</v>
      </c>
      <c r="I30" s="104" cm="1">
        <f t="array" ref="I30">IF(Men[[#This Row],[Number of Rounds]]&lt;=4,SUM(IF(ISNA(B30:G30),0,B30:G30)),SUM(LARGE(B30:G30,{1,2,3,4})))</f>
        <v>1290</v>
      </c>
      <c r="J30" s="29" cm="1">
        <f t="array" ref="J30">133-SUM(IF(I30&gt;$I$18:$I$199,1/COUNTIF($I$18:$I$199,$I$18:$I$199)))</f>
        <v>13.000000000000071</v>
      </c>
      <c r="K30" s="19"/>
      <c r="L30" s="52" t="s">
        <v>1629</v>
      </c>
      <c r="M30" s="65" t="str">
        <f>_xlfn.IFNA(INDEX('R1 XCO OHal'!$W$2:$W$200,MATCH(Women[[#This Row],[Rider]],'R1 XCO OHal'!$D$2:$D$200,0)),"")</f>
        <v/>
      </c>
      <c r="N30" s="65" t="str">
        <f>_xlfn.IFNA(INDEX('R4 XCM Prospect'!$I$2:$I$200,MATCH(Women[[#This Row],[Rider]],'R4 XCM Prospect'!$F$2:$F$200,0)),"")</f>
        <v/>
      </c>
      <c r="O30" s="65" t="str">
        <f>_xlfn.IFNA(INDEX('R5 XCM Kin'!$J$2:$J$200,MATCH(Women[[#This Row],[Rider]],'R5 XCM Kin'!$F$2:$F$200,0)),"")</f>
        <v/>
      </c>
      <c r="P30" s="43">
        <f>_xlfn.IFNA(INDEX('R6 XCM CB'!$J$2:$J$250,MATCH(Women[[#This Row],[Rider]],'R6 XCM CB'!$F$2:$F$250,0)),"")</f>
        <v>225</v>
      </c>
      <c r="Q30" s="43">
        <f>_xlfn.IFNA(INDEX('R9 XCO Mel'!$J$2:$J$62,MATCH(Women[[#This Row],[Rider]],'R9 XCO Mel'!$D$2:$D$62,0)),"")</f>
        <v>400</v>
      </c>
      <c r="R30" s="43">
        <f>_xlfn.IFNA(INDEX('R10 XCM Wil'!$J$2:$J$77,MATCH(Women[[#This Row],[Rider]],'R10 XCM Wil'!$D$2:$D$77,0)),"")</f>
        <v>225</v>
      </c>
      <c r="S30" s="65">
        <f>6-COUNTBLANK(Women[[#This Row],[R1 XCO O''Hal]:[R10 XCM Melrose]])</f>
        <v>3</v>
      </c>
      <c r="T30" s="128" cm="1">
        <f t="array" ref="T30">IF(Women[[#This Row],[Number of Rounds]]&lt;=4,SUM(IF(ISNA(M30:R30),0,M30:R30)),SUM(LARGE(M30:R30,{1,2,3,4})))</f>
        <v>850</v>
      </c>
      <c r="U30" s="55" cm="1">
        <f t="array" ref="U30">35-SUM(IF(T30&gt;$T$18:$T$61,1/COUNTIF($T$18:$T$61,$T$18:$T$61)))</f>
        <v>12</v>
      </c>
      <c r="V30" s="19"/>
      <c r="W30" s="106" t="s">
        <v>1035</v>
      </c>
      <c r="X30" s="62">
        <f>_xlfn.IFNA(INDEX('R1 XCO OHal'!$W$2:$W$200,MATCH(Junior[[#This Row],[Rider]],'R1 XCO OHal'!$D$2:$D$200,0)),"")</f>
        <v>400</v>
      </c>
      <c r="Y30" s="62" t="str">
        <f>_xlfn.IFNA(INDEX('R4 XCM Prospect'!$I$2:$I$200,MATCH(Junior[[#This Row],[Rider]],'R4 XCM Prospect'!$F$2:$F$200,0)),"")</f>
        <v/>
      </c>
      <c r="Z30" s="62">
        <f>_xlfn.IFNA(INDEX('R5 XCM Kin'!$J$2:$J$200,MATCH(Junior[[#This Row],[Rider]],'R5 XCM Kin'!$F$2:$F$200,0)),"")</f>
        <v>400</v>
      </c>
      <c r="AA30" s="25">
        <f>_xlfn.IFNA(INDEX('R6 XCM CB'!$J$2:$J$250,MATCH(Junior[[#This Row],[Rider]],'R6 XCM CB'!$F$2:$F$250,0)),"")</f>
        <v>420</v>
      </c>
      <c r="AB30" s="102" t="str">
        <f>_xlfn.IFNA(INDEX('R9 XCO Mel'!$J$2:$J$62,MATCH(Junior[[#This Row],[Rider]],'R9 XCO Mel'!$D$2:$D$62,0)),"")</f>
        <v/>
      </c>
      <c r="AC30" s="102" t="str">
        <f>_xlfn.IFNA(INDEX('R10 XCM Wil'!$J$2:$J$77,MATCH(Junior[[#This Row],[Rider]],'R10 XCM Wil'!$D$2:$D$77,0)),"")</f>
        <v/>
      </c>
      <c r="AD30" s="26">
        <f>6-COUNTBLANK(Junior[[#This Row],[R1 XCO O''Hal]:[R10 XCM Melrose]])</f>
        <v>3</v>
      </c>
      <c r="AE30" s="63" cm="1">
        <f t="array" ref="AE30">IF(Junior[[#This Row],[Number of Rounds]]&lt;=4,SUM(IF(ISNA(X30:AC30),0,X30:AC30)),SUM(LARGE(X30:AC30,{1,2,3,4})))</f>
        <v>1220</v>
      </c>
      <c r="AF30" s="29" cm="1">
        <f t="array" ref="AF30">44-SUM(IF(AE30&gt;$AE$18:$AE$84,1/COUNTIF($AE$18:$AE$84,$AE$18:$AE$84)))</f>
        <v>10.000000000000014</v>
      </c>
      <c r="AG30" s="19"/>
      <c r="AH30" s="59"/>
      <c r="AI30" s="60"/>
      <c r="AJ30" s="60"/>
      <c r="AK30" s="60"/>
      <c r="AL30" s="60"/>
      <c r="AM30" s="60"/>
      <c r="AN30" s="60"/>
      <c r="AO30" s="60"/>
      <c r="AP30" s="60"/>
      <c r="AQ30" s="44"/>
    </row>
    <row r="31" spans="1:43" ht="17" thickBot="1">
      <c r="A31" s="82" t="s">
        <v>974</v>
      </c>
      <c r="B31" s="58">
        <f>_xlfn.IFNA(INDEX('R1 XCO OHal'!$W$2:$W$200,MATCH(Men[[#This Row],[Rider]],'R1 XCO OHal'!$D$2:$D$200,0)),"")</f>
        <v>264</v>
      </c>
      <c r="C31" s="58">
        <f>_xlfn.IFNA(INDEX('R4 XCM Prospect'!$I$2:$I$200,MATCH(Men[[#This Row],[Rider]],'R4 XCM Prospect'!$F$2:$F$200,0)),"")</f>
        <v>320</v>
      </c>
      <c r="D31" s="58" t="str">
        <f>_xlfn.IFNA(INDEX('R5 XCM Kin'!$J$2:$J$200,MATCH(Men[[#This Row],[Rider]],'R5 XCM Kin'!$F$2:$F$200,0)),"")</f>
        <v/>
      </c>
      <c r="E31" s="58">
        <f>_xlfn.IFNA(INDEX('R6 XCM CB'!$J$2:$J$250,MATCH(Men[[#This Row],[Rider]],'R6 XCM CB'!$F$2:$F$250,0)),"")</f>
        <v>360</v>
      </c>
      <c r="F31" s="58">
        <f>_xlfn.IFNA(INDEX('R9 XCO Mel'!$J$2:$J$62,MATCH(Men[[#This Row],[Rider]],'R9 XCO Mel'!$D$2:$D$62,0)),"")</f>
        <v>288</v>
      </c>
      <c r="G31" s="58">
        <f>_xlfn.IFNA(INDEX('R10 XCM Wil'!$J$2:$J$77,MATCH(Men[[#This Row],[Rider]],'R10 XCM Wil'!$D$2:$D$77,0)),"")</f>
        <v>320</v>
      </c>
      <c r="H31" s="58">
        <f>6-COUNTBLANK(Men[[#This Row],[R1 XCO O''Hal]:[R10 XCM Melrose]])</f>
        <v>5</v>
      </c>
      <c r="I31" s="104" cm="1">
        <f t="array" ref="I31">IF(Men[[#This Row],[Number of Rounds]]&lt;=4,SUM(IF(ISNA(B31:G31),0,B31:G31)),SUM(LARGE(B31:G31,{1,2,3,4})))</f>
        <v>1288</v>
      </c>
      <c r="J31" s="29" cm="1">
        <f t="array" ref="J31">133-SUM(IF(I31&gt;$I$18:$I$199,1/COUNTIF($I$18:$I$199,$I$18:$I$199)))</f>
        <v>14.000000000000071</v>
      </c>
      <c r="K31" s="19"/>
      <c r="L31" s="52" t="s">
        <v>1628</v>
      </c>
      <c r="M31" s="65" t="str">
        <f>_xlfn.IFNA(INDEX('R1 XCO OHal'!$W$2:$W$200,MATCH(Women[[#This Row],[Rider]],'R1 XCO OHal'!$D$2:$D$200,0)),"")</f>
        <v/>
      </c>
      <c r="N31" s="65" t="str">
        <f>_xlfn.IFNA(INDEX('R4 XCM Prospect'!$I$2:$I$200,MATCH(Women[[#This Row],[Rider]],'R4 XCM Prospect'!$F$2:$F$200,0)),"")</f>
        <v/>
      </c>
      <c r="O31" s="65" t="str">
        <f>_xlfn.IFNA(INDEX('R5 XCM Kin'!$J$2:$J$200,MATCH(Women[[#This Row],[Rider]],'R5 XCM Kin'!$F$2:$F$200,0)),"")</f>
        <v/>
      </c>
      <c r="P31" s="43">
        <f>_xlfn.IFNA(INDEX('R6 XCM CB'!$J$2:$J$250,MATCH(Women[[#This Row],[Rider]],'R6 XCM CB'!$F$2:$F$250,0)),"")</f>
        <v>225</v>
      </c>
      <c r="Q31" s="43">
        <f>_xlfn.IFNA(INDEX('R9 XCO Mel'!$J$2:$J$62,MATCH(Women[[#This Row],[Rider]],'R9 XCO Mel'!$D$2:$D$62,0)),"")</f>
        <v>360</v>
      </c>
      <c r="R31" s="43">
        <f>_xlfn.IFNA(INDEX('R10 XCM Wil'!$J$2:$J$77,MATCH(Women[[#This Row],[Rider]],'R10 XCM Wil'!$D$2:$D$77,0)),"")</f>
        <v>225</v>
      </c>
      <c r="S31" s="65">
        <f>6-COUNTBLANK(Women[[#This Row],[R1 XCO O''Hal]:[R10 XCM Melrose]])</f>
        <v>3</v>
      </c>
      <c r="T31" s="128" cm="1">
        <f t="array" ref="T31">IF(Women[[#This Row],[Number of Rounds]]&lt;=4,SUM(IF(ISNA(M31:R31),0,M31:R31)),SUM(LARGE(M31:R31,{1,2,3,4})))</f>
        <v>810</v>
      </c>
      <c r="U31" s="55" cm="1">
        <f t="array" ref="U31">35-SUM(IF(T31&gt;$T$18:$T$61,1/COUNTIF($T$18:$T$61,$T$18:$T$61)))</f>
        <v>13</v>
      </c>
      <c r="V31" s="19"/>
      <c r="W31" s="126" t="s">
        <v>1227</v>
      </c>
      <c r="X31" s="62" t="str">
        <f>_xlfn.IFNA(INDEX('R1 XCO OHal'!$W$2:$W$200,MATCH(Junior[[#This Row],[Rider]],'R1 XCO OHal'!$D$2:$D$200,0)),"")</f>
        <v/>
      </c>
      <c r="Y31" s="62">
        <f>_xlfn.IFNA(INDEX('R4 XCM Prospect'!$I$2:$I$200,MATCH(Junior[[#This Row],[Rider]],'R4 XCM Prospect'!$F$2:$F$200,0)),"")</f>
        <v>250</v>
      </c>
      <c r="Z31" s="62" t="str">
        <f>_xlfn.IFNA(INDEX('R5 XCM Kin'!$J$2:$J$200,MATCH(Junior[[#This Row],[Rider]],'R5 XCM Kin'!$F$2:$F$200,0)),"")</f>
        <v/>
      </c>
      <c r="AA31" s="25" t="str">
        <f>_xlfn.IFNA(INDEX('R6 XCM CB'!$J$2:$J$250,MATCH(Junior[[#This Row],[Rider]],'R6 XCM CB'!$F$2:$F$250,0)),"")</f>
        <v/>
      </c>
      <c r="AB31" s="102">
        <f>_xlfn.IFNA(INDEX('R9 XCO Mel'!$J$2:$J$62,MATCH(Junior[[#This Row],[Rider]],'R9 XCO Mel'!$D$2:$D$62,0)),"")</f>
        <v>450</v>
      </c>
      <c r="AC31" s="102">
        <f>_xlfn.IFNA(INDEX('R10 XCM Wil'!$J$2:$J$77,MATCH(Junior[[#This Row],[Rider]],'R10 XCM Wil'!$D$2:$D$77,0)),"")</f>
        <v>500</v>
      </c>
      <c r="AD31" s="26">
        <f>6-COUNTBLANK(Junior[[#This Row],[R1 XCO O''Hal]:[R10 XCM Melrose]])</f>
        <v>3</v>
      </c>
      <c r="AE31" s="63" cm="1">
        <f t="array" ref="AE31">IF(Junior[[#This Row],[Number of Rounds]]&lt;=4,SUM(IF(ISNA(X31:AC31),0,X31:AC31)),SUM(LARGE(X31:AC31,{1,2,3,4})))</f>
        <v>1200</v>
      </c>
      <c r="AF31" s="29" cm="1">
        <f t="array" ref="AF31">44-SUM(IF(AE31&gt;$AE$18:$AE$84,1/COUNTIF($AE$18:$AE$84,$AE$18:$AE$84)))</f>
        <v>11.000000000000014</v>
      </c>
      <c r="AG31" s="19"/>
      <c r="AH31" s="59"/>
      <c r="AI31" s="60"/>
      <c r="AJ31" s="60"/>
      <c r="AK31" s="60"/>
      <c r="AL31" s="60"/>
      <c r="AM31" s="60"/>
      <c r="AN31" s="60"/>
      <c r="AO31" s="60"/>
      <c r="AP31" s="60"/>
      <c r="AQ31" s="44"/>
    </row>
    <row r="32" spans="1:43" ht="17" thickBot="1">
      <c r="A32" s="82" t="s">
        <v>946</v>
      </c>
      <c r="B32" s="58">
        <f>_xlfn.IFNA(INDEX('R1 XCO OHal'!$W$2:$W$200,MATCH(Men[[#This Row],[Rider]],'R1 XCO OHal'!$D$2:$D$200,0)),"")</f>
        <v>450</v>
      </c>
      <c r="C32" s="58">
        <f>_xlfn.IFNA(INDEX('R4 XCM Prospect'!$I$2:$I$200,MATCH(Men[[#This Row],[Rider]],'R4 XCM Prospect'!$F$2:$F$200,0)),"")</f>
        <v>310</v>
      </c>
      <c r="D32" s="58">
        <f>_xlfn.IFNA(INDEX('R5 XCM Kin'!$J$2:$J$200,MATCH(Men[[#This Row],[Rider]],'R5 XCM Kin'!$F$2:$F$200,0)),"")</f>
        <v>500</v>
      </c>
      <c r="E32" s="58" t="str">
        <f>_xlfn.IFNA(INDEX('R6 XCM CB'!$J$2:$J$250,MATCH(Men[[#This Row],[Rider]],'R6 XCM CB'!$F$2:$F$250,0)),"")</f>
        <v/>
      </c>
      <c r="F32" s="58" t="str">
        <f>_xlfn.IFNA(INDEX('R9 XCO Mel'!$J$2:$J$62,MATCH(Men[[#This Row],[Rider]],'R9 XCO Mel'!$D$2:$D$62,0)),"")</f>
        <v/>
      </c>
      <c r="G32" s="58" t="str">
        <f>_xlfn.IFNA(INDEX('R10 XCM Wil'!$J$2:$J$77,MATCH(Men[[#This Row],[Rider]],'R10 XCM Wil'!$D$2:$D$77,0)),"")</f>
        <v/>
      </c>
      <c r="H32" s="58">
        <f>6-COUNTBLANK(Men[[#This Row],[R1 XCO O''Hal]:[R10 XCM Melrose]])</f>
        <v>3</v>
      </c>
      <c r="I32" s="104" cm="1">
        <f t="array" ref="I32">IF(Men[[#This Row],[Number of Rounds]]&lt;=4,SUM(IF(ISNA(B32:G32),0,B32:G32)),SUM(LARGE(B32:G32,{1,2,3,4})))</f>
        <v>1260</v>
      </c>
      <c r="J32" s="29" cm="1">
        <f t="array" ref="J32">133-SUM(IF(I32&gt;$I$18:$I$199,1/COUNTIF($I$18:$I$199,$I$18:$I$199)))</f>
        <v>15.000000000000071</v>
      </c>
      <c r="K32" s="19"/>
      <c r="L32" s="52" t="s">
        <v>1400</v>
      </c>
      <c r="M32" s="65" t="str">
        <f>_xlfn.IFNA(INDEX('R1 XCO OHal'!$W$2:$W$200,MATCH(Women[[#This Row],[Rider]],'R1 XCO OHal'!$D$2:$D$200,0)),"")</f>
        <v/>
      </c>
      <c r="N32" s="65" t="str">
        <f>_xlfn.IFNA(INDEX('R4 XCM Prospect'!$I$2:$I$200,MATCH(Women[[#This Row],[Rider]],'R4 XCM Prospect'!$F$2:$F$200,0)),"")</f>
        <v/>
      </c>
      <c r="O32" s="65">
        <f>_xlfn.IFNA(INDEX('R5 XCM Kin'!$J$2:$J$200,MATCH(Women[[#This Row],[Rider]],'R5 XCM Kin'!$F$2:$F$200,0)),"")</f>
        <v>250</v>
      </c>
      <c r="P32" s="43" t="str">
        <f>_xlfn.IFNA(INDEX('R6 XCM CB'!$J$2:$J$250,MATCH(Women[[#This Row],[Rider]],'R6 XCM CB'!$F$2:$F$250,0)),"")</f>
        <v/>
      </c>
      <c r="Q32" s="43" t="str">
        <f>_xlfn.IFNA(INDEX('R9 XCO Mel'!$J$2:$J$62,MATCH(Women[[#This Row],[Rider]],'R9 XCO Mel'!$D$2:$D$62,0)),"")</f>
        <v/>
      </c>
      <c r="R32" s="43">
        <f>_xlfn.IFNA(INDEX('R10 XCM Wil'!$J$2:$J$77,MATCH(Women[[#This Row],[Rider]],'R10 XCM Wil'!$D$2:$D$77,0)),"")</f>
        <v>450</v>
      </c>
      <c r="S32" s="65">
        <f>6-COUNTBLANK(Women[[#This Row],[R1 XCO O''Hal]:[R10 XCM Melrose]])</f>
        <v>2</v>
      </c>
      <c r="T32" s="128" cm="1">
        <f t="array" ref="T32">IF(Women[[#This Row],[Number of Rounds]]&lt;=4,SUM(IF(ISNA(M32:R32),0,M32:R32)),SUM(LARGE(M32:R32,{1,2,3,4})))</f>
        <v>700</v>
      </c>
      <c r="U32" s="55" cm="1">
        <f t="array" ref="U32">35-SUM(IF(T32&gt;$T$18:$T$61,1/COUNTIF($T$18:$T$61,$T$18:$T$61)))</f>
        <v>14</v>
      </c>
      <c r="V32" s="19"/>
      <c r="W32" s="126" t="s">
        <v>1442</v>
      </c>
      <c r="X32" s="62">
        <f>_xlfn.IFNA(INDEX('R1 XCO OHal'!$W$2:$W$200,MATCH(Junior[[#This Row],[Rider]],'R1 XCO OHal'!$D$2:$D$200,0)),"")</f>
        <v>370</v>
      </c>
      <c r="Y32" s="62" t="str">
        <f>_xlfn.IFNA(INDEX('R4 XCM Prospect'!$I$2:$I$200,MATCH(Junior[[#This Row],[Rider]],'R4 XCM Prospect'!$F$2:$F$200,0)),"")</f>
        <v/>
      </c>
      <c r="Z32" s="62">
        <f>_xlfn.IFNA(INDEX('R5 XCM Kin'!$J$2:$J$200,MATCH(Junior[[#This Row],[Rider]],'R5 XCM Kin'!$F$2:$F$200,0)),"")</f>
        <v>400</v>
      </c>
      <c r="AA32" s="25">
        <f>_xlfn.IFNA(INDEX('R6 XCM CB'!$J$2:$J$250,MATCH(Junior[[#This Row],[Rider]],'R6 XCM CB'!$F$2:$F$250,0)),"")</f>
        <v>400</v>
      </c>
      <c r="AB32" s="102" t="str">
        <f>_xlfn.IFNA(INDEX('R9 XCO Mel'!$J$2:$J$62,MATCH(Junior[[#This Row],[Rider]],'R9 XCO Mel'!$D$2:$D$62,0)),"")</f>
        <v/>
      </c>
      <c r="AC32" s="102" t="str">
        <f>_xlfn.IFNA(INDEX('R10 XCM Wil'!$J$2:$J$77,MATCH(Junior[[#This Row],[Rider]],'R10 XCM Wil'!$D$2:$D$77,0)),"")</f>
        <v/>
      </c>
      <c r="AD32" s="26">
        <f>6-COUNTBLANK(Junior[[#This Row],[R1 XCO O''Hal]:[R10 XCM Melrose]])</f>
        <v>3</v>
      </c>
      <c r="AE32" s="63" cm="1">
        <f t="array" ref="AE32">IF(Junior[[#This Row],[Number of Rounds]]&lt;=4,SUM(IF(ISNA(X32:AC32),0,X32:AC32)),SUM(LARGE(X32:AC32,{1,2,3,4})))</f>
        <v>1170</v>
      </c>
      <c r="AF32" s="29" cm="1">
        <f t="array" ref="AF32">44-SUM(IF(AE32&gt;$AE$18:$AE$84,1/COUNTIF($AE$18:$AE$84,$AE$18:$AE$84)))</f>
        <v>12.000000000000014</v>
      </c>
      <c r="AG32" s="19"/>
      <c r="AH32" s="59"/>
      <c r="AI32" s="60"/>
      <c r="AJ32" s="60"/>
      <c r="AK32" s="60"/>
      <c r="AL32" s="60"/>
      <c r="AM32" s="60"/>
      <c r="AN32" s="60"/>
      <c r="AO32" s="60"/>
      <c r="AP32" s="60"/>
      <c r="AQ32" s="44"/>
    </row>
    <row r="33" spans="1:43" ht="17" thickBot="1">
      <c r="A33" s="82" t="s">
        <v>958</v>
      </c>
      <c r="B33" s="58">
        <f>_xlfn.IFNA(INDEX('R1 XCO OHal'!$W$2:$W$200,MATCH(Men[[#This Row],[Rider]],'R1 XCO OHal'!$D$2:$D$200,0)),"")</f>
        <v>300</v>
      </c>
      <c r="C33" s="58">
        <f>_xlfn.IFNA(INDEX('R4 XCM Prospect'!$I$2:$I$200,MATCH(Men[[#This Row],[Rider]],'R4 XCM Prospect'!$F$2:$F$200,0)),"")</f>
        <v>370</v>
      </c>
      <c r="D33" s="58">
        <f>_xlfn.IFNA(INDEX('R5 XCM Kin'!$J$2:$J$200,MATCH(Men[[#This Row],[Rider]],'R5 XCM Kin'!$F$2:$F$200,0)),"")</f>
        <v>320</v>
      </c>
      <c r="E33" s="58">
        <f>_xlfn.IFNA(INDEX('R6 XCM CB'!$J$2:$J$250,MATCH(Men[[#This Row],[Rider]],'R6 XCM CB'!$F$2:$F$250,0)),"")</f>
        <v>250</v>
      </c>
      <c r="F33" s="58" t="str">
        <f>_xlfn.IFNA(INDEX('R9 XCO Mel'!$J$2:$J$62,MATCH(Men[[#This Row],[Rider]],'R9 XCO Mel'!$D$2:$D$62,0)),"")</f>
        <v/>
      </c>
      <c r="G33" s="58" t="str">
        <f>_xlfn.IFNA(INDEX('R10 XCM Wil'!$J$2:$J$77,MATCH(Men[[#This Row],[Rider]],'R10 XCM Wil'!$D$2:$D$77,0)),"")</f>
        <v/>
      </c>
      <c r="H33" s="58">
        <f>6-COUNTBLANK(Men[[#This Row],[R1 XCO O''Hal]:[R10 XCM Melrose]])</f>
        <v>4</v>
      </c>
      <c r="I33" s="104" cm="1">
        <f t="array" ref="I33">IF(Men[[#This Row],[Number of Rounds]]&lt;=4,SUM(IF(ISNA(B33:G33),0,B33:G33)),SUM(LARGE(B33:G33,{1,2,3,4})))</f>
        <v>1240</v>
      </c>
      <c r="J33" s="29" cm="1">
        <f t="array" ref="J33">133-SUM(IF(I33&gt;$I$18:$I$199,1/COUNTIF($I$18:$I$199,$I$18:$I$199)))</f>
        <v>16.000000000000071</v>
      </c>
      <c r="K33" s="19"/>
      <c r="L33" s="52" t="s">
        <v>1202</v>
      </c>
      <c r="M33" s="65" t="str">
        <f>_xlfn.IFNA(INDEX('R1 XCO OHal'!$W$2:$W$200,MATCH(Women[[#This Row],[Rider]],'R1 XCO OHal'!$D$2:$D$200,0)),"")</f>
        <v/>
      </c>
      <c r="N33" s="65">
        <f>_xlfn.IFNA(INDEX('R4 XCM Prospect'!$I$2:$I$200,MATCH(Women[[#This Row],[Rider]],'R4 XCM Prospect'!$F$2:$F$200,0)),"")</f>
        <v>250</v>
      </c>
      <c r="O33" s="65">
        <f>_xlfn.IFNA(INDEX('R5 XCM Kin'!$J$2:$J$200,MATCH(Women[[#This Row],[Rider]],'R5 XCM Kin'!$F$2:$F$200,0)),"")</f>
        <v>225</v>
      </c>
      <c r="P33" s="43">
        <f>_xlfn.IFNA(INDEX('R6 XCM CB'!$J$2:$J$250,MATCH(Women[[#This Row],[Rider]],'R6 XCM CB'!$F$2:$F$250,0)),"")</f>
        <v>195</v>
      </c>
      <c r="Q33" s="43" t="str">
        <f>_xlfn.IFNA(INDEX('R9 XCO Mel'!$J$2:$J$62,MATCH(Women[[#This Row],[Rider]],'R9 XCO Mel'!$D$2:$D$62,0)),"")</f>
        <v/>
      </c>
      <c r="R33" s="43" t="str">
        <f>_xlfn.IFNA(INDEX('R10 XCM Wil'!$J$2:$J$77,MATCH(Women[[#This Row],[Rider]],'R10 XCM Wil'!$D$2:$D$77,0)),"")</f>
        <v/>
      </c>
      <c r="S33" s="65">
        <f>6-COUNTBLANK(Women[[#This Row],[R1 XCO O''Hal]:[R10 XCM Melrose]])</f>
        <v>3</v>
      </c>
      <c r="T33" s="128" cm="1">
        <f t="array" ref="T33">IF(Women[[#This Row],[Number of Rounds]]&lt;=4,SUM(IF(ISNA(M33:R33),0,M33:R33)),SUM(LARGE(M33:R33,{1,2,3,4})))</f>
        <v>670</v>
      </c>
      <c r="U33" s="55" cm="1">
        <f t="array" ref="U33">35-SUM(IF(T33&gt;$T$18:$T$61,1/COUNTIF($T$18:$T$61,$T$18:$T$61)))</f>
        <v>15</v>
      </c>
      <c r="V33" s="19"/>
      <c r="W33" s="106" t="s">
        <v>1642</v>
      </c>
      <c r="X33" s="62" t="str">
        <f>_xlfn.IFNA(INDEX('R1 XCO OHal'!$W$2:$W$200,MATCH(Junior[[#This Row],[Rider]],'R1 XCO OHal'!$D$2:$D$200,0)),"")</f>
        <v/>
      </c>
      <c r="Y33" s="62" t="str">
        <f>_xlfn.IFNA(INDEX('R4 XCM Prospect'!$I$2:$I$200,MATCH(Junior[[#This Row],[Rider]],'R4 XCM Prospect'!$F$2:$F$200,0)),"")</f>
        <v/>
      </c>
      <c r="Z33" s="62" t="str">
        <f>_xlfn.IFNA(INDEX('R5 XCM Kin'!$J$2:$J$200,MATCH(Junior[[#This Row],[Rider]],'R5 XCM Kin'!$F$2:$F$200,0)),"")</f>
        <v/>
      </c>
      <c r="AA33" s="25">
        <f>_xlfn.IFNA(INDEX('R6 XCM CB'!$J$2:$J$250,MATCH(Junior[[#This Row],[Rider]],'R6 XCM CB'!$F$2:$F$250,0)),"")</f>
        <v>250</v>
      </c>
      <c r="AB33" s="102">
        <f>_xlfn.IFNA(INDEX('R9 XCO Mel'!$J$2:$J$62,MATCH(Junior[[#This Row],[Rider]],'R9 XCO Mel'!$D$2:$D$62,0)),"")</f>
        <v>450</v>
      </c>
      <c r="AC33" s="102">
        <f>_xlfn.IFNA(INDEX('R10 XCM Wil'!$J$2:$J$77,MATCH(Junior[[#This Row],[Rider]],'R10 XCM Wil'!$D$2:$D$77,0)),"")</f>
        <v>450</v>
      </c>
      <c r="AD33" s="26">
        <f>6-COUNTBLANK(Junior[[#This Row],[R1 XCO O''Hal]:[R10 XCM Melrose]])</f>
        <v>3</v>
      </c>
      <c r="AE33" s="63" cm="1">
        <f t="array" ref="AE33">IF(Junior[[#This Row],[Number of Rounds]]&lt;=4,SUM(IF(ISNA(X33:AC33),0,X33:AC33)),SUM(LARGE(X33:AC33,{1,2,3,4})))</f>
        <v>1150</v>
      </c>
      <c r="AF33" s="29" cm="1">
        <f t="array" ref="AF33">44-SUM(IF(AE33&gt;$AE$18:$AE$84,1/COUNTIF($AE$18:$AE$84,$AE$18:$AE$84)))</f>
        <v>13.000000000000014</v>
      </c>
      <c r="AG33" s="19"/>
      <c r="AH33" s="59"/>
      <c r="AI33" s="60"/>
      <c r="AJ33" s="60"/>
      <c r="AK33" s="60"/>
      <c r="AL33" s="60"/>
      <c r="AM33" s="60"/>
      <c r="AN33" s="60"/>
      <c r="AO33" s="60"/>
      <c r="AP33" s="60"/>
      <c r="AQ33" s="44"/>
    </row>
    <row r="34" spans="1:43" ht="17" thickBot="1">
      <c r="A34" s="82" t="s">
        <v>978</v>
      </c>
      <c r="B34" s="58">
        <f>_xlfn.IFNA(INDEX('R1 XCO OHal'!$W$2:$W$200,MATCH(Men[[#This Row],[Rider]],'R1 XCO OHal'!$D$2:$D$200,0)),"")</f>
        <v>232</v>
      </c>
      <c r="C34" s="58">
        <f>_xlfn.IFNA(INDEX('R4 XCM Prospect'!$I$2:$I$200,MATCH(Men[[#This Row],[Rider]],'R4 XCM Prospect'!$F$2:$F$200,0)),"")</f>
        <v>288</v>
      </c>
      <c r="D34" s="58">
        <f>_xlfn.IFNA(INDEX('R5 XCM Kin'!$J$2:$J$200,MATCH(Men[[#This Row],[Rider]],'R5 XCM Kin'!$F$2:$F$200,0)),"")</f>
        <v>296</v>
      </c>
      <c r="E34" s="58">
        <f>_xlfn.IFNA(INDEX('R6 XCM CB'!$J$2:$J$250,MATCH(Men[[#This Row],[Rider]],'R6 XCM CB'!$F$2:$F$250,0)),"")</f>
        <v>400</v>
      </c>
      <c r="F34" s="58" t="str">
        <f>_xlfn.IFNA(INDEX('R9 XCO Mel'!$J$2:$J$62,MATCH(Men[[#This Row],[Rider]],'R9 XCO Mel'!$D$2:$D$62,0)),"")</f>
        <v/>
      </c>
      <c r="G34" s="58" t="str">
        <f>_xlfn.IFNA(INDEX('R10 XCM Wil'!$J$2:$J$77,MATCH(Men[[#This Row],[Rider]],'R10 XCM Wil'!$D$2:$D$77,0)),"")</f>
        <v/>
      </c>
      <c r="H34" s="58">
        <f>6-COUNTBLANK(Men[[#This Row],[R1 XCO O''Hal]:[R10 XCM Melrose]])</f>
        <v>4</v>
      </c>
      <c r="I34" s="104" cm="1">
        <f t="array" ref="I34">IF(Men[[#This Row],[Number of Rounds]]&lt;=4,SUM(IF(ISNA(B34:G34),0,B34:G34)),SUM(LARGE(B34:G34,{1,2,3,4})))</f>
        <v>1216</v>
      </c>
      <c r="J34" s="29" cm="1">
        <f t="array" ref="J34">133-SUM(IF(I34&gt;$I$18:$I$199,1/COUNTIF($I$18:$I$199,$I$18:$I$199)))</f>
        <v>17.000000000000071</v>
      </c>
      <c r="K34" s="19"/>
      <c r="L34" s="100" t="s">
        <v>1201</v>
      </c>
      <c r="M34" s="127" t="str">
        <f>_xlfn.IFNA(INDEX('R1 XCO OHal'!$W$2:$W$200,MATCH(Women[[#This Row],[Rider]],'R1 XCO OHal'!$D$2:$D$200,0)),"")</f>
        <v/>
      </c>
      <c r="N34" s="127">
        <f>_xlfn.IFNA(INDEX('R4 XCM Prospect'!$I$2:$I$200,MATCH(Women[[#This Row],[Rider]],'R4 XCM Prospect'!$F$2:$F$200,0)),"")</f>
        <v>250</v>
      </c>
      <c r="O34" s="127">
        <f>_xlfn.IFNA(INDEX('R5 XCM Kin'!$J$2:$J$200,MATCH(Women[[#This Row],[Rider]],'R5 XCM Kin'!$F$2:$F$200,0)),"")</f>
        <v>225</v>
      </c>
      <c r="P34" s="144">
        <f>_xlfn.IFNA(INDEX('R6 XCM CB'!$J$2:$J$250,MATCH(Women[[#This Row],[Rider]],'R6 XCM CB'!$F$2:$F$250,0)),"")</f>
        <v>195</v>
      </c>
      <c r="Q34" s="144" t="str">
        <f>_xlfn.IFNA(INDEX('R9 XCO Mel'!$J$2:$J$62,MATCH(Women[[#This Row],[Rider]],'R9 XCO Mel'!$D$2:$D$62,0)),"")</f>
        <v/>
      </c>
      <c r="R34" s="144" t="str">
        <f>_xlfn.IFNA(INDEX('R10 XCM Wil'!$J$2:$J$77,MATCH(Women[[#This Row],[Rider]],'R10 XCM Wil'!$D$2:$D$77,0)),"")</f>
        <v/>
      </c>
      <c r="S34" s="127">
        <f>6-COUNTBLANK(Women[[#This Row],[R1 XCO O''Hal]:[R10 XCM Melrose]])</f>
        <v>3</v>
      </c>
      <c r="T34" s="128" cm="1">
        <f t="array" ref="T34">IF(Women[[#This Row],[Number of Rounds]]&lt;=4,SUM(IF(ISNA(M34:R34),0,M34:R34)),SUM(LARGE(M34:R34,{1,2,3,4})))</f>
        <v>670</v>
      </c>
      <c r="U34" s="55" cm="1">
        <f t="array" ref="U34">35-SUM(IF(T34&gt;$T$18:$T$61,1/COUNTIF($T$18:$T$61,$T$18:$T$61)))</f>
        <v>15</v>
      </c>
      <c r="V34" s="19"/>
      <c r="W34" s="126" t="s">
        <v>1060</v>
      </c>
      <c r="X34" s="62">
        <f>_xlfn.IFNA(INDEX('R1 XCO OHal'!$W$2:$W$200,MATCH(Junior[[#This Row],[Rider]],'R1 XCO OHal'!$D$2:$D$200,0)),"")</f>
        <v>400</v>
      </c>
      <c r="Y34" s="62">
        <f>_xlfn.IFNA(INDEX('R4 XCM Prospect'!$I$2:$I$200,MATCH(Junior[[#This Row],[Rider]],'R4 XCM Prospect'!$F$2:$F$200,0)),"")</f>
        <v>225</v>
      </c>
      <c r="Z34" s="62">
        <f>_xlfn.IFNA(INDEX('R5 XCM Kin'!$J$2:$J$200,MATCH(Junior[[#This Row],[Rider]],'R5 XCM Kin'!$F$2:$F$200,0)),"")</f>
        <v>225</v>
      </c>
      <c r="AA34" s="25">
        <f>_xlfn.IFNA(INDEX('R6 XCM CB'!$J$2:$J$250,MATCH(Junior[[#This Row],[Rider]],'R6 XCM CB'!$F$2:$F$250,0)),"")</f>
        <v>225</v>
      </c>
      <c r="AB34" s="102" t="str">
        <f>_xlfn.IFNA(INDEX('R9 XCO Mel'!$J$2:$J$62,MATCH(Junior[[#This Row],[Rider]],'R9 XCO Mel'!$D$2:$D$62,0)),"")</f>
        <v/>
      </c>
      <c r="AC34" s="102" t="str">
        <f>_xlfn.IFNA(INDEX('R10 XCM Wil'!$J$2:$J$77,MATCH(Junior[[#This Row],[Rider]],'R10 XCM Wil'!$D$2:$D$77,0)),"")</f>
        <v/>
      </c>
      <c r="AD34" s="26">
        <f>6-COUNTBLANK(Junior[[#This Row],[R1 XCO O''Hal]:[R10 XCM Melrose]])</f>
        <v>4</v>
      </c>
      <c r="AE34" s="63" cm="1">
        <f t="array" ref="AE34">IF(Junior[[#This Row],[Number of Rounds]]&lt;=4,SUM(IF(ISNA(X34:AC34),0,X34:AC34)),SUM(LARGE(X34:AC34,{1,2,3,4})))</f>
        <v>1075</v>
      </c>
      <c r="AF34" s="29" cm="1">
        <f t="array" ref="AF34">44-SUM(IF(AE34&gt;$AE$18:$AE$84,1/COUNTIF($AE$18:$AE$84,$AE$18:$AE$84)))</f>
        <v>14.000000000000011</v>
      </c>
      <c r="AG34" s="19"/>
      <c r="AH34" s="59"/>
      <c r="AI34" s="60"/>
      <c r="AJ34" s="60"/>
      <c r="AK34" s="60"/>
      <c r="AL34" s="60"/>
      <c r="AM34" s="60"/>
      <c r="AN34" s="60"/>
      <c r="AO34" s="60"/>
      <c r="AP34" s="60"/>
      <c r="AQ34" s="44"/>
    </row>
    <row r="35" spans="1:43" ht="17" thickBot="1">
      <c r="A35" s="82" t="s">
        <v>1064</v>
      </c>
      <c r="B35" s="58">
        <f>_xlfn.IFNA(INDEX('R1 XCO OHal'!$W$2:$W$200,MATCH(Men[[#This Row],[Rider]],'R1 XCO OHal'!$D$2:$D$200,0)),"")</f>
        <v>252</v>
      </c>
      <c r="C35" s="58">
        <f>_xlfn.IFNA(INDEX('R4 XCM Prospect'!$I$2:$I$200,MATCH(Men[[#This Row],[Rider]],'R4 XCM Prospect'!$F$2:$F$200,0)),"")</f>
        <v>270</v>
      </c>
      <c r="D35" s="58">
        <f>_xlfn.IFNA(INDEX('R5 XCM Kin'!$J$2:$J$200,MATCH(Men[[#This Row],[Rider]],'R5 XCM Kin'!$F$2:$F$200,0)),"")</f>
        <v>300</v>
      </c>
      <c r="E35" s="58">
        <f>_xlfn.IFNA(INDEX('R6 XCM CB'!$J$2:$J$250,MATCH(Men[[#This Row],[Rider]],'R6 XCM CB'!$F$2:$F$250,0)),"")</f>
        <v>250</v>
      </c>
      <c r="F35" s="58">
        <f>_xlfn.IFNA(INDEX('R9 XCO Mel'!$J$2:$J$62,MATCH(Men[[#This Row],[Rider]],'R9 XCO Mel'!$D$2:$D$62,0)),"")</f>
        <v>300</v>
      </c>
      <c r="G35" s="58">
        <f>_xlfn.IFNA(INDEX('R10 XCM Wil'!$J$2:$J$77,MATCH(Men[[#This Row],[Rider]],'R10 XCM Wil'!$D$2:$D$77,0)),"")</f>
        <v>300</v>
      </c>
      <c r="H35" s="58">
        <f>6-COUNTBLANK(Men[[#This Row],[R1 XCO O''Hal]:[R10 XCM Melrose]])</f>
        <v>6</v>
      </c>
      <c r="I35" s="104" cm="1">
        <f t="array" ref="I35">IF(Men[[#This Row],[Number of Rounds]]&lt;=4,SUM(IF(ISNA(B35:G35),0,B35:G35)),SUM(LARGE(B35:G35,{1,2,3,4})))</f>
        <v>1170</v>
      </c>
      <c r="J35" s="29" cm="1">
        <f t="array" ref="J35">133-SUM(IF(I35&gt;$I$18:$I$199,1/COUNTIF($I$18:$I$199,$I$18:$I$199)))</f>
        <v>18.000000000000071</v>
      </c>
      <c r="K35" s="19"/>
      <c r="L35" s="52" t="s">
        <v>988</v>
      </c>
      <c r="M35" s="65">
        <f>_xlfn.IFNA(INDEX('R1 XCO OHal'!$W$2:$W$200,MATCH(Women[[#This Row],[Rider]],'R1 XCO OHal'!$D$2:$D$200,0)),"")</f>
        <v>360</v>
      </c>
      <c r="N35" s="65" t="str">
        <f>_xlfn.IFNA(INDEX('R4 XCM Prospect'!$I$2:$I$200,MATCH(Women[[#This Row],[Rider]],'R4 XCM Prospect'!$F$2:$F$200,0)),"")</f>
        <v/>
      </c>
      <c r="O35" s="65">
        <f>_xlfn.IFNA(INDEX('R5 XCM Kin'!$J$2:$J$200,MATCH(Women[[#This Row],[Rider]],'R5 XCM Kin'!$F$2:$F$200,0)),"")</f>
        <v>250</v>
      </c>
      <c r="P35" s="43" t="str">
        <f>_xlfn.IFNA(INDEX('R6 XCM CB'!$J$2:$J$250,MATCH(Women[[#This Row],[Rider]],'R6 XCM CB'!$F$2:$F$250,0)),"")</f>
        <v/>
      </c>
      <c r="Q35" s="43" t="str">
        <f>_xlfn.IFNA(INDEX('R9 XCO Mel'!$J$2:$J$62,MATCH(Women[[#This Row],[Rider]],'R9 XCO Mel'!$D$2:$D$62,0)),"")</f>
        <v/>
      </c>
      <c r="R35" s="43" t="str">
        <f>_xlfn.IFNA(INDEX('R10 XCM Wil'!$J$2:$J$77,MATCH(Women[[#This Row],[Rider]],'R10 XCM Wil'!$D$2:$D$77,0)),"")</f>
        <v/>
      </c>
      <c r="S35" s="65">
        <f>6-COUNTBLANK(Women[[#This Row],[R1 XCO O''Hal]:[R10 XCM Melrose]])</f>
        <v>2</v>
      </c>
      <c r="T35" s="128" cm="1">
        <f t="array" ref="T35">IF(Women[[#This Row],[Number of Rounds]]&lt;=4,SUM(IF(ISNA(M35:R35),0,M35:R35)),SUM(LARGE(M35:R35,{1,2,3,4})))</f>
        <v>610</v>
      </c>
      <c r="U35" s="55" cm="1">
        <f t="array" ref="U35">35-SUM(IF(T35&gt;$T$18:$T$61,1/COUNTIF($T$18:$T$61,$T$18:$T$61)))</f>
        <v>16</v>
      </c>
      <c r="V35" s="19"/>
      <c r="W35" s="106" t="s">
        <v>1043</v>
      </c>
      <c r="X35" s="62">
        <f>_xlfn.IFNA(INDEX('R1 XCO OHal'!$W$2:$W$200,MATCH(Junior[[#This Row],[Rider]],'R1 XCO OHal'!$D$2:$D$200,0)),"")</f>
        <v>360</v>
      </c>
      <c r="Y35" s="62" t="str">
        <f>_xlfn.IFNA(INDEX('R4 XCM Prospect'!$I$2:$I$200,MATCH(Junior[[#This Row],[Rider]],'R4 XCM Prospect'!$F$2:$F$200,0)),"")</f>
        <v/>
      </c>
      <c r="Z35" s="62">
        <f>_xlfn.IFNA(INDEX('R5 XCM Kin'!$J$2:$J$200,MATCH(Junior[[#This Row],[Rider]],'R5 XCM Kin'!$F$2:$F$200,0)),"")</f>
        <v>250</v>
      </c>
      <c r="AA35" s="25">
        <f>_xlfn.IFNA(INDEX('R6 XCM CB'!$J$2:$J$250,MATCH(Junior[[#This Row],[Rider]],'R6 XCM CB'!$F$2:$F$250,0)),"")</f>
        <v>390</v>
      </c>
      <c r="AB35" s="102" t="str">
        <f>_xlfn.IFNA(INDEX('R9 XCO Mel'!$J$2:$J$62,MATCH(Junior[[#This Row],[Rider]],'R9 XCO Mel'!$D$2:$D$62,0)),"")</f>
        <v/>
      </c>
      <c r="AC35" s="102" t="str">
        <f>_xlfn.IFNA(INDEX('R10 XCM Wil'!$J$2:$J$77,MATCH(Junior[[#This Row],[Rider]],'R10 XCM Wil'!$D$2:$D$77,0)),"")</f>
        <v/>
      </c>
      <c r="AD35" s="26">
        <f>6-COUNTBLANK(Junior[[#This Row],[R1 XCO O''Hal]:[R10 XCM Melrose]])</f>
        <v>3</v>
      </c>
      <c r="AE35" s="63" cm="1">
        <f t="array" ref="AE35">IF(Junior[[#This Row],[Number of Rounds]]&lt;=4,SUM(IF(ISNA(X35:AC35),0,X35:AC35)),SUM(LARGE(X35:AC35,{1,2,3,4})))</f>
        <v>1000</v>
      </c>
      <c r="AF35" s="29" cm="1">
        <f t="array" ref="AF35">44-SUM(IF(AE35&gt;$AE$18:$AE$84,1/COUNTIF($AE$18:$AE$84,$AE$18:$AE$84)))</f>
        <v>15.000000000000004</v>
      </c>
      <c r="AG35" s="19"/>
      <c r="AH35" s="59"/>
      <c r="AI35" s="60"/>
      <c r="AJ35" s="60"/>
      <c r="AK35" s="60"/>
      <c r="AL35" s="60"/>
      <c r="AM35" s="60"/>
      <c r="AN35" s="60"/>
      <c r="AO35" s="60"/>
      <c r="AP35" s="60"/>
      <c r="AQ35" s="44"/>
    </row>
    <row r="36" spans="1:43" ht="17" thickBot="1">
      <c r="A36" s="82" t="s">
        <v>981</v>
      </c>
      <c r="B36" s="58">
        <f>_xlfn.IFNA(INDEX('R1 XCO OHal'!$W$2:$W$200,MATCH(Men[[#This Row],[Rider]],'R1 XCO OHal'!$D$2:$D$200,0)),"")</f>
        <v>208</v>
      </c>
      <c r="C36" s="58">
        <f>_xlfn.IFNA(INDEX('R4 XCM Prospect'!$I$2:$I$200,MATCH(Men[[#This Row],[Rider]],'R4 XCM Prospect'!$F$2:$F$200,0)),"")</f>
        <v>272</v>
      </c>
      <c r="D36" s="58">
        <f>_xlfn.IFNA(INDEX('R5 XCM Kin'!$J$2:$J$200,MATCH(Men[[#This Row],[Rider]],'R5 XCM Kin'!$F$2:$F$200,0)),"")</f>
        <v>272</v>
      </c>
      <c r="E36" s="58">
        <f>_xlfn.IFNA(INDEX('R6 XCM CB'!$J$2:$J$250,MATCH(Men[[#This Row],[Rider]],'R6 XCM CB'!$F$2:$F$250,0)),"")</f>
        <v>400</v>
      </c>
      <c r="F36" s="58" t="str">
        <f>_xlfn.IFNA(INDEX('R9 XCO Mel'!$J$2:$J$62,MATCH(Men[[#This Row],[Rider]],'R9 XCO Mel'!$D$2:$D$62,0)),"")</f>
        <v/>
      </c>
      <c r="G36" s="58" t="str">
        <f>_xlfn.IFNA(INDEX('R10 XCM Wil'!$J$2:$J$77,MATCH(Men[[#This Row],[Rider]],'R10 XCM Wil'!$D$2:$D$77,0)),"")</f>
        <v/>
      </c>
      <c r="H36" s="58">
        <f>6-COUNTBLANK(Men[[#This Row],[R1 XCO O''Hal]:[R10 XCM Melrose]])</f>
        <v>4</v>
      </c>
      <c r="I36" s="104" cm="1">
        <f t="array" ref="I36">IF(Men[[#This Row],[Number of Rounds]]&lt;=4,SUM(IF(ISNA(B36:G36),0,B36:G36)),SUM(LARGE(B36:G36,{1,2,3,4})))</f>
        <v>1152</v>
      </c>
      <c r="J36" s="29" cm="1">
        <f t="array" ref="J36">133-SUM(IF(I36&gt;$I$18:$I$199,1/COUNTIF($I$18:$I$199,$I$18:$I$199)))</f>
        <v>19.000000000000071</v>
      </c>
      <c r="K36" s="19"/>
      <c r="L36" s="52" t="s">
        <v>1213</v>
      </c>
      <c r="M36" s="127" t="str">
        <f>_xlfn.IFNA(INDEX('R1 XCO OHal'!$W$2:$W$200,MATCH(Women[[#This Row],[Rider]],'R1 XCO OHal'!$D$2:$D$200,0)),"")</f>
        <v/>
      </c>
      <c r="N36" s="127">
        <f>_xlfn.IFNA(INDEX('R4 XCM Prospect'!$I$2:$I$200,MATCH(Women[[#This Row],[Rider]],'R4 XCM Prospect'!$F$2:$F$200,0)),"")</f>
        <v>200</v>
      </c>
      <c r="O36" s="127">
        <f>_xlfn.IFNA(INDEX('R5 XCM Kin'!$J$2:$J$200,MATCH(Women[[#This Row],[Rider]],'R5 XCM Kin'!$F$2:$F$200,0)),"")</f>
        <v>195</v>
      </c>
      <c r="P36" s="144">
        <f>_xlfn.IFNA(INDEX('R6 XCM CB'!$J$2:$J$250,MATCH(Women[[#This Row],[Rider]],'R6 XCM CB'!$F$2:$F$250,0)),"")</f>
        <v>200</v>
      </c>
      <c r="Q36" s="144" t="str">
        <f>_xlfn.IFNA(INDEX('R9 XCO Mel'!$J$2:$J$62,MATCH(Women[[#This Row],[Rider]],'R9 XCO Mel'!$D$2:$D$62,0)),"")</f>
        <v/>
      </c>
      <c r="R36" s="144" t="str">
        <f>_xlfn.IFNA(INDEX('R10 XCM Wil'!$J$2:$J$77,MATCH(Women[[#This Row],[Rider]],'R10 XCM Wil'!$D$2:$D$77,0)),"")</f>
        <v/>
      </c>
      <c r="S36" s="127">
        <f>6-COUNTBLANK(Women[[#This Row],[R1 XCO O''Hal]:[R10 XCM Melrose]])</f>
        <v>3</v>
      </c>
      <c r="T36" s="128" cm="1">
        <f t="array" ref="T36">IF(Women[[#This Row],[Number of Rounds]]&lt;=4,SUM(IF(ISNA(M36:R36),0,M36:R36)),SUM(LARGE(M36:R36,{1,2,3,4})))</f>
        <v>595</v>
      </c>
      <c r="U36" s="55" cm="1">
        <f t="array" ref="U36">35-SUM(IF(T36&gt;$T$18:$T$61,1/COUNTIF($T$18:$T$61,$T$18:$T$61)))</f>
        <v>17</v>
      </c>
      <c r="V36" s="19"/>
      <c r="W36" s="106" t="s">
        <v>1441</v>
      </c>
      <c r="X36" s="62" t="str">
        <f>_xlfn.IFNA(INDEX('R1 XCO OHal'!$W$2:$W$200,MATCH(Junior[[#This Row],[Rider]],'R1 XCO OHal'!$D$2:$D$200,0)),"")</f>
        <v/>
      </c>
      <c r="Y36" s="62" t="str">
        <f>_xlfn.IFNA(INDEX('R4 XCM Prospect'!$I$2:$I$200,MATCH(Junior[[#This Row],[Rider]],'R4 XCM Prospect'!$F$2:$F$200,0)),"")</f>
        <v/>
      </c>
      <c r="Z36" s="62">
        <f>_xlfn.IFNA(INDEX('R5 XCM Kin'!$J$2:$J$200,MATCH(Junior[[#This Row],[Rider]],'R5 XCM Kin'!$F$2:$F$200,0)),"")</f>
        <v>500</v>
      </c>
      <c r="AA36" s="25">
        <f>_xlfn.IFNA(INDEX('R6 XCM CB'!$J$2:$J$250,MATCH(Junior[[#This Row],[Rider]],'R6 XCM CB'!$F$2:$F$250,0)),"")</f>
        <v>500</v>
      </c>
      <c r="AB36" s="102" t="str">
        <f>_xlfn.IFNA(INDEX('R9 XCO Mel'!$J$2:$J$62,MATCH(Junior[[#This Row],[Rider]],'R9 XCO Mel'!$D$2:$D$62,0)),"")</f>
        <v/>
      </c>
      <c r="AC36" s="102" t="str">
        <f>_xlfn.IFNA(INDEX('R10 XCM Wil'!$J$2:$J$77,MATCH(Junior[[#This Row],[Rider]],'R10 XCM Wil'!$D$2:$D$77,0)),"")</f>
        <v/>
      </c>
      <c r="AD36" s="26">
        <f>6-COUNTBLANK(Junior[[#This Row],[R1 XCO O''Hal]:[R10 XCM Melrose]])</f>
        <v>2</v>
      </c>
      <c r="AE36" s="63" cm="1">
        <f t="array" ref="AE36">IF(Junior[[#This Row],[Number of Rounds]]&lt;=4,SUM(IF(ISNA(X36:AC36),0,X36:AC36)),SUM(LARGE(X36:AC36,{1,2,3,4})))</f>
        <v>1000</v>
      </c>
      <c r="AF36" s="29" cm="1">
        <f t="array" ref="AF36">44-SUM(IF(AE36&gt;$AE$18:$AE$84,1/COUNTIF($AE$18:$AE$84,$AE$18:$AE$84)))</f>
        <v>15.000000000000004</v>
      </c>
      <c r="AG36" s="19"/>
      <c r="AH36" s="59"/>
      <c r="AI36" s="60"/>
      <c r="AJ36" s="60"/>
      <c r="AK36" s="60"/>
      <c r="AL36" s="60"/>
      <c r="AM36" s="60"/>
      <c r="AN36" s="60"/>
      <c r="AO36" s="60"/>
      <c r="AP36" s="60"/>
      <c r="AQ36" s="44"/>
    </row>
    <row r="37" spans="1:43" ht="17" thickBot="1">
      <c r="A37" s="82" t="s">
        <v>1458</v>
      </c>
      <c r="B37" s="58" t="str">
        <f>_xlfn.IFNA(INDEX('R1 XCO OHal'!$W$2:$W$200,MATCH(Men[[#This Row],[Rider]],'R1 XCO OHal'!$D$2:$D$200,0)),"")</f>
        <v/>
      </c>
      <c r="C37" s="58">
        <f>_xlfn.IFNA(INDEX('R4 XCM Prospect'!$I$2:$I$200,MATCH(Men[[#This Row],[Rider]],'R4 XCM Prospect'!$F$2:$F$200,0)),"")</f>
        <v>259</v>
      </c>
      <c r="D37" s="58" t="str">
        <f>_xlfn.IFNA(INDEX('R5 XCM Kin'!$J$2:$J$200,MATCH(Men[[#This Row],[Rider]],'R5 XCM Kin'!$F$2:$F$200,0)),"")</f>
        <v/>
      </c>
      <c r="E37" s="58">
        <f>_xlfn.IFNA(INDEX('R6 XCM CB'!$J$2:$J$250,MATCH(Men[[#This Row],[Rider]],'R6 XCM CB'!$F$2:$F$250,0)),"")</f>
        <v>315</v>
      </c>
      <c r="F37" s="58">
        <f>_xlfn.IFNA(INDEX('R9 XCO Mel'!$J$2:$J$62,MATCH(Men[[#This Row],[Rider]],'R9 XCO Mel'!$D$2:$D$62,0)),"")</f>
        <v>273</v>
      </c>
      <c r="G37" s="58">
        <f>_xlfn.IFNA(INDEX('R10 XCM Wil'!$J$2:$J$77,MATCH(Men[[#This Row],[Rider]],'R10 XCM Wil'!$D$2:$D$77,0)),"")</f>
        <v>294</v>
      </c>
      <c r="H37" s="58">
        <f>6-COUNTBLANK(Men[[#This Row],[R1 XCO O''Hal]:[R10 XCM Melrose]])</f>
        <v>4</v>
      </c>
      <c r="I37" s="104" cm="1">
        <f t="array" ref="I37">IF(Men[[#This Row],[Number of Rounds]]&lt;=4,SUM(IF(ISNA(B37:G37),0,B37:G37)),SUM(LARGE(B37:G37,{1,2,3,4})))</f>
        <v>1141</v>
      </c>
      <c r="J37" s="29" cm="1">
        <f t="array" ref="J37">133-SUM(IF(I37&gt;$I$18:$I$199,1/COUNTIF($I$18:$I$199,$I$18:$I$199)))</f>
        <v>20.000000000000071</v>
      </c>
      <c r="K37" s="19"/>
      <c r="L37" s="52" t="s">
        <v>1801</v>
      </c>
      <c r="M37" s="65" t="str">
        <f>_xlfn.IFNA(INDEX('R1 XCO OHal'!$W$2:$W$200,MATCH(Women[[#This Row],[Rider]],'R1 XCO OHal'!$D$2:$D$200,0)),"")</f>
        <v/>
      </c>
      <c r="N37" s="65" t="str">
        <f>_xlfn.IFNA(INDEX('R4 XCM Prospect'!$I$2:$I$200,MATCH(Women[[#This Row],[Rider]],'R4 XCM Prospect'!$F$2:$F$200,0)),"")</f>
        <v/>
      </c>
      <c r="O37" s="65" t="str">
        <f>_xlfn.IFNA(INDEX('R5 XCM Kin'!$J$2:$J$200,MATCH(Women[[#This Row],[Rider]],'R5 XCM Kin'!$F$2:$F$200,0)),"")</f>
        <v/>
      </c>
      <c r="P37" s="144" t="str">
        <f>_xlfn.IFNA(INDEX('R6 XCM CB'!$J$2:$J$250,MATCH(Women[[#This Row],[Rider]],'R6 XCM CB'!$F$2:$F$250,0)),"")</f>
        <v/>
      </c>
      <c r="Q37" s="144">
        <f>_xlfn.IFNA(INDEX('R9 XCO Mel'!$J$2:$J$62,MATCH(Women[[#This Row],[Rider]],'R9 XCO Mel'!$D$2:$D$62,0)),"")</f>
        <v>300</v>
      </c>
      <c r="R37" s="144">
        <f>_xlfn.IFNA(INDEX('R10 XCM Wil'!$J$2:$J$77,MATCH(Women[[#This Row],[Rider]],'R10 XCM Wil'!$D$2:$D$77,0)),"")</f>
        <v>250</v>
      </c>
      <c r="S37" s="65">
        <f>6-COUNTBLANK(Women[[#This Row],[R1 XCO O''Hal]:[R10 XCM Melrose]])</f>
        <v>2</v>
      </c>
      <c r="T37" s="128" cm="1">
        <f t="array" ref="T37">IF(Women[[#This Row],[Number of Rounds]]&lt;=4,SUM(IF(ISNA(M37:R37),0,M37:R37)),SUM(LARGE(M37:R37,{1,2,3,4})))</f>
        <v>550</v>
      </c>
      <c r="U37" s="55" cm="1">
        <f t="array" ref="U37">35-SUM(IF(T37&gt;$T$18:$T$61,1/COUNTIF($T$18:$T$61,$T$18:$T$61)))</f>
        <v>18</v>
      </c>
      <c r="V37" s="19"/>
      <c r="W37" s="126" t="s">
        <v>1057</v>
      </c>
      <c r="X37" s="62">
        <f>_xlfn.IFNA(INDEX('R1 XCO OHal'!$W$2:$W$200,MATCH(Junior[[#This Row],[Rider]],'R1 XCO OHal'!$D$2:$D$200,0)),"")</f>
        <v>500</v>
      </c>
      <c r="Y37" s="62">
        <f>_xlfn.IFNA(INDEX('R4 XCM Prospect'!$I$2:$I$200,MATCH(Junior[[#This Row],[Rider]],'R4 XCM Prospect'!$F$2:$F$200,0)),"")</f>
        <v>250</v>
      </c>
      <c r="Z37" s="62" t="str">
        <f>_xlfn.IFNA(INDEX('R5 XCM Kin'!$J$2:$J$200,MATCH(Junior[[#This Row],[Rider]],'R5 XCM Kin'!$F$2:$F$200,0)),"")</f>
        <v/>
      </c>
      <c r="AA37" s="25">
        <f>_xlfn.IFNA(INDEX('R6 XCM CB'!$J$2:$J$250,MATCH(Junior[[#This Row],[Rider]],'R6 XCM CB'!$F$2:$F$250,0)),"")</f>
        <v>210</v>
      </c>
      <c r="AB37" s="102" t="str">
        <f>_xlfn.IFNA(INDEX('R9 XCO Mel'!$J$2:$J$62,MATCH(Junior[[#This Row],[Rider]],'R9 XCO Mel'!$D$2:$D$62,0)),"")</f>
        <v/>
      </c>
      <c r="AC37" s="102" t="str">
        <f>_xlfn.IFNA(INDEX('R10 XCM Wil'!$J$2:$J$77,MATCH(Junior[[#This Row],[Rider]],'R10 XCM Wil'!$D$2:$D$77,0)),"")</f>
        <v/>
      </c>
      <c r="AD37" s="26">
        <f>6-COUNTBLANK(Junior[[#This Row],[R1 XCO O''Hal]:[R10 XCM Melrose]])</f>
        <v>3</v>
      </c>
      <c r="AE37" s="63" cm="1">
        <f t="array" ref="AE37">IF(Junior[[#This Row],[Number of Rounds]]&lt;=4,SUM(IF(ISNA(X37:AC37),0,X37:AC37)),SUM(LARGE(X37:AC37,{1,2,3,4})))</f>
        <v>960</v>
      </c>
      <c r="AF37" s="29" cm="1">
        <f t="array" ref="AF37">44-SUM(IF(AE37&gt;$AE$18:$AE$84,1/COUNTIF($AE$18:$AE$84,$AE$18:$AE$84)))</f>
        <v>16.000000000000004</v>
      </c>
      <c r="AG37" s="19"/>
      <c r="AH37" s="59"/>
      <c r="AI37" s="60"/>
      <c r="AJ37" s="60"/>
      <c r="AK37" s="60"/>
      <c r="AL37" s="60"/>
      <c r="AM37" s="60"/>
      <c r="AN37" s="60"/>
      <c r="AO37" s="60"/>
      <c r="AP37" s="60"/>
      <c r="AQ37" s="44"/>
    </row>
    <row r="38" spans="1:43" ht="17" thickBot="1">
      <c r="A38" s="82" t="s">
        <v>953</v>
      </c>
      <c r="B38" s="58">
        <f>_xlfn.IFNA(INDEX('R1 XCO OHal'!$W$2:$W$200,MATCH(Men[[#This Row],[Rider]],'R1 XCO OHal'!$D$2:$D$200,0)),"")</f>
        <v>350</v>
      </c>
      <c r="C38" s="58">
        <f>_xlfn.IFNA(INDEX('R4 XCM Prospect'!$I$2:$I$200,MATCH(Men[[#This Row],[Rider]],'R4 XCM Prospect'!$F$2:$F$200,0)),"")</f>
        <v>400</v>
      </c>
      <c r="D38" s="58">
        <f>_xlfn.IFNA(INDEX('R5 XCM Kin'!$J$2:$J$200,MATCH(Men[[#This Row],[Rider]],'R5 XCM Kin'!$F$2:$F$200,0)),"")</f>
        <v>380</v>
      </c>
      <c r="E38" s="58" t="str">
        <f>_xlfn.IFNA(INDEX('R6 XCM CB'!$J$2:$J$250,MATCH(Men[[#This Row],[Rider]],'R6 XCM CB'!$F$2:$F$250,0)),"")</f>
        <v/>
      </c>
      <c r="F38" s="58" t="str">
        <f>_xlfn.IFNA(INDEX('R9 XCO Mel'!$J$2:$J$62,MATCH(Men[[#This Row],[Rider]],'R9 XCO Mel'!$D$2:$D$62,0)),"")</f>
        <v/>
      </c>
      <c r="G38" s="58" t="str">
        <f>_xlfn.IFNA(INDEX('R10 XCM Wil'!$J$2:$J$77,MATCH(Men[[#This Row],[Rider]],'R10 XCM Wil'!$D$2:$D$77,0)),"")</f>
        <v/>
      </c>
      <c r="H38" s="58">
        <f>6-COUNTBLANK(Men[[#This Row],[R1 XCO O''Hal]:[R10 XCM Melrose]])</f>
        <v>3</v>
      </c>
      <c r="I38" s="104" cm="1">
        <f t="array" ref="I38">IF(Men[[#This Row],[Number of Rounds]]&lt;=4,SUM(IF(ISNA(B38:G38),0,B38:G38)),SUM(LARGE(B38:G38,{1,2,3,4})))</f>
        <v>1130</v>
      </c>
      <c r="J38" s="29" cm="1">
        <f t="array" ref="J38">133-SUM(IF(I38&gt;$I$18:$I$199,1/COUNTIF($I$18:$I$199,$I$18:$I$199)))</f>
        <v>21.000000000000071</v>
      </c>
      <c r="K38" s="19"/>
      <c r="L38" s="52" t="s">
        <v>991</v>
      </c>
      <c r="M38" s="65">
        <f>_xlfn.IFNA(INDEX('R1 XCO OHal'!$W$2:$W$200,MATCH(Women[[#This Row],[Rider]],'R1 XCO OHal'!$D$2:$D$200,0)),"")</f>
        <v>312</v>
      </c>
      <c r="N38" s="65" t="str">
        <f>_xlfn.IFNA(INDEX('R4 XCM Prospect'!$I$2:$I$200,MATCH(Women[[#This Row],[Rider]],'R4 XCM Prospect'!$F$2:$F$200,0)),"")</f>
        <v/>
      </c>
      <c r="O38" s="65" t="str">
        <f>_xlfn.IFNA(INDEX('R5 XCM Kin'!$J$2:$J$200,MATCH(Women[[#This Row],[Rider]],'R5 XCM Kin'!$F$2:$F$200,0)),"")</f>
        <v/>
      </c>
      <c r="P38" s="43">
        <f>_xlfn.IFNA(INDEX('R6 XCM CB'!$J$2:$J$250,MATCH(Women[[#This Row],[Rider]],'R6 XCM CB'!$F$2:$F$250,0)),"")</f>
        <v>210</v>
      </c>
      <c r="Q38" s="43" t="str">
        <f>_xlfn.IFNA(INDEX('R9 XCO Mel'!$J$2:$J$62,MATCH(Women[[#This Row],[Rider]],'R9 XCO Mel'!$D$2:$D$62,0)),"")</f>
        <v/>
      </c>
      <c r="R38" s="43" t="str">
        <f>_xlfn.IFNA(INDEX('R10 XCM Wil'!$J$2:$J$77,MATCH(Women[[#This Row],[Rider]],'R10 XCM Wil'!$D$2:$D$77,0)),"")</f>
        <v/>
      </c>
      <c r="S38" s="65">
        <f>6-COUNTBLANK(Women[[#This Row],[R1 XCO O''Hal]:[R10 XCM Melrose]])</f>
        <v>2</v>
      </c>
      <c r="T38" s="128" cm="1">
        <f t="array" ref="T38">IF(Women[[#This Row],[Number of Rounds]]&lt;=4,SUM(IF(ISNA(M38:R38),0,M38:R38)),SUM(LARGE(M38:R38,{1,2,3,4})))</f>
        <v>522</v>
      </c>
      <c r="U38" s="55" cm="1">
        <f t="array" ref="U38">35-SUM(IF(T38&gt;$T$18:$T$61,1/COUNTIF($T$18:$T$61,$T$18:$T$61)))</f>
        <v>19</v>
      </c>
      <c r="V38" s="19"/>
      <c r="W38" s="106" t="s">
        <v>1058</v>
      </c>
      <c r="X38" s="62">
        <f>_xlfn.IFNA(INDEX('R1 XCO OHal'!$W$2:$W$200,MATCH(Junior[[#This Row],[Rider]],'R1 XCO OHal'!$D$2:$D$200,0)),"")</f>
        <v>450</v>
      </c>
      <c r="Y38" s="62" t="str">
        <f>_xlfn.IFNA(INDEX('R4 XCM Prospect'!$I$2:$I$200,MATCH(Junior[[#This Row],[Rider]],'R4 XCM Prospect'!$F$2:$F$200,0)),"")</f>
        <v/>
      </c>
      <c r="Z38" s="62">
        <f>_xlfn.IFNA(INDEX('R5 XCM Kin'!$J$2:$J$200,MATCH(Junior[[#This Row],[Rider]],'R5 XCM Kin'!$F$2:$F$200,0)),"")</f>
        <v>250</v>
      </c>
      <c r="AA38" s="25">
        <f>_xlfn.IFNA(INDEX('R6 XCM CB'!$J$2:$J$250,MATCH(Junior[[#This Row],[Rider]],'R6 XCM CB'!$F$2:$F$250,0)),"")</f>
        <v>250</v>
      </c>
      <c r="AB38" s="102" t="str">
        <f>_xlfn.IFNA(INDEX('R9 XCO Mel'!$J$2:$J$62,MATCH(Junior[[#This Row],[Rider]],'R9 XCO Mel'!$D$2:$D$62,0)),"")</f>
        <v/>
      </c>
      <c r="AC38" s="102" t="str">
        <f>_xlfn.IFNA(INDEX('R10 XCM Wil'!$J$2:$J$77,MATCH(Junior[[#This Row],[Rider]],'R10 XCM Wil'!$D$2:$D$77,0)),"")</f>
        <v/>
      </c>
      <c r="AD38" s="26">
        <f>6-COUNTBLANK(Junior[[#This Row],[R1 XCO O''Hal]:[R10 XCM Melrose]])</f>
        <v>3</v>
      </c>
      <c r="AE38" s="63" cm="1">
        <f t="array" ref="AE38">IF(Junior[[#This Row],[Number of Rounds]]&lt;=4,SUM(IF(ISNA(X38:AC38),0,X38:AC38)),SUM(LARGE(X38:AC38,{1,2,3,4})))</f>
        <v>950</v>
      </c>
      <c r="AF38" s="29" cm="1">
        <f t="array" ref="AF38">44-SUM(IF(AE38&gt;$AE$18:$AE$84,1/COUNTIF($AE$18:$AE$84,$AE$18:$AE$84)))</f>
        <v>17.000000000000004</v>
      </c>
      <c r="AG38" s="19"/>
      <c r="AH38" s="59"/>
      <c r="AI38" s="60"/>
      <c r="AJ38" s="60"/>
      <c r="AK38" s="60"/>
      <c r="AL38" s="60"/>
      <c r="AM38" s="60"/>
      <c r="AN38" s="60"/>
      <c r="AO38" s="60"/>
      <c r="AP38" s="60"/>
      <c r="AQ38" s="44"/>
    </row>
    <row r="39" spans="1:43" ht="17" thickBot="1">
      <c r="A39" s="82" t="s">
        <v>1432</v>
      </c>
      <c r="B39" s="58">
        <f>_xlfn.IFNA(INDEX('R1 XCO OHal'!$W$2:$W$200,MATCH(Men[[#This Row],[Rider]],'R1 XCO OHal'!$D$2:$D$200,0)),"")</f>
        <v>273</v>
      </c>
      <c r="C39" s="58">
        <f>_xlfn.IFNA(INDEX('R4 XCM Prospect'!$I$2:$I$200,MATCH(Men[[#This Row],[Rider]],'R4 XCM Prospect'!$F$2:$F$200,0)),"")</f>
        <v>251.99999999999997</v>
      </c>
      <c r="D39" s="58">
        <f>_xlfn.IFNA(INDEX('R5 XCM Kin'!$J$2:$J$200,MATCH(Men[[#This Row],[Rider]],'R5 XCM Kin'!$F$2:$F$200,0)),"")</f>
        <v>230.99999999999997</v>
      </c>
      <c r="E39" s="58">
        <f>_xlfn.IFNA(INDEX('R6 XCM CB'!$J$2:$J$250,MATCH(Men[[#This Row],[Rider]],'R6 XCM CB'!$F$2:$F$250,0)),"")</f>
        <v>350</v>
      </c>
      <c r="F39" s="58" t="str">
        <f>_xlfn.IFNA(INDEX('R9 XCO Mel'!$J$2:$J$62,MATCH(Men[[#This Row],[Rider]],'R9 XCO Mel'!$D$2:$D$62,0)),"")</f>
        <v/>
      </c>
      <c r="G39" s="58" t="str">
        <f>_xlfn.IFNA(INDEX('R10 XCM Wil'!$J$2:$J$77,MATCH(Men[[#This Row],[Rider]],'R10 XCM Wil'!$D$2:$D$77,0)),"")</f>
        <v/>
      </c>
      <c r="H39" s="58">
        <f>6-COUNTBLANK(Men[[#This Row],[R1 XCO O''Hal]:[R10 XCM Melrose]])</f>
        <v>4</v>
      </c>
      <c r="I39" s="104" cm="1">
        <f t="array" ref="I39">IF(Men[[#This Row],[Number of Rounds]]&lt;=4,SUM(IF(ISNA(B39:G39),0,B39:G39)),SUM(LARGE(B39:G39,{1,2,3,4})))</f>
        <v>1106</v>
      </c>
      <c r="J39" s="29" cm="1">
        <f t="array" ref="J39">133-SUM(IF(I39&gt;$I$18:$I$199,1/COUNTIF($I$18:$I$199,$I$18:$I$199)))</f>
        <v>22.000000000000071</v>
      </c>
      <c r="K39" s="19"/>
      <c r="L39" s="52" t="s">
        <v>1398</v>
      </c>
      <c r="M39" s="65" t="str">
        <f>_xlfn.IFNA(INDEX('R1 XCO OHal'!$W$2:$W$200,MATCH(Women[[#This Row],[Rider]],'R1 XCO OHal'!$D$2:$D$200,0)),"")</f>
        <v/>
      </c>
      <c r="N39" s="65" t="str">
        <f>_xlfn.IFNA(INDEX('R4 XCM Prospect'!$I$2:$I$200,MATCH(Women[[#This Row],[Rider]],'R4 XCM Prospect'!$F$2:$F$200,0)),"")</f>
        <v/>
      </c>
      <c r="O39" s="65">
        <f>_xlfn.IFNA(INDEX('R5 XCM Kin'!$J$2:$J$200,MATCH(Women[[#This Row],[Rider]],'R5 XCM Kin'!$F$2:$F$200,0)),"")</f>
        <v>225</v>
      </c>
      <c r="P39" s="43">
        <f>_xlfn.IFNA(INDEX('R6 XCM CB'!$J$2:$J$250,MATCH(Women[[#This Row],[Rider]],'R6 XCM CB'!$F$2:$F$250,0)),"")</f>
        <v>250</v>
      </c>
      <c r="Q39" s="43" t="str">
        <f>_xlfn.IFNA(INDEX('R9 XCO Mel'!$J$2:$J$62,MATCH(Women[[#This Row],[Rider]],'R9 XCO Mel'!$D$2:$D$62,0)),"")</f>
        <v/>
      </c>
      <c r="R39" s="43" t="str">
        <f>_xlfn.IFNA(INDEX('R10 XCM Wil'!$J$2:$J$77,MATCH(Women[[#This Row],[Rider]],'R10 XCM Wil'!$D$2:$D$77,0)),"")</f>
        <v/>
      </c>
      <c r="S39" s="65">
        <f>6-COUNTBLANK(Women[[#This Row],[R1 XCO O''Hal]:[R10 XCM Melrose]])</f>
        <v>2</v>
      </c>
      <c r="T39" s="128" cm="1">
        <f t="array" ref="T39">IF(Women[[#This Row],[Number of Rounds]]&lt;=4,SUM(IF(ISNA(M39:R39),0,M39:R39)),SUM(LARGE(M39:R39,{1,2,3,4})))</f>
        <v>475</v>
      </c>
      <c r="U39" s="55" cm="1">
        <f t="array" ref="U39">35-SUM(IF(T39&gt;$T$18:$T$61,1/COUNTIF($T$18:$T$61,$T$18:$T$61)))</f>
        <v>20</v>
      </c>
      <c r="V39" s="19"/>
      <c r="W39" s="106" t="s">
        <v>1812</v>
      </c>
      <c r="X39" s="62" t="str">
        <f>_xlfn.IFNA(INDEX('R1 XCO OHal'!$W$2:$W$200,MATCH(Junior[[#This Row],[Rider]],'R1 XCO OHal'!$D$2:$D$200,0)),"")</f>
        <v/>
      </c>
      <c r="Y39" s="62" t="str">
        <f>_xlfn.IFNA(INDEX('R4 XCM Prospect'!$I$2:$I$200,MATCH(Junior[[#This Row],[Rider]],'R4 XCM Prospect'!$F$2:$F$200,0)),"")</f>
        <v/>
      </c>
      <c r="Z39" s="62" t="str">
        <f>_xlfn.IFNA(INDEX('R5 XCM Kin'!$J$2:$J$200,MATCH(Junior[[#This Row],[Rider]],'R5 XCM Kin'!$F$2:$F$200,0)),"")</f>
        <v/>
      </c>
      <c r="AA39" s="25" t="str">
        <f>_xlfn.IFNA(INDEX('R6 XCM CB'!$J$2:$J$250,MATCH(Junior[[#This Row],[Rider]],'R6 XCM CB'!$F$2:$F$250,0)),"")</f>
        <v/>
      </c>
      <c r="AB39" s="102">
        <f>_xlfn.IFNA(INDEX('R9 XCO Mel'!$J$2:$J$62,MATCH(Junior[[#This Row],[Rider]],'R9 XCO Mel'!$D$2:$D$62,0)),"")</f>
        <v>500</v>
      </c>
      <c r="AC39" s="102">
        <f>_xlfn.IFNA(INDEX('R10 XCM Wil'!$J$2:$J$77,MATCH(Junior[[#This Row],[Rider]],'R10 XCM Wil'!$D$2:$D$77,0)),"")</f>
        <v>420</v>
      </c>
      <c r="AD39" s="26">
        <f>6-COUNTBLANK(Junior[[#This Row],[R1 XCO O''Hal]:[R10 XCM Melrose]])</f>
        <v>2</v>
      </c>
      <c r="AE39" s="63" cm="1">
        <f t="array" ref="AE39">IF(Junior[[#This Row],[Number of Rounds]]&lt;=4,SUM(IF(ISNA(X39:AC39),0,X39:AC39)),SUM(LARGE(X39:AC39,{1,2,3,4})))</f>
        <v>920</v>
      </c>
      <c r="AF39" s="29" cm="1">
        <f t="array" ref="AF39">44-SUM(IF(AE39&gt;$AE$18:$AE$84,1/COUNTIF($AE$18:$AE$84,$AE$18:$AE$84)))</f>
        <v>18.000000000000004</v>
      </c>
      <c r="AG39" s="19"/>
      <c r="AH39" s="59"/>
      <c r="AI39" s="60"/>
      <c r="AJ39" s="60"/>
      <c r="AK39" s="60"/>
      <c r="AL39" s="60"/>
      <c r="AM39" s="60"/>
      <c r="AN39" s="60"/>
      <c r="AO39" s="60"/>
      <c r="AP39" s="60"/>
      <c r="AQ39" s="44"/>
    </row>
    <row r="40" spans="1:43" ht="17" thickBot="1">
      <c r="A40" s="82" t="s">
        <v>1065</v>
      </c>
      <c r="B40" s="58">
        <f>_xlfn.IFNA(INDEX('R1 XCO OHal'!$W$2:$W$200,MATCH(Men[[#This Row],[Rider]],'R1 XCO OHal'!$D$2:$D$200,0)),"")</f>
        <v>240</v>
      </c>
      <c r="C40" s="58">
        <f>_xlfn.IFNA(INDEX('R4 XCM Prospect'!$I$2:$I$200,MATCH(Men[[#This Row],[Rider]],'R4 XCM Prospect'!$F$2:$F$200,0)),"")</f>
        <v>300</v>
      </c>
      <c r="D40" s="58">
        <f>_xlfn.IFNA(INDEX('R5 XCM Kin'!$J$2:$J$200,MATCH(Men[[#This Row],[Rider]],'R5 XCM Kin'!$F$2:$F$200,0)),"")</f>
        <v>270</v>
      </c>
      <c r="E40" s="58">
        <f>_xlfn.IFNA(INDEX('R6 XCM CB'!$J$2:$J$250,MATCH(Men[[#This Row],[Rider]],'R6 XCM CB'!$F$2:$F$250,0)),"")</f>
        <v>225</v>
      </c>
      <c r="F40" s="58" t="str">
        <f>_xlfn.IFNA(INDEX('R9 XCO Mel'!$J$2:$J$62,MATCH(Men[[#This Row],[Rider]],'R9 XCO Mel'!$D$2:$D$62,0)),"")</f>
        <v/>
      </c>
      <c r="G40" s="58">
        <f>_xlfn.IFNA(INDEX('R10 XCM Wil'!$J$2:$J$77,MATCH(Men[[#This Row],[Rider]],'R10 XCM Wil'!$D$2:$D$77,0)),"")</f>
        <v>270</v>
      </c>
      <c r="H40" s="58">
        <f>6-COUNTBLANK(Men[[#This Row],[R1 XCO O''Hal]:[R10 XCM Melrose]])</f>
        <v>5</v>
      </c>
      <c r="I40" s="104" cm="1">
        <f t="array" ref="I40">IF(Men[[#This Row],[Number of Rounds]]&lt;=4,SUM(IF(ISNA(B40:G40),0,B40:G40)),SUM(LARGE(B40:G40,{1,2,3,4})))</f>
        <v>1080</v>
      </c>
      <c r="J40" s="29" cm="1">
        <f t="array" ref="J40">133-SUM(IF(I40&gt;$I$18:$I$199,1/COUNTIF($I$18:$I$199,$I$18:$I$199)))</f>
        <v>23.000000000000071</v>
      </c>
      <c r="K40" s="19"/>
      <c r="L40" s="52" t="s">
        <v>1207</v>
      </c>
      <c r="M40" s="65" t="str">
        <f>_xlfn.IFNA(INDEX('R1 XCO OHal'!$W$2:$W$200,MATCH(Women[[#This Row],[Rider]],'R1 XCO OHal'!$D$2:$D$200,0)),"")</f>
        <v/>
      </c>
      <c r="N40" s="65">
        <f>_xlfn.IFNA(INDEX('R4 XCM Prospect'!$I$2:$I$200,MATCH(Women[[#This Row],[Rider]],'R4 XCM Prospect'!$F$2:$F$200,0)),"")</f>
        <v>225</v>
      </c>
      <c r="O40" s="65">
        <f>_xlfn.IFNA(INDEX('R5 XCM Kin'!$J$2:$J$200,MATCH(Women[[#This Row],[Rider]],'R5 XCM Kin'!$F$2:$F$200,0)),"")</f>
        <v>210</v>
      </c>
      <c r="P40" s="43" t="str">
        <f>_xlfn.IFNA(INDEX('R6 XCM CB'!$J$2:$J$250,MATCH(Women[[#This Row],[Rider]],'R6 XCM CB'!$F$2:$F$250,0)),"")</f>
        <v/>
      </c>
      <c r="Q40" s="43" t="str">
        <f>_xlfn.IFNA(INDEX('R9 XCO Mel'!$J$2:$J$62,MATCH(Women[[#This Row],[Rider]],'R9 XCO Mel'!$D$2:$D$62,0)),"")</f>
        <v/>
      </c>
      <c r="R40" s="43" t="str">
        <f>_xlfn.IFNA(INDEX('R10 XCM Wil'!$J$2:$J$77,MATCH(Women[[#This Row],[Rider]],'R10 XCM Wil'!$D$2:$D$77,0)),"")</f>
        <v/>
      </c>
      <c r="S40" s="65">
        <f>6-COUNTBLANK(Women[[#This Row],[R1 XCO O''Hal]:[R10 XCM Melrose]])</f>
        <v>2</v>
      </c>
      <c r="T40" s="128" cm="1">
        <f t="array" ref="T40">IF(Women[[#This Row],[Number of Rounds]]&lt;=4,SUM(IF(ISNA(M40:R40),0,M40:R40)),SUM(LARGE(M40:R40,{1,2,3,4})))</f>
        <v>435</v>
      </c>
      <c r="U40" s="55" cm="1">
        <f t="array" ref="U40">35-SUM(IF(T40&gt;$T$18:$T$61,1/COUNTIF($T$18:$T$61,$T$18:$T$61)))</f>
        <v>21</v>
      </c>
      <c r="V40" s="19"/>
      <c r="W40" s="126" t="s">
        <v>1816</v>
      </c>
      <c r="X40" s="62" t="str">
        <f>_xlfn.IFNA(INDEX('R1 XCO OHal'!$W$2:$W$200,MATCH(Junior[[#This Row],[Rider]],'R1 XCO OHal'!$D$2:$D$200,0)),"")</f>
        <v/>
      </c>
      <c r="Y40" s="62" t="str">
        <f>_xlfn.IFNA(INDEX('R4 XCM Prospect'!$I$2:$I$200,MATCH(Junior[[#This Row],[Rider]],'R4 XCM Prospect'!$F$2:$F$200,0)),"")</f>
        <v/>
      </c>
      <c r="Z40" s="62" t="str">
        <f>_xlfn.IFNA(INDEX('R5 XCM Kin'!$J$2:$J$200,MATCH(Junior[[#This Row],[Rider]],'R5 XCM Kin'!$F$2:$F$200,0)),"")</f>
        <v/>
      </c>
      <c r="AA40" s="25" t="str">
        <f>_xlfn.IFNA(INDEX('R6 XCM CB'!$J$2:$J$250,MATCH(Junior[[#This Row],[Rider]],'R6 XCM CB'!$F$2:$F$250,0)),"")</f>
        <v/>
      </c>
      <c r="AB40" s="102">
        <f>_xlfn.IFNA(INDEX('R9 XCO Mel'!$J$2:$J$62,MATCH(Junior[[#This Row],[Rider]],'R9 XCO Mel'!$D$2:$D$62,0)),"")</f>
        <v>420</v>
      </c>
      <c r="AC40" s="102">
        <f>_xlfn.IFNA(INDEX('R10 XCM Wil'!$J$2:$J$77,MATCH(Junior[[#This Row],[Rider]],'R10 XCM Wil'!$D$2:$D$77,0)),"")</f>
        <v>420</v>
      </c>
      <c r="AD40" s="26">
        <f>6-COUNTBLANK(Junior[[#This Row],[R1 XCO O''Hal]:[R10 XCM Melrose]])</f>
        <v>2</v>
      </c>
      <c r="AE40" s="63" cm="1">
        <f t="array" ref="AE40">IF(Junior[[#This Row],[Number of Rounds]]&lt;=4,SUM(IF(ISNA(X40:AC40),0,X40:AC40)),SUM(LARGE(X40:AC40,{1,2,3,4})))</f>
        <v>840</v>
      </c>
      <c r="AF40" s="29" cm="1">
        <f t="array" ref="AF40">44-SUM(IF(AE40&gt;$AE$18:$AE$84,1/COUNTIF($AE$18:$AE$84,$AE$18:$AE$84)))</f>
        <v>19.000000000000004</v>
      </c>
      <c r="AG40" s="19"/>
      <c r="AH40" s="59"/>
      <c r="AI40" s="60"/>
      <c r="AJ40" s="60"/>
      <c r="AK40" s="60"/>
      <c r="AL40" s="60"/>
      <c r="AM40" s="60"/>
      <c r="AN40" s="60"/>
      <c r="AO40" s="60"/>
      <c r="AP40" s="60"/>
      <c r="AQ40" s="44"/>
    </row>
    <row r="41" spans="1:43" ht="17" thickBot="1">
      <c r="A41" s="82" t="s">
        <v>983</v>
      </c>
      <c r="B41" s="58">
        <f>_xlfn.IFNA(INDEX('R1 XCO OHal'!$W$2:$W$200,MATCH(Men[[#This Row],[Rider]],'R1 XCO OHal'!$D$2:$D$200,0)),"")</f>
        <v>196</v>
      </c>
      <c r="C41" s="58" t="str">
        <f>_xlfn.IFNA(INDEX('R4 XCM Prospect'!$I$2:$I$200,MATCH(Men[[#This Row],[Rider]],'R4 XCM Prospect'!$F$2:$F$200,0)),"")</f>
        <v/>
      </c>
      <c r="D41" s="58" t="str">
        <f>_xlfn.IFNA(INDEX('R5 XCM Kin'!$J$2:$J$200,MATCH(Men[[#This Row],[Rider]],'R5 XCM Kin'!$F$2:$F$200,0)),"")</f>
        <v/>
      </c>
      <c r="E41" s="58">
        <f>_xlfn.IFNA(INDEX('R6 XCM CB'!$J$2:$J$250,MATCH(Men[[#This Row],[Rider]],'R6 XCM CB'!$F$2:$F$250,0)),"")</f>
        <v>288</v>
      </c>
      <c r="F41" s="58">
        <f>_xlfn.IFNA(INDEX('R9 XCO Mel'!$J$2:$J$62,MATCH(Men[[#This Row],[Rider]],'R9 XCO Mel'!$D$2:$D$62,0)),"")</f>
        <v>304</v>
      </c>
      <c r="G41" s="58">
        <f>_xlfn.IFNA(INDEX('R10 XCM Wil'!$J$2:$J$77,MATCH(Men[[#This Row],[Rider]],'R10 XCM Wil'!$D$2:$D$77,0)),"")</f>
        <v>288</v>
      </c>
      <c r="H41" s="58">
        <f>6-COUNTBLANK(Men[[#This Row],[R1 XCO O''Hal]:[R10 XCM Melrose]])</f>
        <v>4</v>
      </c>
      <c r="I41" s="104" cm="1">
        <f t="array" ref="I41">IF(Men[[#This Row],[Number of Rounds]]&lt;=4,SUM(IF(ISNA(B41:G41),0,B41:G41)),SUM(LARGE(B41:G41,{1,2,3,4})))</f>
        <v>1076</v>
      </c>
      <c r="J41" s="29" cm="1">
        <f t="array" ref="J41">133-SUM(IF(I41&gt;$I$18:$I$199,1/COUNTIF($I$18:$I$199,$I$18:$I$199)))</f>
        <v>24.000000000000071</v>
      </c>
      <c r="K41" s="19"/>
      <c r="L41" s="52" t="s">
        <v>1443</v>
      </c>
      <c r="M41" s="65" t="str">
        <f>_xlfn.IFNA(INDEX('R1 XCO OHal'!$W$2:$W$200,MATCH(Women[[#This Row],[Rider]],'R1 XCO OHal'!$D$2:$D$200,0)),"")</f>
        <v/>
      </c>
      <c r="N41" s="65" t="str">
        <f>_xlfn.IFNA(INDEX('R4 XCM Prospect'!$I$2:$I$200,MATCH(Women[[#This Row],[Rider]],'R4 XCM Prospect'!$F$2:$F$200,0)),"")</f>
        <v/>
      </c>
      <c r="O41" s="65">
        <f>_xlfn.IFNA(INDEX('R5 XCM Kin'!$J$2:$J$200,MATCH(Women[[#This Row],[Rider]],'R5 XCM Kin'!$F$2:$F$200,0)),"")</f>
        <v>360</v>
      </c>
      <c r="P41" s="43" t="str">
        <f>_xlfn.IFNA(INDEX('R6 XCM CB'!$J$2:$J$250,MATCH(Women[[#This Row],[Rider]],'R6 XCM CB'!$F$2:$F$250,0)),"")</f>
        <v/>
      </c>
      <c r="Q41" s="43" t="str">
        <f>_xlfn.IFNA(INDEX('R9 XCO Mel'!$J$2:$J$62,MATCH(Women[[#This Row],[Rider]],'R9 XCO Mel'!$D$2:$D$62,0)),"")</f>
        <v/>
      </c>
      <c r="R41" s="43" t="str">
        <f>_xlfn.IFNA(INDEX('R10 XCM Wil'!$J$2:$J$77,MATCH(Women[[#This Row],[Rider]],'R10 XCM Wil'!$D$2:$D$77,0)),"")</f>
        <v/>
      </c>
      <c r="S41" s="65">
        <f>6-COUNTBLANK(Women[[#This Row],[R1 XCO O''Hal]:[R10 XCM Melrose]])</f>
        <v>1</v>
      </c>
      <c r="T41" s="128" cm="1">
        <f t="array" ref="T41">IF(Women[[#This Row],[Number of Rounds]]&lt;=4,SUM(IF(ISNA(M41:R41),0,M41:R41)),SUM(LARGE(M41:R41,{1,2,3,4})))</f>
        <v>360</v>
      </c>
      <c r="U41" s="55" cm="1">
        <f t="array" ref="U41">35-SUM(IF(T41&gt;$T$18:$T$61,1/COUNTIF($T$18:$T$61,$T$18:$T$61)))</f>
        <v>22</v>
      </c>
      <c r="V41" s="19"/>
      <c r="W41" s="106" t="s">
        <v>1669</v>
      </c>
      <c r="X41" s="62" t="str">
        <f>_xlfn.IFNA(INDEX('R1 XCO OHal'!$W$2:$W$200,MATCH(Junior[[#This Row],[Rider]],'R1 XCO OHal'!$D$2:$D$200,0)),"")</f>
        <v/>
      </c>
      <c r="Y41" s="62" t="str">
        <f>_xlfn.IFNA(INDEX('R4 XCM Prospect'!$I$2:$I$200,MATCH(Junior[[#This Row],[Rider]],'R4 XCM Prospect'!$F$2:$F$200,0)),"")</f>
        <v/>
      </c>
      <c r="Z41" s="62" t="str">
        <f>_xlfn.IFNA(INDEX('R5 XCM Kin'!$J$2:$J$200,MATCH(Junior[[#This Row],[Rider]],'R5 XCM Kin'!$F$2:$F$200,0)),"")</f>
        <v/>
      </c>
      <c r="AA41" s="25">
        <f>_xlfn.IFNA(INDEX('R6 XCM CB'!$J$2:$J$250,MATCH(Junior[[#This Row],[Rider]],'R6 XCM CB'!$F$2:$F$250,0)),"")</f>
        <v>400</v>
      </c>
      <c r="AB41" s="102">
        <f>_xlfn.IFNA(INDEX('R9 XCO Mel'!$J$2:$J$62,MATCH(Junior[[#This Row],[Rider]],'R9 XCO Mel'!$D$2:$D$62,0)),"")</f>
        <v>420</v>
      </c>
      <c r="AC41" s="102" t="str">
        <f>_xlfn.IFNA(INDEX('R10 XCM Wil'!$J$2:$J$77,MATCH(Junior[[#This Row],[Rider]],'R10 XCM Wil'!$D$2:$D$77,0)),"")</f>
        <v/>
      </c>
      <c r="AD41" s="26">
        <f>6-COUNTBLANK(Junior[[#This Row],[R1 XCO O''Hal]:[R10 XCM Melrose]])</f>
        <v>2</v>
      </c>
      <c r="AE41" s="63" cm="1">
        <f t="array" ref="AE41">IF(Junior[[#This Row],[Number of Rounds]]&lt;=4,SUM(IF(ISNA(X41:AC41),0,X41:AC41)),SUM(LARGE(X41:AC41,{1,2,3,4})))</f>
        <v>820</v>
      </c>
      <c r="AF41" s="29" cm="1">
        <f t="array" ref="AF41">44-SUM(IF(AE41&gt;$AE$18:$AE$84,1/COUNTIF($AE$18:$AE$84,$AE$18:$AE$84)))</f>
        <v>20.000000000000004</v>
      </c>
      <c r="AG41" s="19"/>
      <c r="AH41" s="59"/>
      <c r="AI41" s="60"/>
      <c r="AJ41" s="60"/>
      <c r="AK41" s="60"/>
      <c r="AL41" s="60"/>
      <c r="AM41" s="60"/>
      <c r="AN41" s="60"/>
      <c r="AO41" s="60"/>
      <c r="AP41" s="60"/>
      <c r="AQ41" s="44"/>
    </row>
    <row r="42" spans="1:43" ht="17" thickBot="1">
      <c r="A42" s="82" t="s">
        <v>1001</v>
      </c>
      <c r="B42" s="58">
        <f>_xlfn.IFNA(INDEX('R1 XCO OHal'!$W$2:$W$200,MATCH(Men[[#This Row],[Rider]],'R1 XCO OHal'!$D$2:$D$200,0)),"")</f>
        <v>237.99999999999997</v>
      </c>
      <c r="C42" s="58">
        <f>_xlfn.IFNA(INDEX('R4 XCM Prospect'!$I$2:$I$200,MATCH(Men[[#This Row],[Rider]],'R4 XCM Prospect'!$F$2:$F$200,0)),"")</f>
        <v>280</v>
      </c>
      <c r="D42" s="58">
        <f>_xlfn.IFNA(INDEX('R5 XCM Kin'!$J$2:$J$200,MATCH(Men[[#This Row],[Rider]],'R5 XCM Kin'!$F$2:$F$200,0)),"")</f>
        <v>266</v>
      </c>
      <c r="E42" s="58" t="str">
        <f>_xlfn.IFNA(INDEX('R6 XCM CB'!$J$2:$J$250,MATCH(Men[[#This Row],[Rider]],'R6 XCM CB'!$F$2:$F$250,0)),"")</f>
        <v/>
      </c>
      <c r="F42" s="58">
        <f>_xlfn.IFNA(INDEX('R9 XCO Mel'!$J$2:$J$62,MATCH(Men[[#This Row],[Rider]],'R9 XCO Mel'!$D$2:$D$62,0)),"")</f>
        <v>251.99999999999997</v>
      </c>
      <c r="G42" s="58">
        <f>_xlfn.IFNA(INDEX('R10 XCM Wil'!$J$2:$J$77,MATCH(Men[[#This Row],[Rider]],'R10 XCM Wil'!$D$2:$D$77,0)),"")</f>
        <v>259</v>
      </c>
      <c r="H42" s="58">
        <f>6-COUNTBLANK(Men[[#This Row],[R1 XCO O''Hal]:[R10 XCM Melrose]])</f>
        <v>5</v>
      </c>
      <c r="I42" s="104" cm="1">
        <f t="array" ref="I42">IF(Men[[#This Row],[Number of Rounds]]&lt;=4,SUM(IF(ISNA(B42:G42),0,B42:G42)),SUM(LARGE(B42:G42,{1,2,3,4})))</f>
        <v>1057</v>
      </c>
      <c r="J42" s="29" cm="1">
        <f t="array" ref="J42">133-SUM(IF(I42&gt;$I$18:$I$199,1/COUNTIF($I$18:$I$199,$I$18:$I$199)))</f>
        <v>25.000000000000071</v>
      </c>
      <c r="K42" s="19"/>
      <c r="L42" s="56" t="s">
        <v>1067</v>
      </c>
      <c r="M42" s="65">
        <f>_xlfn.IFNA(INDEX('R1 XCO OHal'!$W$2:$W$200,MATCH(Women[[#This Row],[Rider]],'R1 XCO OHal'!$D$2:$D$200,0)),"")</f>
        <v>350</v>
      </c>
      <c r="N42" s="65" t="str">
        <f>_xlfn.IFNA(INDEX('R4 XCM Prospect'!$I$2:$I$200,MATCH(Women[[#This Row],[Rider]],'R4 XCM Prospect'!$F$2:$F$200,0)),"")</f>
        <v/>
      </c>
      <c r="O42" s="65" t="str">
        <f>_xlfn.IFNA(INDEX('R5 XCM Kin'!$J$2:$J$200,MATCH(Women[[#This Row],[Rider]],'R5 XCM Kin'!$F$2:$F$200,0)),"")</f>
        <v/>
      </c>
      <c r="P42" s="43" t="str">
        <f>_xlfn.IFNA(INDEX('R6 XCM CB'!$J$2:$J$250,MATCH(Women[[#This Row],[Rider]],'R6 XCM CB'!$F$2:$F$250,0)),"")</f>
        <v/>
      </c>
      <c r="Q42" s="43" t="str">
        <f>_xlfn.IFNA(INDEX('R9 XCO Mel'!$J$2:$J$62,MATCH(Women[[#This Row],[Rider]],'R9 XCO Mel'!$D$2:$D$62,0)),"")</f>
        <v/>
      </c>
      <c r="R42" s="43" t="str">
        <f>_xlfn.IFNA(INDEX('R10 XCM Wil'!$J$2:$J$77,MATCH(Women[[#This Row],[Rider]],'R10 XCM Wil'!$D$2:$D$77,0)),"")</f>
        <v/>
      </c>
      <c r="S42" s="65">
        <f>6-COUNTBLANK(Women[[#This Row],[R1 XCO O''Hal]:[R10 XCM Melrose]])</f>
        <v>1</v>
      </c>
      <c r="T42" s="128" cm="1">
        <f t="array" ref="T42">IF(Women[[#This Row],[Number of Rounds]]&lt;=4,SUM(IF(ISNA(M42:R42),0,M42:R42)),SUM(LARGE(M42:R42,{1,2,3,4})))</f>
        <v>350</v>
      </c>
      <c r="U42" s="55" cm="1">
        <f t="array" ref="U42">35-SUM(IF(T42&gt;$T$18:$T$61,1/COUNTIF($T$18:$T$61,$T$18:$T$61)))</f>
        <v>23</v>
      </c>
      <c r="V42" s="19"/>
      <c r="W42" s="106" t="s">
        <v>1814</v>
      </c>
      <c r="X42" s="62" t="str">
        <f>_xlfn.IFNA(INDEX('R1 XCO OHal'!$W$2:$W$200,MATCH(Junior[[#This Row],[Rider]],'R1 XCO OHal'!$D$2:$D$200,0)),"")</f>
        <v/>
      </c>
      <c r="Y42" s="62" t="str">
        <f>_xlfn.IFNA(INDEX('R4 XCM Prospect'!$I$2:$I$200,MATCH(Junior[[#This Row],[Rider]],'R4 XCM Prospect'!$F$2:$F$200,0)),"")</f>
        <v/>
      </c>
      <c r="Z42" s="62" t="str">
        <f>_xlfn.IFNA(INDEX('R5 XCM Kin'!$J$2:$J$200,MATCH(Junior[[#This Row],[Rider]],'R5 XCM Kin'!$F$2:$F$200,0)),"")</f>
        <v/>
      </c>
      <c r="AA42" s="25" t="str">
        <f>_xlfn.IFNA(INDEX('R6 XCM CB'!$J$2:$J$250,MATCH(Junior[[#This Row],[Rider]],'R6 XCM CB'!$F$2:$F$250,0)),"")</f>
        <v/>
      </c>
      <c r="AB42" s="102">
        <f>_xlfn.IFNA(INDEX('R9 XCO Mel'!$J$2:$J$62,MATCH(Junior[[#This Row],[Rider]],'R9 XCO Mel'!$D$2:$D$62,0)),"")</f>
        <v>400</v>
      </c>
      <c r="AC42" s="102">
        <f>_xlfn.IFNA(INDEX('R10 XCM Wil'!$J$2:$J$77,MATCH(Junior[[#This Row],[Rider]],'R10 XCM Wil'!$D$2:$D$77,0)),"")</f>
        <v>420</v>
      </c>
      <c r="AD42" s="26">
        <f>6-COUNTBLANK(Junior[[#This Row],[R1 XCO O''Hal]:[R10 XCM Melrose]])</f>
        <v>2</v>
      </c>
      <c r="AE42" s="63" cm="1">
        <f t="array" ref="AE42">IF(Junior[[#This Row],[Number of Rounds]]&lt;=4,SUM(IF(ISNA(X42:AC42),0,X42:AC42)),SUM(LARGE(X42:AC42,{1,2,3,4})))</f>
        <v>820</v>
      </c>
      <c r="AF42" s="29" cm="1">
        <f t="array" ref="AF42">44-SUM(IF(AE42&gt;$AE$18:$AE$84,1/COUNTIF($AE$18:$AE$84,$AE$18:$AE$84)))</f>
        <v>20.000000000000004</v>
      </c>
      <c r="AG42" s="19"/>
      <c r="AH42" s="59"/>
      <c r="AI42" s="60"/>
      <c r="AJ42" s="60"/>
      <c r="AK42" s="60"/>
      <c r="AL42" s="60"/>
      <c r="AM42" s="60"/>
      <c r="AN42" s="60"/>
      <c r="AO42" s="60"/>
      <c r="AP42" s="60"/>
      <c r="AQ42" s="44"/>
    </row>
    <row r="43" spans="1:43" ht="17" thickBot="1">
      <c r="A43" s="82" t="s">
        <v>956</v>
      </c>
      <c r="B43" s="58">
        <f>_xlfn.IFNA(INDEX('R1 XCO OHal'!$W$2:$W$200,MATCH(Men[[#This Row],[Rider]],'R1 XCO OHal'!$D$2:$D$200,0)),"")</f>
        <v>320</v>
      </c>
      <c r="C43" s="58">
        <f>_xlfn.IFNA(INDEX('R4 XCM Prospect'!$I$2:$I$200,MATCH(Men[[#This Row],[Rider]],'R4 XCM Prospect'!$F$2:$F$200,0)),"")</f>
        <v>225</v>
      </c>
      <c r="D43" s="58">
        <f>_xlfn.IFNA(INDEX('R5 XCM Kin'!$J$2:$J$200,MATCH(Men[[#This Row],[Rider]],'R5 XCM Kin'!$F$2:$F$200,0)),"")</f>
        <v>210</v>
      </c>
      <c r="E43" s="58">
        <f>_xlfn.IFNA(INDEX('R6 XCM CB'!$J$2:$J$250,MATCH(Men[[#This Row],[Rider]],'R6 XCM CB'!$F$2:$F$250,0)),"")</f>
        <v>250</v>
      </c>
      <c r="F43" s="58" t="str">
        <f>_xlfn.IFNA(INDEX('R9 XCO Mel'!$J$2:$J$62,MATCH(Men[[#This Row],[Rider]],'R9 XCO Mel'!$D$2:$D$62,0)),"")</f>
        <v/>
      </c>
      <c r="G43" s="58" t="str">
        <f>_xlfn.IFNA(INDEX('R10 XCM Wil'!$J$2:$J$77,MATCH(Men[[#This Row],[Rider]],'R10 XCM Wil'!$D$2:$D$77,0)),"")</f>
        <v/>
      </c>
      <c r="H43" s="58">
        <f>6-COUNTBLANK(Men[[#This Row],[R1 XCO O''Hal]:[R10 XCM Melrose]])</f>
        <v>4</v>
      </c>
      <c r="I43" s="104" cm="1">
        <f t="array" ref="I43">IF(Men[[#This Row],[Number of Rounds]]&lt;=4,SUM(IF(ISNA(B43:G43),0,B43:G43)),SUM(LARGE(B43:G43,{1,2,3,4})))</f>
        <v>1005</v>
      </c>
      <c r="J43" s="29" cm="1">
        <f t="array" ref="J43">133-SUM(IF(I43&gt;$I$18:$I$199,1/COUNTIF($I$18:$I$199,$I$18:$I$199)))</f>
        <v>26.000000000000071</v>
      </c>
      <c r="K43" s="19"/>
      <c r="L43" s="52" t="s">
        <v>1672</v>
      </c>
      <c r="M43" s="127" t="str">
        <f>_xlfn.IFNA(INDEX('R1 XCO OHal'!$W$2:$W$200,MATCH(Women[[#This Row],[Rider]],'R1 XCO OHal'!$D$2:$D$200,0)),"")</f>
        <v/>
      </c>
      <c r="N43" s="127" t="str">
        <f>_xlfn.IFNA(INDEX('R4 XCM Prospect'!$I$2:$I$200,MATCH(Women[[#This Row],[Rider]],'R4 XCM Prospect'!$F$2:$F$200,0)),"")</f>
        <v/>
      </c>
      <c r="O43" s="127" t="str">
        <f>_xlfn.IFNA(INDEX('R5 XCM Kin'!$J$2:$J$200,MATCH(Women[[#This Row],[Rider]],'R5 XCM Kin'!$F$2:$F$200,0)),"")</f>
        <v/>
      </c>
      <c r="P43" s="144">
        <f>_xlfn.IFNA(INDEX('R6 XCM CB'!$J$2:$J$250,MATCH(Women[[#This Row],[Rider]],'R6 XCM CB'!$F$2:$F$250,0)),"")</f>
        <v>350</v>
      </c>
      <c r="Q43" s="144" t="str">
        <f>_xlfn.IFNA(INDEX('R9 XCO Mel'!$J$2:$J$62,MATCH(Women[[#This Row],[Rider]],'R9 XCO Mel'!$D$2:$D$62,0)),"")</f>
        <v/>
      </c>
      <c r="R43" s="144" t="str">
        <f>_xlfn.IFNA(INDEX('R10 XCM Wil'!$J$2:$J$77,MATCH(Women[[#This Row],[Rider]],'R10 XCM Wil'!$D$2:$D$77,0)),"")</f>
        <v/>
      </c>
      <c r="S43" s="127">
        <f>6-COUNTBLANK(Women[[#This Row],[R1 XCO O''Hal]:[R10 XCM Melrose]])</f>
        <v>1</v>
      </c>
      <c r="T43" s="128" cm="1">
        <f t="array" ref="T43">IF(Women[[#This Row],[Number of Rounds]]&lt;=4,SUM(IF(ISNA(M43:R43),0,M43:R43)),SUM(LARGE(M43:R43,{1,2,3,4})))</f>
        <v>350</v>
      </c>
      <c r="U43" s="55" cm="1">
        <f t="array" ref="U43">35-SUM(IF(T43&gt;$T$18:$T$61,1/COUNTIF($T$18:$T$61,$T$18:$T$61)))</f>
        <v>23</v>
      </c>
      <c r="V43" s="19"/>
      <c r="W43" s="106" t="s">
        <v>1041</v>
      </c>
      <c r="X43" s="62">
        <f>_xlfn.IFNA(INDEX('R1 XCO OHal'!$W$2:$W$200,MATCH(Junior[[#This Row],[Rider]],'R1 XCO OHal'!$D$2:$D$200,0)),"")</f>
        <v>390</v>
      </c>
      <c r="Y43" s="62" t="str">
        <f>_xlfn.IFNA(INDEX('R4 XCM Prospect'!$I$2:$I$200,MATCH(Junior[[#This Row],[Rider]],'R4 XCM Prospect'!$F$2:$F$200,0)),"")</f>
        <v/>
      </c>
      <c r="Z43" s="62">
        <f>_xlfn.IFNA(INDEX('R5 XCM Kin'!$J$2:$J$200,MATCH(Junior[[#This Row],[Rider]],'R5 XCM Kin'!$F$2:$F$200,0)),"")</f>
        <v>420</v>
      </c>
      <c r="AA43" s="25" t="str">
        <f>_xlfn.IFNA(INDEX('R6 XCM CB'!$J$2:$J$250,MATCH(Junior[[#This Row],[Rider]],'R6 XCM CB'!$F$2:$F$250,0)),"")</f>
        <v/>
      </c>
      <c r="AB43" s="102" t="str">
        <f>_xlfn.IFNA(INDEX('R9 XCO Mel'!$J$2:$J$62,MATCH(Junior[[#This Row],[Rider]],'R9 XCO Mel'!$D$2:$D$62,0)),"")</f>
        <v/>
      </c>
      <c r="AC43" s="102" t="str">
        <f>_xlfn.IFNA(INDEX('R10 XCM Wil'!$J$2:$J$77,MATCH(Junior[[#This Row],[Rider]],'R10 XCM Wil'!$D$2:$D$77,0)),"")</f>
        <v/>
      </c>
      <c r="AD43" s="26">
        <f>6-COUNTBLANK(Junior[[#This Row],[R1 XCO O''Hal]:[R10 XCM Melrose]])</f>
        <v>2</v>
      </c>
      <c r="AE43" s="63" cm="1">
        <f t="array" ref="AE43">IF(Junior[[#This Row],[Number of Rounds]]&lt;=4,SUM(IF(ISNA(X43:AC43),0,X43:AC43)),SUM(LARGE(X43:AC43,{1,2,3,4})))</f>
        <v>810</v>
      </c>
      <c r="AF43" s="29" cm="1">
        <f t="array" ref="AF43">44-SUM(IF(AE43&gt;$AE$18:$AE$84,1/COUNTIF($AE$18:$AE$84,$AE$18:$AE$84)))</f>
        <v>21.000000000000004</v>
      </c>
      <c r="AG43" s="19"/>
      <c r="AH43" s="59"/>
      <c r="AI43" s="60"/>
      <c r="AJ43" s="60"/>
      <c r="AK43" s="60"/>
      <c r="AL43" s="60"/>
      <c r="AM43" s="60"/>
      <c r="AN43" s="60"/>
      <c r="AO43" s="60"/>
      <c r="AP43" s="60"/>
      <c r="AQ43" s="44"/>
    </row>
    <row r="44" spans="1:43" ht="17" thickBot="1">
      <c r="A44" s="82" t="s">
        <v>945</v>
      </c>
      <c r="B44" s="58">
        <f>_xlfn.IFNA(INDEX('R1 XCO OHal'!$W$2:$W$200,MATCH(Men[[#This Row],[Rider]],'R1 XCO OHal'!$D$2:$D$200,0)),"")</f>
        <v>500</v>
      </c>
      <c r="C44" s="58">
        <f>_xlfn.IFNA(INDEX('R4 XCM Prospect'!$I$2:$I$200,MATCH(Men[[#This Row],[Rider]],'R4 XCM Prospect'!$F$2:$F$200,0)),"")</f>
        <v>500</v>
      </c>
      <c r="D44" s="58" t="str">
        <f>_xlfn.IFNA(INDEX('R5 XCM Kin'!$J$2:$J$200,MATCH(Men[[#This Row],[Rider]],'R5 XCM Kin'!$F$2:$F$200,0)),"")</f>
        <v/>
      </c>
      <c r="E44" s="58" t="str">
        <f>_xlfn.IFNA(INDEX('R6 XCM CB'!$J$2:$J$250,MATCH(Men[[#This Row],[Rider]],'R6 XCM CB'!$F$2:$F$250,0)),"")</f>
        <v/>
      </c>
      <c r="F44" s="58" t="str">
        <f>_xlfn.IFNA(INDEX('R9 XCO Mel'!$J$2:$J$62,MATCH(Men[[#This Row],[Rider]],'R9 XCO Mel'!$D$2:$D$62,0)),"")</f>
        <v/>
      </c>
      <c r="G44" s="58" t="str">
        <f>_xlfn.IFNA(INDEX('R10 XCM Wil'!$J$2:$J$77,MATCH(Men[[#This Row],[Rider]],'R10 XCM Wil'!$D$2:$D$77,0)),"")</f>
        <v/>
      </c>
      <c r="H44" s="58">
        <f>6-COUNTBLANK(Men[[#This Row],[R1 XCO O''Hal]:[R10 XCM Melrose]])</f>
        <v>2</v>
      </c>
      <c r="I44" s="104" cm="1">
        <f t="array" ref="I44">IF(Men[[#This Row],[Number of Rounds]]&lt;=4,SUM(IF(ISNA(B44:G44),0,B44:G44)),SUM(LARGE(B44:G44,{1,2,3,4})))</f>
        <v>1000</v>
      </c>
      <c r="J44" s="29" cm="1">
        <f t="array" ref="J44">133-SUM(IF(I44&gt;$I$18:$I$199,1/COUNTIF($I$18:$I$199,$I$18:$I$199)))</f>
        <v>27.000000000000057</v>
      </c>
      <c r="K44" s="19"/>
      <c r="L44" s="52" t="s">
        <v>989</v>
      </c>
      <c r="M44" s="65">
        <f>_xlfn.IFNA(INDEX('R1 XCO OHal'!$W$2:$W$200,MATCH(Women[[#This Row],[Rider]],'R1 XCO OHal'!$D$2:$D$200,0)),"")</f>
        <v>336</v>
      </c>
      <c r="N44" s="65" t="str">
        <f>_xlfn.IFNA(INDEX('R4 XCM Prospect'!$I$2:$I$200,MATCH(Women[[#This Row],[Rider]],'R4 XCM Prospect'!$F$2:$F$200,0)),"")</f>
        <v/>
      </c>
      <c r="O44" s="65" t="str">
        <f>_xlfn.IFNA(INDEX('R5 XCM Kin'!$J$2:$J$200,MATCH(Women[[#This Row],[Rider]],'R5 XCM Kin'!$F$2:$F$200,0)),"")</f>
        <v/>
      </c>
      <c r="P44" s="43" t="str">
        <f>_xlfn.IFNA(INDEX('R6 XCM CB'!$J$2:$J$250,MATCH(Women[[#This Row],[Rider]],'R6 XCM CB'!$F$2:$F$250,0)),"")</f>
        <v/>
      </c>
      <c r="Q44" s="43" t="str">
        <f>_xlfn.IFNA(INDEX('R9 XCO Mel'!$J$2:$J$62,MATCH(Women[[#This Row],[Rider]],'R9 XCO Mel'!$D$2:$D$62,0)),"")</f>
        <v/>
      </c>
      <c r="R44" s="43" t="str">
        <f>_xlfn.IFNA(INDEX('R10 XCM Wil'!$J$2:$J$77,MATCH(Women[[#This Row],[Rider]],'R10 XCM Wil'!$D$2:$D$77,0)),"")</f>
        <v/>
      </c>
      <c r="S44" s="65">
        <f>6-COUNTBLANK(Women[[#This Row],[R1 XCO O''Hal]:[R10 XCM Melrose]])</f>
        <v>1</v>
      </c>
      <c r="T44" s="128" cm="1">
        <f t="array" ref="T44">IF(Women[[#This Row],[Number of Rounds]]&lt;=4,SUM(IF(ISNA(M44:R44),0,M44:R44)),SUM(LARGE(M44:R44,{1,2,3,4})))</f>
        <v>336</v>
      </c>
      <c r="U44" s="55" cm="1">
        <f t="array" ref="U44">35-SUM(IF(T44&gt;$T$18:$T$61,1/COUNTIF($T$18:$T$61,$T$18:$T$61)))</f>
        <v>24</v>
      </c>
      <c r="V44" s="19"/>
      <c r="W44" s="126" t="s">
        <v>1815</v>
      </c>
      <c r="X44" s="62" t="str">
        <f>_xlfn.IFNA(INDEX('R1 XCO OHal'!$W$2:$W$200,MATCH(Junior[[#This Row],[Rider]],'R1 XCO OHal'!$D$2:$D$200,0)),"")</f>
        <v/>
      </c>
      <c r="Y44" s="62" t="str">
        <f>_xlfn.IFNA(INDEX('R4 XCM Prospect'!$I$2:$I$200,MATCH(Junior[[#This Row],[Rider]],'R4 XCM Prospect'!$F$2:$F$200,0)),"")</f>
        <v/>
      </c>
      <c r="Z44" s="62" t="str">
        <f>_xlfn.IFNA(INDEX('R5 XCM Kin'!$J$2:$J$200,MATCH(Junior[[#This Row],[Rider]],'R5 XCM Kin'!$F$2:$F$200,0)),"")</f>
        <v/>
      </c>
      <c r="AA44" s="124" t="str">
        <f>_xlfn.IFNA(INDEX('R6 XCM CB'!$J$2:$J$250,MATCH(Junior[[#This Row],[Rider]],'R6 XCM CB'!$F$2:$F$250,0)),"")</f>
        <v/>
      </c>
      <c r="AB44" s="102">
        <f>_xlfn.IFNA(INDEX('R9 XCO Mel'!$J$2:$J$62,MATCH(Junior[[#This Row],[Rider]],'R9 XCO Mel'!$D$2:$D$62,0)),"")</f>
        <v>390</v>
      </c>
      <c r="AC44" s="102">
        <f>_xlfn.IFNA(INDEX('R10 XCM Wil'!$J$2:$J$77,MATCH(Junior[[#This Row],[Rider]],'R10 XCM Wil'!$D$2:$D$77,0)),"")</f>
        <v>400</v>
      </c>
      <c r="AD44" s="125">
        <f>6-COUNTBLANK(Junior[[#This Row],[R1 XCO O''Hal]:[R10 XCM Melrose]])</f>
        <v>2</v>
      </c>
      <c r="AE44" s="63" cm="1">
        <f t="array" ref="AE44">IF(Junior[[#This Row],[Number of Rounds]]&lt;=4,SUM(IF(ISNA(X44:AC44),0,X44:AC44)),SUM(LARGE(X44:AC44,{1,2,3,4})))</f>
        <v>790</v>
      </c>
      <c r="AF44" s="29" cm="1">
        <f t="array" ref="AF44">44-SUM(IF(AE44&gt;$AE$18:$AE$84,1/COUNTIF($AE$18:$AE$84,$AE$18:$AE$84)))</f>
        <v>22.000000000000004</v>
      </c>
      <c r="AG44" s="19"/>
      <c r="AH44" s="59"/>
      <c r="AI44" s="60"/>
      <c r="AJ44" s="60"/>
      <c r="AK44" s="60"/>
      <c r="AL44" s="60"/>
      <c r="AM44" s="60"/>
      <c r="AN44" s="60"/>
      <c r="AO44" s="60"/>
      <c r="AP44" s="60"/>
      <c r="AQ44" s="44"/>
    </row>
    <row r="45" spans="1:43" ht="17" thickBot="1">
      <c r="A45" s="82" t="s">
        <v>1024</v>
      </c>
      <c r="B45" s="58">
        <f>_xlfn.IFNA(INDEX('R1 XCO OHal'!$W$2:$W$200,MATCH(Men[[#This Row],[Rider]],'R1 XCO OHal'!$D$2:$D$200,0)),"")</f>
        <v>240</v>
      </c>
      <c r="C45" s="58">
        <f>_xlfn.IFNA(INDEX('R4 XCM Prospect'!$I$2:$I$200,MATCH(Men[[#This Row],[Rider]],'R4 XCM Prospect'!$F$2:$F$200,0)),"")</f>
        <v>234</v>
      </c>
      <c r="D45" s="58">
        <f>_xlfn.IFNA(INDEX('R5 XCM Kin'!$J$2:$J$200,MATCH(Men[[#This Row],[Rider]],'R5 XCM Kin'!$F$2:$F$200,0)),"")</f>
        <v>222</v>
      </c>
      <c r="E45" s="58">
        <f>_xlfn.IFNA(INDEX('R6 XCM CB'!$J$2:$J$250,MATCH(Men[[#This Row],[Rider]],'R6 XCM CB'!$F$2:$F$250,0)),"")</f>
        <v>195</v>
      </c>
      <c r="F45" s="58">
        <f>_xlfn.IFNA(INDEX('R9 XCO Mel'!$J$2:$J$62,MATCH(Men[[#This Row],[Rider]],'R9 XCO Mel'!$D$2:$D$62,0)),"")</f>
        <v>234</v>
      </c>
      <c r="G45" s="58">
        <f>_xlfn.IFNA(INDEX('R10 XCM Wil'!$J$2:$J$77,MATCH(Men[[#This Row],[Rider]],'R10 XCM Wil'!$D$2:$D$77,0)),"")</f>
        <v>195</v>
      </c>
      <c r="H45" s="58">
        <f>6-COUNTBLANK(Men[[#This Row],[R1 XCO O''Hal]:[R10 XCM Melrose]])</f>
        <v>6</v>
      </c>
      <c r="I45" s="104" cm="1">
        <f t="array" ref="I45">IF(Men[[#This Row],[Number of Rounds]]&lt;=4,SUM(IF(ISNA(B45:G45),0,B45:G45)),SUM(LARGE(B45:G45,{1,2,3,4})))</f>
        <v>930</v>
      </c>
      <c r="J45" s="29" cm="1">
        <f t="array" ref="J45">133-SUM(IF(I45&gt;$I$18:$I$199,1/COUNTIF($I$18:$I$199,$I$18:$I$199)))</f>
        <v>28.000000000000085</v>
      </c>
      <c r="K45" s="19"/>
      <c r="L45" s="52" t="s">
        <v>1017</v>
      </c>
      <c r="M45" s="127">
        <f>_xlfn.IFNA(INDEX('R1 XCO OHal'!$W$2:$W$200,MATCH(Women[[#This Row],[Rider]],'R1 XCO OHal'!$D$2:$D$200,0)),"")</f>
        <v>315</v>
      </c>
      <c r="N45" s="127" t="str">
        <f>_xlfn.IFNA(INDEX('R4 XCM Prospect'!$I$2:$I$200,MATCH(Women[[#This Row],[Rider]],'R4 XCM Prospect'!$F$2:$F$200,0)),"")</f>
        <v/>
      </c>
      <c r="O45" s="127" t="str">
        <f>_xlfn.IFNA(INDEX('R5 XCM Kin'!$J$2:$J$200,MATCH(Women[[#This Row],[Rider]],'R5 XCM Kin'!$F$2:$F$200,0)),"")</f>
        <v/>
      </c>
      <c r="P45" s="144" t="str">
        <f>_xlfn.IFNA(INDEX('R6 XCM CB'!$J$2:$J$250,MATCH(Women[[#This Row],[Rider]],'R6 XCM CB'!$F$2:$F$250,0)),"")</f>
        <v/>
      </c>
      <c r="Q45" s="144" t="str">
        <f>_xlfn.IFNA(INDEX('R9 XCO Mel'!$J$2:$J$62,MATCH(Women[[#This Row],[Rider]],'R9 XCO Mel'!$D$2:$D$62,0)),"")</f>
        <v/>
      </c>
      <c r="R45" s="144" t="str">
        <f>_xlfn.IFNA(INDEX('R10 XCM Wil'!$J$2:$J$77,MATCH(Women[[#This Row],[Rider]],'R10 XCM Wil'!$D$2:$D$77,0)),"")</f>
        <v/>
      </c>
      <c r="S45" s="127">
        <f>6-COUNTBLANK(Women[[#This Row],[R1 XCO O''Hal]:[R10 XCM Melrose]])</f>
        <v>1</v>
      </c>
      <c r="T45" s="128" cm="1">
        <f t="array" ref="T45">IF(Women[[#This Row],[Number of Rounds]]&lt;=4,SUM(IF(ISNA(M45:R45),0,M45:R45)),SUM(LARGE(M45:R45,{1,2,3,4})))</f>
        <v>315</v>
      </c>
      <c r="U45" s="55" cm="1">
        <f t="array" ref="U45">35-SUM(IF(T45&gt;$T$18:$T$61,1/COUNTIF($T$18:$T$61,$T$18:$T$61)))</f>
        <v>25</v>
      </c>
      <c r="V45" s="19"/>
      <c r="W45" s="126" t="s">
        <v>1045</v>
      </c>
      <c r="X45" s="62">
        <f>_xlfn.IFNA(INDEX('R1 XCO OHal'!$W$2:$W$200,MATCH(Junior[[#This Row],[Rider]],'R1 XCO OHal'!$D$2:$D$200,0)),"")</f>
        <v>340</v>
      </c>
      <c r="Y45" s="62" t="str">
        <f>_xlfn.IFNA(INDEX('R4 XCM Prospect'!$I$2:$I$200,MATCH(Junior[[#This Row],[Rider]],'R4 XCM Prospect'!$F$2:$F$200,0)),"")</f>
        <v/>
      </c>
      <c r="Z45" s="62">
        <f>_xlfn.IFNA(INDEX('R5 XCM Kin'!$J$2:$J$200,MATCH(Junior[[#This Row],[Rider]],'R5 XCM Kin'!$F$2:$F$200,0)),"")</f>
        <v>390</v>
      </c>
      <c r="AA45" s="124" t="str">
        <f>_xlfn.IFNA(INDEX('R6 XCM CB'!$J$2:$J$250,MATCH(Junior[[#This Row],[Rider]],'R6 XCM CB'!$F$2:$F$250,0)),"")</f>
        <v/>
      </c>
      <c r="AB45" s="102" t="str">
        <f>_xlfn.IFNA(INDEX('R9 XCO Mel'!$J$2:$J$62,MATCH(Junior[[#This Row],[Rider]],'R9 XCO Mel'!$D$2:$D$62,0)),"")</f>
        <v/>
      </c>
      <c r="AC45" s="102" t="str">
        <f>_xlfn.IFNA(INDEX('R10 XCM Wil'!$J$2:$J$77,MATCH(Junior[[#This Row],[Rider]],'R10 XCM Wil'!$D$2:$D$77,0)),"")</f>
        <v/>
      </c>
      <c r="AD45" s="125">
        <f>6-COUNTBLANK(Junior[[#This Row],[R1 XCO O''Hal]:[R10 XCM Melrose]])</f>
        <v>2</v>
      </c>
      <c r="AE45" s="63" cm="1">
        <f t="array" ref="AE45">IF(Junior[[#This Row],[Number of Rounds]]&lt;=4,SUM(IF(ISNA(X45:AC45),0,X45:AC45)),SUM(LARGE(X45:AC45,{1,2,3,4})))</f>
        <v>730</v>
      </c>
      <c r="AF45" s="29" cm="1">
        <f t="array" ref="AF45">44-SUM(IF(AE45&gt;$AE$18:$AE$84,1/COUNTIF($AE$18:$AE$84,$AE$18:$AE$84)))</f>
        <v>23.000000000000004</v>
      </c>
      <c r="AG45" s="19"/>
      <c r="AH45" s="59"/>
      <c r="AI45" s="60"/>
      <c r="AJ45" s="60"/>
      <c r="AK45" s="60"/>
      <c r="AL45" s="60"/>
      <c r="AM45" s="60"/>
      <c r="AN45" s="60"/>
      <c r="AO45" s="60"/>
      <c r="AP45" s="60"/>
      <c r="AQ45" s="44"/>
    </row>
    <row r="46" spans="1:43" ht="17" thickBot="1">
      <c r="A46" s="82" t="s">
        <v>1027</v>
      </c>
      <c r="B46" s="58">
        <f>_xlfn.IFNA(INDEX('R1 XCO OHal'!$W$2:$W$200,MATCH(Men[[#This Row],[Rider]],'R1 XCO OHal'!$D$2:$D$200,0)),"")</f>
        <v>222</v>
      </c>
      <c r="C46" s="58" t="str">
        <f>_xlfn.IFNA(INDEX('R4 XCM Prospect'!$I$2:$I$200,MATCH(Men[[#This Row],[Rider]],'R4 XCM Prospect'!$F$2:$F$200,0)),"")</f>
        <v/>
      </c>
      <c r="D46" s="58" t="str">
        <f>_xlfn.IFNA(INDEX('R5 XCM Kin'!$J$2:$J$200,MATCH(Men[[#This Row],[Rider]],'R5 XCM Kin'!$F$2:$F$200,0)),"")</f>
        <v/>
      </c>
      <c r="E46" s="58">
        <f>_xlfn.IFNA(INDEX('R6 XCM CB'!$J$2:$J$250,MATCH(Men[[#This Row],[Rider]],'R6 XCM CB'!$F$2:$F$250,0)),"")</f>
        <v>185</v>
      </c>
      <c r="F46" s="58">
        <f>_xlfn.IFNA(INDEX('R9 XCO Mel'!$J$2:$J$62,MATCH(Men[[#This Row],[Rider]],'R9 XCO Mel'!$D$2:$D$62,0)),"")</f>
        <v>252</v>
      </c>
      <c r="G46" s="58">
        <f>_xlfn.IFNA(INDEX('R10 XCM Wil'!$J$2:$J$77,MATCH(Men[[#This Row],[Rider]],'R10 XCM Wil'!$D$2:$D$77,0)),"")</f>
        <v>270</v>
      </c>
      <c r="H46" s="58">
        <f>6-COUNTBLANK(Men[[#This Row],[R1 XCO O''Hal]:[R10 XCM Melrose]])</f>
        <v>4</v>
      </c>
      <c r="I46" s="104" cm="1">
        <f t="array" ref="I46">IF(Men[[#This Row],[Number of Rounds]]&lt;=4,SUM(IF(ISNA(B46:G46),0,B46:G46)),SUM(LARGE(B46:G46,{1,2,3,4})))</f>
        <v>929</v>
      </c>
      <c r="J46" s="29" cm="1">
        <f t="array" ref="J46">133-SUM(IF(I46&gt;$I$18:$I$199,1/COUNTIF($I$18:$I$199,$I$18:$I$199)))</f>
        <v>29.000000000000085</v>
      </c>
      <c r="K46" s="19"/>
      <c r="L46" s="52" t="s">
        <v>1018</v>
      </c>
      <c r="M46" s="43">
        <f>_xlfn.IFNA(INDEX('R1 XCO OHal'!$W$2:$W$200,MATCH(Women[[#This Row],[Rider]],'R1 XCO OHal'!$D$2:$D$200,0)),"")</f>
        <v>294</v>
      </c>
      <c r="N46" s="43" t="str">
        <f>_xlfn.IFNA(INDEX('R4 XCM Prospect'!$I$2:$I$200,MATCH(Women[[#This Row],[Rider]],'R4 XCM Prospect'!$F$2:$F$200,0)),"")</f>
        <v/>
      </c>
      <c r="O46" s="43" t="str">
        <f>_xlfn.IFNA(INDEX('R5 XCM Kin'!$J$2:$J$200,MATCH(Women[[#This Row],[Rider]],'R5 XCM Kin'!$F$2:$F$200,0)),"")</f>
        <v/>
      </c>
      <c r="P46" s="43" t="str">
        <f>_xlfn.IFNA(INDEX('R6 XCM CB'!$J$2:$J$250,MATCH(Women[[#This Row],[Rider]],'R6 XCM CB'!$F$2:$F$250,0)),"")</f>
        <v/>
      </c>
      <c r="Q46" s="43" t="str">
        <f>_xlfn.IFNA(INDEX('R9 XCO Mel'!$J$2:$J$62,MATCH(Women[[#This Row],[Rider]],'R9 XCO Mel'!$D$2:$D$62,0)),"")</f>
        <v/>
      </c>
      <c r="R46" s="43" t="str">
        <f>_xlfn.IFNA(INDEX('R10 XCM Wil'!$J$2:$J$77,MATCH(Women[[#This Row],[Rider]],'R10 XCM Wil'!$D$2:$D$77,0)),"")</f>
        <v/>
      </c>
      <c r="S46" s="43">
        <f>6-COUNTBLANK(Women[[#This Row],[R1 XCO O''Hal]:[R10 XCM Melrose]])</f>
        <v>1</v>
      </c>
      <c r="T46" s="128" cm="1">
        <f t="array" ref="T46">IF(Women[[#This Row],[Number of Rounds]]&lt;=4,SUM(IF(ISNA(M46:R46),0,M46:R46)),SUM(LARGE(M46:R46,{1,2,3,4})))</f>
        <v>294</v>
      </c>
      <c r="U46" s="55" cm="1">
        <f t="array" ref="U46">35-SUM(IF(T46&gt;$T$18:$T$61,1/COUNTIF($T$18:$T$61,$T$18:$T$61)))</f>
        <v>26</v>
      </c>
      <c r="W46" s="106" t="s">
        <v>1040</v>
      </c>
      <c r="X46" s="62">
        <f>_xlfn.IFNA(INDEX('R1 XCO OHal'!$W$2:$W$200,MATCH(Junior[[#This Row],[Rider]],'R1 XCO OHal'!$D$2:$D$200,0)),"")</f>
        <v>400</v>
      </c>
      <c r="Y46" s="62" t="str">
        <f>_xlfn.IFNA(INDEX('R4 XCM Prospect'!$I$2:$I$200,MATCH(Junior[[#This Row],[Rider]],'R4 XCM Prospect'!$F$2:$F$200,0)),"")</f>
        <v/>
      </c>
      <c r="Z46" s="62">
        <f>_xlfn.IFNA(INDEX('R5 XCM Kin'!$J$2:$J$200,MATCH(Junior[[#This Row],[Rider]],'R5 XCM Kin'!$F$2:$F$200,0)),"")</f>
        <v>250</v>
      </c>
      <c r="AA46" s="78" t="str">
        <f>_xlfn.IFNA(INDEX('R6 XCM CB'!$J$2:$J$250,MATCH(Junior[[#This Row],[Rider]],'R6 XCM CB'!$F$2:$F$250,0)),"")</f>
        <v/>
      </c>
      <c r="AB46" s="150" t="str">
        <f>_xlfn.IFNA(INDEX('R9 XCO Mel'!$J$2:$J$62,MATCH(Junior[[#This Row],[Rider]],'R9 XCO Mel'!$D$2:$D$62,0)),"")</f>
        <v/>
      </c>
      <c r="AC46" s="150" t="str">
        <f>_xlfn.IFNA(INDEX('R10 XCM Wil'!$J$2:$J$77,MATCH(Junior[[#This Row],[Rider]],'R10 XCM Wil'!$D$2:$D$77,0)),"")</f>
        <v/>
      </c>
      <c r="AD46" s="77">
        <f>6-COUNTBLANK(Junior[[#This Row],[R1 XCO O''Hal]:[R10 XCM Melrose]])</f>
        <v>2</v>
      </c>
      <c r="AE46" s="63" cm="1">
        <f t="array" ref="AE46">IF(Junior[[#This Row],[Number of Rounds]]&lt;=4,SUM(IF(ISNA(X46:AC46),0,X46:AC46)),SUM(LARGE(X46:AC46,{1,2,3,4})))</f>
        <v>650</v>
      </c>
      <c r="AF46" s="29" cm="1">
        <f t="array" ref="AF46">44-SUM(IF(AE46&gt;$AE$18:$AE$84,1/COUNTIF($AE$18:$AE$84,$AE$18:$AE$84)))</f>
        <v>24.000000000000004</v>
      </c>
      <c r="AG46" s="19"/>
      <c r="AH46" s="59"/>
      <c r="AI46" s="60"/>
      <c r="AJ46" s="60"/>
      <c r="AK46" s="60"/>
      <c r="AL46" s="60"/>
      <c r="AM46" s="60"/>
      <c r="AN46" s="60"/>
      <c r="AO46" s="60"/>
      <c r="AP46" s="60"/>
      <c r="AQ46" s="44"/>
    </row>
    <row r="47" spans="1:43" ht="17" thickBot="1">
      <c r="A47" s="82" t="s">
        <v>1420</v>
      </c>
      <c r="B47" s="58" t="str">
        <f>_xlfn.IFNA(INDEX('R1 XCO OHal'!$W$2:$W$200,MATCH(Men[[#This Row],[Rider]],'R1 XCO OHal'!$D$2:$D$200,0)),"")</f>
        <v/>
      </c>
      <c r="C47" s="58">
        <f>_xlfn.IFNA(INDEX('R4 XCM Prospect'!$I$2:$I$200,MATCH(Men[[#This Row],[Rider]],'R4 XCM Prospect'!$F$2:$F$200,0)),"")</f>
        <v>304</v>
      </c>
      <c r="D47" s="58">
        <f>_xlfn.IFNA(INDEX('R5 XCM Kin'!$J$2:$J$200,MATCH(Men[[#This Row],[Rider]],'R5 XCM Kin'!$F$2:$F$200,0)),"")</f>
        <v>304</v>
      </c>
      <c r="E47" s="58">
        <f>_xlfn.IFNA(INDEX('R6 XCM CB'!$J$2:$J$250,MATCH(Men[[#This Row],[Rider]],'R6 XCM CB'!$F$2:$F$250,0)),"")</f>
        <v>312</v>
      </c>
      <c r="F47" s="58" t="str">
        <f>_xlfn.IFNA(INDEX('R9 XCO Mel'!$J$2:$J$62,MATCH(Men[[#This Row],[Rider]],'R9 XCO Mel'!$D$2:$D$62,0)),"")</f>
        <v/>
      </c>
      <c r="G47" s="58" t="str">
        <f>_xlfn.IFNA(INDEX('R10 XCM Wil'!$J$2:$J$77,MATCH(Men[[#This Row],[Rider]],'R10 XCM Wil'!$D$2:$D$77,0)),"")</f>
        <v/>
      </c>
      <c r="H47" s="58">
        <f>6-COUNTBLANK(Men[[#This Row],[R1 XCO O''Hal]:[R10 XCM Melrose]])</f>
        <v>3</v>
      </c>
      <c r="I47" s="104" cm="1">
        <f t="array" ref="I47">IF(Men[[#This Row],[Number of Rounds]]&lt;=4,SUM(IF(ISNA(B47:G47),0,B47:G47)),SUM(LARGE(B47:G47,{1,2,3,4})))</f>
        <v>920</v>
      </c>
      <c r="J47" s="29" cm="1">
        <f t="array" ref="J47">133-SUM(IF(I47&gt;$I$18:$I$199,1/COUNTIF($I$18:$I$199,$I$18:$I$199)))</f>
        <v>30.000000000000085</v>
      </c>
      <c r="K47" s="19"/>
      <c r="L47" s="52" t="s">
        <v>1667</v>
      </c>
      <c r="M47" s="43" t="str">
        <f>_xlfn.IFNA(INDEX('R1 XCO OHal'!$W$2:$W$200,MATCH(Women[[#This Row],[Rider]],'R1 XCO OHal'!$D$2:$D$200,0)),"")</f>
        <v/>
      </c>
      <c r="N47" s="43" t="str">
        <f>_xlfn.IFNA(INDEX('R4 XCM Prospect'!$I$2:$I$200,MATCH(Women[[#This Row],[Rider]],'R4 XCM Prospect'!$F$2:$F$200,0)),"")</f>
        <v/>
      </c>
      <c r="O47" s="43" t="str">
        <f>_xlfn.IFNA(INDEX('R5 XCM Kin'!$J$2:$J$200,MATCH(Women[[#This Row],[Rider]],'R5 XCM Kin'!$F$2:$F$200,0)),"")</f>
        <v/>
      </c>
      <c r="P47" s="43">
        <f>_xlfn.IFNA(INDEX('R6 XCM CB'!$J$2:$J$250,MATCH(Women[[#This Row],[Rider]],'R6 XCM CB'!$F$2:$F$250,0)),"")</f>
        <v>280</v>
      </c>
      <c r="Q47" s="43" t="str">
        <f>_xlfn.IFNA(INDEX('R9 XCO Mel'!$J$2:$J$62,MATCH(Women[[#This Row],[Rider]],'R9 XCO Mel'!$D$2:$D$62,0)),"")</f>
        <v/>
      </c>
      <c r="R47" s="43" t="str">
        <f>_xlfn.IFNA(INDEX('R10 XCM Wil'!$J$2:$J$77,MATCH(Women[[#This Row],[Rider]],'R10 XCM Wil'!$D$2:$D$77,0)),"")</f>
        <v/>
      </c>
      <c r="S47" s="43">
        <f>6-COUNTBLANK(Women[[#This Row],[R1 XCO O''Hal]:[R10 XCM Melrose]])</f>
        <v>1</v>
      </c>
      <c r="T47" s="128" cm="1">
        <f t="array" ref="T47">IF(Women[[#This Row],[Number of Rounds]]&lt;=4,SUM(IF(ISNA(M47:R47),0,M47:R47)),SUM(LARGE(M47:R47,{1,2,3,4})))</f>
        <v>280</v>
      </c>
      <c r="U47" s="55" cm="1">
        <f t="array" ref="U47">35-SUM(IF(T47&gt;$T$18:$T$61,1/COUNTIF($T$18:$T$61,$T$18:$T$61)))</f>
        <v>27</v>
      </c>
      <c r="V47" s="19"/>
      <c r="W47" s="107" t="s">
        <v>1050</v>
      </c>
      <c r="X47" s="62">
        <f>_xlfn.IFNA(INDEX('R1 XCO OHal'!$W$2:$W$200,MATCH(Junior[[#This Row],[Rider]],'R1 XCO OHal'!$D$2:$D$200,0)),"")</f>
        <v>390</v>
      </c>
      <c r="Y47" s="62">
        <f>_xlfn.IFNA(INDEX('R4 XCM Prospect'!$I$2:$I$200,MATCH(Junior[[#This Row],[Rider]],'R4 XCM Prospect'!$F$2:$F$200,0)),"")</f>
        <v>200</v>
      </c>
      <c r="Z47" s="62" t="str">
        <f>_xlfn.IFNA(INDEX('R5 XCM Kin'!$J$2:$J$200,MATCH(Junior[[#This Row],[Rider]],'R5 XCM Kin'!$F$2:$F$200,0)),"")</f>
        <v/>
      </c>
      <c r="AA47" s="25" t="str">
        <f>_xlfn.IFNA(INDEX('R6 XCM CB'!$J$2:$J$250,MATCH(Junior[[#This Row],[Rider]],'R6 XCM CB'!$F$2:$F$250,0)),"")</f>
        <v/>
      </c>
      <c r="AB47" s="43" t="str">
        <f>_xlfn.IFNA(INDEX('R9 XCO Mel'!$J$2:$J$62,MATCH(Junior[[#This Row],[Rider]],'R9 XCO Mel'!$D$2:$D$62,0)),"")</f>
        <v/>
      </c>
      <c r="AC47" s="43" t="str">
        <f>_xlfn.IFNA(INDEX('R10 XCM Wil'!$J$2:$J$77,MATCH(Junior[[#This Row],[Rider]],'R10 XCM Wil'!$D$2:$D$77,0)),"")</f>
        <v/>
      </c>
      <c r="AD47" s="25">
        <f>6-COUNTBLANK(Junior[[#This Row],[R1 XCO O''Hal]:[R10 XCM Melrose]])</f>
        <v>2</v>
      </c>
      <c r="AE47" s="63" cm="1">
        <f t="array" ref="AE47">IF(Junior[[#This Row],[Number of Rounds]]&lt;=4,SUM(IF(ISNA(X47:AC47),0,X47:AC47)),SUM(LARGE(X47:AC47,{1,2,3,4})))</f>
        <v>590</v>
      </c>
      <c r="AF47" s="29" cm="1">
        <f t="array" ref="AF47">44-SUM(IF(AE47&gt;$AE$18:$AE$84,1/COUNTIF($AE$18:$AE$84,$AE$18:$AE$84)))</f>
        <v>25</v>
      </c>
      <c r="AG47" s="19"/>
      <c r="AH47" s="59"/>
      <c r="AI47" s="60"/>
      <c r="AJ47" s="60"/>
      <c r="AK47" s="60"/>
      <c r="AL47" s="60"/>
      <c r="AM47" s="60"/>
      <c r="AN47" s="60"/>
      <c r="AO47" s="60"/>
      <c r="AP47" s="60"/>
      <c r="AQ47" s="44"/>
    </row>
    <row r="48" spans="1:43" ht="17" thickBot="1">
      <c r="A48" s="82" t="s">
        <v>1456</v>
      </c>
      <c r="B48" s="58" t="str">
        <f>_xlfn.IFNA(INDEX('R1 XCO OHal'!$W$2:$W$200,MATCH(Men[[#This Row],[Rider]],'R1 XCO OHal'!$D$2:$D$200,0)),"")</f>
        <v/>
      </c>
      <c r="C48" s="58">
        <f>_xlfn.IFNA(INDEX('R4 XCM Prospect'!$I$2:$I$200,MATCH(Men[[#This Row],[Rider]],'R4 XCM Prospect'!$F$2:$F$200,0)),"")</f>
        <v>210</v>
      </c>
      <c r="D48" s="58" t="str">
        <f>_xlfn.IFNA(INDEX('R5 XCM Kin'!$J$2:$J$200,MATCH(Men[[#This Row],[Rider]],'R5 XCM Kin'!$F$2:$F$200,0)),"")</f>
        <v/>
      </c>
      <c r="E48" s="58">
        <f>_xlfn.IFNA(INDEX('R6 XCM CB'!$J$2:$J$250,MATCH(Men[[#This Row],[Rider]],'R6 XCM CB'!$F$2:$F$250,0)),"")</f>
        <v>244.99999999999997</v>
      </c>
      <c r="F48" s="58">
        <f>_xlfn.IFNA(INDEX('R9 XCO Mel'!$J$2:$J$62,MATCH(Men[[#This Row],[Rider]],'R9 XCO Mel'!$D$2:$D$62,0)),"")</f>
        <v>210</v>
      </c>
      <c r="G48" s="58">
        <f>_xlfn.IFNA(INDEX('R10 XCM Wil'!$J$2:$J$77,MATCH(Men[[#This Row],[Rider]],'R10 XCM Wil'!$D$2:$D$77,0)),"")</f>
        <v>250</v>
      </c>
      <c r="H48" s="58">
        <f>6-COUNTBLANK(Men[[#This Row],[R1 XCO O''Hal]:[R10 XCM Melrose]])</f>
        <v>4</v>
      </c>
      <c r="I48" s="104" cm="1">
        <f t="array" ref="I48">IF(Men[[#This Row],[Number of Rounds]]&lt;=4,SUM(IF(ISNA(B48:G48),0,B48:G48)),SUM(LARGE(B48:G48,{1,2,3,4})))</f>
        <v>915</v>
      </c>
      <c r="J48" s="29" cm="1">
        <f t="array" ref="J48">133-SUM(IF(I48&gt;$I$18:$I$199,1/COUNTIF($I$18:$I$199,$I$18:$I$199)))</f>
        <v>31.000000000000085</v>
      </c>
      <c r="K48" s="19"/>
      <c r="L48" s="52" t="s">
        <v>1019</v>
      </c>
      <c r="M48" s="144">
        <f>_xlfn.IFNA(INDEX('R1 XCO OHal'!$W$2:$W$200,MATCH(Women[[#This Row],[Rider]],'R1 XCO OHal'!$D$2:$D$200,0)),"")</f>
        <v>280</v>
      </c>
      <c r="N48" s="144" t="str">
        <f>_xlfn.IFNA(INDEX('R4 XCM Prospect'!$I$2:$I$200,MATCH(Women[[#This Row],[Rider]],'R4 XCM Prospect'!$F$2:$F$200,0)),"")</f>
        <v/>
      </c>
      <c r="O48" s="144" t="str">
        <f>_xlfn.IFNA(INDEX('R5 XCM Kin'!$J$2:$J$200,MATCH(Women[[#This Row],[Rider]],'R5 XCM Kin'!$F$2:$F$200,0)),"")</f>
        <v/>
      </c>
      <c r="P48" s="144" t="str">
        <f>_xlfn.IFNA(INDEX('R6 XCM CB'!$J$2:$J$250,MATCH(Women[[#This Row],[Rider]],'R6 XCM CB'!$F$2:$F$250,0)),"")</f>
        <v/>
      </c>
      <c r="Q48" s="144" t="str">
        <f>_xlfn.IFNA(INDEX('R9 XCO Mel'!$J$2:$J$62,MATCH(Women[[#This Row],[Rider]],'R9 XCO Mel'!$D$2:$D$62,0)),"")</f>
        <v/>
      </c>
      <c r="R48" s="144" t="str">
        <f>_xlfn.IFNA(INDEX('R10 XCM Wil'!$J$2:$J$77,MATCH(Women[[#This Row],[Rider]],'R10 XCM Wil'!$D$2:$D$77,0)),"")</f>
        <v/>
      </c>
      <c r="S48" s="144">
        <f>6-COUNTBLANK(Women[[#This Row],[R1 XCO O''Hal]:[R10 XCM Melrose]])</f>
        <v>1</v>
      </c>
      <c r="T48" s="128" cm="1">
        <f t="array" ref="T48">IF(Women[[#This Row],[Number of Rounds]]&lt;=4,SUM(IF(ISNA(M48:R48),0,M48:R48)),SUM(LARGE(M48:R48,{1,2,3,4})))</f>
        <v>280</v>
      </c>
      <c r="U48" s="55" cm="1">
        <f t="array" ref="U48">35-SUM(IF(T48&gt;$T$18:$T$61,1/COUNTIF($T$18:$T$61,$T$18:$T$61)))</f>
        <v>27</v>
      </c>
      <c r="V48" s="19"/>
      <c r="W48" s="108" t="s">
        <v>1051</v>
      </c>
      <c r="X48" s="62">
        <f>_xlfn.IFNA(INDEX('R1 XCO OHal'!$W$2:$W$200,MATCH(Junior[[#This Row],[Rider]],'R1 XCO OHal'!$D$2:$D$200,0)),"")</f>
        <v>380</v>
      </c>
      <c r="Y48" s="62">
        <f>_xlfn.IFNA(INDEX('R4 XCM Prospect'!$I$2:$I$200,MATCH(Junior[[#This Row],[Rider]],'R4 XCM Prospect'!$F$2:$F$200,0)),"")</f>
        <v>200</v>
      </c>
      <c r="Z48" s="62" t="str">
        <f>_xlfn.IFNA(INDEX('R5 XCM Kin'!$J$2:$J$200,MATCH(Junior[[#This Row],[Rider]],'R5 XCM Kin'!$F$2:$F$200,0)),"")</f>
        <v/>
      </c>
      <c r="AA48" s="124" t="str">
        <f>_xlfn.IFNA(INDEX('R6 XCM CB'!$J$2:$J$250,MATCH(Junior[[#This Row],[Rider]],'R6 XCM CB'!$F$2:$F$250,0)),"")</f>
        <v/>
      </c>
      <c r="AB48" s="43" t="str">
        <f>_xlfn.IFNA(INDEX('R9 XCO Mel'!$J$2:$J$62,MATCH(Junior[[#This Row],[Rider]],'R9 XCO Mel'!$D$2:$D$62,0)),"")</f>
        <v/>
      </c>
      <c r="AC48" s="43" t="str">
        <f>_xlfn.IFNA(INDEX('R10 XCM Wil'!$J$2:$J$77,MATCH(Junior[[#This Row],[Rider]],'R10 XCM Wil'!$D$2:$D$77,0)),"")</f>
        <v/>
      </c>
      <c r="AD48" s="124">
        <f>6-COUNTBLANK(Junior[[#This Row],[R1 XCO O''Hal]:[R10 XCM Melrose]])</f>
        <v>2</v>
      </c>
      <c r="AE48" s="63" cm="1">
        <f t="array" ref="AE48">IF(Junior[[#This Row],[Number of Rounds]]&lt;=4,SUM(IF(ISNA(X48:AC48),0,X48:AC48)),SUM(LARGE(X48:AC48,{1,2,3,4})))</f>
        <v>580</v>
      </c>
      <c r="AF48" s="29" cm="1">
        <f t="array" ref="AF48">44-SUM(IF(AE48&gt;$AE$18:$AE$84,1/COUNTIF($AE$18:$AE$84,$AE$18:$AE$84)))</f>
        <v>25.999999999999996</v>
      </c>
      <c r="AG48" s="19"/>
      <c r="AH48" s="59"/>
      <c r="AI48" s="60"/>
      <c r="AJ48" s="60"/>
      <c r="AK48" s="60"/>
      <c r="AL48" s="60"/>
      <c r="AM48" s="60"/>
      <c r="AN48" s="60"/>
      <c r="AO48" s="60"/>
      <c r="AP48" s="60"/>
      <c r="AQ48" s="44"/>
    </row>
    <row r="49" spans="1:43" ht="17" thickBot="1">
      <c r="A49" s="82" t="s">
        <v>1423</v>
      </c>
      <c r="B49" s="58" t="str">
        <f>_xlfn.IFNA(INDEX('R1 XCO OHal'!$W$2:$W$200,MATCH(Men[[#This Row],[Rider]],'R1 XCO OHal'!$D$2:$D$200,0)),"")</f>
        <v/>
      </c>
      <c r="C49" s="58">
        <f>_xlfn.IFNA(INDEX('R4 XCM Prospect'!$I$2:$I$200,MATCH(Men[[#This Row],[Rider]],'R4 XCM Prospect'!$F$2:$F$200,0)),"")</f>
        <v>248</v>
      </c>
      <c r="D49" s="58">
        <f>_xlfn.IFNA(INDEX('R5 XCM Kin'!$J$2:$J$200,MATCH(Men[[#This Row],[Rider]],'R5 XCM Kin'!$F$2:$F$200,0)),"")</f>
        <v>248</v>
      </c>
      <c r="E49" s="58">
        <f>_xlfn.IFNA(INDEX('R6 XCM CB'!$J$2:$J$250,MATCH(Men[[#This Row],[Rider]],'R6 XCM CB'!$F$2:$F$250,0)),"")</f>
        <v>400</v>
      </c>
      <c r="F49" s="58" t="str">
        <f>_xlfn.IFNA(INDEX('R9 XCO Mel'!$J$2:$J$62,MATCH(Men[[#This Row],[Rider]],'R9 XCO Mel'!$D$2:$D$62,0)),"")</f>
        <v/>
      </c>
      <c r="G49" s="58" t="str">
        <f>_xlfn.IFNA(INDEX('R10 XCM Wil'!$J$2:$J$77,MATCH(Men[[#This Row],[Rider]],'R10 XCM Wil'!$D$2:$D$77,0)),"")</f>
        <v/>
      </c>
      <c r="H49" s="58">
        <f>6-COUNTBLANK(Men[[#This Row],[R1 XCO O''Hal]:[R10 XCM Melrose]])</f>
        <v>3</v>
      </c>
      <c r="I49" s="104" cm="1">
        <f t="array" ref="I49">IF(Men[[#This Row],[Number of Rounds]]&lt;=4,SUM(IF(ISNA(B49:G49),0,B49:G49)),SUM(LARGE(B49:G49,{1,2,3,4})))</f>
        <v>896</v>
      </c>
      <c r="J49" s="29" cm="1">
        <f t="array" ref="J49">133-SUM(IF(I49&gt;$I$18:$I$199,1/COUNTIF($I$18:$I$199,$I$18:$I$199)))</f>
        <v>32.000000000000085</v>
      </c>
      <c r="K49" s="19"/>
      <c r="L49" s="52" t="s">
        <v>1020</v>
      </c>
      <c r="M49" s="144">
        <f>_xlfn.IFNA(INDEX('R1 XCO OHal'!$W$2:$W$200,MATCH(Women[[#This Row],[Rider]],'R1 XCO OHal'!$D$2:$D$200,0)),"")</f>
        <v>273</v>
      </c>
      <c r="N49" s="144" t="str">
        <f>_xlfn.IFNA(INDEX('R4 XCM Prospect'!$I$2:$I$200,MATCH(Women[[#This Row],[Rider]],'R4 XCM Prospect'!$F$2:$F$200,0)),"")</f>
        <v/>
      </c>
      <c r="O49" s="144" t="str">
        <f>_xlfn.IFNA(INDEX('R5 XCM Kin'!$J$2:$J$200,MATCH(Women[[#This Row],[Rider]],'R5 XCM Kin'!$F$2:$F$200,0)),"")</f>
        <v/>
      </c>
      <c r="P49" s="144" t="str">
        <f>_xlfn.IFNA(INDEX('R6 XCM CB'!$J$2:$J$250,MATCH(Women[[#This Row],[Rider]],'R6 XCM CB'!$F$2:$F$250,0)),"")</f>
        <v/>
      </c>
      <c r="Q49" s="144" t="str">
        <f>_xlfn.IFNA(INDEX('R9 XCO Mel'!$J$2:$J$62,MATCH(Women[[#This Row],[Rider]],'R9 XCO Mel'!$D$2:$D$62,0)),"")</f>
        <v/>
      </c>
      <c r="R49" s="144" t="str">
        <f>_xlfn.IFNA(INDEX('R10 XCM Wil'!$J$2:$J$77,MATCH(Women[[#This Row],[Rider]],'R10 XCM Wil'!$D$2:$D$77,0)),"")</f>
        <v/>
      </c>
      <c r="S49" s="144">
        <f>6-COUNTBLANK(Women[[#This Row],[R1 XCO O''Hal]:[R10 XCM Melrose]])</f>
        <v>1</v>
      </c>
      <c r="T49" s="128" cm="1">
        <f t="array" ref="T49">IF(Women[[#This Row],[Number of Rounds]]&lt;=4,SUM(IF(ISNA(M49:R49),0,M49:R49)),SUM(LARGE(M49:R49,{1,2,3,4})))</f>
        <v>273</v>
      </c>
      <c r="U49" s="55" cm="1">
        <f t="array" ref="U49">35-SUM(IF(T49&gt;$T$18:$T$61,1/COUNTIF($T$18:$T$61,$T$18:$T$61)))</f>
        <v>28</v>
      </c>
      <c r="V49" s="19"/>
      <c r="W49" s="106" t="s">
        <v>1032</v>
      </c>
      <c r="X49" s="62">
        <f>_xlfn.IFNA(INDEX('R1 XCO OHal'!$W$2:$W$200,MATCH(Junior[[#This Row],[Rider]],'R1 XCO OHal'!$D$2:$D$200,0)),"")</f>
        <v>500</v>
      </c>
      <c r="Y49" s="62" t="str">
        <f>_xlfn.IFNA(INDEX('R4 XCM Prospect'!$I$2:$I$200,MATCH(Junior[[#This Row],[Rider]],'R4 XCM Prospect'!$F$2:$F$200,0)),"")</f>
        <v/>
      </c>
      <c r="Z49" s="62" t="str">
        <f>_xlfn.IFNA(INDEX('R5 XCM Kin'!$J$2:$J$200,MATCH(Junior[[#This Row],[Rider]],'R5 XCM Kin'!$F$2:$F$200,0)),"")</f>
        <v/>
      </c>
      <c r="AA49" s="25" t="str">
        <f>_xlfn.IFNA(INDEX('R6 XCM CB'!$J$2:$J$250,MATCH(Junior[[#This Row],[Rider]],'R6 XCM CB'!$F$2:$F$250,0)),"")</f>
        <v/>
      </c>
      <c r="AB49" s="43" t="str">
        <f>_xlfn.IFNA(INDEX('R9 XCO Mel'!$J$2:$J$62,MATCH(Junior[[#This Row],[Rider]],'R9 XCO Mel'!$D$2:$D$62,0)),"")</f>
        <v/>
      </c>
      <c r="AC49" s="43" t="str">
        <f>_xlfn.IFNA(INDEX('R10 XCM Wil'!$J$2:$J$77,MATCH(Junior[[#This Row],[Rider]],'R10 XCM Wil'!$D$2:$D$77,0)),"")</f>
        <v/>
      </c>
      <c r="AD49" s="25">
        <f>6-COUNTBLANK(Junior[[#This Row],[R1 XCO O''Hal]:[R10 XCM Melrose]])</f>
        <v>1</v>
      </c>
      <c r="AE49" s="63" cm="1">
        <f t="array" ref="AE49">IF(Junior[[#This Row],[Number of Rounds]]&lt;=4,SUM(IF(ISNA(X49:AC49),0,X49:AC49)),SUM(LARGE(X49:AC49,{1,2,3,4})))</f>
        <v>500</v>
      </c>
      <c r="AF49" s="29" cm="1">
        <f t="array" ref="AF49">44-SUM(IF(AE49&gt;$AE$18:$AE$84,1/COUNTIF($AE$18:$AE$84,$AE$18:$AE$84)))</f>
        <v>26.999999999999996</v>
      </c>
      <c r="AG49" s="19"/>
      <c r="AH49" s="59"/>
      <c r="AI49" s="60"/>
      <c r="AJ49" s="60"/>
      <c r="AK49" s="60"/>
      <c r="AL49" s="60"/>
      <c r="AM49" s="60"/>
      <c r="AN49" s="60"/>
      <c r="AO49" s="60"/>
      <c r="AP49" s="60"/>
      <c r="AQ49" s="44"/>
    </row>
    <row r="50" spans="1:43" ht="17" thickBot="1">
      <c r="A50" s="82" t="s">
        <v>1425</v>
      </c>
      <c r="B50" s="58" t="str">
        <f>_xlfn.IFNA(INDEX('R1 XCO OHal'!$W$2:$W$200,MATCH(Men[[#This Row],[Rider]],'R1 XCO OHal'!$D$2:$D$200,0)),"")</f>
        <v/>
      </c>
      <c r="C50" s="58" t="str">
        <f>_xlfn.IFNA(INDEX('R4 XCM Prospect'!$I$2:$I$200,MATCH(Men[[#This Row],[Rider]],'R4 XCM Prospect'!$F$2:$F$200,0)),"")</f>
        <v/>
      </c>
      <c r="D50" s="58">
        <f>_xlfn.IFNA(INDEX('R5 XCM Kin'!$J$2:$J$200,MATCH(Men[[#This Row],[Rider]],'R5 XCM Kin'!$F$2:$F$200,0)),"")</f>
        <v>350</v>
      </c>
      <c r="E50" s="58" t="str">
        <f>_xlfn.IFNA(INDEX('R6 XCM CB'!$J$2:$J$250,MATCH(Men[[#This Row],[Rider]],'R6 XCM CB'!$F$2:$F$250,0)),"")</f>
        <v/>
      </c>
      <c r="F50" s="58">
        <f>_xlfn.IFNA(INDEX('R9 XCO Mel'!$J$2:$J$62,MATCH(Men[[#This Row],[Rider]],'R9 XCO Mel'!$D$2:$D$62,0)),"")</f>
        <v>259</v>
      </c>
      <c r="G50" s="58">
        <f>_xlfn.IFNA(INDEX('R10 XCM Wil'!$J$2:$J$77,MATCH(Men[[#This Row],[Rider]],'R10 XCM Wil'!$D$2:$D$77,0)),"")</f>
        <v>280</v>
      </c>
      <c r="H50" s="58">
        <f>6-COUNTBLANK(Men[[#This Row],[R1 XCO O''Hal]:[R10 XCM Melrose]])</f>
        <v>3</v>
      </c>
      <c r="I50" s="104" cm="1">
        <f t="array" ref="I50">IF(Men[[#This Row],[Number of Rounds]]&lt;=4,SUM(IF(ISNA(B50:G50),0,B50:G50)),SUM(LARGE(B50:G50,{1,2,3,4})))</f>
        <v>889</v>
      </c>
      <c r="J50" s="29" cm="1">
        <f t="array" ref="J50">133-SUM(IF(I50&gt;$I$18:$I$199,1/COUNTIF($I$18:$I$199,$I$18:$I$199)))</f>
        <v>33.000000000000071</v>
      </c>
      <c r="K50" s="19"/>
      <c r="L50" s="52" t="s">
        <v>1243</v>
      </c>
      <c r="M50" s="144" t="str">
        <f>_xlfn.IFNA(INDEX('R1 XCO OHal'!$W$2:$W$200,MATCH(Women[[#This Row],[Rider]],'R1 XCO OHal'!$D$2:$D$200,0)),"")</f>
        <v/>
      </c>
      <c r="N50" s="144">
        <f>_xlfn.IFNA(INDEX('R4 XCM Prospect'!$I$2:$I$200,MATCH(Women[[#This Row],[Rider]],'R4 XCM Prospect'!$F$2:$F$200,0)),"")</f>
        <v>252</v>
      </c>
      <c r="O50" s="144" t="str">
        <f>_xlfn.IFNA(INDEX('R5 XCM Kin'!$J$2:$J$200,MATCH(Women[[#This Row],[Rider]],'R5 XCM Kin'!$F$2:$F$200,0)),"")</f>
        <v/>
      </c>
      <c r="P50" s="144" t="str">
        <f>_xlfn.IFNA(INDEX('R6 XCM CB'!$J$2:$J$250,MATCH(Women[[#This Row],[Rider]],'R6 XCM CB'!$F$2:$F$250,0)),"")</f>
        <v/>
      </c>
      <c r="Q50" s="144" t="str">
        <f>_xlfn.IFNA(INDEX('R9 XCO Mel'!$J$2:$J$62,MATCH(Women[[#This Row],[Rider]],'R9 XCO Mel'!$D$2:$D$62,0)),"")</f>
        <v/>
      </c>
      <c r="R50" s="144" t="str">
        <f>_xlfn.IFNA(INDEX('R10 XCM Wil'!$J$2:$J$77,MATCH(Women[[#This Row],[Rider]],'R10 XCM Wil'!$D$2:$D$77,0)),"")</f>
        <v/>
      </c>
      <c r="S50" s="144">
        <f>6-COUNTBLANK(Women[[#This Row],[R1 XCO O''Hal]:[R10 XCM Melrose]])</f>
        <v>1</v>
      </c>
      <c r="T50" s="128" cm="1">
        <f t="array" ref="T50">IF(Women[[#This Row],[Number of Rounds]]&lt;=4,SUM(IF(ISNA(M50:R50),0,M50:R50)),SUM(LARGE(M50:R50,{1,2,3,4})))</f>
        <v>252</v>
      </c>
      <c r="U50" s="55" cm="1">
        <f t="array" ref="U50">35-SUM(IF(T50&gt;$T$18:$T$61,1/COUNTIF($T$18:$T$61,$T$18:$T$61)))</f>
        <v>29</v>
      </c>
      <c r="V50" s="19"/>
      <c r="W50" s="106" t="s">
        <v>1409</v>
      </c>
      <c r="X50" s="62" t="str">
        <f>_xlfn.IFNA(INDEX('R1 XCO OHal'!$W$2:$W$200,MATCH(Junior[[#This Row],[Rider]],'R1 XCO OHal'!$D$2:$D$200,0)),"")</f>
        <v/>
      </c>
      <c r="Y50" s="62" t="str">
        <f>_xlfn.IFNA(INDEX('R4 XCM Prospect'!$I$2:$I$200,MATCH(Junior[[#This Row],[Rider]],'R4 XCM Prospect'!$F$2:$F$200,0)),"")</f>
        <v/>
      </c>
      <c r="Z50" s="62">
        <f>_xlfn.IFNA(INDEX('R5 XCM Kin'!$J$2:$J$200,MATCH(Junior[[#This Row],[Rider]],'R5 XCM Kin'!$F$2:$F$200,0)),"")</f>
        <v>250</v>
      </c>
      <c r="AA50" s="25">
        <f>_xlfn.IFNA(INDEX('R6 XCM CB'!$J$2:$J$250,MATCH(Junior[[#This Row],[Rider]],'R6 XCM CB'!$F$2:$F$250,0)),"")</f>
        <v>250</v>
      </c>
      <c r="AB50" s="43" t="str">
        <f>_xlfn.IFNA(INDEX('R9 XCO Mel'!$J$2:$J$62,MATCH(Junior[[#This Row],[Rider]],'R9 XCO Mel'!$D$2:$D$62,0)),"")</f>
        <v/>
      </c>
      <c r="AC50" s="43" t="str">
        <f>_xlfn.IFNA(INDEX('R10 XCM Wil'!$J$2:$J$77,MATCH(Junior[[#This Row],[Rider]],'R10 XCM Wil'!$D$2:$D$77,0)),"")</f>
        <v/>
      </c>
      <c r="AD50" s="25">
        <f>6-COUNTBLANK(Junior[[#This Row],[R1 XCO O''Hal]:[R10 XCM Melrose]])</f>
        <v>2</v>
      </c>
      <c r="AE50" s="63" cm="1">
        <f t="array" ref="AE50">IF(Junior[[#This Row],[Number of Rounds]]&lt;=4,SUM(IF(ISNA(X50:AC50),0,X50:AC50)),SUM(LARGE(X50:AC50,{1,2,3,4})))</f>
        <v>500</v>
      </c>
      <c r="AF50" s="29" cm="1">
        <f t="array" ref="AF50">44-SUM(IF(AE50&gt;$AE$18:$AE$84,1/COUNTIF($AE$18:$AE$84,$AE$18:$AE$84)))</f>
        <v>26.999999999999996</v>
      </c>
      <c r="AG50" s="19"/>
    </row>
    <row r="51" spans="1:43" ht="16.25" customHeight="1" thickBot="1">
      <c r="A51" s="82" t="s">
        <v>1029</v>
      </c>
      <c r="B51" s="58">
        <f>_xlfn.IFNA(INDEX('R1 XCO OHal'!$W$2:$W$200,MATCH(Men[[#This Row],[Rider]],'R1 XCO OHal'!$D$2:$D$200,0)),"")</f>
        <v>210</v>
      </c>
      <c r="C51" s="58">
        <f>_xlfn.IFNA(INDEX('R4 XCM Prospect'!$I$2:$I$200,MATCH(Men[[#This Row],[Rider]],'R4 XCM Prospect'!$F$2:$F$200,0)),"")</f>
        <v>228</v>
      </c>
      <c r="D51" s="58">
        <f>_xlfn.IFNA(INDEX('R5 XCM Kin'!$J$2:$J$200,MATCH(Men[[#This Row],[Rider]],'R5 XCM Kin'!$F$2:$F$200,0)),"")</f>
        <v>216</v>
      </c>
      <c r="E51" s="58">
        <f>_xlfn.IFNA(INDEX('R6 XCM CB'!$J$2:$J$250,MATCH(Men[[#This Row],[Rider]],'R6 XCM CB'!$F$2:$F$250,0)),"")</f>
        <v>180</v>
      </c>
      <c r="F51" s="58">
        <f>_xlfn.IFNA(INDEX('R9 XCO Mel'!$J$2:$J$62,MATCH(Men[[#This Row],[Rider]],'R9 XCO Mel'!$D$2:$D$62,0)),"")</f>
        <v>222</v>
      </c>
      <c r="G51" s="58">
        <f>_xlfn.IFNA(INDEX('R10 XCM Wil'!$J$2:$J$77,MATCH(Men[[#This Row],[Rider]],'R10 XCM Wil'!$D$2:$D$77,0)),"")</f>
        <v>195</v>
      </c>
      <c r="H51" s="58">
        <f>6-COUNTBLANK(Men[[#This Row],[R1 XCO O''Hal]:[R10 XCM Melrose]])</f>
        <v>6</v>
      </c>
      <c r="I51" s="104" cm="1">
        <f t="array" ref="I51">IF(Men[[#This Row],[Number of Rounds]]&lt;=4,SUM(IF(ISNA(B51:G51),0,B51:G51)),SUM(LARGE(B51:G51,{1,2,3,4})))</f>
        <v>876</v>
      </c>
      <c r="J51" s="29" cm="1">
        <f t="array" ref="J51">133-SUM(IF(I51&gt;$I$18:$I$199,1/COUNTIF($I$18:$I$199,$I$18:$I$199)))</f>
        <v>34.000000000000071</v>
      </c>
      <c r="K51" s="19"/>
      <c r="L51" s="52" t="s">
        <v>1800</v>
      </c>
      <c r="M51" s="43" t="str">
        <f>_xlfn.IFNA(INDEX('R1 XCO OHal'!$W$2:$W$200,MATCH(Women[[#This Row],[Rider]],'R1 XCO OHal'!$D$2:$D$200,0)),"")</f>
        <v/>
      </c>
      <c r="N51" s="43" t="str">
        <f>_xlfn.IFNA(INDEX('R4 XCM Prospect'!$I$2:$I$200,MATCH(Women[[#This Row],[Rider]],'R4 XCM Prospect'!$F$2:$F$200,0)),"")</f>
        <v/>
      </c>
      <c r="O51" s="43" t="str">
        <f>_xlfn.IFNA(INDEX('R5 XCM Kin'!$J$2:$J$200,MATCH(Women[[#This Row],[Rider]],'R5 XCM Kin'!$F$2:$F$200,0)),"")</f>
        <v/>
      </c>
      <c r="P51" s="43" t="str">
        <f>_xlfn.IFNA(INDEX('R6 XCM CB'!$J$2:$J$250,MATCH(Women[[#This Row],[Rider]],'R6 XCM CB'!$F$2:$F$250,0)),"")</f>
        <v/>
      </c>
      <c r="Q51" s="43" t="str">
        <f>_xlfn.IFNA(INDEX('R9 XCO Mel'!$J$2:$J$62,MATCH(Women[[#This Row],[Rider]],'R9 XCO Mel'!$D$2:$D$62,0)),"")</f>
        <v/>
      </c>
      <c r="R51" s="43">
        <f>_xlfn.IFNA(INDEX('R10 XCM Wil'!$J$2:$J$77,MATCH(Women[[#This Row],[Rider]],'R10 XCM Wil'!$D$2:$D$77,0)),"")</f>
        <v>250</v>
      </c>
      <c r="S51" s="43">
        <f>6-COUNTBLANK(Women[[#This Row],[R1 XCO O''Hal]:[R10 XCM Melrose]])</f>
        <v>1</v>
      </c>
      <c r="T51" s="128" cm="1">
        <f t="array" ref="T51">IF(Women[[#This Row],[Number of Rounds]]&lt;=4,SUM(IF(ISNA(M51:R51),0,M51:R51)),SUM(LARGE(M51:R51,{1,2,3,4})))</f>
        <v>250</v>
      </c>
      <c r="U51" s="55" cm="1">
        <f t="array" ref="U51">35-SUM(IF(T51&gt;$T$18:$T$61,1/COUNTIF($T$18:$T$61,$T$18:$T$61)))</f>
        <v>30</v>
      </c>
      <c r="V51" s="19"/>
      <c r="W51" s="106" t="s">
        <v>1188</v>
      </c>
      <c r="X51" s="62" t="str">
        <f>_xlfn.IFNA(INDEX('R1 XCO OHal'!$W$2:$W$200,MATCH(Junior[[#This Row],[Rider]],'R1 XCO OHal'!$D$2:$D$200,0)),"")</f>
        <v/>
      </c>
      <c r="Y51" s="62">
        <f>_xlfn.IFNA(INDEX('R4 XCM Prospect'!$I$2:$I$200,MATCH(Junior[[#This Row],[Rider]],'R4 XCM Prospect'!$F$2:$F$200,0)),"")</f>
        <v>225</v>
      </c>
      <c r="Z51" s="62">
        <f>_xlfn.IFNA(INDEX('R5 XCM Kin'!$J$2:$J$200,MATCH(Junior[[#This Row],[Rider]],'R5 XCM Kin'!$F$2:$F$200,0)),"")</f>
        <v>200</v>
      </c>
      <c r="AA51" s="25" t="str">
        <f>_xlfn.IFNA(INDEX('R6 XCM CB'!$J$2:$J$250,MATCH(Junior[[#This Row],[Rider]],'R6 XCM CB'!$F$2:$F$250,0)),"")</f>
        <v/>
      </c>
      <c r="AB51" s="43" t="str">
        <f>_xlfn.IFNA(INDEX('R9 XCO Mel'!$J$2:$J$62,MATCH(Junior[[#This Row],[Rider]],'R9 XCO Mel'!$D$2:$D$62,0)),"")</f>
        <v/>
      </c>
      <c r="AC51" s="43" t="str">
        <f>_xlfn.IFNA(INDEX('R10 XCM Wil'!$J$2:$J$77,MATCH(Junior[[#This Row],[Rider]],'R10 XCM Wil'!$D$2:$D$77,0)),"")</f>
        <v/>
      </c>
      <c r="AD51" s="25">
        <f>6-COUNTBLANK(Junior[[#This Row],[R1 XCO O''Hal]:[R10 XCM Melrose]])</f>
        <v>2</v>
      </c>
      <c r="AE51" s="63" cm="1">
        <f t="array" ref="AE51">IF(Junior[[#This Row],[Number of Rounds]]&lt;=4,SUM(IF(ISNA(X51:AC51),0,X51:AC51)),SUM(LARGE(X51:AC51,{1,2,3,4})))</f>
        <v>425</v>
      </c>
      <c r="AF51" s="29" cm="1">
        <f t="array" ref="AF51">44-SUM(IF(AE51&gt;$AE$18:$AE$84,1/COUNTIF($AE$18:$AE$84,$AE$18:$AE$84)))</f>
        <v>27.999999999999996</v>
      </c>
      <c r="AG51" s="19"/>
      <c r="AH51" s="19"/>
      <c r="AI51" s="19"/>
    </row>
    <row r="52" spans="1:43" ht="16.25" customHeight="1" thickBot="1">
      <c r="A52" s="82" t="s">
        <v>998</v>
      </c>
      <c r="B52" s="58">
        <f>_xlfn.IFNA(INDEX('R1 XCO OHal'!$W$2:$W$200,MATCH(Men[[#This Row],[Rider]],'R1 XCO OHal'!$D$2:$D$200,0)),"")</f>
        <v>259</v>
      </c>
      <c r="C52" s="58">
        <f>_xlfn.IFNA(INDEX('R4 XCM Prospect'!$I$2:$I$200,MATCH(Men[[#This Row],[Rider]],'R4 XCM Prospect'!$F$2:$F$200,0)),"")</f>
        <v>224</v>
      </c>
      <c r="D52" s="58" t="str">
        <f>_xlfn.IFNA(INDEX('R5 XCM Kin'!$J$2:$J$200,MATCH(Men[[#This Row],[Rider]],'R5 XCM Kin'!$F$2:$F$200,0)),"")</f>
        <v/>
      </c>
      <c r="E52" s="58">
        <f>_xlfn.IFNA(INDEX('R6 XCM CB'!$J$2:$J$250,MATCH(Men[[#This Row],[Rider]],'R6 XCM CB'!$F$2:$F$250,0)),"")</f>
        <v>350</v>
      </c>
      <c r="F52" s="58" t="str">
        <f>_xlfn.IFNA(INDEX('R9 XCO Mel'!$J$2:$J$62,MATCH(Men[[#This Row],[Rider]],'R9 XCO Mel'!$D$2:$D$62,0)),"")</f>
        <v/>
      </c>
      <c r="G52" s="58" t="str">
        <f>_xlfn.IFNA(INDEX('R10 XCM Wil'!$J$2:$J$77,MATCH(Men[[#This Row],[Rider]],'R10 XCM Wil'!$D$2:$D$77,0)),"")</f>
        <v/>
      </c>
      <c r="H52" s="58">
        <f>6-COUNTBLANK(Men[[#This Row],[R1 XCO O''Hal]:[R10 XCM Melrose]])</f>
        <v>3</v>
      </c>
      <c r="I52" s="104" cm="1">
        <f t="array" ref="I52">IF(Men[[#This Row],[Number of Rounds]]&lt;=4,SUM(IF(ISNA(B52:G52),0,B52:G52)),SUM(LARGE(B52:G52,{1,2,3,4})))</f>
        <v>833</v>
      </c>
      <c r="J52" s="29" cm="1">
        <f t="array" ref="J52">133-SUM(IF(I52&gt;$I$18:$I$199,1/COUNTIF($I$18:$I$199,$I$18:$I$199)))</f>
        <v>35.000000000000071</v>
      </c>
      <c r="K52" s="19"/>
      <c r="L52" s="52" t="s">
        <v>1646</v>
      </c>
      <c r="M52" s="144" t="str">
        <f>_xlfn.IFNA(INDEX('R1 XCO OHal'!$W$2:$W$200,MATCH(Women[[#This Row],[Rider]],'R1 XCO OHal'!$D$2:$D$200,0)),"")</f>
        <v/>
      </c>
      <c r="N52" s="144" t="str">
        <f>_xlfn.IFNA(INDEX('R4 XCM Prospect'!$I$2:$I$200,MATCH(Women[[#This Row],[Rider]],'R4 XCM Prospect'!$F$2:$F$200,0)),"")</f>
        <v/>
      </c>
      <c r="O52" s="144" t="str">
        <f>_xlfn.IFNA(INDEX('R5 XCM Kin'!$J$2:$J$200,MATCH(Women[[#This Row],[Rider]],'R5 XCM Kin'!$F$2:$F$200,0)),"")</f>
        <v/>
      </c>
      <c r="P52" s="144">
        <f>_xlfn.IFNA(INDEX('R6 XCM CB'!$J$2:$J$250,MATCH(Women[[#This Row],[Rider]],'R6 XCM CB'!$F$2:$F$250,0)),"")</f>
        <v>250</v>
      </c>
      <c r="Q52" s="144" t="str">
        <f>_xlfn.IFNA(INDEX('R9 XCO Mel'!$J$2:$J$62,MATCH(Women[[#This Row],[Rider]],'R9 XCO Mel'!$D$2:$D$62,0)),"")</f>
        <v/>
      </c>
      <c r="R52" s="144" t="str">
        <f>_xlfn.IFNA(INDEX('R10 XCM Wil'!$J$2:$J$77,MATCH(Women[[#This Row],[Rider]],'R10 XCM Wil'!$D$2:$D$77,0)),"")</f>
        <v/>
      </c>
      <c r="S52" s="144">
        <f>6-COUNTBLANK(Women[[#This Row],[R1 XCO O''Hal]:[R10 XCM Melrose]])</f>
        <v>1</v>
      </c>
      <c r="T52" s="128" cm="1">
        <f t="array" ref="T52">IF(Women[[#This Row],[Number of Rounds]]&lt;=4,SUM(IF(ISNA(M52:R52),0,M52:R52)),SUM(LARGE(M52:R52,{1,2,3,4})))</f>
        <v>250</v>
      </c>
      <c r="U52" s="55" cm="1">
        <f t="array" ref="U52">35-SUM(IF(T52&gt;$T$18:$T$61,1/COUNTIF($T$18:$T$61,$T$18:$T$61)))</f>
        <v>30</v>
      </c>
      <c r="V52" s="19"/>
      <c r="W52" s="106" t="s">
        <v>1049</v>
      </c>
      <c r="X52" s="62">
        <f>_xlfn.IFNA(INDEX('R1 XCO OHal'!$W$2:$W$200,MATCH(Junior[[#This Row],[Rider]],'R1 XCO OHal'!$D$2:$D$200,0)),"")</f>
        <v>400</v>
      </c>
      <c r="Y52" s="62" t="str">
        <f>_xlfn.IFNA(INDEX('R4 XCM Prospect'!$I$2:$I$200,MATCH(Junior[[#This Row],[Rider]],'R4 XCM Prospect'!$F$2:$F$200,0)),"")</f>
        <v/>
      </c>
      <c r="Z52" s="62" t="str">
        <f>_xlfn.IFNA(INDEX('R5 XCM Kin'!$J$2:$J$200,MATCH(Junior[[#This Row],[Rider]],'R5 XCM Kin'!$F$2:$F$200,0)),"")</f>
        <v/>
      </c>
      <c r="AA52" s="25" t="str">
        <f>_xlfn.IFNA(INDEX('R6 XCM CB'!$J$2:$J$250,MATCH(Junior[[#This Row],[Rider]],'R6 XCM CB'!$F$2:$F$250,0)),"")</f>
        <v/>
      </c>
      <c r="AB52" s="43" t="str">
        <f>_xlfn.IFNA(INDEX('R9 XCO Mel'!$J$2:$J$62,MATCH(Junior[[#This Row],[Rider]],'R9 XCO Mel'!$D$2:$D$62,0)),"")</f>
        <v/>
      </c>
      <c r="AC52" s="43" t="str">
        <f>_xlfn.IFNA(INDEX('R10 XCM Wil'!$J$2:$J$77,MATCH(Junior[[#This Row],[Rider]],'R10 XCM Wil'!$D$2:$D$77,0)),"")</f>
        <v/>
      </c>
      <c r="AD52" s="25">
        <f>6-COUNTBLANK(Junior[[#This Row],[R1 XCO O''Hal]:[R10 XCM Melrose]])</f>
        <v>1</v>
      </c>
      <c r="AE52" s="63" cm="1">
        <f t="array" ref="AE52">IF(Junior[[#This Row],[Number of Rounds]]&lt;=4,SUM(IF(ISNA(X52:AC52),0,X52:AC52)),SUM(LARGE(X52:AC52,{1,2,3,4})))</f>
        <v>400</v>
      </c>
      <c r="AF52" s="29" cm="1">
        <f t="array" ref="AF52">44-SUM(IF(AE52&gt;$AE$18:$AE$84,1/COUNTIF($AE$18:$AE$84,$AE$18:$AE$84)))</f>
        <v>28.999999999999996</v>
      </c>
      <c r="AG52" s="19"/>
      <c r="AH52" s="19"/>
      <c r="AI52" s="19"/>
    </row>
    <row r="53" spans="1:43" ht="17" thickBot="1">
      <c r="A53" s="82" t="s">
        <v>1661</v>
      </c>
      <c r="B53" s="58" t="str">
        <f>_xlfn.IFNA(INDEX('R1 XCO OHal'!$W$2:$W$200,MATCH(Men[[#This Row],[Rider]],'R1 XCO OHal'!$D$2:$D$200,0)),"")</f>
        <v/>
      </c>
      <c r="C53" s="58" t="str">
        <f>_xlfn.IFNA(INDEX('R4 XCM Prospect'!$I$2:$I$200,MATCH(Men[[#This Row],[Rider]],'R4 XCM Prospect'!$F$2:$F$200,0)),"")</f>
        <v/>
      </c>
      <c r="D53" s="58" t="str">
        <f>_xlfn.IFNA(INDEX('R5 XCM Kin'!$J$2:$J$200,MATCH(Men[[#This Row],[Rider]],'R5 XCM Kin'!$F$2:$F$200,0)),"")</f>
        <v/>
      </c>
      <c r="E53" s="58">
        <f>_xlfn.IFNA(INDEX('R6 XCM CB'!$J$2:$J$250,MATCH(Men[[#This Row],[Rider]],'R6 XCM CB'!$F$2:$F$250,0)),"")</f>
        <v>225</v>
      </c>
      <c r="F53" s="58">
        <f>_xlfn.IFNA(INDEX('R9 XCO Mel'!$J$2:$J$62,MATCH(Men[[#This Row],[Rider]],'R9 XCO Mel'!$D$2:$D$62,0)),"")</f>
        <v>300</v>
      </c>
      <c r="G53" s="58">
        <f>_xlfn.IFNA(INDEX('R10 XCM Wil'!$J$2:$J$77,MATCH(Men[[#This Row],[Rider]],'R10 XCM Wil'!$D$2:$D$77,0)),"")</f>
        <v>300</v>
      </c>
      <c r="H53" s="58">
        <f>6-COUNTBLANK(Men[[#This Row],[R1 XCO O''Hal]:[R10 XCM Melrose]])</f>
        <v>3</v>
      </c>
      <c r="I53" s="104" cm="1">
        <f t="array" ref="I53">IF(Men[[#This Row],[Number of Rounds]]&lt;=4,SUM(IF(ISNA(B53:G53),0,B53:G53)),SUM(LARGE(B53:G53,{1,2,3,4})))</f>
        <v>825</v>
      </c>
      <c r="J53" s="29" cm="1">
        <f t="array" ref="J53">133-SUM(IF(I53&gt;$I$18:$I$199,1/COUNTIF($I$18:$I$199,$I$18:$I$199)))</f>
        <v>36.000000000000028</v>
      </c>
      <c r="K53" s="19"/>
      <c r="L53" s="52" t="s">
        <v>1637</v>
      </c>
      <c r="M53" s="43" t="str">
        <f>_xlfn.IFNA(INDEX('R1 XCO OHal'!$W$2:$W$200,MATCH(Women[[#This Row],[Rider]],'R1 XCO OHal'!$D$2:$D$200,0)),"")</f>
        <v/>
      </c>
      <c r="N53" s="43" t="str">
        <f>_xlfn.IFNA(INDEX('R4 XCM Prospect'!$I$2:$I$200,MATCH(Women[[#This Row],[Rider]],'R4 XCM Prospect'!$F$2:$F$200,0)),"")</f>
        <v/>
      </c>
      <c r="O53" s="43" t="str">
        <f>_xlfn.IFNA(INDEX('R5 XCM Kin'!$J$2:$J$200,MATCH(Women[[#This Row],[Rider]],'R5 XCM Kin'!$F$2:$F$200,0)),"")</f>
        <v/>
      </c>
      <c r="P53" s="43">
        <f>_xlfn.IFNA(INDEX('R6 XCM CB'!$J$2:$J$250,MATCH(Women[[#This Row],[Rider]],'R6 XCM CB'!$F$2:$F$250,0)),"")</f>
        <v>225</v>
      </c>
      <c r="Q53" s="43" t="str">
        <f>_xlfn.IFNA(INDEX('R9 XCO Mel'!$J$2:$J$62,MATCH(Women[[#This Row],[Rider]],'R9 XCO Mel'!$D$2:$D$62,0)),"")</f>
        <v/>
      </c>
      <c r="R53" s="43" t="str">
        <f>_xlfn.IFNA(INDEX('R10 XCM Wil'!$J$2:$J$77,MATCH(Women[[#This Row],[Rider]],'R10 XCM Wil'!$D$2:$D$77,0)),"")</f>
        <v/>
      </c>
      <c r="S53" s="43">
        <f>6-COUNTBLANK(Women[[#This Row],[R1 XCO O''Hal]:[R10 XCM Melrose]])</f>
        <v>1</v>
      </c>
      <c r="T53" s="128" cm="1">
        <f t="array" ref="T53">IF(Women[[#This Row],[Number of Rounds]]&lt;=4,SUM(IF(ISNA(M53:R53),0,M53:R53)),SUM(LARGE(M53:R53,{1,2,3,4})))</f>
        <v>225</v>
      </c>
      <c r="U53" s="55" cm="1">
        <f t="array" ref="U53">35-SUM(IF(T53&gt;$T$18:$T$61,1/COUNTIF($T$18:$T$61,$T$18:$T$61)))</f>
        <v>31</v>
      </c>
      <c r="V53" s="19"/>
      <c r="W53" s="126" t="s">
        <v>1827</v>
      </c>
      <c r="X53" s="62" t="str">
        <f>_xlfn.IFNA(INDEX('R1 XCO OHal'!$W$2:$W$200,MATCH(Junior[[#This Row],[Rider]],'R1 XCO OHal'!$D$2:$D$200,0)),"")</f>
        <v/>
      </c>
      <c r="Y53" s="62" t="str">
        <f>_xlfn.IFNA(INDEX('R4 XCM Prospect'!$I$2:$I$200,MATCH(Junior[[#This Row],[Rider]],'R4 XCM Prospect'!$F$2:$F$200,0)),"")</f>
        <v/>
      </c>
      <c r="Z53" s="62" t="str">
        <f>_xlfn.IFNA(INDEX('R5 XCM Kin'!$J$2:$J$200,MATCH(Junior[[#This Row],[Rider]],'R5 XCM Kin'!$F$2:$F$200,0)),"")</f>
        <v/>
      </c>
      <c r="AA53" s="25" t="str">
        <f>_xlfn.IFNA(INDEX('R6 XCM CB'!$J$2:$J$250,MATCH(Junior[[#This Row],[Rider]],'R6 XCM CB'!$F$2:$F$250,0)),"")</f>
        <v/>
      </c>
      <c r="AB53" s="43" t="str">
        <f>_xlfn.IFNA(INDEX('R9 XCO Mel'!$J$2:$J$62,MATCH(Junior[[#This Row],[Rider]],'R9 XCO Mel'!$D$2:$D$62,0)),"")</f>
        <v/>
      </c>
      <c r="AC53" s="43">
        <f>_xlfn.IFNA(INDEX('R10 XCM Wil'!$J$2:$J$77,MATCH(Junior[[#This Row],[Rider]],'R10 XCM Wil'!$D$2:$D$77,0)),"")</f>
        <v>400</v>
      </c>
      <c r="AD53" s="25">
        <f>6-COUNTBLANK(Junior[[#This Row],[R1 XCO O''Hal]:[R10 XCM Melrose]])</f>
        <v>1</v>
      </c>
      <c r="AE53" s="63" cm="1">
        <f t="array" ref="AE53">IF(Junior[[#This Row],[Number of Rounds]]&lt;=4,SUM(IF(ISNA(X53:AC53),0,X53:AC53)),SUM(LARGE(X53:AC53,{1,2,3,4})))</f>
        <v>400</v>
      </c>
      <c r="AF53" s="29" cm="1">
        <f t="array" ref="AF53">44-SUM(IF(AE53&gt;$AE$18:$AE$84,1/COUNTIF($AE$18:$AE$84,$AE$18:$AE$84)))</f>
        <v>28.999999999999996</v>
      </c>
      <c r="AG53" s="19"/>
      <c r="AH53" s="19"/>
      <c r="AI53" s="19"/>
    </row>
    <row r="54" spans="1:43" ht="17" thickBot="1">
      <c r="A54" s="82" t="s">
        <v>964</v>
      </c>
      <c r="B54" s="58">
        <f>_xlfn.IFNA(INDEX('R1 XCO OHal'!$W$2:$W$200,MATCH(Men[[#This Row],[Rider]],'R1 XCO OHal'!$D$2:$D$200,0)),"")</f>
        <v>400</v>
      </c>
      <c r="C54" s="58" t="str">
        <f>_xlfn.IFNA(INDEX('R4 XCM Prospect'!$I$2:$I$200,MATCH(Men[[#This Row],[Rider]],'R4 XCM Prospect'!$F$2:$F$200,0)),"")</f>
        <v/>
      </c>
      <c r="D54" s="58" t="str">
        <f>_xlfn.IFNA(INDEX('R5 XCM Kin'!$J$2:$J$200,MATCH(Men[[#This Row],[Rider]],'R5 XCM Kin'!$F$2:$F$200,0)),"")</f>
        <v/>
      </c>
      <c r="E54" s="58">
        <f>_xlfn.IFNA(INDEX('R6 XCM CB'!$J$2:$J$250,MATCH(Men[[#This Row],[Rider]],'R6 XCM CB'!$F$2:$F$250,0)),"")</f>
        <v>400</v>
      </c>
      <c r="F54" s="58" t="str">
        <f>_xlfn.IFNA(INDEX('R9 XCO Mel'!$J$2:$J$62,MATCH(Men[[#This Row],[Rider]],'R9 XCO Mel'!$D$2:$D$62,0)),"")</f>
        <v/>
      </c>
      <c r="G54" s="58" t="str">
        <f>_xlfn.IFNA(INDEX('R10 XCM Wil'!$J$2:$J$77,MATCH(Men[[#This Row],[Rider]],'R10 XCM Wil'!$D$2:$D$77,0)),"")</f>
        <v/>
      </c>
      <c r="H54" s="58">
        <f>6-COUNTBLANK(Men[[#This Row],[R1 XCO O''Hal]:[R10 XCM Melrose]])</f>
        <v>2</v>
      </c>
      <c r="I54" s="104" cm="1">
        <f t="array" ref="I54">IF(Men[[#This Row],[Number of Rounds]]&lt;=4,SUM(IF(ISNA(B54:G54),0,B54:G54)),SUM(LARGE(B54:G54,{1,2,3,4})))</f>
        <v>800</v>
      </c>
      <c r="J54" s="29" cm="1">
        <f t="array" ref="J54">133-SUM(IF(I54&gt;$I$18:$I$199,1/COUNTIF($I$18:$I$199,$I$18:$I$199)))</f>
        <v>37.000000000000014</v>
      </c>
      <c r="K54" s="19"/>
      <c r="L54" s="52" t="s">
        <v>1648</v>
      </c>
      <c r="M54" s="43" t="str">
        <f>_xlfn.IFNA(INDEX('R1 XCO OHal'!$W$2:$W$200,MATCH(Women[[#This Row],[Rider]],'R1 XCO OHal'!$D$2:$D$200,0)),"")</f>
        <v/>
      </c>
      <c r="N54" s="43" t="str">
        <f>_xlfn.IFNA(INDEX('R4 XCM Prospect'!$I$2:$I$200,MATCH(Women[[#This Row],[Rider]],'R4 XCM Prospect'!$F$2:$F$200,0)),"")</f>
        <v/>
      </c>
      <c r="O54" s="43" t="str">
        <f>_xlfn.IFNA(INDEX('R5 XCM Kin'!$J$2:$J$200,MATCH(Women[[#This Row],[Rider]],'R5 XCM Kin'!$F$2:$F$200,0)),"")</f>
        <v/>
      </c>
      <c r="P54" s="43">
        <f>_xlfn.IFNA(INDEX('R6 XCM CB'!$J$2:$J$250,MATCH(Women[[#This Row],[Rider]],'R6 XCM CB'!$F$2:$F$250,0)),"")</f>
        <v>225</v>
      </c>
      <c r="Q54" s="43" t="str">
        <f>_xlfn.IFNA(INDEX('R9 XCO Mel'!$J$2:$J$62,MATCH(Women[[#This Row],[Rider]],'R9 XCO Mel'!$D$2:$D$62,0)),"")</f>
        <v/>
      </c>
      <c r="R54" s="43" t="str">
        <f>_xlfn.IFNA(INDEX('R10 XCM Wil'!$J$2:$J$77,MATCH(Women[[#This Row],[Rider]],'R10 XCM Wil'!$D$2:$D$77,0)),"")</f>
        <v/>
      </c>
      <c r="S54" s="43">
        <f>6-COUNTBLANK(Women[[#This Row],[R1 XCO O''Hal]:[R10 XCM Melrose]])</f>
        <v>1</v>
      </c>
      <c r="T54" s="128" cm="1">
        <f t="array" ref="T54">IF(Women[[#This Row],[Number of Rounds]]&lt;=4,SUM(IF(ISNA(M54:R54),0,M54:R54)),SUM(LARGE(M54:R54,{1,2,3,4})))</f>
        <v>225</v>
      </c>
      <c r="U54" s="55" cm="1">
        <f t="array" ref="U54">35-SUM(IF(T54&gt;$T$18:$T$61,1/COUNTIF($T$18:$T$61,$T$18:$T$61)))</f>
        <v>31</v>
      </c>
      <c r="V54" s="19"/>
      <c r="W54" s="106" t="s">
        <v>1828</v>
      </c>
      <c r="X54" s="62" t="str">
        <f>_xlfn.IFNA(INDEX('R1 XCO OHal'!$W$2:$W$200,MATCH(Junior[[#This Row],[Rider]],'R1 XCO OHal'!$D$2:$D$200,0)),"")</f>
        <v/>
      </c>
      <c r="Y54" s="62" t="str">
        <f>_xlfn.IFNA(INDEX('R4 XCM Prospect'!$I$2:$I$200,MATCH(Junior[[#This Row],[Rider]],'R4 XCM Prospect'!$F$2:$F$200,0)),"")</f>
        <v/>
      </c>
      <c r="Z54" s="62" t="str">
        <f>_xlfn.IFNA(INDEX('R5 XCM Kin'!$J$2:$J$200,MATCH(Junior[[#This Row],[Rider]],'R5 XCM Kin'!$F$2:$F$200,0)),"")</f>
        <v/>
      </c>
      <c r="AA54" s="25" t="str">
        <f>_xlfn.IFNA(INDEX('R6 XCM CB'!$J$2:$J$250,MATCH(Junior[[#This Row],[Rider]],'R6 XCM CB'!$F$2:$F$250,0)),"")</f>
        <v/>
      </c>
      <c r="AB54" s="43" t="str">
        <f>_xlfn.IFNA(INDEX('R9 XCO Mel'!$J$2:$J$62,MATCH(Junior[[#This Row],[Rider]],'R9 XCO Mel'!$D$2:$D$62,0)),"")</f>
        <v/>
      </c>
      <c r="AC54" s="43">
        <f>_xlfn.IFNA(INDEX('R10 XCM Wil'!$J$2:$J$77,MATCH(Junior[[#This Row],[Rider]],'R10 XCM Wil'!$D$2:$D$77,0)),"")</f>
        <v>390</v>
      </c>
      <c r="AD54" s="25">
        <f>6-COUNTBLANK(Junior[[#This Row],[R1 XCO O''Hal]:[R10 XCM Melrose]])</f>
        <v>1</v>
      </c>
      <c r="AE54" s="63" cm="1">
        <f t="array" ref="AE54">IF(Junior[[#This Row],[Number of Rounds]]&lt;=4,SUM(IF(ISNA(X54:AC54),0,X54:AC54)),SUM(LARGE(X54:AC54,{1,2,3,4})))</f>
        <v>390</v>
      </c>
      <c r="AF54" s="29" cm="1">
        <f t="array" ref="AF54">44-SUM(IF(AE54&gt;$AE$18:$AE$84,1/COUNTIF($AE$18:$AE$84,$AE$18:$AE$84)))</f>
        <v>30</v>
      </c>
      <c r="AG54" s="19"/>
      <c r="AH54" s="19"/>
      <c r="AI54" s="19"/>
    </row>
    <row r="55" spans="1:43" ht="17" thickBot="1">
      <c r="A55" s="83" t="s">
        <v>1625</v>
      </c>
      <c r="B55" s="58" t="str">
        <f>_xlfn.IFNA(INDEX('R1 XCO OHal'!$W$2:$W$200,MATCH(Men[[#This Row],[Rider]],'R1 XCO OHal'!$D$2:$D$200,0)),"")</f>
        <v/>
      </c>
      <c r="C55" s="58" t="str">
        <f>_xlfn.IFNA(INDEX('R4 XCM Prospect'!$I$2:$I$200,MATCH(Men[[#This Row],[Rider]],'R4 XCM Prospect'!$F$2:$F$200,0)),"")</f>
        <v/>
      </c>
      <c r="D55" s="58" t="str">
        <f>_xlfn.IFNA(INDEX('R5 XCM Kin'!$J$2:$J$200,MATCH(Men[[#This Row],[Rider]],'R5 XCM Kin'!$F$2:$F$200,0)),"")</f>
        <v/>
      </c>
      <c r="E55" s="68">
        <f>_xlfn.IFNA(INDEX('R6 XCM CB'!$J$2:$J$250,MATCH(Men[[#This Row],[Rider]],'R6 XCM CB'!$F$2:$F$250,0)),"")</f>
        <v>210</v>
      </c>
      <c r="F55" s="58">
        <f>_xlfn.IFNA(INDEX('R9 XCO Mel'!$J$2:$J$62,MATCH(Men[[#This Row],[Rider]],'R9 XCO Mel'!$D$2:$D$62,0)),"")</f>
        <v>315</v>
      </c>
      <c r="G55" s="58">
        <f>_xlfn.IFNA(INDEX('R10 XCM Wil'!$J$2:$J$77,MATCH(Men[[#This Row],[Rider]],'R10 XCM Wil'!$D$2:$D$77,0)),"")</f>
        <v>273</v>
      </c>
      <c r="H55" s="58">
        <f>6-COUNTBLANK(Men[[#This Row],[R1 XCO O''Hal]:[R10 XCM Melrose]])</f>
        <v>3</v>
      </c>
      <c r="I55" s="104" cm="1">
        <f t="array" ref="I55">IF(Men[[#This Row],[Number of Rounds]]&lt;=4,SUM(IF(ISNA(B55:G55),0,B55:G55)),SUM(LARGE(B55:G55,{1,2,3,4})))</f>
        <v>798</v>
      </c>
      <c r="J55" s="29" cm="1">
        <f t="array" ref="J55">133-SUM(IF(I55&gt;$I$18:$I$199,1/COUNTIF($I$18:$I$199,$I$18:$I$199)))</f>
        <v>38.000000000000014</v>
      </c>
      <c r="K55" s="19"/>
      <c r="L55" s="52" t="s">
        <v>1630</v>
      </c>
      <c r="M55" s="43" t="str">
        <f>_xlfn.IFNA(INDEX('R1 XCO OHal'!$W$2:$W$200,MATCH(Women[[#This Row],[Rider]],'R1 XCO OHal'!$D$2:$D$200,0)),"")</f>
        <v/>
      </c>
      <c r="N55" s="43" t="str">
        <f>_xlfn.IFNA(INDEX('R4 XCM Prospect'!$I$2:$I$200,MATCH(Women[[#This Row],[Rider]],'R4 XCM Prospect'!$F$2:$F$200,0)),"")</f>
        <v/>
      </c>
      <c r="O55" s="43" t="str">
        <f>_xlfn.IFNA(INDEX('R5 XCM Kin'!$J$2:$J$200,MATCH(Women[[#This Row],[Rider]],'R5 XCM Kin'!$F$2:$F$200,0)),"")</f>
        <v/>
      </c>
      <c r="P55" s="43">
        <f>_xlfn.IFNA(INDEX('R6 XCM CB'!$J$2:$J$250,MATCH(Women[[#This Row],[Rider]],'R6 XCM CB'!$F$2:$F$250,0)),"")</f>
        <v>200</v>
      </c>
      <c r="Q55" s="43" t="str">
        <f>_xlfn.IFNA(INDEX('R9 XCO Mel'!$J$2:$J$62,MATCH(Women[[#This Row],[Rider]],'R9 XCO Mel'!$D$2:$D$62,0)),"")</f>
        <v/>
      </c>
      <c r="R55" s="43" t="str">
        <f>_xlfn.IFNA(INDEX('R10 XCM Wil'!$J$2:$J$77,MATCH(Women[[#This Row],[Rider]],'R10 XCM Wil'!$D$2:$D$77,0)),"")</f>
        <v/>
      </c>
      <c r="S55" s="43">
        <f>6-COUNTBLANK(Women[[#This Row],[R1 XCO O''Hal]:[R10 XCM Melrose]])</f>
        <v>1</v>
      </c>
      <c r="T55" s="128" cm="1">
        <f t="array" ref="T55">IF(Women[[#This Row],[Number of Rounds]]&lt;=4,SUM(IF(ISNA(M55:R55),0,M55:R55)),SUM(LARGE(M55:R55,{1,2,3,4})))</f>
        <v>200</v>
      </c>
      <c r="U55" s="55" cm="1">
        <f t="array" ref="U55">35-SUM(IF(T55&gt;$T$18:$T$61,1/COUNTIF($T$18:$T$61,$T$18:$T$61)))</f>
        <v>32</v>
      </c>
      <c r="V55" s="19"/>
      <c r="W55" s="106" t="s">
        <v>1670</v>
      </c>
      <c r="X55" s="62" t="str">
        <f>_xlfn.IFNA(INDEX('R1 XCO OHal'!$W$2:$W$200,MATCH(Junior[[#This Row],[Rider]],'R1 XCO OHal'!$D$2:$D$200,0)),"")</f>
        <v/>
      </c>
      <c r="Y55" s="62" t="str">
        <f>_xlfn.IFNA(INDEX('R4 XCM Prospect'!$I$2:$I$200,MATCH(Junior[[#This Row],[Rider]],'R4 XCM Prospect'!$F$2:$F$200,0)),"")</f>
        <v/>
      </c>
      <c r="Z55" s="62" t="str">
        <f>_xlfn.IFNA(INDEX('R5 XCM Kin'!$J$2:$J$200,MATCH(Junior[[#This Row],[Rider]],'R5 XCM Kin'!$F$2:$F$200,0)),"")</f>
        <v/>
      </c>
      <c r="AA55" s="25">
        <f>_xlfn.IFNA(INDEX('R6 XCM CB'!$J$2:$J$250,MATCH(Junior[[#This Row],[Rider]],'R6 XCM CB'!$F$2:$F$250,0)),"")</f>
        <v>390</v>
      </c>
      <c r="AB55" s="102" t="str">
        <f>_xlfn.IFNA(INDEX('R9 XCO Mel'!$J$2:$J$62,MATCH(Junior[[#This Row],[Rider]],'R9 XCO Mel'!$D$2:$D$62,0)),"")</f>
        <v/>
      </c>
      <c r="AC55" s="102" t="str">
        <f>_xlfn.IFNA(INDEX('R10 XCM Wil'!$J$2:$J$77,MATCH(Junior[[#This Row],[Rider]],'R10 XCM Wil'!$D$2:$D$77,0)),"")</f>
        <v/>
      </c>
      <c r="AD55" s="26">
        <f>6-COUNTBLANK(Junior[[#This Row],[R1 XCO O''Hal]:[R10 XCM Melrose]])</f>
        <v>1</v>
      </c>
      <c r="AE55" s="63" cm="1">
        <f t="array" ref="AE55">IF(Junior[[#This Row],[Number of Rounds]]&lt;=4,SUM(IF(ISNA(X55:AC55),0,X55:AC55)),SUM(LARGE(X55:AC55,{1,2,3,4})))</f>
        <v>390</v>
      </c>
      <c r="AF55" s="29" cm="1">
        <f t="array" ref="AF55">44-SUM(IF(AE55&gt;$AE$18:$AE$84,1/COUNTIF($AE$18:$AE$84,$AE$18:$AE$84)))</f>
        <v>30</v>
      </c>
      <c r="AG55" s="19"/>
      <c r="AH55" s="19"/>
      <c r="AI55" s="19"/>
    </row>
    <row r="56" spans="1:43" ht="17" thickBot="1">
      <c r="A56" s="82" t="s">
        <v>968</v>
      </c>
      <c r="B56" s="58">
        <f>_xlfn.IFNA(INDEX('R1 XCO OHal'!$W$2:$W$200,MATCH(Men[[#This Row],[Rider]],'R1 XCO OHal'!$D$2:$D$200,0)),"")</f>
        <v>312</v>
      </c>
      <c r="C56" s="58">
        <f>_xlfn.IFNA(INDEX('R4 XCM Prospect'!$I$2:$I$200,MATCH(Men[[#This Row],[Rider]],'R4 XCM Prospect'!$F$2:$F$200,0)),"")</f>
        <v>250</v>
      </c>
      <c r="D56" s="58">
        <f>_xlfn.IFNA(INDEX('R5 XCM Kin'!$J$2:$J$200,MATCH(Men[[#This Row],[Rider]],'R5 XCM Kin'!$F$2:$F$200,0)),"")</f>
        <v>225</v>
      </c>
      <c r="E56" s="58" t="str">
        <f>_xlfn.IFNA(INDEX('R6 XCM CB'!$J$2:$J$250,MATCH(Men[[#This Row],[Rider]],'R6 XCM CB'!$F$2:$F$250,0)),"")</f>
        <v/>
      </c>
      <c r="F56" s="58" t="str">
        <f>_xlfn.IFNA(INDEX('R9 XCO Mel'!$J$2:$J$62,MATCH(Men[[#This Row],[Rider]],'R9 XCO Mel'!$D$2:$D$62,0)),"")</f>
        <v/>
      </c>
      <c r="G56" s="58" t="str">
        <f>_xlfn.IFNA(INDEX('R10 XCM Wil'!$J$2:$J$77,MATCH(Men[[#This Row],[Rider]],'R10 XCM Wil'!$D$2:$D$77,0)),"")</f>
        <v/>
      </c>
      <c r="H56" s="58">
        <f>6-COUNTBLANK(Men[[#This Row],[R1 XCO O''Hal]:[R10 XCM Melrose]])</f>
        <v>3</v>
      </c>
      <c r="I56" s="104" cm="1">
        <f t="array" ref="I56">IF(Men[[#This Row],[Number of Rounds]]&lt;=4,SUM(IF(ISNA(B56:G56),0,B56:G56)),SUM(LARGE(B56:G56,{1,2,3,4})))</f>
        <v>787</v>
      </c>
      <c r="J56" s="29" cm="1">
        <f t="array" ref="J56">133-SUM(IF(I56&gt;$I$18:$I$199,1/COUNTIF($I$18:$I$199,$I$18:$I$199)))</f>
        <v>39.000000000000014</v>
      </c>
      <c r="L56" s="52" t="s">
        <v>1632</v>
      </c>
      <c r="M56" s="43" t="str">
        <f>_xlfn.IFNA(INDEX('R1 XCO OHal'!$W$2:$W$200,MATCH(Women[[#This Row],[Rider]],'R1 XCO OHal'!$D$2:$D$200,0)),"")</f>
        <v/>
      </c>
      <c r="N56" s="43" t="str">
        <f>_xlfn.IFNA(INDEX('R4 XCM Prospect'!$I$2:$I$200,MATCH(Women[[#This Row],[Rider]],'R4 XCM Prospect'!$F$2:$F$200,0)),"")</f>
        <v/>
      </c>
      <c r="O56" s="43" t="str">
        <f>_xlfn.IFNA(INDEX('R5 XCM Kin'!$J$2:$J$200,MATCH(Women[[#This Row],[Rider]],'R5 XCM Kin'!$F$2:$F$200,0)),"")</f>
        <v/>
      </c>
      <c r="P56" s="43">
        <f>_xlfn.IFNA(INDEX('R6 XCM CB'!$J$2:$J$250,MATCH(Women[[#This Row],[Rider]],'R6 XCM CB'!$F$2:$F$250,0)),"")</f>
        <v>190</v>
      </c>
      <c r="Q56" s="43" t="str">
        <f>_xlfn.IFNA(INDEX('R9 XCO Mel'!$J$2:$J$62,MATCH(Women[[#This Row],[Rider]],'R9 XCO Mel'!$D$2:$D$62,0)),"")</f>
        <v/>
      </c>
      <c r="R56" s="43" t="str">
        <f>_xlfn.IFNA(INDEX('R10 XCM Wil'!$J$2:$J$77,MATCH(Women[[#This Row],[Rider]],'R10 XCM Wil'!$D$2:$D$77,0)),"")</f>
        <v/>
      </c>
      <c r="S56" s="43">
        <f>6-COUNTBLANK(Women[[#This Row],[R1 XCO O''Hal]:[R10 XCM Melrose]])</f>
        <v>1</v>
      </c>
      <c r="T56" s="128" cm="1">
        <f t="array" ref="T56">IF(Women[[#This Row],[Number of Rounds]]&lt;=4,SUM(IF(ISNA(M56:R56),0,M56:R56)),SUM(LARGE(M56:R56,{1,2,3,4})))</f>
        <v>190</v>
      </c>
      <c r="U56" s="55" cm="1">
        <f t="array" ref="U56">35-SUM(IF(T56&gt;$T$18:$T$61,1/COUNTIF($T$18:$T$61,$T$18:$T$61)))</f>
        <v>33</v>
      </c>
      <c r="W56" s="106" t="s">
        <v>1061</v>
      </c>
      <c r="X56" s="62">
        <f>_xlfn.IFNA(INDEX('R1 XCO OHal'!$W$2:$W$200,MATCH(Junior[[#This Row],[Rider]],'R1 XCO OHal'!$D$2:$D$200,0)),"")</f>
        <v>390</v>
      </c>
      <c r="Y56" s="62" t="str">
        <f>_xlfn.IFNA(INDEX('R4 XCM Prospect'!$I$2:$I$200,MATCH(Junior[[#This Row],[Rider]],'R4 XCM Prospect'!$F$2:$F$200,0)),"")</f>
        <v/>
      </c>
      <c r="Z56" s="62" t="str">
        <f>_xlfn.IFNA(INDEX('R5 XCM Kin'!$J$2:$J$200,MATCH(Junior[[#This Row],[Rider]],'R5 XCM Kin'!$F$2:$F$200,0)),"")</f>
        <v/>
      </c>
      <c r="AA56" s="25" t="str">
        <f>_xlfn.IFNA(INDEX('R6 XCM CB'!$J$2:$J$250,MATCH(Junior[[#This Row],[Rider]],'R6 XCM CB'!$F$2:$F$250,0)),"")</f>
        <v/>
      </c>
      <c r="AB56" s="102" t="str">
        <f>_xlfn.IFNA(INDEX('R9 XCO Mel'!$J$2:$J$62,MATCH(Junior[[#This Row],[Rider]],'R9 XCO Mel'!$D$2:$D$62,0)),"")</f>
        <v/>
      </c>
      <c r="AC56" s="102" t="str">
        <f>_xlfn.IFNA(INDEX('R10 XCM Wil'!$J$2:$J$77,MATCH(Junior[[#This Row],[Rider]],'R10 XCM Wil'!$D$2:$D$77,0)),"")</f>
        <v/>
      </c>
      <c r="AD56" s="26">
        <f>6-COUNTBLANK(Junior[[#This Row],[R1 XCO O''Hal]:[R10 XCM Melrose]])</f>
        <v>1</v>
      </c>
      <c r="AE56" s="63" cm="1">
        <f t="array" ref="AE56">IF(Junior[[#This Row],[Number of Rounds]]&lt;=4,SUM(IF(ISNA(X56:AC56),0,X56:AC56)),SUM(LARGE(X56:AC56,{1,2,3,4})))</f>
        <v>390</v>
      </c>
      <c r="AF56" s="29" cm="1">
        <f t="array" ref="AF56">44-SUM(IF(AE56&gt;$AE$18:$AE$84,1/COUNTIF($AE$18:$AE$84,$AE$18:$AE$84)))</f>
        <v>30</v>
      </c>
    </row>
    <row r="57" spans="1:43" ht="17" thickBot="1">
      <c r="A57" s="82" t="s">
        <v>957</v>
      </c>
      <c r="B57" s="58">
        <f>_xlfn.IFNA(INDEX('R1 XCO OHal'!$W$2:$W$200,MATCH(Men[[#This Row],[Rider]],'R1 XCO OHal'!$D$2:$D$200,0)),"")</f>
        <v>310</v>
      </c>
      <c r="C57" s="58" t="str">
        <f>_xlfn.IFNA(INDEX('R4 XCM Prospect'!$I$2:$I$200,MATCH(Men[[#This Row],[Rider]],'R4 XCM Prospect'!$F$2:$F$200,0)),"")</f>
        <v/>
      </c>
      <c r="D57" s="58">
        <f>_xlfn.IFNA(INDEX('R5 XCM Kin'!$J$2:$J$200,MATCH(Men[[#This Row],[Rider]],'R5 XCM Kin'!$F$2:$F$200,0)),"")</f>
        <v>250</v>
      </c>
      <c r="E57" s="58">
        <f>_xlfn.IFNA(INDEX('R6 XCM CB'!$J$2:$J$250,MATCH(Men[[#This Row],[Rider]],'R6 XCM CB'!$F$2:$F$250,0)),"")</f>
        <v>225</v>
      </c>
      <c r="F57" s="58" t="str">
        <f>_xlfn.IFNA(INDEX('R9 XCO Mel'!$J$2:$J$62,MATCH(Men[[#This Row],[Rider]],'R9 XCO Mel'!$D$2:$D$62,0)),"")</f>
        <v/>
      </c>
      <c r="G57" s="58" t="str">
        <f>_xlfn.IFNA(INDEX('R10 XCM Wil'!$J$2:$J$77,MATCH(Men[[#This Row],[Rider]],'R10 XCM Wil'!$D$2:$D$77,0)),"")</f>
        <v/>
      </c>
      <c r="H57" s="58">
        <f>6-COUNTBLANK(Men[[#This Row],[R1 XCO O''Hal]:[R10 XCM Melrose]])</f>
        <v>3</v>
      </c>
      <c r="I57" s="104" cm="1">
        <f t="array" ref="I57">IF(Men[[#This Row],[Number of Rounds]]&lt;=4,SUM(IF(ISNA(B57:G57),0,B57:G57)),SUM(LARGE(B57:G57,{1,2,3,4})))</f>
        <v>785</v>
      </c>
      <c r="J57" s="29" cm="1">
        <f t="array" ref="J57">133-SUM(IF(I57&gt;$I$18:$I$199,1/COUNTIF($I$18:$I$199,$I$18:$I$199)))</f>
        <v>40</v>
      </c>
      <c r="L57" s="52" t="s">
        <v>1631</v>
      </c>
      <c r="M57" s="144" t="str">
        <f>_xlfn.IFNA(INDEX('R1 XCO OHal'!$W$2:$W$200,MATCH(Women[[#This Row],[Rider]],'R1 XCO OHal'!$D$2:$D$200,0)),"")</f>
        <v/>
      </c>
      <c r="N57" s="144" t="str">
        <f>_xlfn.IFNA(INDEX('R4 XCM Prospect'!$I$2:$I$200,MATCH(Women[[#This Row],[Rider]],'R4 XCM Prospect'!$F$2:$F$200,0)),"")</f>
        <v/>
      </c>
      <c r="O57" s="144" t="str">
        <f>_xlfn.IFNA(INDEX('R5 XCM Kin'!$J$2:$J$200,MATCH(Women[[#This Row],[Rider]],'R5 XCM Kin'!$F$2:$F$200,0)),"")</f>
        <v/>
      </c>
      <c r="P57" s="144">
        <f>_xlfn.IFNA(INDEX('R6 XCM CB'!$J$2:$J$250,MATCH(Women[[#This Row],[Rider]],'R6 XCM CB'!$F$2:$F$250,0)),"")</f>
        <v>190</v>
      </c>
      <c r="Q57" s="144" t="str">
        <f>_xlfn.IFNA(INDEX('R9 XCO Mel'!$J$2:$J$62,MATCH(Women[[#This Row],[Rider]],'R9 XCO Mel'!$D$2:$D$62,0)),"")</f>
        <v/>
      </c>
      <c r="R57" s="144" t="str">
        <f>_xlfn.IFNA(INDEX('R10 XCM Wil'!$J$2:$J$77,MATCH(Women[[#This Row],[Rider]],'R10 XCM Wil'!$D$2:$D$77,0)),"")</f>
        <v/>
      </c>
      <c r="S57" s="144">
        <f>6-COUNTBLANK(Women[[#This Row],[R1 XCO O''Hal]:[R10 XCM Melrose]])</f>
        <v>1</v>
      </c>
      <c r="T57" s="128" cm="1">
        <f t="array" ref="T57">IF(Women[[#This Row],[Number of Rounds]]&lt;=4,SUM(IF(ISNA(M57:R57),0,M57:R57)),SUM(LARGE(M57:R57,{1,2,3,4})))</f>
        <v>190</v>
      </c>
      <c r="U57" s="55" cm="1">
        <f t="array" ref="U57">35-SUM(IF(T57&gt;$T$18:$T$61,1/COUNTIF($T$18:$T$61,$T$18:$T$61)))</f>
        <v>33</v>
      </c>
      <c r="W57" s="106" t="s">
        <v>1668</v>
      </c>
      <c r="X57" s="62" t="str">
        <f>_xlfn.IFNA(INDEX('R1 XCO OHal'!$W$2:$W$200,MATCH(Junior[[#This Row],[Rider]],'R1 XCO OHal'!$D$2:$D$200,0)),"")</f>
        <v/>
      </c>
      <c r="Y57" s="62" t="str">
        <f>_xlfn.IFNA(INDEX('R4 XCM Prospect'!$I$2:$I$200,MATCH(Junior[[#This Row],[Rider]],'R4 XCM Prospect'!$F$2:$F$200,0)),"")</f>
        <v/>
      </c>
      <c r="Z57" s="62" t="str">
        <f>_xlfn.IFNA(INDEX('R5 XCM Kin'!$J$2:$J$200,MATCH(Junior[[#This Row],[Rider]],'R5 XCM Kin'!$F$2:$F$200,0)),"")</f>
        <v/>
      </c>
      <c r="AA57" s="123">
        <f>_xlfn.IFNA(INDEX('R6 XCM CB'!$J$2:$J$250,MATCH(Junior[[#This Row],[Rider]],'R6 XCM CB'!$F$2:$F$250,0)),"")</f>
        <v>380</v>
      </c>
      <c r="AB57" s="145" t="str">
        <f>_xlfn.IFNA(INDEX('R9 XCO Mel'!$J$2:$J$62,MATCH(Junior[[#This Row],[Rider]],'R9 XCO Mel'!$D$2:$D$62,0)),"")</f>
        <v/>
      </c>
      <c r="AC57" s="145" t="str">
        <f>_xlfn.IFNA(INDEX('R10 XCM Wil'!$J$2:$J$77,MATCH(Junior[[#This Row],[Rider]],'R10 XCM Wil'!$D$2:$D$77,0)),"")</f>
        <v/>
      </c>
      <c r="AD57" s="151">
        <f>6-COUNTBLANK(Junior[[#This Row],[R1 XCO O''Hal]:[R10 XCM Melrose]])</f>
        <v>1</v>
      </c>
      <c r="AE57" s="63" cm="1">
        <f t="array" ref="AE57">IF(Junior[[#This Row],[Number of Rounds]]&lt;=4,SUM(IF(ISNA(X57:AC57),0,X57:AC57)),SUM(LARGE(X57:AC57,{1,2,3,4})))</f>
        <v>380</v>
      </c>
      <c r="AF57" s="29" cm="1">
        <f t="array" ref="AF57">44-SUM(IF(AE57&gt;$AE$18:$AE$84,1/COUNTIF($AE$18:$AE$84,$AE$18:$AE$84)))</f>
        <v>31</v>
      </c>
    </row>
    <row r="58" spans="1:43" ht="17" thickBot="1">
      <c r="A58" s="82" t="s">
        <v>1435</v>
      </c>
      <c r="B58" s="58" t="str">
        <f>_xlfn.IFNA(INDEX('R1 XCO OHal'!$W$2:$W$200,MATCH(Men[[#This Row],[Rider]],'R1 XCO OHal'!$D$2:$D$200,0)),"")</f>
        <v/>
      </c>
      <c r="C58" s="58">
        <f>_xlfn.IFNA(INDEX('R4 XCM Prospect'!$I$2:$I$200,MATCH(Men[[#This Row],[Rider]],'R4 XCM Prospect'!$F$2:$F$200,0)),"")</f>
        <v>270</v>
      </c>
      <c r="D58" s="58">
        <f>_xlfn.IFNA(INDEX('R5 XCM Kin'!$J$2:$J$200,MATCH(Men[[#This Row],[Rider]],'R5 XCM Kin'!$F$2:$F$200,0)),"")</f>
        <v>252</v>
      </c>
      <c r="E58" s="58">
        <f>_xlfn.IFNA(INDEX('R6 XCM CB'!$J$2:$J$250,MATCH(Men[[#This Row],[Rider]],'R6 XCM CB'!$F$2:$F$250,0)),"")</f>
        <v>250</v>
      </c>
      <c r="F58" s="58" t="str">
        <f>_xlfn.IFNA(INDEX('R9 XCO Mel'!$J$2:$J$62,MATCH(Men[[#This Row],[Rider]],'R9 XCO Mel'!$D$2:$D$62,0)),"")</f>
        <v/>
      </c>
      <c r="G58" s="58" t="str">
        <f>_xlfn.IFNA(INDEX('R10 XCM Wil'!$J$2:$J$77,MATCH(Men[[#This Row],[Rider]],'R10 XCM Wil'!$D$2:$D$77,0)),"")</f>
        <v/>
      </c>
      <c r="H58" s="58">
        <f>6-COUNTBLANK(Men[[#This Row],[R1 XCO O''Hal]:[R10 XCM Melrose]])</f>
        <v>3</v>
      </c>
      <c r="I58" s="104" cm="1">
        <f t="array" ref="I58">IF(Men[[#This Row],[Number of Rounds]]&lt;=4,SUM(IF(ISNA(B58:G58),0,B58:G58)),SUM(LARGE(B58:G58,{1,2,3,4})))</f>
        <v>772</v>
      </c>
      <c r="J58" s="29" cm="1">
        <f t="array" ref="J58">133-SUM(IF(I58&gt;$I$18:$I$199,1/COUNTIF($I$18:$I$199,$I$18:$I$199)))</f>
        <v>41</v>
      </c>
      <c r="L58" s="52" t="s">
        <v>1634</v>
      </c>
      <c r="M58" s="43" t="str">
        <f>_xlfn.IFNA(INDEX('R1 XCO OHal'!$W$2:$W$200,MATCH(Women[[#This Row],[Rider]],'R1 XCO OHal'!$D$2:$D$200,0)),"")</f>
        <v/>
      </c>
      <c r="N58" s="43" t="str">
        <f>_xlfn.IFNA(INDEX('R4 XCM Prospect'!$I$2:$I$200,MATCH(Women[[#This Row],[Rider]],'R4 XCM Prospect'!$F$2:$F$200,0)),"")</f>
        <v/>
      </c>
      <c r="O58" s="43" t="str">
        <f>_xlfn.IFNA(INDEX('R5 XCM Kin'!$J$2:$J$200,MATCH(Women[[#This Row],[Rider]],'R5 XCM Kin'!$F$2:$F$200,0)),"")</f>
        <v/>
      </c>
      <c r="P58" s="43">
        <f>_xlfn.IFNA(INDEX('R6 XCM CB'!$J$2:$J$250,MATCH(Women[[#This Row],[Rider]],'R6 XCM CB'!$F$2:$F$250,0)),"")</f>
        <v>185</v>
      </c>
      <c r="Q58" s="43" t="str">
        <f>_xlfn.IFNA(INDEX('R9 XCO Mel'!$J$2:$J$62,MATCH(Women[[#This Row],[Rider]],'R9 XCO Mel'!$D$2:$D$62,0)),"")</f>
        <v/>
      </c>
      <c r="R58" s="43" t="str">
        <f>_xlfn.IFNA(INDEX('R10 XCM Wil'!$J$2:$J$77,MATCH(Women[[#This Row],[Rider]],'R10 XCM Wil'!$D$2:$D$77,0)),"")</f>
        <v/>
      </c>
      <c r="S58" s="43">
        <f>6-COUNTBLANK(Women[[#This Row],[R1 XCO O''Hal]:[R10 XCM Melrose]])</f>
        <v>1</v>
      </c>
      <c r="T58" s="128" cm="1">
        <f t="array" ref="T58">IF(Women[[#This Row],[Number of Rounds]]&lt;=4,SUM(IF(ISNA(M58:R58),0,M58:R58)),SUM(LARGE(M58:R58,{1,2,3,4})))</f>
        <v>185</v>
      </c>
      <c r="U58" s="55" cm="1">
        <f t="array" ref="U58">35-SUM(IF(T58&gt;$T$18:$T$61,1/COUNTIF($T$18:$T$61,$T$18:$T$61)))</f>
        <v>34</v>
      </c>
      <c r="W58" s="126" t="s">
        <v>1042</v>
      </c>
      <c r="X58" s="62">
        <f>_xlfn.IFNA(INDEX('R1 XCO OHal'!$W$2:$W$200,MATCH(Junior[[#This Row],[Rider]],'R1 XCO OHal'!$D$2:$D$200,0)),"")</f>
        <v>380</v>
      </c>
      <c r="Y58" s="62" t="str">
        <f>_xlfn.IFNA(INDEX('R4 XCM Prospect'!$I$2:$I$200,MATCH(Junior[[#This Row],[Rider]],'R4 XCM Prospect'!$F$2:$F$200,0)),"")</f>
        <v/>
      </c>
      <c r="Z58" s="62" t="str">
        <f>_xlfn.IFNA(INDEX('R5 XCM Kin'!$J$2:$J$200,MATCH(Junior[[#This Row],[Rider]],'R5 XCM Kin'!$F$2:$F$200,0)),"")</f>
        <v/>
      </c>
      <c r="AA58" s="25" t="str">
        <f>_xlfn.IFNA(INDEX('R6 XCM CB'!$J$2:$J$250,MATCH(Junior[[#This Row],[Rider]],'R6 XCM CB'!$F$2:$F$250,0)),"")</f>
        <v/>
      </c>
      <c r="AB58" s="102" t="str">
        <f>_xlfn.IFNA(INDEX('R9 XCO Mel'!$J$2:$J$62,MATCH(Junior[[#This Row],[Rider]],'R9 XCO Mel'!$D$2:$D$62,0)),"")</f>
        <v/>
      </c>
      <c r="AC58" s="102" t="str">
        <f>_xlfn.IFNA(INDEX('R10 XCM Wil'!$J$2:$J$77,MATCH(Junior[[#This Row],[Rider]],'R10 XCM Wil'!$D$2:$D$77,0)),"")</f>
        <v/>
      </c>
      <c r="AD58" s="26">
        <f>6-COUNTBLANK(Junior[[#This Row],[R1 XCO O''Hal]:[R10 XCM Melrose]])</f>
        <v>1</v>
      </c>
      <c r="AE58" s="63" cm="1">
        <f t="array" ref="AE58">IF(Junior[[#This Row],[Number of Rounds]]&lt;=4,SUM(IF(ISNA(X58:AC58),0,X58:AC58)),SUM(LARGE(X58:AC58,{1,2,3,4})))</f>
        <v>380</v>
      </c>
      <c r="AF58" s="29" cm="1">
        <f t="array" ref="AF58">44-SUM(IF(AE58&gt;$AE$18:$AE$84,1/COUNTIF($AE$18:$AE$84,$AE$18:$AE$84)))</f>
        <v>31</v>
      </c>
    </row>
    <row r="59" spans="1:43" ht="17" thickBot="1">
      <c r="A59" s="82" t="s">
        <v>1415</v>
      </c>
      <c r="B59" s="58" t="str">
        <f>_xlfn.IFNA(INDEX('R1 XCO OHal'!$W$2:$W$200,MATCH(Men[[#This Row],[Rider]],'R1 XCO OHal'!$D$2:$D$200,0)),"")</f>
        <v/>
      </c>
      <c r="C59" s="58">
        <f>_xlfn.IFNA(INDEX('R4 XCM Prospect'!$I$2:$I$200,MATCH(Men[[#This Row],[Rider]],'R4 XCM Prospect'!$F$2:$F$200,0)),"")</f>
        <v>390</v>
      </c>
      <c r="D59" s="58">
        <f>_xlfn.IFNA(INDEX('R5 XCM Kin'!$J$2:$J$200,MATCH(Men[[#This Row],[Rider]],'R5 XCM Kin'!$F$2:$F$200,0)),"")</f>
        <v>370</v>
      </c>
      <c r="E59" s="58" t="str">
        <f>_xlfn.IFNA(INDEX('R6 XCM CB'!$J$2:$J$250,MATCH(Men[[#This Row],[Rider]],'R6 XCM CB'!$F$2:$F$250,0)),"")</f>
        <v/>
      </c>
      <c r="F59" s="58" t="str">
        <f>_xlfn.IFNA(INDEX('R9 XCO Mel'!$J$2:$J$62,MATCH(Men[[#This Row],[Rider]],'R9 XCO Mel'!$D$2:$D$62,0)),"")</f>
        <v/>
      </c>
      <c r="G59" s="58" t="str">
        <f>_xlfn.IFNA(INDEX('R10 XCM Wil'!$J$2:$J$77,MATCH(Men[[#This Row],[Rider]],'R10 XCM Wil'!$D$2:$D$77,0)),"")</f>
        <v/>
      </c>
      <c r="H59" s="58">
        <f>6-COUNTBLANK(Men[[#This Row],[R1 XCO O''Hal]:[R10 XCM Melrose]])</f>
        <v>2</v>
      </c>
      <c r="I59" s="104" cm="1">
        <f t="array" ref="I59">IF(Men[[#This Row],[Number of Rounds]]&lt;=4,SUM(IF(ISNA(B59:G59),0,B59:G59)),SUM(LARGE(B59:G59,{1,2,3,4})))</f>
        <v>760</v>
      </c>
      <c r="J59" s="29" cm="1">
        <f t="array" ref="J59">133-SUM(IF(I59&gt;$I$18:$I$199,1/COUNTIF($I$18:$I$199,$I$18:$I$199)))</f>
        <v>42</v>
      </c>
      <c r="L59" s="52" t="s">
        <v>1633</v>
      </c>
      <c r="M59" s="144" t="str">
        <f>_xlfn.IFNA(INDEX('R1 XCO OHal'!$W$2:$W$200,MATCH(Women[[#This Row],[Rider]],'R1 XCO OHal'!$D$2:$D$200,0)),"")</f>
        <v/>
      </c>
      <c r="N59" s="144" t="str">
        <f>_xlfn.IFNA(INDEX('R4 XCM Prospect'!$I$2:$I$200,MATCH(Women[[#This Row],[Rider]],'R4 XCM Prospect'!$F$2:$F$200,0)),"")</f>
        <v/>
      </c>
      <c r="O59" s="144" t="str">
        <f>_xlfn.IFNA(INDEX('R5 XCM Kin'!$J$2:$J$200,MATCH(Women[[#This Row],[Rider]],'R5 XCM Kin'!$F$2:$F$200,0)),"")</f>
        <v/>
      </c>
      <c r="P59" s="144">
        <f>_xlfn.IFNA(INDEX('R6 XCM CB'!$J$2:$J$250,MATCH(Women[[#This Row],[Rider]],'R6 XCM CB'!$F$2:$F$250,0)),"")</f>
        <v>185</v>
      </c>
      <c r="Q59" s="144" t="str">
        <f>_xlfn.IFNA(INDEX('R9 XCO Mel'!$J$2:$J$62,MATCH(Women[[#This Row],[Rider]],'R9 XCO Mel'!$D$2:$D$62,0)),"")</f>
        <v/>
      </c>
      <c r="R59" s="144" t="str">
        <f>_xlfn.IFNA(INDEX('R10 XCM Wil'!$J$2:$J$77,MATCH(Women[[#This Row],[Rider]],'R10 XCM Wil'!$D$2:$D$77,0)),"")</f>
        <v/>
      </c>
      <c r="S59" s="144">
        <f>6-COUNTBLANK(Women[[#This Row],[R1 XCO O''Hal]:[R10 XCM Melrose]])</f>
        <v>1</v>
      </c>
      <c r="T59" s="128" cm="1">
        <f t="array" ref="T59">IF(Women[[#This Row],[Number of Rounds]]&lt;=4,SUM(IF(ISNA(M59:R59),0,M59:R59)),SUM(LARGE(M59:R59,{1,2,3,4})))</f>
        <v>185</v>
      </c>
      <c r="U59" s="55" cm="1">
        <f t="array" ref="U59">35-SUM(IF(T59&gt;$T$18:$T$61,1/COUNTIF($T$18:$T$61,$T$18:$T$61)))</f>
        <v>34</v>
      </c>
      <c r="W59" s="126" t="s">
        <v>1671</v>
      </c>
      <c r="X59" s="62" t="str">
        <f>_xlfn.IFNA(INDEX('R1 XCO OHal'!$W$2:$W$200,MATCH(Junior[[#This Row],[Rider]],'R1 XCO OHal'!$D$2:$D$200,0)),"")</f>
        <v/>
      </c>
      <c r="Y59" s="62" t="str">
        <f>_xlfn.IFNA(INDEX('R4 XCM Prospect'!$I$2:$I$200,MATCH(Junior[[#This Row],[Rider]],'R4 XCM Prospect'!$F$2:$F$200,0)),"")</f>
        <v/>
      </c>
      <c r="Z59" s="62" t="str">
        <f>_xlfn.IFNA(INDEX('R5 XCM Kin'!$J$2:$J$200,MATCH(Junior[[#This Row],[Rider]],'R5 XCM Kin'!$F$2:$F$200,0)),"")</f>
        <v/>
      </c>
      <c r="AA59" s="25">
        <f>_xlfn.IFNA(INDEX('R6 XCM CB'!$J$2:$J$250,MATCH(Junior[[#This Row],[Rider]],'R6 XCM CB'!$F$2:$F$250,0)),"")</f>
        <v>380</v>
      </c>
      <c r="AB59" s="102" t="str">
        <f>_xlfn.IFNA(INDEX('R9 XCO Mel'!$J$2:$J$62,MATCH(Junior[[#This Row],[Rider]],'R9 XCO Mel'!$D$2:$D$62,0)),"")</f>
        <v/>
      </c>
      <c r="AC59" s="102" t="str">
        <f>_xlfn.IFNA(INDEX('R10 XCM Wil'!$J$2:$J$77,MATCH(Junior[[#This Row],[Rider]],'R10 XCM Wil'!$D$2:$D$77,0)),"")</f>
        <v/>
      </c>
      <c r="AD59" s="26">
        <f>6-COUNTBLANK(Junior[[#This Row],[R1 XCO O''Hal]:[R10 XCM Melrose]])</f>
        <v>1</v>
      </c>
      <c r="AE59" s="63" cm="1">
        <f t="array" ref="AE59">IF(Junior[[#This Row],[Number of Rounds]]&lt;=4,SUM(IF(ISNA(X59:AC59),0,X59:AC59)),SUM(LARGE(X59:AC59,{1,2,3,4})))</f>
        <v>380</v>
      </c>
      <c r="AF59" s="29" cm="1">
        <f t="array" ref="AF59">44-SUM(IF(AE59&gt;$AE$18:$AE$84,1/COUNTIF($AE$18:$AE$84,$AE$18:$AE$84)))</f>
        <v>31</v>
      </c>
    </row>
    <row r="60" spans="1:43" ht="17" thickBot="1">
      <c r="A60" s="82" t="s">
        <v>1424</v>
      </c>
      <c r="B60" s="58" t="str">
        <f>_xlfn.IFNA(INDEX('R1 XCO OHal'!$W$2:$W$200,MATCH(Men[[#This Row],[Rider]],'R1 XCO OHal'!$D$2:$D$200,0)),"")</f>
        <v/>
      </c>
      <c r="C60" s="58" t="str">
        <f>_xlfn.IFNA(INDEX('R4 XCM Prospect'!$I$2:$I$200,MATCH(Men[[#This Row],[Rider]],'R4 XCM Prospect'!$F$2:$F$200,0)),"")</f>
        <v/>
      </c>
      <c r="D60" s="58">
        <f>_xlfn.IFNA(INDEX('R5 XCM Kin'!$J$2:$J$200,MATCH(Men[[#This Row],[Rider]],'R5 XCM Kin'!$F$2:$F$200,0)),"")</f>
        <v>240</v>
      </c>
      <c r="E60" s="58">
        <f>_xlfn.IFNA(INDEX('R6 XCM CB'!$J$2:$J$250,MATCH(Men[[#This Row],[Rider]],'R6 XCM CB'!$F$2:$F$250,0)),"")</f>
        <v>210</v>
      </c>
      <c r="F60" s="58">
        <f>_xlfn.IFNA(INDEX('R9 XCO Mel'!$J$2:$J$62,MATCH(Men[[#This Row],[Rider]],'R9 XCO Mel'!$D$2:$D$62,0)),"")</f>
        <v>296</v>
      </c>
      <c r="G60" s="58" t="str">
        <f>_xlfn.IFNA(INDEX('R10 XCM Wil'!$J$2:$J$77,MATCH(Men[[#This Row],[Rider]],'R10 XCM Wil'!$D$2:$D$77,0)),"")</f>
        <v/>
      </c>
      <c r="H60" s="58">
        <f>6-COUNTBLANK(Men[[#This Row],[R1 XCO O''Hal]:[R10 XCM Melrose]])</f>
        <v>3</v>
      </c>
      <c r="I60" s="104" cm="1">
        <f t="array" ref="I60">IF(Men[[#This Row],[Number of Rounds]]&lt;=4,SUM(IF(ISNA(B60:G60),0,B60:G60)),SUM(LARGE(B60:G60,{1,2,3,4})))</f>
        <v>746</v>
      </c>
      <c r="J60" s="29" cm="1">
        <f t="array" ref="J60">133-SUM(IF(I60&gt;$I$18:$I$199,1/COUNTIF($I$18:$I$199,$I$18:$I$199)))</f>
        <v>43</v>
      </c>
      <c r="L60" s="52" t="s">
        <v>1635</v>
      </c>
      <c r="M60" s="43" t="str">
        <f>_xlfn.IFNA(INDEX('R1 XCO OHal'!$W$2:$W$200,MATCH(Women[[#This Row],[Rider]],'R1 XCO OHal'!$D$2:$D$200,0)),"")</f>
        <v/>
      </c>
      <c r="N60" s="43" t="str">
        <f>_xlfn.IFNA(INDEX('R4 XCM Prospect'!$I$2:$I$200,MATCH(Women[[#This Row],[Rider]],'R4 XCM Prospect'!$F$2:$F$200,0)),"")</f>
        <v/>
      </c>
      <c r="O60" s="43" t="str">
        <f>_xlfn.IFNA(INDEX('R5 XCM Kin'!$J$2:$J$200,MATCH(Women[[#This Row],[Rider]],'R5 XCM Kin'!$F$2:$F$200,0)),"")</f>
        <v/>
      </c>
      <c r="P60" s="43">
        <f>_xlfn.IFNA(INDEX('R6 XCM CB'!$J$2:$J$250,MATCH(Women[[#This Row],[Rider]],'R6 XCM CB'!$F$2:$F$250,0)),"")</f>
        <v>180</v>
      </c>
      <c r="Q60" s="43" t="str">
        <f>_xlfn.IFNA(INDEX('R9 XCO Mel'!$J$2:$J$62,MATCH(Women[[#This Row],[Rider]],'R9 XCO Mel'!$D$2:$D$62,0)),"")</f>
        <v/>
      </c>
      <c r="R60" s="43" t="str">
        <f>_xlfn.IFNA(INDEX('R10 XCM Wil'!$J$2:$J$77,MATCH(Women[[#This Row],[Rider]],'R10 XCM Wil'!$D$2:$D$77,0)),"")</f>
        <v/>
      </c>
      <c r="S60" s="43">
        <f>6-COUNTBLANK(Women[[#This Row],[R1 XCO O''Hal]:[R10 XCM Melrose]])</f>
        <v>1</v>
      </c>
      <c r="T60" s="128" cm="1">
        <f t="array" ref="T60">IF(Women[[#This Row],[Number of Rounds]]&lt;=4,SUM(IF(ISNA(M60:R60),0,M60:R60)),SUM(LARGE(M60:R60,{1,2,3,4})))</f>
        <v>180</v>
      </c>
      <c r="U60" s="55" cm="1">
        <f t="array" ref="U60">35-SUM(IF(T60&gt;$T$18:$T$61,1/COUNTIF($T$18:$T$61,$T$18:$T$61)))</f>
        <v>35</v>
      </c>
      <c r="W60" s="106" t="s">
        <v>1052</v>
      </c>
      <c r="X60" s="62">
        <f>_xlfn.IFNA(INDEX('R1 XCO OHal'!$W$2:$W$200,MATCH(Junior[[#This Row],[Rider]],'R1 XCO OHal'!$D$2:$D$200,0)),"")</f>
        <v>370</v>
      </c>
      <c r="Y60" s="62" t="str">
        <f>_xlfn.IFNA(INDEX('R4 XCM Prospect'!$I$2:$I$200,MATCH(Junior[[#This Row],[Rider]],'R4 XCM Prospect'!$F$2:$F$200,0)),"")</f>
        <v/>
      </c>
      <c r="Z60" s="62" t="str">
        <f>_xlfn.IFNA(INDEX('R5 XCM Kin'!$J$2:$J$200,MATCH(Junior[[#This Row],[Rider]],'R5 XCM Kin'!$F$2:$F$200,0)),"")</f>
        <v/>
      </c>
      <c r="AA60" s="25" t="str">
        <f>_xlfn.IFNA(INDEX('R6 XCM CB'!$J$2:$J$250,MATCH(Junior[[#This Row],[Rider]],'R6 XCM CB'!$F$2:$F$250,0)),"")</f>
        <v/>
      </c>
      <c r="AB60" s="102" t="str">
        <f>_xlfn.IFNA(INDEX('R9 XCO Mel'!$J$2:$J$62,MATCH(Junior[[#This Row],[Rider]],'R9 XCO Mel'!$D$2:$D$62,0)),"")</f>
        <v/>
      </c>
      <c r="AC60" s="102" t="str">
        <f>_xlfn.IFNA(INDEX('R10 XCM Wil'!$J$2:$J$77,MATCH(Junior[[#This Row],[Rider]],'R10 XCM Wil'!$D$2:$D$77,0)),"")</f>
        <v/>
      </c>
      <c r="AD60" s="26">
        <f>6-COUNTBLANK(Junior[[#This Row],[R1 XCO O''Hal]:[R10 XCM Melrose]])</f>
        <v>1</v>
      </c>
      <c r="AE60" s="63" cm="1">
        <f t="array" ref="AE60">IF(Junior[[#This Row],[Number of Rounds]]&lt;=4,SUM(IF(ISNA(X60:AC60),0,X60:AC60)),SUM(LARGE(X60:AC60,{1,2,3,4})))</f>
        <v>370</v>
      </c>
      <c r="AF60" s="30" cm="1">
        <f t="array" ref="AF60">44-SUM(IF(AE60&gt;$AE$18:$AE$84,1/COUNTIF($AE$18:$AE$84,$AE$18:$AE$84)))</f>
        <v>32</v>
      </c>
    </row>
    <row r="61" spans="1:43" ht="17" thickBot="1">
      <c r="A61" s="82" t="s">
        <v>1430</v>
      </c>
      <c r="B61" s="58" t="str">
        <f>_xlfn.IFNA(INDEX('R1 XCO OHal'!$W$2:$W$200,MATCH(Men[[#This Row],[Rider]],'R1 XCO OHal'!$D$2:$D$200,0)),"")</f>
        <v/>
      </c>
      <c r="C61" s="58">
        <f>_xlfn.IFNA(INDEX('R4 XCM Prospect'!$I$2:$I$200,MATCH(Men[[#This Row],[Rider]],'R4 XCM Prospect'!$F$2:$F$200,0)),"")</f>
        <v>230.99999999999997</v>
      </c>
      <c r="D61" s="58">
        <f>_xlfn.IFNA(INDEX('R5 XCM Kin'!$J$2:$J$200,MATCH(Men[[#This Row],[Rider]],'R5 XCM Kin'!$F$2:$F$200,0)),"")</f>
        <v>244.99999999999997</v>
      </c>
      <c r="E61" s="58">
        <f>_xlfn.IFNA(INDEX('R6 XCM CB'!$J$2:$J$250,MATCH(Men[[#This Row],[Rider]],'R6 XCM CB'!$F$2:$F$250,0)),"")</f>
        <v>251.99999999999997</v>
      </c>
      <c r="F61" s="58" t="str">
        <f>_xlfn.IFNA(INDEX('R9 XCO Mel'!$J$2:$J$62,MATCH(Men[[#This Row],[Rider]],'R9 XCO Mel'!$D$2:$D$62,0)),"")</f>
        <v/>
      </c>
      <c r="G61" s="58" t="str">
        <f>_xlfn.IFNA(INDEX('R10 XCM Wil'!$J$2:$J$77,MATCH(Men[[#This Row],[Rider]],'R10 XCM Wil'!$D$2:$D$77,0)),"")</f>
        <v/>
      </c>
      <c r="H61" s="58">
        <f>6-COUNTBLANK(Men[[#This Row],[R1 XCO O''Hal]:[R10 XCM Melrose]])</f>
        <v>3</v>
      </c>
      <c r="I61" s="104" cm="1">
        <f t="array" ref="I61">IF(Men[[#This Row],[Number of Rounds]]&lt;=4,SUM(IF(ISNA(B61:G61),0,B61:G61)),SUM(LARGE(B61:G61,{1,2,3,4})))</f>
        <v>727.99999999999989</v>
      </c>
      <c r="J61" s="29" cm="1">
        <f t="array" ref="J61">133-SUM(IF(I61&gt;$I$18:$I$199,1/COUNTIF($I$18:$I$199,$I$18:$I$199)))</f>
        <v>44</v>
      </c>
      <c r="L61" s="52" t="s">
        <v>1636</v>
      </c>
      <c r="M61" s="43" t="str">
        <f>_xlfn.IFNA(INDEX('R1 XCO OHal'!$W$2:$W$200,MATCH(Women[[#This Row],[Rider]],'R1 XCO OHal'!$D$2:$D$200,0)),"")</f>
        <v/>
      </c>
      <c r="N61" s="43" t="str">
        <f>_xlfn.IFNA(INDEX('R4 XCM Prospect'!$I$2:$I$200,MATCH(Women[[#This Row],[Rider]],'R4 XCM Prospect'!$F$2:$F$200,0)),"")</f>
        <v/>
      </c>
      <c r="O61" s="43" t="str">
        <f>_xlfn.IFNA(INDEX('R5 XCM Kin'!$J$2:$J$200,MATCH(Women[[#This Row],[Rider]],'R5 XCM Kin'!$F$2:$F$200,0)),"")</f>
        <v/>
      </c>
      <c r="P61" s="43">
        <f>_xlfn.IFNA(INDEX('R6 XCM CB'!$J$2:$J$250,MATCH(Women[[#This Row],[Rider]],'R6 XCM CB'!$F$2:$F$250,0)),"")</f>
        <v>180</v>
      </c>
      <c r="Q61" s="43" t="str">
        <f>_xlfn.IFNA(INDEX('R9 XCO Mel'!$J$2:$J$62,MATCH(Women[[#This Row],[Rider]],'R9 XCO Mel'!$D$2:$D$62,0)),"")</f>
        <v/>
      </c>
      <c r="R61" s="43" t="str">
        <f>_xlfn.IFNA(INDEX('R10 XCM Wil'!$J$2:$J$77,MATCH(Women[[#This Row],[Rider]],'R10 XCM Wil'!$D$2:$D$77,0)),"")</f>
        <v/>
      </c>
      <c r="S61" s="43">
        <f>6-COUNTBLANK(Women[[#This Row],[R1 XCO O''Hal]:[R10 XCM Melrose]])</f>
        <v>1</v>
      </c>
      <c r="T61" s="128" cm="1">
        <f t="array" ref="T61">IF(Women[[#This Row],[Number of Rounds]]&lt;=4,SUM(IF(ISNA(M61:R61),0,M61:R61)),SUM(LARGE(M61:R61,{1,2,3,4})))</f>
        <v>180</v>
      </c>
      <c r="U61" s="55" cm="1">
        <f t="array" ref="U61">35-SUM(IF(T61&gt;$T$18:$T$61,1/COUNTIF($T$18:$T$61,$T$18:$T$61)))</f>
        <v>35</v>
      </c>
      <c r="W61" s="106" t="s">
        <v>1407</v>
      </c>
      <c r="X61" s="25" t="str">
        <f>_xlfn.IFNA(INDEX('R1 XCO OHal'!$W$2:$W$200,MATCH(Junior[[#This Row],[Rider]],'R1 XCO OHal'!$D$2:$D$200,0)),"")</f>
        <v/>
      </c>
      <c r="Y61" s="25" t="str">
        <f>_xlfn.IFNA(INDEX('R4 XCM Prospect'!$I$2:$I$200,MATCH(Junior[[#This Row],[Rider]],'R4 XCM Prospect'!$F$2:$F$200,0)),"")</f>
        <v/>
      </c>
      <c r="Z61" s="25">
        <f>_xlfn.IFNA(INDEX('R5 XCM Kin'!$J$2:$J$200,MATCH(Junior[[#This Row],[Rider]],'R5 XCM Kin'!$F$2:$F$200,0)),"")</f>
        <v>190</v>
      </c>
      <c r="AA61" s="25">
        <f>_xlfn.IFNA(INDEX('R6 XCM CB'!$J$2:$J$250,MATCH(Junior[[#This Row],[Rider]],'R6 XCM CB'!$F$2:$F$250,0)),"")</f>
        <v>175</v>
      </c>
      <c r="AB61" s="102" t="str">
        <f>_xlfn.IFNA(INDEX('R9 XCO Mel'!$J$2:$J$62,MATCH(Junior[[#This Row],[Rider]],'R9 XCO Mel'!$D$2:$D$62,0)),"")</f>
        <v/>
      </c>
      <c r="AC61" s="102" t="str">
        <f>_xlfn.IFNA(INDEX('R10 XCM Wil'!$J$2:$J$77,MATCH(Junior[[#This Row],[Rider]],'R10 XCM Wil'!$D$2:$D$77,0)),"")</f>
        <v/>
      </c>
      <c r="AD61" s="26">
        <f>6-COUNTBLANK(Junior[[#This Row],[R1 XCO O''Hal]:[R10 XCM Melrose]])</f>
        <v>2</v>
      </c>
      <c r="AE61" s="26" cm="1">
        <f t="array" ref="AE61">IF(Junior[[#This Row],[Number of Rounds]]&lt;=4,SUM(IF(ISNA(X61:AC61),0,X61:AC61)),SUM(LARGE(X61:AC61,{1,2,3,4})))</f>
        <v>365</v>
      </c>
      <c r="AF61" s="30" cm="1">
        <f t="array" ref="AF61">44-SUM(IF(AE61&gt;$AE$18:$AE$84,1/COUNTIF($AE$18:$AE$84,$AE$18:$AE$84)))</f>
        <v>33</v>
      </c>
    </row>
    <row r="62" spans="1:43" ht="17" thickBot="1">
      <c r="A62" s="82" t="s">
        <v>993</v>
      </c>
      <c r="B62" s="58">
        <f>_xlfn.IFNA(INDEX('R1 XCO OHal'!$W$2:$W$200,MATCH(Men[[#This Row],[Rider]],'R1 XCO OHal'!$D$2:$D$200,0)),"")</f>
        <v>350</v>
      </c>
      <c r="C62" s="58">
        <f>_xlfn.IFNA(INDEX('R4 XCM Prospect'!$I$2:$I$200,MATCH(Men[[#This Row],[Rider]],'R4 XCM Prospect'!$F$2:$F$200,0)),"")</f>
        <v>350</v>
      </c>
      <c r="D62" s="58" t="str">
        <f>_xlfn.IFNA(INDEX('R5 XCM Kin'!$J$2:$J$200,MATCH(Men[[#This Row],[Rider]],'R5 XCM Kin'!$F$2:$F$200,0)),"")</f>
        <v/>
      </c>
      <c r="E62" s="58" t="str">
        <f>_xlfn.IFNA(INDEX('R6 XCM CB'!$J$2:$J$250,MATCH(Men[[#This Row],[Rider]],'R6 XCM CB'!$F$2:$F$250,0)),"")</f>
        <v/>
      </c>
      <c r="F62" s="58" t="str">
        <f>_xlfn.IFNA(INDEX('R9 XCO Mel'!$J$2:$J$62,MATCH(Men[[#This Row],[Rider]],'R9 XCO Mel'!$D$2:$D$62,0)),"")</f>
        <v/>
      </c>
      <c r="G62" s="58" t="str">
        <f>_xlfn.IFNA(INDEX('R10 XCM Wil'!$J$2:$J$77,MATCH(Men[[#This Row],[Rider]],'R10 XCM Wil'!$D$2:$D$77,0)),"")</f>
        <v/>
      </c>
      <c r="H62" s="58">
        <f>6-COUNTBLANK(Men[[#This Row],[R1 XCO O''Hal]:[R10 XCM Melrose]])</f>
        <v>2</v>
      </c>
      <c r="I62" s="104" cm="1">
        <f t="array" ref="I62">IF(Men[[#This Row],[Number of Rounds]]&lt;=4,SUM(IF(ISNA(B62:G62),0,B62:G62)),SUM(LARGE(B62:G62,{1,2,3,4})))</f>
        <v>700</v>
      </c>
      <c r="J62" s="29" cm="1">
        <f t="array" ref="J62">133-SUM(IF(I62&gt;$I$18:$I$199,1/COUNTIF($I$18:$I$199,$I$18:$I$199)))</f>
        <v>45</v>
      </c>
      <c r="L62" s="75"/>
      <c r="M62" s="76"/>
      <c r="N62" s="76"/>
      <c r="O62" s="76"/>
      <c r="P62" s="76"/>
      <c r="Q62" s="76"/>
      <c r="R62" s="76"/>
      <c r="S62" s="76"/>
      <c r="T62" s="76"/>
      <c r="U62" s="76"/>
      <c r="W62" s="106" t="s">
        <v>1053</v>
      </c>
      <c r="X62" s="25">
        <f>_xlfn.IFNA(INDEX('R1 XCO OHal'!$W$2:$W$200,MATCH(Junior[[#This Row],[Rider]],'R1 XCO OHal'!$D$2:$D$200,0)),"")</f>
        <v>360</v>
      </c>
      <c r="Y62" s="25" t="str">
        <f>_xlfn.IFNA(INDEX('R4 XCM Prospect'!$I$2:$I$200,MATCH(Junior[[#This Row],[Rider]],'R4 XCM Prospect'!$F$2:$F$200,0)),"")</f>
        <v/>
      </c>
      <c r="Z62" s="25" t="str">
        <f>_xlfn.IFNA(INDEX('R5 XCM Kin'!$J$2:$J$200,MATCH(Junior[[#This Row],[Rider]],'R5 XCM Kin'!$F$2:$F$200,0)),"")</f>
        <v/>
      </c>
      <c r="AA62" s="25" t="str">
        <f>_xlfn.IFNA(INDEX('R6 XCM CB'!$J$2:$J$250,MATCH(Junior[[#This Row],[Rider]],'R6 XCM CB'!$F$2:$F$250,0)),"")</f>
        <v/>
      </c>
      <c r="AB62" s="102" t="str">
        <f>_xlfn.IFNA(INDEX('R9 XCO Mel'!$J$2:$J$62,MATCH(Junior[[#This Row],[Rider]],'R9 XCO Mel'!$D$2:$D$62,0)),"")</f>
        <v/>
      </c>
      <c r="AC62" s="102" t="str">
        <f>_xlfn.IFNA(INDEX('R10 XCM Wil'!$J$2:$J$77,MATCH(Junior[[#This Row],[Rider]],'R10 XCM Wil'!$D$2:$D$77,0)),"")</f>
        <v/>
      </c>
      <c r="AD62" s="26">
        <f>6-COUNTBLANK(Junior[[#This Row],[R1 XCO O''Hal]:[R10 XCM Melrose]])</f>
        <v>1</v>
      </c>
      <c r="AE62" s="26" cm="1">
        <f t="array" ref="AE62">IF(Junior[[#This Row],[Number of Rounds]]&lt;=4,SUM(IF(ISNA(X62:AC62),0,X62:AC62)),SUM(LARGE(X62:AC62,{1,2,3,4})))</f>
        <v>360</v>
      </c>
      <c r="AF62" s="30" cm="1">
        <f t="array" ref="AF62">44-SUM(IF(AE62&gt;$AE$18:$AE$84,1/COUNTIF($AE$18:$AE$84,$AE$18:$AE$84)))</f>
        <v>34</v>
      </c>
    </row>
    <row r="63" spans="1:43" ht="17" thickBot="1">
      <c r="A63" s="82" t="s">
        <v>1010</v>
      </c>
      <c r="B63" s="58">
        <f>_xlfn.IFNA(INDEX('R1 XCO OHal'!$W$2:$W$200,MATCH(Men[[#This Row],[Rider]],'R1 XCO OHal'!$D$2:$D$200,0)),"")</f>
        <v>175</v>
      </c>
      <c r="C63" s="58" t="str">
        <f>_xlfn.IFNA(INDEX('R4 XCM Prospect'!$I$2:$I$200,MATCH(Men[[#This Row],[Rider]],'R4 XCM Prospect'!$F$2:$F$200,0)),"")</f>
        <v/>
      </c>
      <c r="D63" s="58">
        <f>_xlfn.IFNA(INDEX('R5 XCM Kin'!$J$2:$J$200,MATCH(Men[[#This Row],[Rider]],'R5 XCM Kin'!$F$2:$F$200,0)),"")</f>
        <v>251.99999999999997</v>
      </c>
      <c r="E63" s="58" t="str">
        <f>_xlfn.IFNA(INDEX('R6 XCM CB'!$J$2:$J$250,MATCH(Men[[#This Row],[Rider]],'R6 XCM CB'!$F$2:$F$250,0)),"")</f>
        <v/>
      </c>
      <c r="F63" s="58">
        <f>_xlfn.IFNA(INDEX('R9 XCO Mel'!$J$2:$J$62,MATCH(Men[[#This Row],[Rider]],'R9 XCO Mel'!$D$2:$D$62,0)),"")</f>
        <v>270</v>
      </c>
      <c r="G63" s="58" t="str">
        <f>_xlfn.IFNA(INDEX('R10 XCM Wil'!$J$2:$J$77,MATCH(Men[[#This Row],[Rider]],'R10 XCM Wil'!$D$2:$D$77,0)),"")</f>
        <v/>
      </c>
      <c r="H63" s="58">
        <f>6-COUNTBLANK(Men[[#This Row],[R1 XCO O''Hal]:[R10 XCM Melrose]])</f>
        <v>3</v>
      </c>
      <c r="I63" s="104" cm="1">
        <f t="array" ref="I63">IF(Men[[#This Row],[Number of Rounds]]&lt;=4,SUM(IF(ISNA(B63:G63),0,B63:G63)),SUM(LARGE(B63:G63,{1,2,3,4})))</f>
        <v>697</v>
      </c>
      <c r="J63" s="29" cm="1">
        <f t="array" ref="J63">133-SUM(IF(I63&gt;$I$18:$I$199,1/COUNTIF($I$18:$I$199,$I$18:$I$199)))</f>
        <v>46</v>
      </c>
      <c r="L63" s="75"/>
      <c r="M63" s="76"/>
      <c r="N63" s="76"/>
      <c r="O63" s="76"/>
      <c r="P63" s="76"/>
      <c r="Q63" s="76"/>
      <c r="R63" s="76"/>
      <c r="S63" s="76"/>
      <c r="T63" s="76"/>
      <c r="U63" s="76"/>
      <c r="W63" s="126" t="s">
        <v>1054</v>
      </c>
      <c r="X63" s="124">
        <f>_xlfn.IFNA(INDEX('R1 XCO OHal'!$W$2:$W$200,MATCH(Junior[[#This Row],[Rider]],'R1 XCO OHal'!$D$2:$D$200,0)),"")</f>
        <v>350</v>
      </c>
      <c r="Y63" s="124" t="str">
        <f>_xlfn.IFNA(INDEX('R4 XCM Prospect'!$I$2:$I$200,MATCH(Junior[[#This Row],[Rider]],'R4 XCM Prospect'!$F$2:$F$200,0)),"")</f>
        <v/>
      </c>
      <c r="Z63" s="124" t="str">
        <f>_xlfn.IFNA(INDEX('R5 XCM Kin'!$J$2:$J$200,MATCH(Junior[[#This Row],[Rider]],'R5 XCM Kin'!$F$2:$F$200,0)),"")</f>
        <v/>
      </c>
      <c r="AA63" s="124" t="str">
        <f>_xlfn.IFNA(INDEX('R6 XCM CB'!$J$2:$J$250,MATCH(Junior[[#This Row],[Rider]],'R6 XCM CB'!$F$2:$F$250,0)),"")</f>
        <v/>
      </c>
      <c r="AB63" s="102" t="str">
        <f>_xlfn.IFNA(INDEX('R9 XCO Mel'!$J$2:$J$62,MATCH(Junior[[#This Row],[Rider]],'R9 XCO Mel'!$D$2:$D$62,0)),"")</f>
        <v/>
      </c>
      <c r="AC63" s="102" t="str">
        <f>_xlfn.IFNA(INDEX('R10 XCM Wil'!$J$2:$J$77,MATCH(Junior[[#This Row],[Rider]],'R10 XCM Wil'!$D$2:$D$77,0)),"")</f>
        <v/>
      </c>
      <c r="AD63" s="125">
        <f>6-COUNTBLANK(Junior[[#This Row],[R1 XCO O''Hal]:[R10 XCM Melrose]])</f>
        <v>1</v>
      </c>
      <c r="AE63" s="125" cm="1">
        <f t="array" ref="AE63">IF(Junior[[#This Row],[Number of Rounds]]&lt;=4,SUM(IF(ISNA(X63:AC63),0,X63:AC63)),SUM(LARGE(X63:AC63,{1,2,3,4})))</f>
        <v>350</v>
      </c>
      <c r="AF63" s="30" cm="1">
        <f t="array" ref="AF63">44-SUM(IF(AE63&gt;$AE$18:$AE$84,1/COUNTIF($AE$18:$AE$84,$AE$18:$AE$84)))</f>
        <v>35</v>
      </c>
    </row>
    <row r="64" spans="1:43" ht="17" thickBot="1">
      <c r="A64" s="82" t="s">
        <v>1003</v>
      </c>
      <c r="B64" s="58">
        <f>_xlfn.IFNA(INDEX('R1 XCO OHal'!$W$2:$W$200,MATCH(Men[[#This Row],[Rider]],'R1 XCO OHal'!$D$2:$D$200,0)),"")</f>
        <v>224</v>
      </c>
      <c r="C64" s="58">
        <f>_xlfn.IFNA(INDEX('R4 XCM Prospect'!$I$2:$I$200,MATCH(Men[[#This Row],[Rider]],'R4 XCM Prospect'!$F$2:$F$200,0)),"")</f>
        <v>237.99999999999997</v>
      </c>
      <c r="D64" s="58">
        <f>_xlfn.IFNA(INDEX('R5 XCM Kin'!$J$2:$J$200,MATCH(Men[[#This Row],[Rider]],'R5 XCM Kin'!$F$2:$F$200,0)),"")</f>
        <v>224</v>
      </c>
      <c r="E64" s="58" t="str">
        <f>_xlfn.IFNA(INDEX('R6 XCM CB'!$J$2:$J$250,MATCH(Men[[#This Row],[Rider]],'R6 XCM CB'!$F$2:$F$250,0)),"")</f>
        <v/>
      </c>
      <c r="F64" s="58" t="str">
        <f>_xlfn.IFNA(INDEX('R9 XCO Mel'!$J$2:$J$62,MATCH(Men[[#This Row],[Rider]],'R9 XCO Mel'!$D$2:$D$62,0)),"")</f>
        <v/>
      </c>
      <c r="G64" s="58" t="str">
        <f>_xlfn.IFNA(INDEX('R10 XCM Wil'!$J$2:$J$77,MATCH(Men[[#This Row],[Rider]],'R10 XCM Wil'!$D$2:$D$77,0)),"")</f>
        <v/>
      </c>
      <c r="H64" s="58">
        <f>6-COUNTBLANK(Men[[#This Row],[R1 XCO O''Hal]:[R10 XCM Melrose]])</f>
        <v>3</v>
      </c>
      <c r="I64" s="104" cm="1">
        <f t="array" ref="I64">IF(Men[[#This Row],[Number of Rounds]]&lt;=4,SUM(IF(ISNA(B64:G64),0,B64:G64)),SUM(LARGE(B64:G64,{1,2,3,4})))</f>
        <v>686</v>
      </c>
      <c r="J64" s="29" cm="1">
        <f t="array" ref="J64">133-SUM(IF(I64&gt;$I$18:$I$199,1/COUNTIF($I$18:$I$199,$I$18:$I$199)))</f>
        <v>47</v>
      </c>
      <c r="L64" s="75"/>
      <c r="M64" s="76"/>
      <c r="N64" s="76"/>
      <c r="O64" s="76"/>
      <c r="P64" s="76"/>
      <c r="Q64" s="76"/>
      <c r="R64" s="76"/>
      <c r="S64" s="76"/>
      <c r="T64" s="76"/>
      <c r="U64" s="76"/>
      <c r="W64" s="126" t="s">
        <v>1044</v>
      </c>
      <c r="X64" s="124">
        <f>_xlfn.IFNA(INDEX('R1 XCO OHal'!$W$2:$W$200,MATCH(Junior[[#This Row],[Rider]],'R1 XCO OHal'!$D$2:$D$200,0)),"")</f>
        <v>350</v>
      </c>
      <c r="Y64" s="124" t="str">
        <f>_xlfn.IFNA(INDEX('R4 XCM Prospect'!$I$2:$I$200,MATCH(Junior[[#This Row],[Rider]],'R4 XCM Prospect'!$F$2:$F$200,0)),"")</f>
        <v/>
      </c>
      <c r="Z64" s="124" t="str">
        <f>_xlfn.IFNA(INDEX('R5 XCM Kin'!$J$2:$J$200,MATCH(Junior[[#This Row],[Rider]],'R5 XCM Kin'!$F$2:$F$200,0)),"")</f>
        <v/>
      </c>
      <c r="AA64" s="124" t="str">
        <f>_xlfn.IFNA(INDEX('R6 XCM CB'!$J$2:$J$250,MATCH(Junior[[#This Row],[Rider]],'R6 XCM CB'!$F$2:$F$250,0)),"")</f>
        <v/>
      </c>
      <c r="AB64" s="102" t="str">
        <f>_xlfn.IFNA(INDEX('R9 XCO Mel'!$J$2:$J$62,MATCH(Junior[[#This Row],[Rider]],'R9 XCO Mel'!$D$2:$D$62,0)),"")</f>
        <v/>
      </c>
      <c r="AC64" s="102" t="str">
        <f>_xlfn.IFNA(INDEX('R10 XCM Wil'!$J$2:$J$77,MATCH(Junior[[#This Row],[Rider]],'R10 XCM Wil'!$D$2:$D$77,0)),"")</f>
        <v/>
      </c>
      <c r="AD64" s="125">
        <f>6-COUNTBLANK(Junior[[#This Row],[R1 XCO O''Hal]:[R10 XCM Melrose]])</f>
        <v>1</v>
      </c>
      <c r="AE64" s="125" cm="1">
        <f t="array" ref="AE64">IF(Junior[[#This Row],[Number of Rounds]]&lt;=4,SUM(IF(ISNA(X64:AC64),0,X64:AC64)),SUM(LARGE(X64:AC64,{1,2,3,4})))</f>
        <v>350</v>
      </c>
      <c r="AF64" s="30" cm="1">
        <f t="array" ref="AF64">44-SUM(IF(AE64&gt;$AE$18:$AE$84,1/COUNTIF($AE$18:$AE$84,$AE$18:$AE$84)))</f>
        <v>35</v>
      </c>
    </row>
    <row r="65" spans="1:32" ht="17" thickBot="1">
      <c r="A65" s="82" t="s">
        <v>1627</v>
      </c>
      <c r="B65" s="58" t="str">
        <f>_xlfn.IFNA(INDEX('R1 XCO OHal'!$W$2:$W$200,MATCH(Men[[#This Row],[Rider]],'R1 XCO OHal'!$D$2:$D$200,0)),"")</f>
        <v/>
      </c>
      <c r="C65" s="58" t="str">
        <f>_xlfn.IFNA(INDEX('R4 XCM Prospect'!$I$2:$I$200,MATCH(Men[[#This Row],[Rider]],'R4 XCM Prospect'!$F$2:$F$200,0)),"")</f>
        <v/>
      </c>
      <c r="D65" s="58" t="str">
        <f>_xlfn.IFNA(INDEX('R5 XCM Kin'!$J$2:$J$200,MATCH(Men[[#This Row],[Rider]],'R5 XCM Kin'!$F$2:$F$200,0)),"")</f>
        <v/>
      </c>
      <c r="E65" s="58">
        <f>_xlfn.IFNA(INDEX('R6 XCM CB'!$J$2:$J$250,MATCH(Men[[#This Row],[Rider]],'R6 XCM CB'!$F$2:$F$250,0)),"")</f>
        <v>185</v>
      </c>
      <c r="F65" s="58">
        <f>_xlfn.IFNA(INDEX('R9 XCO Mel'!$J$2:$J$62,MATCH(Men[[#This Row],[Rider]],'R9 XCO Mel'!$D$2:$D$62,0)),"")</f>
        <v>240</v>
      </c>
      <c r="G65" s="58">
        <f>_xlfn.IFNA(INDEX('R10 XCM Wil'!$J$2:$J$77,MATCH(Men[[#This Row],[Rider]],'R10 XCM Wil'!$D$2:$D$77,0)),"")</f>
        <v>252</v>
      </c>
      <c r="H65" s="58">
        <f>6-COUNTBLANK(Men[[#This Row],[R1 XCO O''Hal]:[R10 XCM Melrose]])</f>
        <v>3</v>
      </c>
      <c r="I65" s="104" cm="1">
        <f t="array" ref="I65">IF(Men[[#This Row],[Number of Rounds]]&lt;=4,SUM(IF(ISNA(B65:G65),0,B65:G65)),SUM(LARGE(B65:G65,{1,2,3,4})))</f>
        <v>677</v>
      </c>
      <c r="J65" s="29" cm="1">
        <f t="array" ref="J65">133-SUM(IF(I65&gt;$I$18:$I$199,1/COUNTIF($I$18:$I$199,$I$18:$I$199)))</f>
        <v>48</v>
      </c>
      <c r="L65" s="75"/>
      <c r="M65" s="76"/>
      <c r="N65" s="76"/>
      <c r="O65" s="76"/>
      <c r="P65" s="76"/>
      <c r="Q65" s="76"/>
      <c r="R65" s="76"/>
      <c r="S65" s="76"/>
      <c r="T65" s="76"/>
      <c r="U65" s="76"/>
      <c r="W65" s="126" t="s">
        <v>1055</v>
      </c>
      <c r="X65" s="25">
        <f>_xlfn.IFNA(INDEX('R1 XCO OHal'!$W$2:$W$200,MATCH(Junior[[#This Row],[Rider]],'R1 XCO OHal'!$D$2:$D$200,0)),"")</f>
        <v>340</v>
      </c>
      <c r="Y65" s="25" t="str">
        <f>_xlfn.IFNA(INDEX('R4 XCM Prospect'!$I$2:$I$200,MATCH(Junior[[#This Row],[Rider]],'R4 XCM Prospect'!$F$2:$F$200,0)),"")</f>
        <v/>
      </c>
      <c r="Z65" s="25" t="str">
        <f>_xlfn.IFNA(INDEX('R5 XCM Kin'!$J$2:$J$200,MATCH(Junior[[#This Row],[Rider]],'R5 XCM Kin'!$F$2:$F$200,0)),"")</f>
        <v/>
      </c>
      <c r="AA65" s="25" t="str">
        <f>_xlfn.IFNA(INDEX('R6 XCM CB'!$J$2:$J$250,MATCH(Junior[[#This Row],[Rider]],'R6 XCM CB'!$F$2:$F$250,0)),"")</f>
        <v/>
      </c>
      <c r="AB65" s="102" t="str">
        <f>_xlfn.IFNA(INDEX('R9 XCO Mel'!$J$2:$J$62,MATCH(Junior[[#This Row],[Rider]],'R9 XCO Mel'!$D$2:$D$62,0)),"")</f>
        <v/>
      </c>
      <c r="AC65" s="102" t="str">
        <f>_xlfn.IFNA(INDEX('R10 XCM Wil'!$J$2:$J$77,MATCH(Junior[[#This Row],[Rider]],'R10 XCM Wil'!$D$2:$D$77,0)),"")</f>
        <v/>
      </c>
      <c r="AD65" s="26">
        <f>6-COUNTBLANK(Junior[[#This Row],[R1 XCO O''Hal]:[R10 XCM Melrose]])</f>
        <v>1</v>
      </c>
      <c r="AE65" s="26" cm="1">
        <f t="array" ref="AE65">IF(Junior[[#This Row],[Number of Rounds]]&lt;=4,SUM(IF(ISNA(X65:AC65),0,X65:AC65)),SUM(LARGE(X65:AC65,{1,2,3,4})))</f>
        <v>340</v>
      </c>
      <c r="AF65" s="30" cm="1">
        <f t="array" ref="AF65">44-SUM(IF(AE65&gt;$AE$18:$AE$84,1/COUNTIF($AE$18:$AE$84,$AE$18:$AE$84)))</f>
        <v>36</v>
      </c>
    </row>
    <row r="66" spans="1:32" ht="17" thickBot="1">
      <c r="A66" s="82" t="s">
        <v>1436</v>
      </c>
      <c r="B66" s="58" t="str">
        <f>_xlfn.IFNA(INDEX('R1 XCO OHal'!$W$2:$W$200,MATCH(Men[[#This Row],[Rider]],'R1 XCO OHal'!$D$2:$D$200,0)),"")</f>
        <v/>
      </c>
      <c r="C66" s="58">
        <f>_xlfn.IFNA(INDEX('R4 XCM Prospect'!$I$2:$I$200,MATCH(Men[[#This Row],[Rider]],'R4 XCM Prospect'!$F$2:$F$200,0)),"")</f>
        <v>252</v>
      </c>
      <c r="D66" s="58">
        <f>_xlfn.IFNA(INDEX('R5 XCM Kin'!$J$2:$J$200,MATCH(Men[[#This Row],[Rider]],'R5 XCM Kin'!$F$2:$F$200,0)),"")</f>
        <v>234</v>
      </c>
      <c r="E66" s="58">
        <f>_xlfn.IFNA(INDEX('R6 XCM CB'!$J$2:$J$250,MATCH(Men[[#This Row],[Rider]],'R6 XCM CB'!$F$2:$F$250,0)),"")</f>
        <v>180</v>
      </c>
      <c r="F66" s="58" t="str">
        <f>_xlfn.IFNA(INDEX('R9 XCO Mel'!$J$2:$J$62,MATCH(Men[[#This Row],[Rider]],'R9 XCO Mel'!$D$2:$D$62,0)),"")</f>
        <v/>
      </c>
      <c r="G66" s="58" t="str">
        <f>_xlfn.IFNA(INDEX('R10 XCM Wil'!$J$2:$J$77,MATCH(Men[[#This Row],[Rider]],'R10 XCM Wil'!$D$2:$D$77,0)),"")</f>
        <v/>
      </c>
      <c r="H66" s="58">
        <f>6-COUNTBLANK(Men[[#This Row],[R1 XCO O''Hal]:[R10 XCM Melrose]])</f>
        <v>3</v>
      </c>
      <c r="I66" s="104" cm="1">
        <f t="array" ref="I66">IF(Men[[#This Row],[Number of Rounds]]&lt;=4,SUM(IF(ISNA(B66:G66),0,B66:G66)),SUM(LARGE(B66:G66,{1,2,3,4})))</f>
        <v>666</v>
      </c>
      <c r="J66" s="29" cm="1">
        <f t="array" ref="J66">133-SUM(IF(I66&gt;$I$18:$I$199,1/COUNTIF($I$18:$I$199,$I$18:$I$199)))</f>
        <v>49</v>
      </c>
      <c r="L66" s="75"/>
      <c r="M66" s="76"/>
      <c r="N66" s="76"/>
      <c r="O66" s="76"/>
      <c r="P66" s="76"/>
      <c r="Q66" s="76"/>
      <c r="R66" s="76"/>
      <c r="S66" s="76"/>
      <c r="T66" s="76"/>
      <c r="U66" s="76"/>
      <c r="W66" s="126" t="s">
        <v>1056</v>
      </c>
      <c r="X66" s="124">
        <f>_xlfn.IFNA(INDEX('R1 XCO OHal'!$W$2:$W$200,MATCH(Junior[[#This Row],[Rider]],'R1 XCO OHal'!$D$2:$D$200,0)),"")</f>
        <v>330</v>
      </c>
      <c r="Y66" s="124" t="str">
        <f>_xlfn.IFNA(INDEX('R4 XCM Prospect'!$I$2:$I$200,MATCH(Junior[[#This Row],[Rider]],'R4 XCM Prospect'!$F$2:$F$200,0)),"")</f>
        <v/>
      </c>
      <c r="Z66" s="124" t="str">
        <f>_xlfn.IFNA(INDEX('R5 XCM Kin'!$J$2:$J$200,MATCH(Junior[[#This Row],[Rider]],'R5 XCM Kin'!$F$2:$F$200,0)),"")</f>
        <v/>
      </c>
      <c r="AA66" s="124" t="str">
        <f>_xlfn.IFNA(INDEX('R6 XCM CB'!$J$2:$J$250,MATCH(Junior[[#This Row],[Rider]],'R6 XCM CB'!$F$2:$F$250,0)),"")</f>
        <v/>
      </c>
      <c r="AB66" s="102" t="str">
        <f>_xlfn.IFNA(INDEX('R9 XCO Mel'!$J$2:$J$62,MATCH(Junior[[#This Row],[Rider]],'R9 XCO Mel'!$D$2:$D$62,0)),"")</f>
        <v/>
      </c>
      <c r="AC66" s="102" t="str">
        <f>_xlfn.IFNA(INDEX('R10 XCM Wil'!$J$2:$J$77,MATCH(Junior[[#This Row],[Rider]],'R10 XCM Wil'!$D$2:$D$77,0)),"")</f>
        <v/>
      </c>
      <c r="AD66" s="125">
        <f>6-COUNTBLANK(Junior[[#This Row],[R1 XCO O''Hal]:[R10 XCM Melrose]])</f>
        <v>1</v>
      </c>
      <c r="AE66" s="125" cm="1">
        <f t="array" ref="AE66">IF(Junior[[#This Row],[Number of Rounds]]&lt;=4,SUM(IF(ISNA(X66:AC66),0,X66:AC66)),SUM(LARGE(X66:AC66,{1,2,3,4})))</f>
        <v>330</v>
      </c>
      <c r="AF66" s="30" cm="1">
        <f t="array" ref="AF66">44-SUM(IF(AE66&gt;$AE$18:$AE$84,1/COUNTIF($AE$18:$AE$84,$AE$18:$AE$84)))</f>
        <v>37</v>
      </c>
    </row>
    <row r="67" spans="1:32" ht="17" thickBot="1">
      <c r="A67" s="82" t="s">
        <v>1023</v>
      </c>
      <c r="B67" s="58">
        <f>_xlfn.IFNA(INDEX('R1 XCO OHal'!$W$2:$W$200,MATCH(Men[[#This Row],[Rider]],'R1 XCO OHal'!$D$2:$D$200,0)),"")</f>
        <v>252</v>
      </c>
      <c r="C67" s="58">
        <f>_xlfn.IFNA(INDEX('R4 XCM Prospect'!$I$2:$I$200,MATCH(Men[[#This Row],[Rider]],'R4 XCM Prospect'!$F$2:$F$200,0)),"")</f>
        <v>210</v>
      </c>
      <c r="D67" s="58" t="str">
        <f>_xlfn.IFNA(INDEX('R5 XCM Kin'!$J$2:$J$200,MATCH(Men[[#This Row],[Rider]],'R5 XCM Kin'!$F$2:$F$200,0)),"")</f>
        <v/>
      </c>
      <c r="E67" s="58">
        <f>_xlfn.IFNA(INDEX('R6 XCM CB'!$J$2:$J$250,MATCH(Men[[#This Row],[Rider]],'R6 XCM CB'!$F$2:$F$250,0)),"")</f>
        <v>190</v>
      </c>
      <c r="F67" s="58" t="str">
        <f>_xlfn.IFNA(INDEX('R9 XCO Mel'!$J$2:$J$62,MATCH(Men[[#This Row],[Rider]],'R9 XCO Mel'!$D$2:$D$62,0)),"")</f>
        <v/>
      </c>
      <c r="G67" s="58" t="str">
        <f>_xlfn.IFNA(INDEX('R10 XCM Wil'!$J$2:$J$77,MATCH(Men[[#This Row],[Rider]],'R10 XCM Wil'!$D$2:$D$77,0)),"")</f>
        <v/>
      </c>
      <c r="H67" s="58">
        <f>6-COUNTBLANK(Men[[#This Row],[R1 XCO O''Hal]:[R10 XCM Melrose]])</f>
        <v>3</v>
      </c>
      <c r="I67" s="104" cm="1">
        <f t="array" ref="I67">IF(Men[[#This Row],[Number of Rounds]]&lt;=4,SUM(IF(ISNA(B67:G67),0,B67:G67)),SUM(LARGE(B67:G67,{1,2,3,4})))</f>
        <v>652</v>
      </c>
      <c r="J67" s="29" cm="1">
        <f t="array" ref="J67">133-SUM(IF(I67&gt;$I$18:$I$199,1/COUNTIF($I$18:$I$199,$I$18:$I$199)))</f>
        <v>50</v>
      </c>
      <c r="L67" s="75"/>
      <c r="M67" s="76"/>
      <c r="N67" s="76"/>
      <c r="O67" s="76"/>
      <c r="P67" s="76"/>
      <c r="Q67" s="76"/>
      <c r="R67" s="76"/>
      <c r="S67" s="76"/>
      <c r="T67" s="76"/>
      <c r="U67" s="76"/>
      <c r="W67" s="126" t="s">
        <v>1803</v>
      </c>
      <c r="X67" s="124" t="str">
        <f>_xlfn.IFNA(INDEX('R1 XCO OHal'!$W$2:$W$200,MATCH(Junior[[#This Row],[Rider]],'R1 XCO OHal'!$D$2:$D$200,0)),"")</f>
        <v/>
      </c>
      <c r="Y67" s="124" t="str">
        <f>_xlfn.IFNA(INDEX('R4 XCM Prospect'!$I$2:$I$200,MATCH(Junior[[#This Row],[Rider]],'R4 XCM Prospect'!$F$2:$F$200,0)),"")</f>
        <v/>
      </c>
      <c r="Z67" s="124" t="str">
        <f>_xlfn.IFNA(INDEX('R5 XCM Kin'!$J$2:$J$200,MATCH(Junior[[#This Row],[Rider]],'R5 XCM Kin'!$F$2:$F$200,0)),"")</f>
        <v/>
      </c>
      <c r="AA67" s="124" t="str">
        <f>_xlfn.IFNA(INDEX('R6 XCM CB'!$J$2:$J$250,MATCH(Junior[[#This Row],[Rider]],'R6 XCM CB'!$F$2:$F$250,0)),"")</f>
        <v/>
      </c>
      <c r="AB67" s="102" t="str">
        <f>_xlfn.IFNA(INDEX('R9 XCO Mel'!$J$2:$J$62,MATCH(Junior[[#This Row],[Rider]],'R9 XCO Mel'!$D$2:$D$62,0)),"")</f>
        <v/>
      </c>
      <c r="AC67" s="102">
        <f>_xlfn.IFNA(INDEX('R10 XCM Wil'!$J$2:$J$77,MATCH(Junior[[#This Row],[Rider]],'R10 XCM Wil'!$D$2:$D$77,0)),"")</f>
        <v>250</v>
      </c>
      <c r="AD67" s="125">
        <f>6-COUNTBLANK(Junior[[#This Row],[R1 XCO O''Hal]:[R10 XCM Melrose]])</f>
        <v>1</v>
      </c>
      <c r="AE67" s="125" cm="1">
        <f t="array" ref="AE67">IF(Junior[[#This Row],[Number of Rounds]]&lt;=4,SUM(IF(ISNA(X67:AC67),0,X67:AC67)),SUM(LARGE(X67:AC67,{1,2,3,4})))</f>
        <v>250</v>
      </c>
      <c r="AF67" s="30" cm="1">
        <f t="array" ref="AF67">44-SUM(IF(AE67&gt;$AE$18:$AE$84,1/COUNTIF($AE$18:$AE$84,$AE$18:$AE$84)))</f>
        <v>38</v>
      </c>
    </row>
    <row r="68" spans="1:32" ht="17" thickBot="1">
      <c r="A68" s="82" t="s">
        <v>959</v>
      </c>
      <c r="B68" s="58">
        <f>_xlfn.IFNA(INDEX('R1 XCO OHal'!$W$2:$W$200,MATCH(Men[[#This Row],[Rider]],'R1 XCO OHal'!$D$2:$D$200,0)),"")</f>
        <v>290</v>
      </c>
      <c r="C68" s="58" t="str">
        <f>_xlfn.IFNA(INDEX('R4 XCM Prospect'!$I$2:$I$200,MATCH(Men[[#This Row],[Rider]],'R4 XCM Prospect'!$F$2:$F$200,0)),"")</f>
        <v/>
      </c>
      <c r="D68" s="58" t="str">
        <f>_xlfn.IFNA(INDEX('R5 XCM Kin'!$J$2:$J$200,MATCH(Men[[#This Row],[Rider]],'R5 XCM Kin'!$F$2:$F$200,0)),"")</f>
        <v/>
      </c>
      <c r="E68" s="58">
        <f>_xlfn.IFNA(INDEX('R6 XCM CB'!$J$2:$J$250,MATCH(Men[[#This Row],[Rider]],'R6 XCM CB'!$F$2:$F$250,0)),"")</f>
        <v>360</v>
      </c>
      <c r="F68" s="58" t="str">
        <f>_xlfn.IFNA(INDEX('R9 XCO Mel'!$J$2:$J$62,MATCH(Men[[#This Row],[Rider]],'R9 XCO Mel'!$D$2:$D$62,0)),"")</f>
        <v/>
      </c>
      <c r="G68" s="58" t="str">
        <f>_xlfn.IFNA(INDEX('R10 XCM Wil'!$J$2:$J$77,MATCH(Men[[#This Row],[Rider]],'R10 XCM Wil'!$D$2:$D$77,0)),"")</f>
        <v/>
      </c>
      <c r="H68" s="58">
        <f>6-COUNTBLANK(Men[[#This Row],[R1 XCO O''Hal]:[R10 XCM Melrose]])</f>
        <v>2</v>
      </c>
      <c r="I68" s="104" cm="1">
        <f t="array" ref="I68">IF(Men[[#This Row],[Number of Rounds]]&lt;=4,SUM(IF(ISNA(B68:G68),0,B68:G68)),SUM(LARGE(B68:G68,{1,2,3,4})))</f>
        <v>650</v>
      </c>
      <c r="J68" s="29" cm="1">
        <f t="array" ref="J68">133-SUM(IF(I68&gt;$I$18:$I$199,1/COUNTIF($I$18:$I$199,$I$18:$I$199)))</f>
        <v>51</v>
      </c>
      <c r="L68" s="75"/>
      <c r="M68" s="76"/>
      <c r="N68" s="76"/>
      <c r="O68" s="76"/>
      <c r="P68" s="76"/>
      <c r="Q68" s="76"/>
      <c r="R68" s="76"/>
      <c r="S68" s="76"/>
      <c r="T68" s="76"/>
      <c r="U68" s="76"/>
      <c r="W68" s="106" t="s">
        <v>1802</v>
      </c>
      <c r="X68" s="25" t="str">
        <f>_xlfn.IFNA(INDEX('R1 XCO OHal'!$W$2:$W$200,MATCH(Junior[[#This Row],[Rider]],'R1 XCO OHal'!$D$2:$D$200,0)),"")</f>
        <v/>
      </c>
      <c r="Y68" s="25" t="str">
        <f>_xlfn.IFNA(INDEX('R4 XCM Prospect'!$I$2:$I$200,MATCH(Junior[[#This Row],[Rider]],'R4 XCM Prospect'!$F$2:$F$200,0)),"")</f>
        <v/>
      </c>
      <c r="Z68" s="25" t="str">
        <f>_xlfn.IFNA(INDEX('R5 XCM Kin'!$J$2:$J$200,MATCH(Junior[[#This Row],[Rider]],'R5 XCM Kin'!$F$2:$F$200,0)),"")</f>
        <v/>
      </c>
      <c r="AA68" s="25" t="str">
        <f>_xlfn.IFNA(INDEX('R6 XCM CB'!$J$2:$J$250,MATCH(Junior[[#This Row],[Rider]],'R6 XCM CB'!$F$2:$F$250,0)),"")</f>
        <v/>
      </c>
      <c r="AB68" s="102" t="str">
        <f>_xlfn.IFNA(INDEX('R9 XCO Mel'!$J$2:$J$62,MATCH(Junior[[#This Row],[Rider]],'R9 XCO Mel'!$D$2:$D$62,0)),"")</f>
        <v/>
      </c>
      <c r="AC68" s="102">
        <f>_xlfn.IFNA(INDEX('R10 XCM Wil'!$J$2:$J$77,MATCH(Junior[[#This Row],[Rider]],'R10 XCM Wil'!$D$2:$D$77,0)),"")</f>
        <v>250</v>
      </c>
      <c r="AD68" s="26">
        <f>6-COUNTBLANK(Junior[[#This Row],[R1 XCO O''Hal]:[R10 XCM Melrose]])</f>
        <v>1</v>
      </c>
      <c r="AE68" s="26" cm="1">
        <f t="array" ref="AE68">IF(Junior[[#This Row],[Number of Rounds]]&lt;=4,SUM(IF(ISNA(X68:AC68),0,X68:AC68)),SUM(LARGE(X68:AC68,{1,2,3,4})))</f>
        <v>250</v>
      </c>
      <c r="AF68" s="30" cm="1">
        <f t="array" ref="AF68">44-SUM(IF(AE68&gt;$AE$18:$AE$84,1/COUNTIF($AE$18:$AE$84,$AE$18:$AE$84)))</f>
        <v>38</v>
      </c>
    </row>
    <row r="69" spans="1:32" ht="17" thickBot="1">
      <c r="A69" s="82" t="s">
        <v>1817</v>
      </c>
      <c r="B69" s="58" t="str">
        <f>_xlfn.IFNA(INDEX('R1 XCO OHal'!$W$2:$W$200,MATCH(Men[[#This Row],[Rider]],'R1 XCO OHal'!$D$2:$D$200,0)),"")</f>
        <v/>
      </c>
      <c r="C69" s="58" t="str">
        <f>_xlfn.IFNA(INDEX('R4 XCM Prospect'!$I$2:$I$200,MATCH(Men[[#This Row],[Rider]],'R4 XCM Prospect'!$F$2:$F$200,0)),"")</f>
        <v/>
      </c>
      <c r="D69" s="58" t="str">
        <f>_xlfn.IFNA(INDEX('R5 XCM Kin'!$J$2:$J$200,MATCH(Men[[#This Row],[Rider]],'R5 XCM Kin'!$F$2:$F$200,0)),"")</f>
        <v/>
      </c>
      <c r="E69" s="58" t="str">
        <f>_xlfn.IFNA(INDEX('R6 XCM CB'!$J$2:$J$250,MATCH(Men[[#This Row],[Rider]],'R6 XCM CB'!$F$2:$F$250,0)),"")</f>
        <v/>
      </c>
      <c r="F69" s="58">
        <f>_xlfn.IFNA(INDEX('R9 XCO Mel'!$J$2:$J$62,MATCH(Men[[#This Row],[Rider]],'R9 XCO Mel'!$D$2:$D$62,0)),"")</f>
        <v>336</v>
      </c>
      <c r="G69" s="58">
        <f>_xlfn.IFNA(INDEX('R10 XCM Wil'!$J$2:$J$77,MATCH(Men[[#This Row],[Rider]],'R10 XCM Wil'!$D$2:$D$77,0)),"")</f>
        <v>312</v>
      </c>
      <c r="H69" s="58">
        <f>6-COUNTBLANK(Men[[#This Row],[R1 XCO O''Hal]:[R10 XCM Melrose]])</f>
        <v>2</v>
      </c>
      <c r="I69" s="104" cm="1">
        <f t="array" ref="I69">IF(Men[[#This Row],[Number of Rounds]]&lt;=4,SUM(IF(ISNA(B69:G69),0,B69:G69)),SUM(LARGE(B69:G69,{1,2,3,4})))</f>
        <v>648</v>
      </c>
      <c r="J69" s="29" cm="1">
        <f t="array" ref="J69">133-SUM(IF(I69&gt;$I$18:$I$199,1/COUNTIF($I$18:$I$199,$I$18:$I$199)))</f>
        <v>52</v>
      </c>
      <c r="L69" s="75"/>
      <c r="M69" s="76"/>
      <c r="N69" s="76"/>
      <c r="O69" s="76"/>
      <c r="P69" s="76"/>
      <c r="Q69" s="76"/>
      <c r="R69" s="76"/>
      <c r="S69" s="76"/>
      <c r="T69" s="76"/>
      <c r="U69" s="76"/>
      <c r="W69" s="126" t="s">
        <v>1231</v>
      </c>
      <c r="X69" s="124" t="str">
        <f>_xlfn.IFNA(INDEX('R1 XCO OHal'!$W$2:$W$200,MATCH(Junior[[#This Row],[Rider]],'R1 XCO OHal'!$D$2:$D$200,0)),"")</f>
        <v/>
      </c>
      <c r="Y69" s="124">
        <f>_xlfn.IFNA(INDEX('R4 XCM Prospect'!$I$2:$I$200,MATCH(Junior[[#This Row],[Rider]],'R4 XCM Prospect'!$F$2:$F$200,0)),"")</f>
        <v>250</v>
      </c>
      <c r="Z69" s="124" t="str">
        <f>_xlfn.IFNA(INDEX('R5 XCM Kin'!$J$2:$J$200,MATCH(Junior[[#This Row],[Rider]],'R5 XCM Kin'!$F$2:$F$200,0)),"")</f>
        <v/>
      </c>
      <c r="AA69" s="124" t="str">
        <f>_xlfn.IFNA(INDEX('R6 XCM CB'!$J$2:$J$250,MATCH(Junior[[#This Row],[Rider]],'R6 XCM CB'!$F$2:$F$250,0)),"")</f>
        <v/>
      </c>
      <c r="AB69" s="102" t="str">
        <f>_xlfn.IFNA(INDEX('R9 XCO Mel'!$J$2:$J$62,MATCH(Junior[[#This Row],[Rider]],'R9 XCO Mel'!$D$2:$D$62,0)),"")</f>
        <v/>
      </c>
      <c r="AC69" s="102" t="str">
        <f>_xlfn.IFNA(INDEX('R10 XCM Wil'!$J$2:$J$77,MATCH(Junior[[#This Row],[Rider]],'R10 XCM Wil'!$D$2:$D$77,0)),"")</f>
        <v/>
      </c>
      <c r="AD69" s="125">
        <f>6-COUNTBLANK(Junior[[#This Row],[R1 XCO O''Hal]:[R10 XCM Melrose]])</f>
        <v>1</v>
      </c>
      <c r="AE69" s="125" cm="1">
        <f t="array" ref="AE69">IF(Junior[[#This Row],[Number of Rounds]]&lt;=4,SUM(IF(ISNA(X69:AC69),0,X69:AC69)),SUM(LARGE(X69:AC69,{1,2,3,4})))</f>
        <v>250</v>
      </c>
      <c r="AF69" s="30" cm="1">
        <f t="array" ref="AF69">44-SUM(IF(AE69&gt;$AE$18:$AE$84,1/COUNTIF($AE$18:$AE$84,$AE$18:$AE$84)))</f>
        <v>38</v>
      </c>
    </row>
    <row r="70" spans="1:32" ht="17" thickBot="1">
      <c r="A70" s="82" t="s">
        <v>1009</v>
      </c>
      <c r="B70" s="58">
        <f>_xlfn.IFNA(INDEX('R1 XCO OHal'!$W$2:$W$200,MATCH(Men[[#This Row],[Rider]],'R1 XCO OHal'!$D$2:$D$200,0)),"")</f>
        <v>182</v>
      </c>
      <c r="C70" s="58" t="str">
        <f>_xlfn.IFNA(INDEX('R4 XCM Prospect'!$I$2:$I$200,MATCH(Men[[#This Row],[Rider]],'R4 XCM Prospect'!$F$2:$F$200,0)),"")</f>
        <v/>
      </c>
      <c r="D70" s="58" t="str">
        <f>_xlfn.IFNA(INDEX('R5 XCM Kin'!$J$2:$J$200,MATCH(Men[[#This Row],[Rider]],'R5 XCM Kin'!$F$2:$F$200,0)),"")</f>
        <v/>
      </c>
      <c r="E70" s="58" t="str">
        <f>_xlfn.IFNA(INDEX('R6 XCM CB'!$J$2:$J$250,MATCH(Men[[#This Row],[Rider]],'R6 XCM CB'!$F$2:$F$250,0)),"")</f>
        <v/>
      </c>
      <c r="F70" s="58">
        <f>_xlfn.IFNA(INDEX('R9 XCO Mel'!$J$2:$J$62,MATCH(Men[[#This Row],[Rider]],'R9 XCO Mel'!$D$2:$D$62,0)),"")</f>
        <v>217</v>
      </c>
      <c r="G70" s="58">
        <f>_xlfn.IFNA(INDEX('R10 XCM Wil'!$J$2:$J$77,MATCH(Men[[#This Row],[Rider]],'R10 XCM Wil'!$D$2:$D$77,0)),"")</f>
        <v>234</v>
      </c>
      <c r="H70" s="58">
        <f>6-COUNTBLANK(Men[[#This Row],[R1 XCO O''Hal]:[R10 XCM Melrose]])</f>
        <v>3</v>
      </c>
      <c r="I70" s="104" cm="1">
        <f t="array" ref="I70">IF(Men[[#This Row],[Number of Rounds]]&lt;=4,SUM(IF(ISNA(B70:G70),0,B70:G70)),SUM(LARGE(B70:G70,{1,2,3,4})))</f>
        <v>633</v>
      </c>
      <c r="J70" s="29" cm="1">
        <f t="array" ref="J70">133-SUM(IF(I70&gt;$I$18:$I$199,1/COUNTIF($I$18:$I$199,$I$18:$I$199)))</f>
        <v>53</v>
      </c>
      <c r="L70" s="75"/>
      <c r="M70" s="76"/>
      <c r="N70" s="76"/>
      <c r="O70" s="76"/>
      <c r="P70" s="76"/>
      <c r="Q70" s="76"/>
      <c r="R70" s="76"/>
      <c r="S70" s="76"/>
      <c r="T70" s="76"/>
      <c r="U70" s="76"/>
      <c r="W70" s="106" t="s">
        <v>1233</v>
      </c>
      <c r="X70" s="25" t="str">
        <f>_xlfn.IFNA(INDEX('R1 XCO OHal'!$W$2:$W$200,MATCH(Junior[[#This Row],[Rider]],'R1 XCO OHal'!$D$2:$D$200,0)),"")</f>
        <v/>
      </c>
      <c r="Y70" s="25">
        <f>_xlfn.IFNA(INDEX('R4 XCM Prospect'!$I$2:$I$200,MATCH(Junior[[#This Row],[Rider]],'R4 XCM Prospect'!$F$2:$F$200,0)),"")</f>
        <v>225</v>
      </c>
      <c r="Z70" s="25" t="str">
        <f>_xlfn.IFNA(INDEX('R5 XCM Kin'!$J$2:$J$200,MATCH(Junior[[#This Row],[Rider]],'R5 XCM Kin'!$F$2:$F$200,0)),"")</f>
        <v/>
      </c>
      <c r="AA70" s="25" t="str">
        <f>_xlfn.IFNA(INDEX('R6 XCM CB'!$J$2:$J$250,MATCH(Junior[[#This Row],[Rider]],'R6 XCM CB'!$F$2:$F$250,0)),"")</f>
        <v/>
      </c>
      <c r="AB70" s="102" t="str">
        <f>_xlfn.IFNA(INDEX('R9 XCO Mel'!$J$2:$J$62,MATCH(Junior[[#This Row],[Rider]],'R9 XCO Mel'!$D$2:$D$62,0)),"")</f>
        <v/>
      </c>
      <c r="AC70" s="102" t="str">
        <f>_xlfn.IFNA(INDEX('R10 XCM Wil'!$J$2:$J$77,MATCH(Junior[[#This Row],[Rider]],'R10 XCM Wil'!$D$2:$D$77,0)),"")</f>
        <v/>
      </c>
      <c r="AD70" s="26">
        <f>6-COUNTBLANK(Junior[[#This Row],[R1 XCO O''Hal]:[R10 XCM Melrose]])</f>
        <v>1</v>
      </c>
      <c r="AE70" s="26" cm="1">
        <f t="array" ref="AE70">IF(Junior[[#This Row],[Number of Rounds]]&lt;=4,SUM(IF(ISNA(X70:AC70),0,X70:AC70)),SUM(LARGE(X70:AC70,{1,2,3,4})))</f>
        <v>225</v>
      </c>
      <c r="AF70" s="30" cm="1">
        <f t="array" ref="AF70">44-SUM(IF(AE70&gt;$AE$18:$AE$84,1/COUNTIF($AE$18:$AE$84,$AE$18:$AE$84)))</f>
        <v>39</v>
      </c>
    </row>
    <row r="71" spans="1:32" ht="17" thickBot="1">
      <c r="A71" s="82" t="s">
        <v>1793</v>
      </c>
      <c r="B71" s="58" t="str">
        <f>_xlfn.IFNA(INDEX('R1 XCO OHal'!$W$2:$W$200,MATCH(Men[[#This Row],[Rider]],'R1 XCO OHal'!$D$2:$D$200,0)),"")</f>
        <v/>
      </c>
      <c r="C71" s="58" t="str">
        <f>_xlfn.IFNA(INDEX('R4 XCM Prospect'!$I$2:$I$200,MATCH(Men[[#This Row],[Rider]],'R4 XCM Prospect'!$F$2:$F$200,0)),"")</f>
        <v/>
      </c>
      <c r="D71" s="58" t="str">
        <f>_xlfn.IFNA(INDEX('R5 XCM Kin'!$J$2:$J$200,MATCH(Men[[#This Row],[Rider]],'R5 XCM Kin'!$F$2:$F$200,0)),"")</f>
        <v/>
      </c>
      <c r="E71" s="58" t="str">
        <f>_xlfn.IFNA(INDEX('R6 XCM CB'!$J$2:$J$250,MATCH(Men[[#This Row],[Rider]],'R6 XCM CB'!$F$2:$F$250,0)),"")</f>
        <v/>
      </c>
      <c r="F71" s="58">
        <f>_xlfn.IFNA(INDEX('R9 XCO Mel'!$J$2:$J$62,MATCH(Men[[#This Row],[Rider]],'R9 XCO Mel'!$D$2:$D$62,0)),"")</f>
        <v>380</v>
      </c>
      <c r="G71" s="58">
        <f>_xlfn.IFNA(INDEX('R10 XCM Wil'!$J$2:$J$77,MATCH(Men[[#This Row],[Rider]],'R10 XCM Wil'!$D$2:$D$77,0)),"")</f>
        <v>250</v>
      </c>
      <c r="H71" s="58">
        <f>6-COUNTBLANK(Men[[#This Row],[R1 XCO O''Hal]:[R10 XCM Melrose]])</f>
        <v>2</v>
      </c>
      <c r="I71" s="104" cm="1">
        <f t="array" ref="I71">IF(Men[[#This Row],[Number of Rounds]]&lt;=4,SUM(IF(ISNA(B71:G71),0,B71:G71)),SUM(LARGE(B71:G71,{1,2,3,4})))</f>
        <v>630</v>
      </c>
      <c r="J71" s="29" cm="1">
        <f t="array" ref="J71">133-SUM(IF(I71&gt;$I$18:$I$199,1/COUNTIF($I$18:$I$199,$I$18:$I$199)))</f>
        <v>54</v>
      </c>
      <c r="W71" s="106" t="s">
        <v>1234</v>
      </c>
      <c r="X71" s="25" t="str">
        <f>_xlfn.IFNA(INDEX('R1 XCO OHal'!$W$2:$W$200,MATCH(Junior[[#This Row],[Rider]],'R1 XCO OHal'!$D$2:$D$200,0)),"")</f>
        <v/>
      </c>
      <c r="Y71" s="25">
        <f>_xlfn.IFNA(INDEX('R4 XCM Prospect'!$I$2:$I$200,MATCH(Junior[[#This Row],[Rider]],'R4 XCM Prospect'!$F$2:$F$200,0)),"")</f>
        <v>225</v>
      </c>
      <c r="Z71" s="25" t="str">
        <f>_xlfn.IFNA(INDEX('R5 XCM Kin'!$J$2:$J$200,MATCH(Junior[[#This Row],[Rider]],'R5 XCM Kin'!$F$2:$F$200,0)),"")</f>
        <v/>
      </c>
      <c r="AA71" s="25" t="str">
        <f>_xlfn.IFNA(INDEX('R6 XCM CB'!$J$2:$J$250,MATCH(Junior[[#This Row],[Rider]],'R6 XCM CB'!$F$2:$F$250,0)),"")</f>
        <v/>
      </c>
      <c r="AB71" s="102" t="str">
        <f>_xlfn.IFNA(INDEX('R9 XCO Mel'!$J$2:$J$62,MATCH(Junior[[#This Row],[Rider]],'R9 XCO Mel'!$D$2:$D$62,0)),"")</f>
        <v/>
      </c>
      <c r="AC71" s="102" t="str">
        <f>_xlfn.IFNA(INDEX('R10 XCM Wil'!$J$2:$J$77,MATCH(Junior[[#This Row],[Rider]],'R10 XCM Wil'!$D$2:$D$77,0)),"")</f>
        <v/>
      </c>
      <c r="AD71" s="26">
        <f>6-COUNTBLANK(Junior[[#This Row],[R1 XCO O''Hal]:[R10 XCM Melrose]])</f>
        <v>1</v>
      </c>
      <c r="AE71" s="26" cm="1">
        <f t="array" ref="AE71">IF(Junior[[#This Row],[Number of Rounds]]&lt;=4,SUM(IF(ISNA(X71:AC71),0,X71:AC71)),SUM(LARGE(X71:AC71,{1,2,3,4})))</f>
        <v>225</v>
      </c>
      <c r="AF71" s="30" cm="1">
        <f t="array" ref="AF71">44-SUM(IF(AE71&gt;$AE$18:$AE$84,1/COUNTIF($AE$18:$AE$84,$AE$18:$AE$84)))</f>
        <v>39</v>
      </c>
    </row>
    <row r="72" spans="1:32" ht="17" thickBot="1">
      <c r="A72" s="82" t="s">
        <v>1818</v>
      </c>
      <c r="B72" s="58" t="str">
        <f>_xlfn.IFNA(INDEX('R1 XCO OHal'!$W$2:$W$200,MATCH(Men[[#This Row],[Rider]],'R1 XCO OHal'!$D$2:$D$200,0)),"")</f>
        <v/>
      </c>
      <c r="C72" s="58" t="str">
        <f>_xlfn.IFNA(INDEX('R4 XCM Prospect'!$I$2:$I$200,MATCH(Men[[#This Row],[Rider]],'R4 XCM Prospect'!$F$2:$F$200,0)),"")</f>
        <v/>
      </c>
      <c r="D72" s="58" t="str">
        <f>_xlfn.IFNA(INDEX('R5 XCM Kin'!$J$2:$J$200,MATCH(Men[[#This Row],[Rider]],'R5 XCM Kin'!$F$2:$F$200,0)),"")</f>
        <v/>
      </c>
      <c r="E72" s="58" t="str">
        <f>_xlfn.IFNA(INDEX('R6 XCM CB'!$J$2:$J$250,MATCH(Men[[#This Row],[Rider]],'R6 XCM CB'!$F$2:$F$250,0)),"")</f>
        <v/>
      </c>
      <c r="F72" s="58">
        <f>_xlfn.IFNA(INDEX('R9 XCO Mel'!$J$2:$J$62,MATCH(Men[[#This Row],[Rider]],'R9 XCO Mel'!$D$2:$D$62,0)),"")</f>
        <v>350</v>
      </c>
      <c r="G72" s="58">
        <f>_xlfn.IFNA(INDEX('R10 XCM Wil'!$J$2:$J$77,MATCH(Men[[#This Row],[Rider]],'R10 XCM Wil'!$D$2:$D$77,0)),"")</f>
        <v>266</v>
      </c>
      <c r="H72" s="58">
        <f>6-COUNTBLANK(Men[[#This Row],[R1 XCO O''Hal]:[R10 XCM Melrose]])</f>
        <v>2</v>
      </c>
      <c r="I72" s="104" cm="1">
        <f t="array" ref="I72">IF(Men[[#This Row],[Number of Rounds]]&lt;=4,SUM(IF(ISNA(B72:G72),0,B72:G72)),SUM(LARGE(B72:G72,{1,2,3,4})))</f>
        <v>616</v>
      </c>
      <c r="J72" s="29" cm="1">
        <f t="array" ref="J72">133-SUM(IF(I72&gt;$I$18:$I$199,1/COUNTIF($I$18:$I$199,$I$18:$I$199)))</f>
        <v>55</v>
      </c>
      <c r="W72" s="106" t="s">
        <v>1804</v>
      </c>
      <c r="X72" s="25" t="str">
        <f>_xlfn.IFNA(INDEX('R1 XCO OHal'!$W$2:$W$200,MATCH(Junior[[#This Row],[Rider]],'R1 XCO OHal'!$D$2:$D$200,0)),"")</f>
        <v/>
      </c>
      <c r="Y72" s="25" t="str">
        <f>_xlfn.IFNA(INDEX('R4 XCM Prospect'!$I$2:$I$200,MATCH(Junior[[#This Row],[Rider]],'R4 XCM Prospect'!$F$2:$F$200,0)),"")</f>
        <v/>
      </c>
      <c r="Z72" s="25" t="str">
        <f>_xlfn.IFNA(INDEX('R5 XCM Kin'!$J$2:$J$200,MATCH(Junior[[#This Row],[Rider]],'R5 XCM Kin'!$F$2:$F$200,0)),"")</f>
        <v/>
      </c>
      <c r="AA72" s="25" t="str">
        <f>_xlfn.IFNA(INDEX('R6 XCM CB'!$J$2:$J$250,MATCH(Junior[[#This Row],[Rider]],'R6 XCM CB'!$F$2:$F$250,0)),"")</f>
        <v/>
      </c>
      <c r="AB72" s="102" t="str">
        <f>_xlfn.IFNA(INDEX('R9 XCO Mel'!$J$2:$J$62,MATCH(Junior[[#This Row],[Rider]],'R9 XCO Mel'!$D$2:$D$62,0)),"")</f>
        <v/>
      </c>
      <c r="AC72" s="102">
        <f>_xlfn.IFNA(INDEX('R10 XCM Wil'!$J$2:$J$77,MATCH(Junior[[#This Row],[Rider]],'R10 XCM Wil'!$D$2:$D$77,0)),"")</f>
        <v>225</v>
      </c>
      <c r="AD72" s="26">
        <f>6-COUNTBLANK(Junior[[#This Row],[R1 XCO O''Hal]:[R10 XCM Melrose]])</f>
        <v>1</v>
      </c>
      <c r="AE72" s="26" cm="1">
        <f t="array" ref="AE72">IF(Junior[[#This Row],[Number of Rounds]]&lt;=4,SUM(IF(ISNA(X72:AC72),0,X72:AC72)),SUM(LARGE(X72:AC72,{1,2,3,4})))</f>
        <v>225</v>
      </c>
      <c r="AF72" s="30" cm="1">
        <f t="array" ref="AF72">44-SUM(IF(AE72&gt;$AE$18:$AE$84,1/COUNTIF($AE$18:$AE$84,$AE$18:$AE$84)))</f>
        <v>39</v>
      </c>
    </row>
    <row r="73" spans="1:32" ht="17" thickBot="1">
      <c r="A73" s="82" t="s">
        <v>1419</v>
      </c>
      <c r="B73" s="58" t="str">
        <f>_xlfn.IFNA(INDEX('R1 XCO OHal'!$W$2:$W$200,MATCH(Men[[#This Row],[Rider]],'R1 XCO OHal'!$D$2:$D$200,0)),"")</f>
        <v/>
      </c>
      <c r="C73" s="58" t="str">
        <f>_xlfn.IFNA(INDEX('R4 XCM Prospect'!$I$2:$I$200,MATCH(Men[[#This Row],[Rider]],'R4 XCM Prospect'!$F$2:$F$200,0)),"")</f>
        <v/>
      </c>
      <c r="D73" s="58">
        <f>_xlfn.IFNA(INDEX('R5 XCM Kin'!$J$2:$J$200,MATCH(Men[[#This Row],[Rider]],'R5 XCM Kin'!$F$2:$F$200,0)),"")</f>
        <v>312</v>
      </c>
      <c r="E73" s="58">
        <f>_xlfn.IFNA(INDEX('R6 XCM CB'!$J$2:$J$250,MATCH(Men[[#This Row],[Rider]],'R6 XCM CB'!$F$2:$F$250,0)),"")</f>
        <v>304</v>
      </c>
      <c r="F73" s="58" t="str">
        <f>_xlfn.IFNA(INDEX('R9 XCO Mel'!$J$2:$J$62,MATCH(Men[[#This Row],[Rider]],'R9 XCO Mel'!$D$2:$D$62,0)),"")</f>
        <v/>
      </c>
      <c r="G73" s="58" t="str">
        <f>_xlfn.IFNA(INDEX('R10 XCM Wil'!$J$2:$J$77,MATCH(Men[[#This Row],[Rider]],'R10 XCM Wil'!$D$2:$D$77,0)),"")</f>
        <v/>
      </c>
      <c r="H73" s="58">
        <f>6-COUNTBLANK(Men[[#This Row],[R1 XCO O''Hal]:[R10 XCM Melrose]])</f>
        <v>2</v>
      </c>
      <c r="I73" s="104" cm="1">
        <f t="array" ref="I73">IF(Men[[#This Row],[Number of Rounds]]&lt;=4,SUM(IF(ISNA(B73:G73),0,B73:G73)),SUM(LARGE(B73:G73,{1,2,3,4})))</f>
        <v>616</v>
      </c>
      <c r="J73" s="29" cm="1">
        <f t="array" ref="J73">133-SUM(IF(I73&gt;$I$18:$I$199,1/COUNTIF($I$18:$I$199,$I$18:$I$199)))</f>
        <v>55</v>
      </c>
      <c r="W73" s="126" t="s">
        <v>1412</v>
      </c>
      <c r="X73" s="25" t="str">
        <f>_xlfn.IFNA(INDEX('R1 XCO OHal'!$W$2:$W$200,MATCH(Junior[[#This Row],[Rider]],'R1 XCO OHal'!$D$2:$D$200,0)),"")</f>
        <v/>
      </c>
      <c r="Y73" s="25" t="str">
        <f>_xlfn.IFNA(INDEX('R4 XCM Prospect'!$I$2:$I$200,MATCH(Junior[[#This Row],[Rider]],'R4 XCM Prospect'!$F$2:$F$200,0)),"")</f>
        <v/>
      </c>
      <c r="Z73" s="25">
        <f>_xlfn.IFNA(INDEX('R5 XCM Kin'!$J$2:$J$200,MATCH(Junior[[#This Row],[Rider]],'R5 XCM Kin'!$F$2:$F$200,0)),"")</f>
        <v>225</v>
      </c>
      <c r="AA73" s="25" t="str">
        <f>_xlfn.IFNA(INDEX('R6 XCM CB'!$J$2:$J$250,MATCH(Junior[[#This Row],[Rider]],'R6 XCM CB'!$F$2:$F$250,0)),"")</f>
        <v/>
      </c>
      <c r="AB73" s="102" t="str">
        <f>_xlfn.IFNA(INDEX('R9 XCO Mel'!$J$2:$J$62,MATCH(Junior[[#This Row],[Rider]],'R9 XCO Mel'!$D$2:$D$62,0)),"")</f>
        <v/>
      </c>
      <c r="AC73" s="102" t="str">
        <f>_xlfn.IFNA(INDEX('R10 XCM Wil'!$J$2:$J$77,MATCH(Junior[[#This Row],[Rider]],'R10 XCM Wil'!$D$2:$D$77,0)),"")</f>
        <v/>
      </c>
      <c r="AD73" s="26">
        <f>6-COUNTBLANK(Junior[[#This Row],[R1 XCO O''Hal]:[R10 XCM Melrose]])</f>
        <v>1</v>
      </c>
      <c r="AE73" s="26" cm="1">
        <f t="array" ref="AE73">IF(Junior[[#This Row],[Number of Rounds]]&lt;=4,SUM(IF(ISNA(X73:AC73),0,X73:AC73)),SUM(LARGE(X73:AC73,{1,2,3,4})))</f>
        <v>225</v>
      </c>
      <c r="AF73" s="30" cm="1">
        <f t="array" ref="AF73">44-SUM(IF(AE73&gt;$AE$18:$AE$84,1/COUNTIF($AE$18:$AE$84,$AE$18:$AE$84)))</f>
        <v>39</v>
      </c>
    </row>
    <row r="74" spans="1:32" ht="17" thickBot="1">
      <c r="A74" s="82" t="s">
        <v>1429</v>
      </c>
      <c r="B74" s="58" t="str">
        <f>_xlfn.IFNA(INDEX('R1 XCO OHal'!$W$2:$W$200,MATCH(Men[[#This Row],[Rider]],'R1 XCO OHal'!$D$2:$D$200,0)),"")</f>
        <v/>
      </c>
      <c r="C74" s="58" t="str">
        <f>_xlfn.IFNA(INDEX('R4 XCM Prospect'!$I$2:$I$200,MATCH(Men[[#This Row],[Rider]],'R4 XCM Prospect'!$F$2:$F$200,0)),"")</f>
        <v/>
      </c>
      <c r="D74" s="58">
        <f>_xlfn.IFNA(INDEX('R5 XCM Kin'!$J$2:$J$200,MATCH(Men[[#This Row],[Rider]],'R5 XCM Kin'!$F$2:$F$200,0)),"")</f>
        <v>259</v>
      </c>
      <c r="E74" s="58">
        <f>_xlfn.IFNA(INDEX('R6 XCM CB'!$J$2:$J$250,MATCH(Men[[#This Row],[Rider]],'R6 XCM CB'!$F$2:$F$250,0)),"")</f>
        <v>350</v>
      </c>
      <c r="F74" s="58" t="str">
        <f>_xlfn.IFNA(INDEX('R9 XCO Mel'!$J$2:$J$62,MATCH(Men[[#This Row],[Rider]],'R9 XCO Mel'!$D$2:$D$62,0)),"")</f>
        <v/>
      </c>
      <c r="G74" s="58" t="str">
        <f>_xlfn.IFNA(INDEX('R10 XCM Wil'!$J$2:$J$77,MATCH(Men[[#This Row],[Rider]],'R10 XCM Wil'!$D$2:$D$77,0)),"")</f>
        <v/>
      </c>
      <c r="H74" s="58">
        <f>6-COUNTBLANK(Men[[#This Row],[R1 XCO O''Hal]:[R10 XCM Melrose]])</f>
        <v>2</v>
      </c>
      <c r="I74" s="104" cm="1">
        <f t="array" ref="I74">IF(Men[[#This Row],[Number of Rounds]]&lt;=4,SUM(IF(ISNA(B74:G74),0,B74:G74)),SUM(LARGE(B74:G74,{1,2,3,4})))</f>
        <v>609</v>
      </c>
      <c r="J74" s="29" cm="1">
        <f t="array" ref="J74">133-SUM(IF(I74&gt;$I$18:$I$199,1/COUNTIF($I$18:$I$199,$I$18:$I$199)))</f>
        <v>56</v>
      </c>
      <c r="W74" s="106" t="s">
        <v>1235</v>
      </c>
      <c r="X74" s="25" t="str">
        <f>_xlfn.IFNA(INDEX('R1 XCO OHal'!$W$2:$W$200,MATCH(Junior[[#This Row],[Rider]],'R1 XCO OHal'!$D$2:$D$200,0)),"")</f>
        <v/>
      </c>
      <c r="Y74" s="25">
        <f>_xlfn.IFNA(INDEX('R4 XCM Prospect'!$I$2:$I$200,MATCH(Junior[[#This Row],[Rider]],'R4 XCM Prospect'!$F$2:$F$200,0)),"")</f>
        <v>210</v>
      </c>
      <c r="Z74" s="25" t="str">
        <f>_xlfn.IFNA(INDEX('R5 XCM Kin'!$J$2:$J$200,MATCH(Junior[[#This Row],[Rider]],'R5 XCM Kin'!$F$2:$F$200,0)),"")</f>
        <v/>
      </c>
      <c r="AA74" s="25" t="str">
        <f>_xlfn.IFNA(INDEX('R6 XCM CB'!$J$2:$J$250,MATCH(Junior[[#This Row],[Rider]],'R6 XCM CB'!$F$2:$F$250,0)),"")</f>
        <v/>
      </c>
      <c r="AB74" s="102" t="str">
        <f>_xlfn.IFNA(INDEX('R9 XCO Mel'!$J$2:$J$62,MATCH(Junior[[#This Row],[Rider]],'R9 XCO Mel'!$D$2:$D$62,0)),"")</f>
        <v/>
      </c>
      <c r="AC74" s="102" t="str">
        <f>_xlfn.IFNA(INDEX('R10 XCM Wil'!$J$2:$J$77,MATCH(Junior[[#This Row],[Rider]],'R10 XCM Wil'!$D$2:$D$77,0)),"")</f>
        <v/>
      </c>
      <c r="AD74" s="26">
        <f>6-COUNTBLANK(Junior[[#This Row],[R1 XCO O''Hal]:[R10 XCM Melrose]])</f>
        <v>1</v>
      </c>
      <c r="AE74" s="26" cm="1">
        <f t="array" ref="AE74">IF(Junior[[#This Row],[Number of Rounds]]&lt;=4,SUM(IF(ISNA(X74:AC74),0,X74:AC74)),SUM(LARGE(X74:AC74,{1,2,3,4})))</f>
        <v>210</v>
      </c>
      <c r="AF74" s="30" cm="1">
        <f t="array" ref="AF74">44-SUM(IF(AE74&gt;$AE$18:$AE$84,1/COUNTIF($AE$18:$AE$84,$AE$18:$AE$84)))</f>
        <v>40</v>
      </c>
    </row>
    <row r="75" spans="1:32" ht="17" thickBot="1">
      <c r="A75" s="82" t="s">
        <v>1421</v>
      </c>
      <c r="B75" s="58" t="str">
        <f>_xlfn.IFNA(INDEX('R1 XCO OHal'!$W$2:$W$200,MATCH(Men[[#This Row],[Rider]],'R1 XCO OHal'!$D$2:$D$200,0)),"")</f>
        <v/>
      </c>
      <c r="C75" s="58" t="str">
        <f>_xlfn.IFNA(INDEX('R4 XCM Prospect'!$I$2:$I$200,MATCH(Men[[#This Row],[Rider]],'R4 XCM Prospect'!$F$2:$F$200,0)),"")</f>
        <v/>
      </c>
      <c r="D75" s="58">
        <f>_xlfn.IFNA(INDEX('R5 XCM Kin'!$J$2:$J$200,MATCH(Men[[#This Row],[Rider]],'R5 XCM Kin'!$F$2:$F$200,0)),"")</f>
        <v>288</v>
      </c>
      <c r="E75" s="58" t="str">
        <f>_xlfn.IFNA(INDEX('R6 XCM CB'!$J$2:$J$250,MATCH(Men[[#This Row],[Rider]],'R6 XCM CB'!$F$2:$F$250,0)),"")</f>
        <v/>
      </c>
      <c r="F75" s="58">
        <f>_xlfn.IFNA(INDEX('R9 XCO Mel'!$J$2:$J$62,MATCH(Men[[#This Row],[Rider]],'R9 XCO Mel'!$D$2:$D$62,0)),"")</f>
        <v>312</v>
      </c>
      <c r="G75" s="58" t="str">
        <f>_xlfn.IFNA(INDEX('R10 XCM Wil'!$J$2:$J$77,MATCH(Men[[#This Row],[Rider]],'R10 XCM Wil'!$D$2:$D$77,0)),"")</f>
        <v/>
      </c>
      <c r="H75" s="58">
        <f>6-COUNTBLANK(Men[[#This Row],[R1 XCO O''Hal]:[R10 XCM Melrose]])</f>
        <v>2</v>
      </c>
      <c r="I75" s="104" cm="1">
        <f t="array" ref="I75">IF(Men[[#This Row],[Number of Rounds]]&lt;=4,SUM(IF(ISNA(B75:G75),0,B75:G75)),SUM(LARGE(B75:G75,{1,2,3,4})))</f>
        <v>600</v>
      </c>
      <c r="J75" s="29" cm="1">
        <f t="array" ref="J75">133-SUM(IF(I75&gt;$I$18:$I$199,1/COUNTIF($I$18:$I$199,$I$18:$I$199)))</f>
        <v>57</v>
      </c>
      <c r="W75" s="106" t="s">
        <v>1639</v>
      </c>
      <c r="X75" s="25" t="str">
        <f>_xlfn.IFNA(INDEX('R1 XCO OHal'!$W$2:$W$200,MATCH(Junior[[#This Row],[Rider]],'R1 XCO OHal'!$D$2:$D$200,0)),"")</f>
        <v/>
      </c>
      <c r="Y75" s="25" t="str">
        <f>_xlfn.IFNA(INDEX('R4 XCM Prospect'!$I$2:$I$200,MATCH(Junior[[#This Row],[Rider]],'R4 XCM Prospect'!$F$2:$F$200,0)),"")</f>
        <v/>
      </c>
      <c r="Z75" s="25" t="str">
        <f>_xlfn.IFNA(INDEX('R5 XCM Kin'!$J$2:$J$200,MATCH(Junior[[#This Row],[Rider]],'R5 XCM Kin'!$F$2:$F$200,0)),"")</f>
        <v/>
      </c>
      <c r="AA75" s="25">
        <f>_xlfn.IFNA(INDEX('R6 XCM CB'!$J$2:$J$250,MATCH(Junior[[#This Row],[Rider]],'R6 XCM CB'!$F$2:$F$250,0)),"")</f>
        <v>210</v>
      </c>
      <c r="AB75" s="102" t="str">
        <f>_xlfn.IFNA(INDEX('R9 XCO Mel'!$J$2:$J$62,MATCH(Junior[[#This Row],[Rider]],'R9 XCO Mel'!$D$2:$D$62,0)),"")</f>
        <v/>
      </c>
      <c r="AC75" s="102" t="str">
        <f>_xlfn.IFNA(INDEX('R10 XCM Wil'!$J$2:$J$77,MATCH(Junior[[#This Row],[Rider]],'R10 XCM Wil'!$D$2:$D$77,0)),"")</f>
        <v/>
      </c>
      <c r="AD75" s="26">
        <f>6-COUNTBLANK(Junior[[#This Row],[R1 XCO O''Hal]:[R10 XCM Melrose]])</f>
        <v>1</v>
      </c>
      <c r="AE75" s="26" cm="1">
        <f t="array" ref="AE75">IF(Junior[[#This Row],[Number of Rounds]]&lt;=4,SUM(IF(ISNA(X75:AC75),0,X75:AC75)),SUM(LARGE(X75:AC75,{1,2,3,4})))</f>
        <v>210</v>
      </c>
      <c r="AF75" s="30" cm="1">
        <f t="array" ref="AF75">44-SUM(IF(AE75&gt;$AE$18:$AE$84,1/COUNTIF($AE$18:$AE$84,$AE$18:$AE$84)))</f>
        <v>40</v>
      </c>
    </row>
    <row r="76" spans="1:32" ht="17" thickBot="1">
      <c r="A76" s="82" t="s">
        <v>1031</v>
      </c>
      <c r="B76" s="58">
        <f>_xlfn.IFNA(INDEX('R1 XCO OHal'!$W$2:$W$200,MATCH(Men[[#This Row],[Rider]],'R1 XCO OHal'!$D$2:$D$200,0)),"")</f>
        <v>198</v>
      </c>
      <c r="C76" s="58">
        <f>_xlfn.IFNA(INDEX('R4 XCM Prospect'!$I$2:$I$200,MATCH(Men[[#This Row],[Rider]],'R4 XCM Prospect'!$F$2:$F$200,0)),"")</f>
        <v>210</v>
      </c>
      <c r="D76" s="58" t="str">
        <f>_xlfn.IFNA(INDEX('R5 XCM Kin'!$J$2:$J$200,MATCH(Men[[#This Row],[Rider]],'R5 XCM Kin'!$F$2:$F$200,0)),"")</f>
        <v/>
      </c>
      <c r="E76" s="58">
        <f>_xlfn.IFNA(INDEX('R6 XCM CB'!$J$2:$J$250,MATCH(Men[[#This Row],[Rider]],'R6 XCM CB'!$F$2:$F$250,0)),"")</f>
        <v>190</v>
      </c>
      <c r="F76" s="58" t="str">
        <f>_xlfn.IFNA(INDEX('R9 XCO Mel'!$J$2:$J$62,MATCH(Men[[#This Row],[Rider]],'R9 XCO Mel'!$D$2:$D$62,0)),"")</f>
        <v/>
      </c>
      <c r="G76" s="58" t="str">
        <f>_xlfn.IFNA(INDEX('R10 XCM Wil'!$J$2:$J$77,MATCH(Men[[#This Row],[Rider]],'R10 XCM Wil'!$D$2:$D$77,0)),"")</f>
        <v/>
      </c>
      <c r="H76" s="58">
        <f>6-COUNTBLANK(Men[[#This Row],[R1 XCO O''Hal]:[R10 XCM Melrose]])</f>
        <v>3</v>
      </c>
      <c r="I76" s="104" cm="1">
        <f t="array" ref="I76">IF(Men[[#This Row],[Number of Rounds]]&lt;=4,SUM(IF(ISNA(B76:G76),0,B76:G76)),SUM(LARGE(B76:G76,{1,2,3,4})))</f>
        <v>598</v>
      </c>
      <c r="J76" s="29" cm="1">
        <f t="array" ref="J76">133-SUM(IF(I76&gt;$I$18:$I$199,1/COUNTIF($I$18:$I$199,$I$18:$I$199)))</f>
        <v>57.999999999999957</v>
      </c>
      <c r="W76" s="126" t="s">
        <v>1805</v>
      </c>
      <c r="X76" s="25" t="str">
        <f>_xlfn.IFNA(INDEX('R1 XCO OHal'!$W$2:$W$200,MATCH(Junior[[#This Row],[Rider]],'R1 XCO OHal'!$D$2:$D$200,0)),"")</f>
        <v/>
      </c>
      <c r="Y76" s="25" t="str">
        <f>_xlfn.IFNA(INDEX('R4 XCM Prospect'!$I$2:$I$200,MATCH(Junior[[#This Row],[Rider]],'R4 XCM Prospect'!$F$2:$F$200,0)),"")</f>
        <v/>
      </c>
      <c r="Z76" s="25" t="str">
        <f>_xlfn.IFNA(INDEX('R5 XCM Kin'!$J$2:$J$200,MATCH(Junior[[#This Row],[Rider]],'R5 XCM Kin'!$F$2:$F$200,0)),"")</f>
        <v/>
      </c>
      <c r="AA76" s="25" t="str">
        <f>_xlfn.IFNA(INDEX('R6 XCM CB'!$J$2:$J$250,MATCH(Junior[[#This Row],[Rider]],'R6 XCM CB'!$F$2:$F$250,0)),"")</f>
        <v/>
      </c>
      <c r="AB76" s="102" t="str">
        <f>_xlfn.IFNA(INDEX('R9 XCO Mel'!$J$2:$J$62,MATCH(Junior[[#This Row],[Rider]],'R9 XCO Mel'!$D$2:$D$62,0)),"")</f>
        <v/>
      </c>
      <c r="AC76" s="102">
        <f>_xlfn.IFNA(INDEX('R10 XCM Wil'!$J$2:$J$77,MATCH(Junior[[#This Row],[Rider]],'R10 XCM Wil'!$D$2:$D$77,0)),"")</f>
        <v>210</v>
      </c>
      <c r="AD76" s="26">
        <f>6-COUNTBLANK(Junior[[#This Row],[R1 XCO O''Hal]:[R10 XCM Melrose]])</f>
        <v>1</v>
      </c>
      <c r="AE76" s="26" cm="1">
        <f t="array" ref="AE76">IF(Junior[[#This Row],[Number of Rounds]]&lt;=4,SUM(IF(ISNA(X76:AC76),0,X76:AC76)),SUM(LARGE(X76:AC76,{1,2,3,4})))</f>
        <v>210</v>
      </c>
      <c r="AF76" s="30" cm="1">
        <f t="array" ref="AF76">44-SUM(IF(AE76&gt;$AE$18:$AE$84,1/COUNTIF($AE$18:$AE$84,$AE$18:$AE$84)))</f>
        <v>40</v>
      </c>
    </row>
    <row r="77" spans="1:32" ht="17" thickBot="1">
      <c r="A77" s="82" t="s">
        <v>1445</v>
      </c>
      <c r="B77" s="58" t="str">
        <f>_xlfn.IFNA(INDEX('R1 XCO OHal'!$W$2:$W$200,MATCH(Men[[#This Row],[Rider]],'R1 XCO OHal'!$D$2:$D$200,0)),"")</f>
        <v/>
      </c>
      <c r="C77" s="58">
        <f>_xlfn.IFNA(INDEX('R4 XCM Prospect'!$I$2:$I$200,MATCH(Men[[#This Row],[Rider]],'R4 XCM Prospect'!$F$2:$F$200,0)),"")</f>
        <v>244.99999999999997</v>
      </c>
      <c r="D77" s="58" t="str">
        <f>_xlfn.IFNA(INDEX('R5 XCM Kin'!$J$2:$J$200,MATCH(Men[[#This Row],[Rider]],'R5 XCM Kin'!$F$2:$F$200,0)),"")</f>
        <v/>
      </c>
      <c r="E77" s="58">
        <f>_xlfn.IFNA(INDEX('R6 XCM CB'!$J$2:$J$250,MATCH(Men[[#This Row],[Rider]],'R6 XCM CB'!$F$2:$F$250,0)),"")</f>
        <v>350</v>
      </c>
      <c r="F77" s="58" t="str">
        <f>_xlfn.IFNA(INDEX('R9 XCO Mel'!$J$2:$J$62,MATCH(Men[[#This Row],[Rider]],'R9 XCO Mel'!$D$2:$D$62,0)),"")</f>
        <v/>
      </c>
      <c r="G77" s="58" t="str">
        <f>_xlfn.IFNA(INDEX('R10 XCM Wil'!$J$2:$J$77,MATCH(Men[[#This Row],[Rider]],'R10 XCM Wil'!$D$2:$D$77,0)),"")</f>
        <v/>
      </c>
      <c r="H77" s="58">
        <f>6-COUNTBLANK(Men[[#This Row],[R1 XCO O''Hal]:[R10 XCM Melrose]])</f>
        <v>2</v>
      </c>
      <c r="I77" s="104" cm="1">
        <f t="array" ref="I77">IF(Men[[#This Row],[Number of Rounds]]&lt;=4,SUM(IF(ISNA(B77:G77),0,B77:G77)),SUM(LARGE(B77:G77,{1,2,3,4})))</f>
        <v>595</v>
      </c>
      <c r="J77" s="29" cm="1">
        <f t="array" ref="J77">133-SUM(IF(I77&gt;$I$18:$I$199,1/COUNTIF($I$18:$I$199,$I$18:$I$199)))</f>
        <v>58.999999999999957</v>
      </c>
      <c r="W77" s="126" t="s">
        <v>1236</v>
      </c>
      <c r="X77" s="25" t="str">
        <f>_xlfn.IFNA(INDEX('R1 XCO OHal'!$W$2:$W$200,MATCH(Junior[[#This Row],[Rider]],'R1 XCO OHal'!$D$2:$D$200,0)),"")</f>
        <v/>
      </c>
      <c r="Y77" s="25">
        <f>_xlfn.IFNA(INDEX('R4 XCM Prospect'!$I$2:$I$200,MATCH(Junior[[#This Row],[Rider]],'R4 XCM Prospect'!$F$2:$F$200,0)),"")</f>
        <v>210</v>
      </c>
      <c r="Z77" s="25" t="str">
        <f>_xlfn.IFNA(INDEX('R5 XCM Kin'!$J$2:$J$200,MATCH(Junior[[#This Row],[Rider]],'R5 XCM Kin'!$F$2:$F$200,0)),"")</f>
        <v/>
      </c>
      <c r="AA77" s="25" t="str">
        <f>_xlfn.IFNA(INDEX('R6 XCM CB'!$J$2:$J$250,MATCH(Junior[[#This Row],[Rider]],'R6 XCM CB'!$F$2:$F$250,0)),"")</f>
        <v/>
      </c>
      <c r="AB77" s="102" t="str">
        <f>_xlfn.IFNA(INDEX('R9 XCO Mel'!$J$2:$J$62,MATCH(Junior[[#This Row],[Rider]],'R9 XCO Mel'!$D$2:$D$62,0)),"")</f>
        <v/>
      </c>
      <c r="AC77" s="102" t="str">
        <f>_xlfn.IFNA(INDEX('R10 XCM Wil'!$J$2:$J$77,MATCH(Junior[[#This Row],[Rider]],'R10 XCM Wil'!$D$2:$D$77,0)),"")</f>
        <v/>
      </c>
      <c r="AD77" s="26">
        <f>6-COUNTBLANK(Junior[[#This Row],[R1 XCO O''Hal]:[R10 XCM Melrose]])</f>
        <v>1</v>
      </c>
      <c r="AE77" s="26" cm="1">
        <f t="array" ref="AE77">IF(Junior[[#This Row],[Number of Rounds]]&lt;=4,SUM(IF(ISNA(X77:AC77),0,X77:AC77)),SUM(LARGE(X77:AC77,{1,2,3,4})))</f>
        <v>210</v>
      </c>
      <c r="AF77" s="30" cm="1">
        <f t="array" ref="AF77">44-SUM(IF(AE77&gt;$AE$18:$AE$84,1/COUNTIF($AE$18:$AE$84,$AE$18:$AE$84)))</f>
        <v>40</v>
      </c>
    </row>
    <row r="78" spans="1:32" ht="17" thickBot="1">
      <c r="A78" s="82" t="s">
        <v>1212</v>
      </c>
      <c r="B78" s="58" t="str">
        <f>_xlfn.IFNA(INDEX('R1 XCO OHal'!$W$2:$W$200,MATCH(Men[[#This Row],[Rider]],'R1 XCO OHal'!$D$2:$D$200,0)),"")</f>
        <v/>
      </c>
      <c r="C78" s="58">
        <f>_xlfn.IFNA(INDEX('R4 XCM Prospect'!$I$2:$I$200,MATCH(Men[[#This Row],[Rider]],'R4 XCM Prospect'!$F$2:$F$200,0)),"")</f>
        <v>200</v>
      </c>
      <c r="D78" s="58">
        <f>_xlfn.IFNA(INDEX('R5 XCM Kin'!$J$2:$J$200,MATCH(Men[[#This Row],[Rider]],'R5 XCM Kin'!$F$2:$F$200,0)),"")</f>
        <v>195</v>
      </c>
      <c r="E78" s="58">
        <f>_xlfn.IFNA(INDEX('R6 XCM CB'!$J$2:$J$250,MATCH(Men[[#This Row],[Rider]],'R6 XCM CB'!$F$2:$F$250,0)),"")</f>
        <v>200</v>
      </c>
      <c r="F78" s="58" t="str">
        <f>_xlfn.IFNA(INDEX('R9 XCO Mel'!$J$2:$J$62,MATCH(Men[[#This Row],[Rider]],'R9 XCO Mel'!$D$2:$D$62,0)),"")</f>
        <v/>
      </c>
      <c r="G78" s="58" t="str">
        <f>_xlfn.IFNA(INDEX('R10 XCM Wil'!$J$2:$J$77,MATCH(Men[[#This Row],[Rider]],'R10 XCM Wil'!$D$2:$D$77,0)),"")</f>
        <v/>
      </c>
      <c r="H78" s="58">
        <f>6-COUNTBLANK(Men[[#This Row],[R1 XCO O''Hal]:[R10 XCM Melrose]])</f>
        <v>3</v>
      </c>
      <c r="I78" s="104" cm="1">
        <f t="array" ref="I78">IF(Men[[#This Row],[Number of Rounds]]&lt;=4,SUM(IF(ISNA(B78:G78),0,B78:G78)),SUM(LARGE(B78:G78,{1,2,3,4})))</f>
        <v>595</v>
      </c>
      <c r="J78" s="29" cm="1">
        <f t="array" ref="J78">133-SUM(IF(I78&gt;$I$18:$I$199,1/COUNTIF($I$18:$I$199,$I$18:$I$199)))</f>
        <v>58.999999999999957</v>
      </c>
      <c r="W78" s="106" t="s">
        <v>1641</v>
      </c>
      <c r="X78" s="25" t="str">
        <f>_xlfn.IFNA(INDEX('R1 XCO OHal'!$W$2:$W$200,MATCH(Junior[[#This Row],[Rider]],'R1 XCO OHal'!$D$2:$D$200,0)),"")</f>
        <v/>
      </c>
      <c r="Y78" s="25" t="str">
        <f>_xlfn.IFNA(INDEX('R4 XCM Prospect'!$I$2:$I$200,MATCH(Junior[[#This Row],[Rider]],'R4 XCM Prospect'!$F$2:$F$200,0)),"")</f>
        <v/>
      </c>
      <c r="Z78" s="25" t="str">
        <f>_xlfn.IFNA(INDEX('R5 XCM Kin'!$J$2:$J$200,MATCH(Junior[[#This Row],[Rider]],'R5 XCM Kin'!$F$2:$F$200,0)),"")</f>
        <v/>
      </c>
      <c r="AA78" s="25">
        <f>_xlfn.IFNA(INDEX('R6 XCM CB'!$J$2:$J$250,MATCH(Junior[[#This Row],[Rider]],'R6 XCM CB'!$F$2:$F$250,0)),"")</f>
        <v>200</v>
      </c>
      <c r="AB78" s="102" t="str">
        <f>_xlfn.IFNA(INDEX('R9 XCO Mel'!$J$2:$J$62,MATCH(Junior[[#This Row],[Rider]],'R9 XCO Mel'!$D$2:$D$62,0)),"")</f>
        <v/>
      </c>
      <c r="AC78" s="102" t="str">
        <f>_xlfn.IFNA(INDEX('R10 XCM Wil'!$J$2:$J$77,MATCH(Junior[[#This Row],[Rider]],'R10 XCM Wil'!$D$2:$D$77,0)),"")</f>
        <v/>
      </c>
      <c r="AD78" s="26">
        <f>6-COUNTBLANK(Junior[[#This Row],[R1 XCO O''Hal]:[R10 XCM Melrose]])</f>
        <v>1</v>
      </c>
      <c r="AE78" s="26" cm="1">
        <f t="array" ref="AE78">IF(Junior[[#This Row],[Number of Rounds]]&lt;=4,SUM(IF(ISNA(X78:AC78),0,X78:AC78)),SUM(LARGE(X78:AC78,{1,2,3,4})))</f>
        <v>200</v>
      </c>
      <c r="AF78" s="30" cm="1">
        <f t="array" ref="AF78">44-SUM(IF(AE78&gt;$AE$18:$AE$84,1/COUNTIF($AE$18:$AE$84,$AE$18:$AE$84)))</f>
        <v>41</v>
      </c>
    </row>
    <row r="79" spans="1:32" ht="17" thickBot="1">
      <c r="A79" s="82" t="s">
        <v>1796</v>
      </c>
      <c r="B79" s="58" t="str">
        <f>_xlfn.IFNA(INDEX('R1 XCO OHal'!$W$2:$W$200,MATCH(Men[[#This Row],[Rider]],'R1 XCO OHal'!$D$2:$D$200,0)),"")</f>
        <v/>
      </c>
      <c r="C79" s="58" t="str">
        <f>_xlfn.IFNA(INDEX('R4 XCM Prospect'!$I$2:$I$200,MATCH(Men[[#This Row],[Rider]],'R4 XCM Prospect'!$F$2:$F$200,0)),"")</f>
        <v/>
      </c>
      <c r="D79" s="58" t="str">
        <f>_xlfn.IFNA(INDEX('R5 XCM Kin'!$J$2:$J$200,MATCH(Men[[#This Row],[Rider]],'R5 XCM Kin'!$F$2:$F$200,0)),"")</f>
        <v/>
      </c>
      <c r="E79" s="58" t="str">
        <f>_xlfn.IFNA(INDEX('R6 XCM CB'!$J$2:$J$250,MATCH(Men[[#This Row],[Rider]],'R6 XCM CB'!$F$2:$F$250,0)),"")</f>
        <v/>
      </c>
      <c r="F79" s="58">
        <f>_xlfn.IFNA(INDEX('R9 XCO Mel'!$J$2:$J$62,MATCH(Men[[#This Row],[Rider]],'R9 XCO Mel'!$D$2:$D$62,0)),"")</f>
        <v>370</v>
      </c>
      <c r="G79" s="58">
        <f>_xlfn.IFNA(INDEX('R10 XCM Wil'!$J$2:$J$77,MATCH(Men[[#This Row],[Rider]],'R10 XCM Wil'!$D$2:$D$77,0)),"")</f>
        <v>210</v>
      </c>
      <c r="H79" s="58">
        <f>6-COUNTBLANK(Men[[#This Row],[R1 XCO O''Hal]:[R10 XCM Melrose]])</f>
        <v>2</v>
      </c>
      <c r="I79" s="104" cm="1">
        <f t="array" ref="I79">IF(Men[[#This Row],[Number of Rounds]]&lt;=4,SUM(IF(ISNA(B79:G79),0,B79:G79)),SUM(LARGE(B79:G79,{1,2,3,4})))</f>
        <v>580</v>
      </c>
      <c r="J79" s="29" cm="1">
        <f t="array" ref="J79">133-SUM(IF(I79&gt;$I$18:$I$199,1/COUNTIF($I$18:$I$199,$I$18:$I$199)))</f>
        <v>59.999999999999943</v>
      </c>
      <c r="W79" s="106" t="s">
        <v>1640</v>
      </c>
      <c r="X79" s="25" t="str">
        <f>_xlfn.IFNA(INDEX('R1 XCO OHal'!$W$2:$W$200,MATCH(Junior[[#This Row],[Rider]],'R1 XCO OHal'!$D$2:$D$200,0)),"")</f>
        <v/>
      </c>
      <c r="Y79" s="25" t="str">
        <f>_xlfn.IFNA(INDEX('R4 XCM Prospect'!$I$2:$I$200,MATCH(Junior[[#This Row],[Rider]],'R4 XCM Prospect'!$F$2:$F$200,0)),"")</f>
        <v/>
      </c>
      <c r="Z79" s="25" t="str">
        <f>_xlfn.IFNA(INDEX('R5 XCM Kin'!$J$2:$J$200,MATCH(Junior[[#This Row],[Rider]],'R5 XCM Kin'!$F$2:$F$200,0)),"")</f>
        <v/>
      </c>
      <c r="AA79" s="25">
        <f>_xlfn.IFNA(INDEX('R6 XCM CB'!$J$2:$J$250,MATCH(Junior[[#This Row],[Rider]],'R6 XCM CB'!$F$2:$F$250,0)),"")</f>
        <v>200</v>
      </c>
      <c r="AB79" s="102" t="str">
        <f>_xlfn.IFNA(INDEX('R9 XCO Mel'!$J$2:$J$62,MATCH(Junior[[#This Row],[Rider]],'R9 XCO Mel'!$D$2:$D$62,0)),"")</f>
        <v/>
      </c>
      <c r="AC79" s="102" t="str">
        <f>_xlfn.IFNA(INDEX('R10 XCM Wil'!$J$2:$J$77,MATCH(Junior[[#This Row],[Rider]],'R10 XCM Wil'!$D$2:$D$77,0)),"")</f>
        <v/>
      </c>
      <c r="AD79" s="26">
        <f>6-COUNTBLANK(Junior[[#This Row],[R1 XCO O''Hal]:[R10 XCM Melrose]])</f>
        <v>1</v>
      </c>
      <c r="AE79" s="26" cm="1">
        <f t="array" ref="AE79">IF(Junior[[#This Row],[Number of Rounds]]&lt;=4,SUM(IF(ISNA(X79:AC79),0,X79:AC79)),SUM(LARGE(X79:AC79,{1,2,3,4})))</f>
        <v>200</v>
      </c>
      <c r="AF79" s="30" cm="1">
        <f t="array" ref="AF79">44-SUM(IF(AE79&gt;$AE$18:$AE$84,1/COUNTIF($AE$18:$AE$84,$AE$18:$AE$84)))</f>
        <v>41</v>
      </c>
    </row>
    <row r="80" spans="1:32" ht="17" thickBot="1">
      <c r="A80" s="82" t="s">
        <v>1448</v>
      </c>
      <c r="B80" s="58" t="str">
        <f>_xlfn.IFNA(INDEX('R1 XCO OHal'!$W$2:$W$200,MATCH(Men[[#This Row],[Rider]],'R1 XCO OHal'!$D$2:$D$200,0)),"")</f>
        <v/>
      </c>
      <c r="C80" s="58">
        <f>_xlfn.IFNA(INDEX('R4 XCM Prospect'!$I$2:$I$200,MATCH(Men[[#This Row],[Rider]],'R4 XCM Prospect'!$F$2:$F$200,0)),"")</f>
        <v>273</v>
      </c>
      <c r="D80" s="58" t="str">
        <f>_xlfn.IFNA(INDEX('R5 XCM Kin'!$J$2:$J$200,MATCH(Men[[#This Row],[Rider]],'R5 XCM Kin'!$F$2:$F$200,0)),"")</f>
        <v/>
      </c>
      <c r="E80" s="58">
        <f>_xlfn.IFNA(INDEX('R6 XCM CB'!$J$2:$J$250,MATCH(Men[[#This Row],[Rider]],'R6 XCM CB'!$F$2:$F$250,0)),"")</f>
        <v>294</v>
      </c>
      <c r="F80" s="58" t="str">
        <f>_xlfn.IFNA(INDEX('R9 XCO Mel'!$J$2:$J$62,MATCH(Men[[#This Row],[Rider]],'R9 XCO Mel'!$D$2:$D$62,0)),"")</f>
        <v/>
      </c>
      <c r="G80" s="58" t="str">
        <f>_xlfn.IFNA(INDEX('R10 XCM Wil'!$J$2:$J$77,MATCH(Men[[#This Row],[Rider]],'R10 XCM Wil'!$D$2:$D$77,0)),"")</f>
        <v/>
      </c>
      <c r="H80" s="58">
        <f>6-COUNTBLANK(Men[[#This Row],[R1 XCO O''Hal]:[R10 XCM Melrose]])</f>
        <v>2</v>
      </c>
      <c r="I80" s="104" cm="1">
        <f t="array" ref="I80">IF(Men[[#This Row],[Number of Rounds]]&lt;=4,SUM(IF(ISNA(B80:G80),0,B80:G80)),SUM(LARGE(B80:G80,{1,2,3,4})))</f>
        <v>567</v>
      </c>
      <c r="J80" s="29" cm="1">
        <f t="array" ref="J80">133-SUM(IF(I80&gt;$I$18:$I$199,1/COUNTIF($I$18:$I$199,$I$18:$I$199)))</f>
        <v>60.999999999999929</v>
      </c>
      <c r="W80" s="126" t="s">
        <v>1807</v>
      </c>
      <c r="X80" s="25" t="str">
        <f>_xlfn.IFNA(INDEX('R1 XCO OHal'!$W$2:$W$200,MATCH(Junior[[#This Row],[Rider]],'R1 XCO OHal'!$D$2:$D$200,0)),"")</f>
        <v/>
      </c>
      <c r="Y80" s="25" t="str">
        <f>_xlfn.IFNA(INDEX('R4 XCM Prospect'!$I$2:$I$200,MATCH(Junior[[#This Row],[Rider]],'R4 XCM Prospect'!$F$2:$F$200,0)),"")</f>
        <v/>
      </c>
      <c r="Z80" s="25" t="str">
        <f>_xlfn.IFNA(INDEX('R5 XCM Kin'!$J$2:$J$200,MATCH(Junior[[#This Row],[Rider]],'R5 XCM Kin'!$F$2:$F$200,0)),"")</f>
        <v/>
      </c>
      <c r="AA80" s="25" t="str">
        <f>_xlfn.IFNA(INDEX('R6 XCM CB'!$J$2:$J$250,MATCH(Junior[[#This Row],[Rider]],'R6 XCM CB'!$F$2:$F$250,0)),"")</f>
        <v/>
      </c>
      <c r="AB80" s="102" t="str">
        <f>_xlfn.IFNA(INDEX('R9 XCO Mel'!$J$2:$J$62,MATCH(Junior[[#This Row],[Rider]],'R9 XCO Mel'!$D$2:$D$62,0)),"")</f>
        <v/>
      </c>
      <c r="AC80" s="102">
        <f>_xlfn.IFNA(INDEX('R10 XCM Wil'!$J$2:$J$77,MATCH(Junior[[#This Row],[Rider]],'R10 XCM Wil'!$D$2:$D$77,0)),"")</f>
        <v>200</v>
      </c>
      <c r="AD80" s="26">
        <f>6-COUNTBLANK(Junior[[#This Row],[R1 XCO O''Hal]:[R10 XCM Melrose]])</f>
        <v>1</v>
      </c>
      <c r="AE80" s="26" cm="1">
        <f t="array" ref="AE80">IF(Junior[[#This Row],[Number of Rounds]]&lt;=4,SUM(IF(ISNA(X80:AC80),0,X80:AC80)),SUM(LARGE(X80:AC80,{1,2,3,4})))</f>
        <v>200</v>
      </c>
      <c r="AF80" s="30" cm="1">
        <f t="array" ref="AF80">44-SUM(IF(AE80&gt;$AE$18:$AE$84,1/COUNTIF($AE$18:$AE$84,$AE$18:$AE$84)))</f>
        <v>41</v>
      </c>
    </row>
    <row r="81" spans="1:32" ht="17" thickBot="1">
      <c r="A81" s="82" t="s">
        <v>1426</v>
      </c>
      <c r="B81" s="58" t="str">
        <f>_xlfn.IFNA(INDEX('R1 XCO OHal'!$W$2:$W$200,MATCH(Men[[#This Row],[Rider]],'R1 XCO OHal'!$D$2:$D$200,0)),"")</f>
        <v/>
      </c>
      <c r="C81" s="58">
        <f>_xlfn.IFNA(INDEX('R4 XCM Prospect'!$I$2:$I$200,MATCH(Men[[#This Row],[Rider]],'R4 XCM Prospect'!$F$2:$F$200,0)),"")</f>
        <v>266</v>
      </c>
      <c r="D81" s="58">
        <f>_xlfn.IFNA(INDEX('R5 XCM Kin'!$J$2:$J$200,MATCH(Men[[#This Row],[Rider]],'R5 XCM Kin'!$F$2:$F$200,0)),"")</f>
        <v>294</v>
      </c>
      <c r="E81" s="58" t="str">
        <f>_xlfn.IFNA(INDEX('R6 XCM CB'!$J$2:$J$250,MATCH(Men[[#This Row],[Rider]],'R6 XCM CB'!$F$2:$F$250,0)),"")</f>
        <v/>
      </c>
      <c r="F81" s="58" t="str">
        <f>_xlfn.IFNA(INDEX('R9 XCO Mel'!$J$2:$J$62,MATCH(Men[[#This Row],[Rider]],'R9 XCO Mel'!$D$2:$D$62,0)),"")</f>
        <v/>
      </c>
      <c r="G81" s="58" t="str">
        <f>_xlfn.IFNA(INDEX('R10 XCM Wil'!$J$2:$J$77,MATCH(Men[[#This Row],[Rider]],'R10 XCM Wil'!$D$2:$D$77,0)),"")</f>
        <v/>
      </c>
      <c r="H81" s="58">
        <f>6-COUNTBLANK(Men[[#This Row],[R1 XCO O''Hal]:[R10 XCM Melrose]])</f>
        <v>2</v>
      </c>
      <c r="I81" s="104" cm="1">
        <f t="array" ref="I81">IF(Men[[#This Row],[Number of Rounds]]&lt;=4,SUM(IF(ISNA(B81:G81),0,B81:G81)),SUM(LARGE(B81:G81,{1,2,3,4})))</f>
        <v>560</v>
      </c>
      <c r="J81" s="29" cm="1">
        <f t="array" ref="J81">133-SUM(IF(I81&gt;$I$18:$I$199,1/COUNTIF($I$18:$I$199,$I$18:$I$199)))</f>
        <v>61.999999999999915</v>
      </c>
      <c r="W81" s="126" t="s">
        <v>1808</v>
      </c>
      <c r="X81" s="124" t="str">
        <f>_xlfn.IFNA(INDEX('R1 XCO OHal'!$W$2:$W$200,MATCH(Junior[[#This Row],[Rider]],'R1 XCO OHal'!$D$2:$D$200,0)),"")</f>
        <v/>
      </c>
      <c r="Y81" s="124" t="str">
        <f>_xlfn.IFNA(INDEX('R4 XCM Prospect'!$I$2:$I$200,MATCH(Junior[[#This Row],[Rider]],'R4 XCM Prospect'!$F$2:$F$200,0)),"")</f>
        <v/>
      </c>
      <c r="Z81" s="124" t="str">
        <f>_xlfn.IFNA(INDEX('R5 XCM Kin'!$J$2:$J$200,MATCH(Junior[[#This Row],[Rider]],'R5 XCM Kin'!$F$2:$F$200,0)),"")</f>
        <v/>
      </c>
      <c r="AA81" s="124" t="str">
        <f>_xlfn.IFNA(INDEX('R6 XCM CB'!$J$2:$J$250,MATCH(Junior[[#This Row],[Rider]],'R6 XCM CB'!$F$2:$F$250,0)),"")</f>
        <v/>
      </c>
      <c r="AB81" s="102" t="str">
        <f>_xlfn.IFNA(INDEX('R9 XCO Mel'!$J$2:$J$62,MATCH(Junior[[#This Row],[Rider]],'R9 XCO Mel'!$D$2:$D$62,0)),"")</f>
        <v/>
      </c>
      <c r="AC81" s="102">
        <f>_xlfn.IFNA(INDEX('R10 XCM Wil'!$J$2:$J$77,MATCH(Junior[[#This Row],[Rider]],'R10 XCM Wil'!$D$2:$D$77,0)),"")</f>
        <v>195</v>
      </c>
      <c r="AD81" s="125">
        <f>6-COUNTBLANK(Junior[[#This Row],[R1 XCO O''Hal]:[R10 XCM Melrose]])</f>
        <v>1</v>
      </c>
      <c r="AE81" s="125" cm="1">
        <f t="array" ref="AE81">IF(Junior[[#This Row],[Number of Rounds]]&lt;=4,SUM(IF(ISNA(X81:AC81),0,X81:AC81)),SUM(LARGE(X81:AC81,{1,2,3,4})))</f>
        <v>195</v>
      </c>
      <c r="AF81" s="30" cm="1">
        <f t="array" ref="AF81">44-SUM(IF(AE81&gt;$AE$18:$AE$84,1/COUNTIF($AE$18:$AE$84,$AE$18:$AE$84)))</f>
        <v>42</v>
      </c>
    </row>
    <row r="82" spans="1:32" ht="17" thickBot="1">
      <c r="A82" s="82" t="s">
        <v>1427</v>
      </c>
      <c r="B82" s="58" t="str">
        <f>_xlfn.IFNA(INDEX('R1 XCO OHal'!$W$2:$W$200,MATCH(Men[[#This Row],[Rider]],'R1 XCO OHal'!$D$2:$D$200,0)),"")</f>
        <v/>
      </c>
      <c r="C82" s="58" t="str">
        <f>_xlfn.IFNA(INDEX('R4 XCM Prospect'!$I$2:$I$200,MATCH(Men[[#This Row],[Rider]],'R4 XCM Prospect'!$F$2:$F$200,0)),"")</f>
        <v/>
      </c>
      <c r="D82" s="58">
        <f>_xlfn.IFNA(INDEX('R5 XCM Kin'!$J$2:$J$200,MATCH(Men[[#This Row],[Rider]],'R5 XCM Kin'!$F$2:$F$200,0)),"")</f>
        <v>280</v>
      </c>
      <c r="E82" s="58">
        <f>_xlfn.IFNA(INDEX('R6 XCM CB'!$J$2:$J$250,MATCH(Men[[#This Row],[Rider]],'R6 XCM CB'!$F$2:$F$250,0)),"")</f>
        <v>273</v>
      </c>
      <c r="F82" s="58" t="str">
        <f>_xlfn.IFNA(INDEX('R9 XCO Mel'!$J$2:$J$62,MATCH(Men[[#This Row],[Rider]],'R9 XCO Mel'!$D$2:$D$62,0)),"")</f>
        <v/>
      </c>
      <c r="G82" s="58" t="str">
        <f>_xlfn.IFNA(INDEX('R10 XCM Wil'!$J$2:$J$77,MATCH(Men[[#This Row],[Rider]],'R10 XCM Wil'!$D$2:$D$77,0)),"")</f>
        <v/>
      </c>
      <c r="H82" s="58">
        <f>6-COUNTBLANK(Men[[#This Row],[R1 XCO O''Hal]:[R10 XCM Melrose]])</f>
        <v>2</v>
      </c>
      <c r="I82" s="104" cm="1">
        <f t="array" ref="I82">IF(Men[[#This Row],[Number of Rounds]]&lt;=4,SUM(IF(ISNA(B82:G82),0,B82:G82)),SUM(LARGE(B82:G82,{1,2,3,4})))</f>
        <v>553</v>
      </c>
      <c r="J82" s="29" cm="1">
        <f t="array" ref="J82">133-SUM(IF(I82&gt;$I$18:$I$199,1/COUNTIF($I$18:$I$199,$I$18:$I$199)))</f>
        <v>62.999999999999915</v>
      </c>
      <c r="W82" s="126" t="s">
        <v>1809</v>
      </c>
      <c r="X82" s="25" t="str">
        <f>_xlfn.IFNA(INDEX('R1 XCO OHal'!$W$2:$W$200,MATCH(Junior[[#This Row],[Rider]],'R1 XCO OHal'!$D$2:$D$200,0)),"")</f>
        <v/>
      </c>
      <c r="Y82" s="25" t="str">
        <f>_xlfn.IFNA(INDEX('R4 XCM Prospect'!$I$2:$I$200,MATCH(Junior[[#This Row],[Rider]],'R4 XCM Prospect'!$F$2:$F$200,0)),"")</f>
        <v/>
      </c>
      <c r="Z82" s="25" t="str">
        <f>_xlfn.IFNA(INDEX('R5 XCM Kin'!$J$2:$J$200,MATCH(Junior[[#This Row],[Rider]],'R5 XCM Kin'!$F$2:$F$200,0)),"")</f>
        <v/>
      </c>
      <c r="AA82" s="25" t="str">
        <f>_xlfn.IFNA(INDEX('R6 XCM CB'!$J$2:$J$250,MATCH(Junior[[#This Row],[Rider]],'R6 XCM CB'!$F$2:$F$250,0)),"")</f>
        <v/>
      </c>
      <c r="AB82" s="102" t="str">
        <f>_xlfn.IFNA(INDEX('R9 XCO Mel'!$J$2:$J$62,MATCH(Junior[[#This Row],[Rider]],'R9 XCO Mel'!$D$2:$D$62,0)),"")</f>
        <v/>
      </c>
      <c r="AC82" s="102">
        <f>_xlfn.IFNA(INDEX('R10 XCM Wil'!$J$2:$J$77,MATCH(Junior[[#This Row],[Rider]],'R10 XCM Wil'!$D$2:$D$77,0)),"")</f>
        <v>190</v>
      </c>
      <c r="AD82" s="26">
        <f>6-COUNTBLANK(Junior[[#This Row],[R1 XCO O''Hal]:[R10 XCM Melrose]])</f>
        <v>1</v>
      </c>
      <c r="AE82" s="26" cm="1">
        <f t="array" ref="AE82">IF(Junior[[#This Row],[Number of Rounds]]&lt;=4,SUM(IF(ISNA(X82:AC82),0,X82:AC82)),SUM(LARGE(X82:AC82,{1,2,3,4})))</f>
        <v>190</v>
      </c>
      <c r="AF82" s="30" cm="1">
        <f t="array" ref="AF82">44-SUM(IF(AE82&gt;$AE$18:$AE$84,1/COUNTIF($AE$18:$AE$84,$AE$18:$AE$84)))</f>
        <v>43</v>
      </c>
    </row>
    <row r="83" spans="1:32" ht="17" thickBot="1">
      <c r="A83" s="82" t="s">
        <v>971</v>
      </c>
      <c r="B83" s="58">
        <f>_xlfn.IFNA(INDEX('R1 XCO OHal'!$W$2:$W$200,MATCH(Men[[#This Row],[Rider]],'R1 XCO OHal'!$D$2:$D$200,0)),"")</f>
        <v>288</v>
      </c>
      <c r="C83" s="58" t="str">
        <f>_xlfn.IFNA(INDEX('R4 XCM Prospect'!$I$2:$I$200,MATCH(Men[[#This Row],[Rider]],'R4 XCM Prospect'!$F$2:$F$200,0)),"")</f>
        <v/>
      </c>
      <c r="D83" s="58">
        <f>_xlfn.IFNA(INDEX('R5 XCM Kin'!$J$2:$J$200,MATCH(Men[[#This Row],[Rider]],'R5 XCM Kin'!$F$2:$F$200,0)),"")</f>
        <v>264</v>
      </c>
      <c r="E83" s="58" t="str">
        <f>_xlfn.IFNA(INDEX('R6 XCM CB'!$J$2:$J$250,MATCH(Men[[#This Row],[Rider]],'R6 XCM CB'!$F$2:$F$250,0)),"")</f>
        <v/>
      </c>
      <c r="F83" s="58" t="str">
        <f>_xlfn.IFNA(INDEX('R9 XCO Mel'!$J$2:$J$62,MATCH(Men[[#This Row],[Rider]],'R9 XCO Mel'!$D$2:$D$62,0)),"")</f>
        <v/>
      </c>
      <c r="G83" s="58" t="str">
        <f>_xlfn.IFNA(INDEX('R10 XCM Wil'!$J$2:$J$77,MATCH(Men[[#This Row],[Rider]],'R10 XCM Wil'!$D$2:$D$77,0)),"")</f>
        <v/>
      </c>
      <c r="H83" s="58">
        <f>6-COUNTBLANK(Men[[#This Row],[R1 XCO O''Hal]:[R10 XCM Melrose]])</f>
        <v>2</v>
      </c>
      <c r="I83" s="104" cm="1">
        <f t="array" ref="I83">IF(Men[[#This Row],[Number of Rounds]]&lt;=4,SUM(IF(ISNA(B83:G83),0,B83:G83)),SUM(LARGE(B83:G83,{1,2,3,4})))</f>
        <v>552</v>
      </c>
      <c r="J83" s="29" cm="1">
        <f t="array" ref="J83">133-SUM(IF(I83&gt;$I$18:$I$199,1/COUNTIF($I$18:$I$199,$I$18:$I$199)))</f>
        <v>63.999999999999915</v>
      </c>
      <c r="W83" s="106" t="s">
        <v>1810</v>
      </c>
      <c r="X83" s="25" t="str">
        <f>_xlfn.IFNA(INDEX('R1 XCO OHal'!$W$2:$W$200,MATCH(Junior[[#This Row],[Rider]],'R1 XCO OHal'!$D$2:$D$200,0)),"")</f>
        <v/>
      </c>
      <c r="Y83" s="25" t="str">
        <f>_xlfn.IFNA(INDEX('R4 XCM Prospect'!$I$2:$I$200,MATCH(Junior[[#This Row],[Rider]],'R4 XCM Prospect'!$F$2:$F$200,0)),"")</f>
        <v/>
      </c>
      <c r="Z83" s="25" t="str">
        <f>_xlfn.IFNA(INDEX('R5 XCM Kin'!$J$2:$J$200,MATCH(Junior[[#This Row],[Rider]],'R5 XCM Kin'!$F$2:$F$200,0)),"")</f>
        <v/>
      </c>
      <c r="AA83" s="25" t="str">
        <f>_xlfn.IFNA(INDEX('R6 XCM CB'!$J$2:$J$250,MATCH(Junior[[#This Row],[Rider]],'R6 XCM CB'!$F$2:$F$250,0)),"")</f>
        <v/>
      </c>
      <c r="AB83" s="102" t="str">
        <f>_xlfn.IFNA(INDEX('R9 XCO Mel'!$J$2:$J$62,MATCH(Junior[[#This Row],[Rider]],'R9 XCO Mel'!$D$2:$D$62,0)),"")</f>
        <v/>
      </c>
      <c r="AC83" s="102">
        <f>_xlfn.IFNA(INDEX('R10 XCM Wil'!$J$2:$J$77,MATCH(Junior[[#This Row],[Rider]],'R10 XCM Wil'!$D$2:$D$77,0)),"")</f>
        <v>185</v>
      </c>
      <c r="AD83" s="26">
        <f>6-COUNTBLANK(Junior[[#This Row],[R1 XCO O''Hal]:[R10 XCM Melrose]])</f>
        <v>1</v>
      </c>
      <c r="AE83" s="26" cm="1">
        <f t="array" ref="AE83">IF(Junior[[#This Row],[Number of Rounds]]&lt;=4,SUM(IF(ISNA(X83:AC83),0,X83:AC83)),SUM(LARGE(X83:AC83,{1,2,3,4})))</f>
        <v>185</v>
      </c>
      <c r="AF83" s="30" cm="1">
        <f t="array" ref="AF83">44-SUM(IF(AE83&gt;$AE$18:$AE$84,1/COUNTIF($AE$18:$AE$84,$AE$18:$AE$84)))</f>
        <v>44</v>
      </c>
    </row>
    <row r="84" spans="1:32" ht="17" thickBot="1">
      <c r="A84" s="82" t="s">
        <v>1021</v>
      </c>
      <c r="B84" s="58">
        <f>_xlfn.IFNA(INDEX('R1 XCO OHal'!$W$2:$W$200,MATCH(Men[[#This Row],[Rider]],'R1 XCO OHal'!$D$2:$D$200,0)),"")</f>
        <v>300</v>
      </c>
      <c r="C84" s="58" t="str">
        <f>_xlfn.IFNA(INDEX('R4 XCM Prospect'!$I$2:$I$200,MATCH(Men[[#This Row],[Rider]],'R4 XCM Prospect'!$F$2:$F$200,0)),"")</f>
        <v/>
      </c>
      <c r="D84" s="58">
        <f>_xlfn.IFNA(INDEX('R5 XCM Kin'!$J$2:$J$200,MATCH(Men[[#This Row],[Rider]],'R5 XCM Kin'!$F$2:$F$200,0)),"")</f>
        <v>240</v>
      </c>
      <c r="E84" s="58" t="str">
        <f>_xlfn.IFNA(INDEX('R6 XCM CB'!$J$2:$J$250,MATCH(Men[[#This Row],[Rider]],'R6 XCM CB'!$F$2:$F$250,0)),"")</f>
        <v/>
      </c>
      <c r="F84" s="58" t="str">
        <f>_xlfn.IFNA(INDEX('R9 XCO Mel'!$J$2:$J$62,MATCH(Men[[#This Row],[Rider]],'R9 XCO Mel'!$D$2:$D$62,0)),"")</f>
        <v/>
      </c>
      <c r="G84" s="58" t="str">
        <f>_xlfn.IFNA(INDEX('R10 XCM Wil'!$J$2:$J$77,MATCH(Men[[#This Row],[Rider]],'R10 XCM Wil'!$D$2:$D$77,0)),"")</f>
        <v/>
      </c>
      <c r="H84" s="58">
        <f>6-COUNTBLANK(Men[[#This Row],[R1 XCO O''Hal]:[R10 XCM Melrose]])</f>
        <v>2</v>
      </c>
      <c r="I84" s="104" cm="1">
        <f t="array" ref="I84">IF(Men[[#This Row],[Number of Rounds]]&lt;=4,SUM(IF(ISNA(B84:G84),0,B84:G84)),SUM(LARGE(B84:G84,{1,2,3,4})))</f>
        <v>540</v>
      </c>
      <c r="J84" s="29" cm="1">
        <f t="array" ref="J84">133-SUM(IF(I84&gt;$I$18:$I$199,1/COUNTIF($I$18:$I$199,$I$18:$I$199)))</f>
        <v>64.999999999999929</v>
      </c>
      <c r="W84" s="126" t="s">
        <v>1811</v>
      </c>
      <c r="X84" s="124" t="str">
        <f>_xlfn.IFNA(INDEX('R1 XCO OHal'!$W$2:$W$200,MATCH(Junior[[#This Row],[Rider]],'R1 XCO OHal'!$D$2:$D$200,0)),"")</f>
        <v/>
      </c>
      <c r="Y84" s="124" t="str">
        <f>_xlfn.IFNA(INDEX('R4 XCM Prospect'!$I$2:$I$200,MATCH(Junior[[#This Row],[Rider]],'R4 XCM Prospect'!$F$2:$F$200,0)),"")</f>
        <v/>
      </c>
      <c r="Z84" s="124" t="str">
        <f>_xlfn.IFNA(INDEX('R5 XCM Kin'!$J$2:$J$200,MATCH(Junior[[#This Row],[Rider]],'R5 XCM Kin'!$F$2:$F$200,0)),"")</f>
        <v/>
      </c>
      <c r="AA84" s="124" t="str">
        <f>_xlfn.IFNA(INDEX('R6 XCM CB'!$J$2:$J$250,MATCH(Junior[[#This Row],[Rider]],'R6 XCM CB'!$F$2:$F$250,0)),"")</f>
        <v/>
      </c>
      <c r="AB84" s="102" t="str">
        <f>_xlfn.IFNA(INDEX('R9 XCO Mel'!$J$2:$J$62,MATCH(Junior[[#This Row],[Rider]],'R9 XCO Mel'!$D$2:$D$62,0)),"")</f>
        <v/>
      </c>
      <c r="AC84" s="102">
        <f>_xlfn.IFNA(INDEX('R10 XCM Wil'!$J$2:$J$77,MATCH(Junior[[#This Row],[Rider]],'R10 XCM Wil'!$D$2:$D$77,0)),"")</f>
        <v>185</v>
      </c>
      <c r="AD84" s="125">
        <f>6-COUNTBLANK(Junior[[#This Row],[R1 XCO O''Hal]:[R10 XCM Melrose]])</f>
        <v>1</v>
      </c>
      <c r="AE84" s="125" cm="1">
        <f t="array" ref="AE84">IF(Junior[[#This Row],[Number of Rounds]]&lt;=4,SUM(IF(ISNA(X84:AC84),0,X84:AC84)),SUM(LARGE(X84:AC84,{1,2,3,4})))</f>
        <v>185</v>
      </c>
      <c r="AF84" s="30" cm="1">
        <f t="array" ref="AF84">44-SUM(IF(AE84&gt;$AE$18:$AE$84,1/COUNTIF($AE$18:$AE$84,$AE$18:$AE$84)))</f>
        <v>44</v>
      </c>
    </row>
    <row r="85" spans="1:32" ht="16">
      <c r="A85" s="82" t="s">
        <v>1205</v>
      </c>
      <c r="B85" s="58" t="str">
        <f>_xlfn.IFNA(INDEX('R1 XCO OHal'!$W$2:$W$200,MATCH(Men[[#This Row],[Rider]],'R1 XCO OHal'!$D$2:$D$200,0)),"")</f>
        <v/>
      </c>
      <c r="C85" s="58">
        <f>_xlfn.IFNA(INDEX('R4 XCM Prospect'!$I$2:$I$200,MATCH(Men[[#This Row],[Rider]],'R4 XCM Prospect'!$F$2:$F$200,0)),"")</f>
        <v>250</v>
      </c>
      <c r="D85" s="58">
        <f>_xlfn.IFNA(INDEX('R5 XCM Kin'!$J$2:$J$200,MATCH(Men[[#This Row],[Rider]],'R5 XCM Kin'!$F$2:$F$200,0)),"")</f>
        <v>250</v>
      </c>
      <c r="E85" s="58" t="str">
        <f>_xlfn.IFNA(INDEX('R6 XCM CB'!$J$2:$J$250,MATCH(Men[[#This Row],[Rider]],'R6 XCM CB'!$F$2:$F$250,0)),"")</f>
        <v/>
      </c>
      <c r="F85" s="58" t="str">
        <f>_xlfn.IFNA(INDEX('R9 XCO Mel'!$J$2:$J$62,MATCH(Men[[#This Row],[Rider]],'R9 XCO Mel'!$D$2:$D$62,0)),"")</f>
        <v/>
      </c>
      <c r="G85" s="58" t="str">
        <f>_xlfn.IFNA(INDEX('R10 XCM Wil'!$J$2:$J$77,MATCH(Men[[#This Row],[Rider]],'R10 XCM Wil'!$D$2:$D$77,0)),"")</f>
        <v/>
      </c>
      <c r="H85" s="58">
        <f>6-COUNTBLANK(Men[[#This Row],[R1 XCO O''Hal]:[R10 XCM Melrose]])</f>
        <v>2</v>
      </c>
      <c r="I85" s="104" cm="1">
        <f t="array" ref="I85">IF(Men[[#This Row],[Number of Rounds]]&lt;=4,SUM(IF(ISNA(B85:G85),0,B85:G85)),SUM(LARGE(B85:G85,{1,2,3,4})))</f>
        <v>500</v>
      </c>
      <c r="J85" s="29" cm="1">
        <f t="array" ref="J85">133-SUM(IF(I85&gt;$I$18:$I$199,1/COUNTIF($I$18:$I$199,$I$18:$I$199)))</f>
        <v>65.999999999999929</v>
      </c>
    </row>
    <row r="86" spans="1:32" ht="16">
      <c r="A86" s="82" t="s">
        <v>1022</v>
      </c>
      <c r="B86" s="58">
        <f>_xlfn.IFNA(INDEX('R1 XCO OHal'!$W$2:$W$200,MATCH(Men[[#This Row],[Rider]],'R1 XCO OHal'!$D$2:$D$200,0)),"")</f>
        <v>270</v>
      </c>
      <c r="C86" s="58" t="str">
        <f>_xlfn.IFNA(INDEX('R4 XCM Prospect'!$I$2:$I$200,MATCH(Men[[#This Row],[Rider]],'R4 XCM Prospect'!$F$2:$F$200,0)),"")</f>
        <v/>
      </c>
      <c r="D86" s="58">
        <f>_xlfn.IFNA(INDEX('R5 XCM Kin'!$J$2:$J$200,MATCH(Men[[#This Row],[Rider]],'R5 XCM Kin'!$F$2:$F$200,0)),"")</f>
        <v>228</v>
      </c>
      <c r="E86" s="58" t="str">
        <f>_xlfn.IFNA(INDEX('R6 XCM CB'!$J$2:$J$250,MATCH(Men[[#This Row],[Rider]],'R6 XCM CB'!$F$2:$F$250,0)),"")</f>
        <v/>
      </c>
      <c r="F86" s="58" t="str">
        <f>_xlfn.IFNA(INDEX('R9 XCO Mel'!$J$2:$J$62,MATCH(Men[[#This Row],[Rider]],'R9 XCO Mel'!$D$2:$D$62,0)),"")</f>
        <v/>
      </c>
      <c r="G86" s="58" t="str">
        <f>_xlfn.IFNA(INDEX('R10 XCM Wil'!$J$2:$J$77,MATCH(Men[[#This Row],[Rider]],'R10 XCM Wil'!$D$2:$D$77,0)),"")</f>
        <v/>
      </c>
      <c r="H86" s="58">
        <f>6-COUNTBLANK(Men[[#This Row],[R1 XCO O''Hal]:[R10 XCM Melrose]])</f>
        <v>2</v>
      </c>
      <c r="I86" s="104" cm="1">
        <f t="array" ref="I86">IF(Men[[#This Row],[Number of Rounds]]&lt;=4,SUM(IF(ISNA(B86:G86),0,B86:G86)),SUM(LARGE(B86:G86,{1,2,3,4})))</f>
        <v>498</v>
      </c>
      <c r="J86" s="29" cm="1">
        <f t="array" ref="J86">133-SUM(IF(I86&gt;$I$18:$I$199,1/COUNTIF($I$18:$I$199,$I$18:$I$199)))</f>
        <v>66.999999999999929</v>
      </c>
    </row>
    <row r="87" spans="1:32" ht="16">
      <c r="A87" s="82" t="s">
        <v>979</v>
      </c>
      <c r="B87" s="58">
        <f>_xlfn.IFNA(INDEX('R1 XCO OHal'!$W$2:$W$200,MATCH(Men[[#This Row],[Rider]],'R1 XCO OHal'!$D$2:$D$200,0)),"")</f>
        <v>224</v>
      </c>
      <c r="C87" s="58" t="str">
        <f>_xlfn.IFNA(INDEX('R4 XCM Prospect'!$I$2:$I$200,MATCH(Men[[#This Row],[Rider]],'R4 XCM Prospect'!$F$2:$F$200,0)),"")</f>
        <v/>
      </c>
      <c r="D87" s="58">
        <f>_xlfn.IFNA(INDEX('R5 XCM Kin'!$J$2:$J$200,MATCH(Men[[#This Row],[Rider]],'R5 XCM Kin'!$F$2:$F$200,0)),"")</f>
        <v>256</v>
      </c>
      <c r="E87" s="58" t="str">
        <f>_xlfn.IFNA(INDEX('R6 XCM CB'!$J$2:$J$250,MATCH(Men[[#This Row],[Rider]],'R6 XCM CB'!$F$2:$F$250,0)),"")</f>
        <v/>
      </c>
      <c r="F87" s="58" t="str">
        <f>_xlfn.IFNA(INDEX('R9 XCO Mel'!$J$2:$J$62,MATCH(Men[[#This Row],[Rider]],'R9 XCO Mel'!$D$2:$D$62,0)),"")</f>
        <v/>
      </c>
      <c r="G87" s="58" t="str">
        <f>_xlfn.IFNA(INDEX('R10 XCM Wil'!$J$2:$J$77,MATCH(Men[[#This Row],[Rider]],'R10 XCM Wil'!$D$2:$D$77,0)),"")</f>
        <v/>
      </c>
      <c r="H87" s="58">
        <f>6-COUNTBLANK(Men[[#This Row],[R1 XCO O''Hal]:[R10 XCM Melrose]])</f>
        <v>2</v>
      </c>
      <c r="I87" s="104" cm="1">
        <f t="array" ref="I87">IF(Men[[#This Row],[Number of Rounds]]&lt;=4,SUM(IF(ISNA(B87:G87),0,B87:G87)),SUM(LARGE(B87:G87,{1,2,3,4})))</f>
        <v>480</v>
      </c>
      <c r="J87" s="29" cm="1">
        <f t="array" ref="J87">133-SUM(IF(I87&gt;$I$18:$I$199,1/COUNTIF($I$18:$I$199,$I$18:$I$199)))</f>
        <v>67.999999999999943</v>
      </c>
    </row>
    <row r="88" spans="1:32" ht="16">
      <c r="A88" s="82" t="s">
        <v>1401</v>
      </c>
      <c r="B88" s="58" t="str">
        <f>_xlfn.IFNA(INDEX('R1 XCO OHal'!$W$2:$W$200,MATCH(Men[[#This Row],[Rider]],'R1 XCO OHal'!$D$2:$D$200,0)),"")</f>
        <v/>
      </c>
      <c r="C88" s="58" t="str">
        <f>_xlfn.IFNA(INDEX('R4 XCM Prospect'!$I$2:$I$200,MATCH(Men[[#This Row],[Rider]],'R4 XCM Prospect'!$F$2:$F$200,0)),"")</f>
        <v/>
      </c>
      <c r="D88" s="58">
        <f>_xlfn.IFNA(INDEX('R5 XCM Kin'!$J$2:$J$200,MATCH(Men[[#This Row],[Rider]],'R5 XCM Kin'!$F$2:$F$200,0)),"")</f>
        <v>250</v>
      </c>
      <c r="E88" s="58">
        <f>_xlfn.IFNA(INDEX('R6 XCM CB'!$J$2:$J$250,MATCH(Men[[#This Row],[Rider]],'R6 XCM CB'!$F$2:$F$250,0)),"")</f>
        <v>225</v>
      </c>
      <c r="F88" s="58" t="str">
        <f>_xlfn.IFNA(INDEX('R9 XCO Mel'!$J$2:$J$62,MATCH(Men[[#This Row],[Rider]],'R9 XCO Mel'!$D$2:$D$62,0)),"")</f>
        <v/>
      </c>
      <c r="G88" s="58" t="str">
        <f>_xlfn.IFNA(INDEX('R10 XCM Wil'!$J$2:$J$77,MATCH(Men[[#This Row],[Rider]],'R10 XCM Wil'!$D$2:$D$77,0)),"")</f>
        <v/>
      </c>
      <c r="H88" s="58">
        <f>6-COUNTBLANK(Men[[#This Row],[R1 XCO O''Hal]:[R10 XCM Melrose]])</f>
        <v>2</v>
      </c>
      <c r="I88" s="104" cm="1">
        <f t="array" ref="I88">IF(Men[[#This Row],[Number of Rounds]]&lt;=4,SUM(IF(ISNA(B88:G88),0,B88:G88)),SUM(LARGE(B88:G88,{1,2,3,4})))</f>
        <v>475</v>
      </c>
      <c r="J88" s="29" cm="1">
        <f t="array" ref="J88">133-SUM(IF(I88&gt;$I$18:$I$199,1/COUNTIF($I$18:$I$199,$I$18:$I$199)))</f>
        <v>68.999999999999943</v>
      </c>
    </row>
    <row r="89" spans="1:32" ht="16">
      <c r="A89" s="82" t="s">
        <v>1795</v>
      </c>
      <c r="B89" s="58" t="str">
        <f>_xlfn.IFNA(INDEX('R1 XCO OHal'!$W$2:$W$200,MATCH(Men[[#This Row],[Rider]],'R1 XCO OHal'!$D$2:$D$200,0)),"")</f>
        <v/>
      </c>
      <c r="C89" s="58" t="str">
        <f>_xlfn.IFNA(INDEX('R4 XCM Prospect'!$I$2:$I$200,MATCH(Men[[#This Row],[Rider]],'R4 XCM Prospect'!$F$2:$F$200,0)),"")</f>
        <v/>
      </c>
      <c r="D89" s="58" t="str">
        <f>_xlfn.IFNA(INDEX('R5 XCM Kin'!$J$2:$J$200,MATCH(Men[[#This Row],[Rider]],'R5 XCM Kin'!$F$2:$F$200,0)),"")</f>
        <v/>
      </c>
      <c r="E89" s="58" t="str">
        <f>_xlfn.IFNA(INDEX('R6 XCM CB'!$J$2:$J$250,MATCH(Men[[#This Row],[Rider]],'R6 XCM CB'!$F$2:$F$250,0)),"")</f>
        <v/>
      </c>
      <c r="F89" s="58">
        <f>_xlfn.IFNA(INDEX('R9 XCO Mel'!$J$2:$J$62,MATCH(Men[[#This Row],[Rider]],'R9 XCO Mel'!$D$2:$D$62,0)),"")</f>
        <v>244.99999999999997</v>
      </c>
      <c r="G89" s="58">
        <f>_xlfn.IFNA(INDEX('R10 XCM Wil'!$J$2:$J$77,MATCH(Men[[#This Row],[Rider]],'R10 XCM Wil'!$D$2:$D$77,0)),"")</f>
        <v>225</v>
      </c>
      <c r="H89" s="58">
        <f>6-COUNTBLANK(Men[[#This Row],[R1 XCO O''Hal]:[R10 XCM Melrose]])</f>
        <v>2</v>
      </c>
      <c r="I89" s="104" cm="1">
        <f t="array" ref="I89">IF(Men[[#This Row],[Number of Rounds]]&lt;=4,SUM(IF(ISNA(B89:G89),0,B89:G89)),SUM(LARGE(B89:G89,{1,2,3,4})))</f>
        <v>470</v>
      </c>
      <c r="J89" s="29" cm="1">
        <f t="array" ref="J89">133-SUM(IF(I89&gt;$I$18:$I$199,1/COUNTIF($I$18:$I$199,$I$18:$I$199)))</f>
        <v>69.999999999999943</v>
      </c>
    </row>
    <row r="90" spans="1:32" ht="16">
      <c r="A90" s="82" t="s">
        <v>1794</v>
      </c>
      <c r="B90" s="58" t="str">
        <f>_xlfn.IFNA(INDEX('R1 XCO OHal'!$W$2:$W$200,MATCH(Men[[#This Row],[Rider]],'R1 XCO OHal'!$D$2:$D$200,0)),"")</f>
        <v/>
      </c>
      <c r="C90" s="58" t="str">
        <f>_xlfn.IFNA(INDEX('R4 XCM Prospect'!$I$2:$I$200,MATCH(Men[[#This Row],[Rider]],'R4 XCM Prospect'!$F$2:$F$200,0)),"")</f>
        <v/>
      </c>
      <c r="D90" s="58" t="str">
        <f>_xlfn.IFNA(INDEX('R5 XCM Kin'!$J$2:$J$200,MATCH(Men[[#This Row],[Rider]],'R5 XCM Kin'!$F$2:$F$200,0)),"")</f>
        <v/>
      </c>
      <c r="E90" s="58" t="str">
        <f>_xlfn.IFNA(INDEX('R6 XCM CB'!$J$2:$J$250,MATCH(Men[[#This Row],[Rider]],'R6 XCM CB'!$F$2:$F$250,0)),"")</f>
        <v/>
      </c>
      <c r="F90" s="58">
        <f>_xlfn.IFNA(INDEX('R9 XCO Mel'!$J$2:$J$62,MATCH(Men[[#This Row],[Rider]],'R9 XCO Mel'!$D$2:$D$62,0)),"")</f>
        <v>237.99999999999997</v>
      </c>
      <c r="G90" s="58">
        <f>_xlfn.IFNA(INDEX('R10 XCM Wil'!$J$2:$J$77,MATCH(Men[[#This Row],[Rider]],'R10 XCM Wil'!$D$2:$D$77,0)),"")</f>
        <v>225</v>
      </c>
      <c r="H90" s="58">
        <f>6-COUNTBLANK(Men[[#This Row],[R1 XCO O''Hal]:[R10 XCM Melrose]])</f>
        <v>2</v>
      </c>
      <c r="I90" s="104" cm="1">
        <f t="array" ref="I90">IF(Men[[#This Row],[Number of Rounds]]&lt;=4,SUM(IF(ISNA(B90:G90),0,B90:G90)),SUM(LARGE(B90:G90,{1,2,3,4})))</f>
        <v>463</v>
      </c>
      <c r="J90" s="29" cm="1">
        <f t="array" ref="J90">133-SUM(IF(I90&gt;$I$18:$I$199,1/COUNTIF($I$18:$I$199,$I$18:$I$199)))</f>
        <v>70.999999999999957</v>
      </c>
    </row>
    <row r="91" spans="1:32" ht="16">
      <c r="A91" s="82" t="s">
        <v>999</v>
      </c>
      <c r="B91" s="58">
        <f>_xlfn.IFNA(INDEX('R1 XCO OHal'!$W$2:$W$200,MATCH(Men[[#This Row],[Rider]],'R1 XCO OHal'!$D$2:$D$200,0)),"")</f>
        <v>251.99999999999997</v>
      </c>
      <c r="C91" s="58" t="str">
        <f>_xlfn.IFNA(INDEX('R4 XCM Prospect'!$I$2:$I$200,MATCH(Men[[#This Row],[Rider]],'R4 XCM Prospect'!$F$2:$F$200,0)),"")</f>
        <v/>
      </c>
      <c r="D91" s="58">
        <f>_xlfn.IFNA(INDEX('R5 XCM Kin'!$J$2:$J$200,MATCH(Men[[#This Row],[Rider]],'R5 XCM Kin'!$F$2:$F$200,0)),"")</f>
        <v>210</v>
      </c>
      <c r="E91" s="58" t="str">
        <f>_xlfn.IFNA(INDEX('R6 XCM CB'!$J$2:$J$250,MATCH(Men[[#This Row],[Rider]],'R6 XCM CB'!$F$2:$F$250,0)),"")</f>
        <v/>
      </c>
      <c r="F91" s="58" t="str">
        <f>_xlfn.IFNA(INDEX('R9 XCO Mel'!$J$2:$J$62,MATCH(Men[[#This Row],[Rider]],'R9 XCO Mel'!$D$2:$D$62,0)),"")</f>
        <v/>
      </c>
      <c r="G91" s="58" t="str">
        <f>_xlfn.IFNA(INDEX('R10 XCM Wil'!$J$2:$J$77,MATCH(Men[[#This Row],[Rider]],'R10 XCM Wil'!$D$2:$D$77,0)),"")</f>
        <v/>
      </c>
      <c r="H91" s="58">
        <f>6-COUNTBLANK(Men[[#This Row],[R1 XCO O''Hal]:[R10 XCM Melrose]])</f>
        <v>2</v>
      </c>
      <c r="I91" s="104" cm="1">
        <f t="array" ref="I91">IF(Men[[#This Row],[Number of Rounds]]&lt;=4,SUM(IF(ISNA(B91:G91),0,B91:G91)),SUM(LARGE(B91:G91,{1,2,3,4})))</f>
        <v>462</v>
      </c>
      <c r="J91" s="29" cm="1">
        <f t="array" ref="J91">133-SUM(IF(I91&gt;$I$18:$I$199,1/COUNTIF($I$18:$I$199,$I$18:$I$199)))</f>
        <v>71.999999999999972</v>
      </c>
    </row>
    <row r="92" spans="1:32" ht="16">
      <c r="A92" s="82" t="s">
        <v>1209</v>
      </c>
      <c r="B92" s="58" t="str">
        <f>_xlfn.IFNA(INDEX('R1 XCO OHal'!$W$2:$W$200,MATCH(Men[[#This Row],[Rider]],'R1 XCO OHal'!$D$2:$D$200,0)),"")</f>
        <v/>
      </c>
      <c r="C92" s="58">
        <f>_xlfn.IFNA(INDEX('R4 XCM Prospect'!$I$2:$I$200,MATCH(Men[[#This Row],[Rider]],'R4 XCM Prospect'!$F$2:$F$200,0)),"")</f>
        <v>210</v>
      </c>
      <c r="D92" s="58" t="str">
        <f>_xlfn.IFNA(INDEX('R5 XCM Kin'!$J$2:$J$200,MATCH(Men[[#This Row],[Rider]],'R5 XCM Kin'!$F$2:$F$200,0)),"")</f>
        <v/>
      </c>
      <c r="E92" s="58">
        <f>_xlfn.IFNA(INDEX('R6 XCM CB'!$J$2:$J$250,MATCH(Men[[#This Row],[Rider]],'R6 XCM CB'!$F$2:$F$250,0)),"")</f>
        <v>250</v>
      </c>
      <c r="F92" s="58" t="str">
        <f>_xlfn.IFNA(INDEX('R9 XCO Mel'!$J$2:$J$62,MATCH(Men[[#This Row],[Rider]],'R9 XCO Mel'!$D$2:$D$62,0)),"")</f>
        <v/>
      </c>
      <c r="G92" s="58" t="str">
        <f>_xlfn.IFNA(INDEX('R10 XCM Wil'!$J$2:$J$77,MATCH(Men[[#This Row],[Rider]],'R10 XCM Wil'!$D$2:$D$77,0)),"")</f>
        <v/>
      </c>
      <c r="H92" s="58">
        <f>6-COUNTBLANK(Men[[#This Row],[R1 XCO O''Hal]:[R10 XCM Melrose]])</f>
        <v>2</v>
      </c>
      <c r="I92" s="104" cm="1">
        <f t="array" ref="I92">IF(Men[[#This Row],[Number of Rounds]]&lt;=4,SUM(IF(ISNA(B92:G92),0,B92:G92)),SUM(LARGE(B92:G92,{1,2,3,4})))</f>
        <v>460</v>
      </c>
      <c r="J92" s="29" cm="1">
        <f t="array" ref="J92">133-SUM(IF(I92&gt;$I$18:$I$199,1/COUNTIF($I$18:$I$199,$I$18:$I$199)))</f>
        <v>72.999999999999972</v>
      </c>
    </row>
    <row r="93" spans="1:32" ht="16">
      <c r="A93" s="82" t="s">
        <v>984</v>
      </c>
      <c r="B93" s="58">
        <f>_xlfn.IFNA(INDEX('R1 XCO OHal'!$W$2:$W$200,MATCH(Men[[#This Row],[Rider]],'R1 XCO OHal'!$D$2:$D$200,0)),"")</f>
        <v>192</v>
      </c>
      <c r="C93" s="58">
        <f>_xlfn.IFNA(INDEX('R4 XCM Prospect'!$I$2:$I$200,MATCH(Men[[#This Row],[Rider]],'R4 XCM Prospect'!$F$2:$F$200,0)),"")</f>
        <v>264</v>
      </c>
      <c r="D93" s="58" t="str">
        <f>_xlfn.IFNA(INDEX('R5 XCM Kin'!$J$2:$J$200,MATCH(Men[[#This Row],[Rider]],'R5 XCM Kin'!$F$2:$F$200,0)),"")</f>
        <v/>
      </c>
      <c r="E93" s="58" t="str">
        <f>_xlfn.IFNA(INDEX('R6 XCM CB'!$J$2:$J$250,MATCH(Men[[#This Row],[Rider]],'R6 XCM CB'!$F$2:$F$250,0)),"")</f>
        <v/>
      </c>
      <c r="F93" s="58" t="str">
        <f>_xlfn.IFNA(INDEX('R9 XCO Mel'!$J$2:$J$62,MATCH(Men[[#This Row],[Rider]],'R9 XCO Mel'!$D$2:$D$62,0)),"")</f>
        <v/>
      </c>
      <c r="G93" s="58" t="str">
        <f>_xlfn.IFNA(INDEX('R10 XCM Wil'!$J$2:$J$77,MATCH(Men[[#This Row],[Rider]],'R10 XCM Wil'!$D$2:$D$77,0)),"")</f>
        <v/>
      </c>
      <c r="H93" s="58">
        <f>6-COUNTBLANK(Men[[#This Row],[R1 XCO O''Hal]:[R10 XCM Melrose]])</f>
        <v>2</v>
      </c>
      <c r="I93" s="104" cm="1">
        <f t="array" ref="I93">IF(Men[[#This Row],[Number of Rounds]]&lt;=4,SUM(IF(ISNA(B93:G93),0,B93:G93)),SUM(LARGE(B93:G93,{1,2,3,4})))</f>
        <v>456</v>
      </c>
      <c r="J93" s="29" cm="1">
        <f t="array" ref="J93">133-SUM(IF(I93&gt;$I$18:$I$199,1/COUNTIF($I$18:$I$199,$I$18:$I$199)))</f>
        <v>73.999999999999972</v>
      </c>
    </row>
    <row r="94" spans="1:32" ht="16">
      <c r="A94" s="82" t="s">
        <v>1822</v>
      </c>
      <c r="B94" s="58" t="str">
        <f>_xlfn.IFNA(INDEX('R1 XCO OHal'!$W$2:$W$200,MATCH(Men[[#This Row],[Rider]],'R1 XCO OHal'!$D$2:$D$200,0)),"")</f>
        <v/>
      </c>
      <c r="C94" s="58" t="str">
        <f>_xlfn.IFNA(INDEX('R4 XCM Prospect'!$I$2:$I$200,MATCH(Men[[#This Row],[Rider]],'R4 XCM Prospect'!$F$2:$F$200,0)),"")</f>
        <v/>
      </c>
      <c r="D94" s="58" t="str">
        <f>_xlfn.IFNA(INDEX('R5 XCM Kin'!$J$2:$J$200,MATCH(Men[[#This Row],[Rider]],'R5 XCM Kin'!$F$2:$F$200,0)),"")</f>
        <v/>
      </c>
      <c r="E94" s="58" t="str">
        <f>_xlfn.IFNA(INDEX('R6 XCM CB'!$J$2:$J$250,MATCH(Men[[#This Row],[Rider]],'R6 XCM CB'!$F$2:$F$250,0)),"")</f>
        <v/>
      </c>
      <c r="F94" s="58">
        <f>_xlfn.IFNA(INDEX('R9 XCO Mel'!$J$2:$J$62,MATCH(Men[[#This Row],[Rider]],'R9 XCO Mel'!$D$2:$D$62,0)),"")</f>
        <v>203</v>
      </c>
      <c r="G94" s="58">
        <f>_xlfn.IFNA(INDEX('R10 XCM Wil'!$J$2:$J$77,MATCH(Men[[#This Row],[Rider]],'R10 XCM Wil'!$D$2:$D$77,0)),"")</f>
        <v>251.99999999999997</v>
      </c>
      <c r="H94" s="58">
        <f>6-COUNTBLANK(Men[[#This Row],[R1 XCO O''Hal]:[R10 XCM Melrose]])</f>
        <v>2</v>
      </c>
      <c r="I94" s="104" cm="1">
        <f t="array" ref="I94">IF(Men[[#This Row],[Number of Rounds]]&lt;=4,SUM(IF(ISNA(B94:G94),0,B94:G94)),SUM(LARGE(B94:G94,{1,2,3,4})))</f>
        <v>455</v>
      </c>
      <c r="J94" s="29" cm="1">
        <f t="array" ref="J94">133-SUM(IF(I94&gt;$I$18:$I$199,1/COUNTIF($I$18:$I$199,$I$18:$I$199)))</f>
        <v>74.999999999999957</v>
      </c>
    </row>
    <row r="95" spans="1:32" ht="16">
      <c r="A95" s="83" t="s">
        <v>1431</v>
      </c>
      <c r="B95" s="58" t="str">
        <f>_xlfn.IFNA(INDEX('R1 XCO OHal'!$W$2:$W$200,MATCH(Men[[#This Row],[Rider]],'R1 XCO OHal'!$D$2:$D$200,0)),"")</f>
        <v/>
      </c>
      <c r="C95" s="58">
        <f>_xlfn.IFNA(INDEX('R4 XCM Prospect'!$I$2:$I$200,MATCH(Men[[#This Row],[Rider]],'R4 XCM Prospect'!$F$2:$F$200,0)),"")</f>
        <v>217</v>
      </c>
      <c r="D95" s="58">
        <f>_xlfn.IFNA(INDEX('R5 XCM Kin'!$J$2:$J$200,MATCH(Men[[#This Row],[Rider]],'R5 XCM Kin'!$F$2:$F$200,0)),"")</f>
        <v>237.99999999999997</v>
      </c>
      <c r="E95" s="68" t="str">
        <f>_xlfn.IFNA(INDEX('R6 XCM CB'!$J$2:$J$250,MATCH(Men[[#This Row],[Rider]],'R6 XCM CB'!$F$2:$F$250,0)),"")</f>
        <v/>
      </c>
      <c r="F95" s="58" t="str">
        <f>_xlfn.IFNA(INDEX('R9 XCO Mel'!$J$2:$J$62,MATCH(Men[[#This Row],[Rider]],'R9 XCO Mel'!$D$2:$D$62,0)),"")</f>
        <v/>
      </c>
      <c r="G95" s="58" t="str">
        <f>_xlfn.IFNA(INDEX('R10 XCM Wil'!$J$2:$J$77,MATCH(Men[[#This Row],[Rider]],'R10 XCM Wil'!$D$2:$D$77,0)),"")</f>
        <v/>
      </c>
      <c r="H95" s="68">
        <f>6-COUNTBLANK(Men[[#This Row],[R1 XCO O''Hal]:[R10 XCM Melrose]])</f>
        <v>2</v>
      </c>
      <c r="I95" s="104" cm="1">
        <f t="array" ref="I95">IF(Men[[#This Row],[Number of Rounds]]&lt;=4,SUM(IF(ISNA(B95:G95),0,B95:G95)),SUM(LARGE(B95:G95,{1,2,3,4})))</f>
        <v>455</v>
      </c>
      <c r="J95" s="29" cm="1">
        <f t="array" ref="J95">133-SUM(IF(I95&gt;$I$18:$I$199,1/COUNTIF($I$18:$I$199,$I$18:$I$199)))</f>
        <v>74.999999999999957</v>
      </c>
    </row>
    <row r="96" spans="1:32" ht="16">
      <c r="A96" s="82" t="s">
        <v>1399</v>
      </c>
      <c r="B96" s="58" t="str">
        <f>_xlfn.IFNA(INDEX('R1 XCO OHal'!$W$2:$W$200,MATCH(Men[[#This Row],[Rider]],'R1 XCO OHal'!$D$2:$D$200,0)),"")</f>
        <v/>
      </c>
      <c r="C96" s="58" t="str">
        <f>_xlfn.IFNA(INDEX('R4 XCM Prospect'!$I$2:$I$200,MATCH(Men[[#This Row],[Rider]],'R4 XCM Prospect'!$F$2:$F$200,0)),"")</f>
        <v/>
      </c>
      <c r="D96" s="58">
        <f>_xlfn.IFNA(INDEX('R5 XCM Kin'!$J$2:$J$200,MATCH(Men[[#This Row],[Rider]],'R5 XCM Kin'!$F$2:$F$200,0)),"")</f>
        <v>225</v>
      </c>
      <c r="E96" s="58">
        <f>_xlfn.IFNA(INDEX('R6 XCM CB'!$J$2:$J$250,MATCH(Men[[#This Row],[Rider]],'R6 XCM CB'!$F$2:$F$250,0)),"")</f>
        <v>225</v>
      </c>
      <c r="F96" s="58" t="str">
        <f>_xlfn.IFNA(INDEX('R9 XCO Mel'!$J$2:$J$62,MATCH(Men[[#This Row],[Rider]],'R9 XCO Mel'!$D$2:$D$62,0)),"")</f>
        <v/>
      </c>
      <c r="G96" s="58" t="str">
        <f>_xlfn.IFNA(INDEX('R10 XCM Wil'!$J$2:$J$77,MATCH(Men[[#This Row],[Rider]],'R10 XCM Wil'!$D$2:$D$77,0)),"")</f>
        <v/>
      </c>
      <c r="H96" s="58">
        <f>6-COUNTBLANK(Men[[#This Row],[R1 XCO O''Hal]:[R10 XCM Melrose]])</f>
        <v>2</v>
      </c>
      <c r="I96" s="104" cm="1">
        <f t="array" ref="I96">IF(Men[[#This Row],[Number of Rounds]]&lt;=4,SUM(IF(ISNA(B96:G96),0,B96:G96)),SUM(LARGE(B96:G96,{1,2,3,4})))</f>
        <v>450</v>
      </c>
      <c r="J96" s="29" cm="1">
        <f t="array" ref="J96">133-SUM(IF(I96&gt;$I$18:$I$199,1/COUNTIF($I$18:$I$199,$I$18:$I$199)))</f>
        <v>75.999999999999972</v>
      </c>
    </row>
    <row r="97" spans="1:10" ht="16">
      <c r="A97" s="82" t="s">
        <v>1662</v>
      </c>
      <c r="B97" s="58" t="str">
        <f>_xlfn.IFNA(INDEX('R1 XCO OHal'!$W$2:$W$200,MATCH(Men[[#This Row],[Rider]],'R1 XCO OHal'!$D$2:$D$200,0)),"")</f>
        <v/>
      </c>
      <c r="C97" s="58" t="str">
        <f>_xlfn.IFNA(INDEX('R4 XCM Prospect'!$I$2:$I$200,MATCH(Men[[#This Row],[Rider]],'R4 XCM Prospect'!$F$2:$F$200,0)),"")</f>
        <v/>
      </c>
      <c r="D97" s="58" t="str">
        <f>_xlfn.IFNA(INDEX('R5 XCM Kin'!$J$2:$J$200,MATCH(Men[[#This Row],[Rider]],'R5 XCM Kin'!$F$2:$F$200,0)),"")</f>
        <v/>
      </c>
      <c r="E97" s="58">
        <f>_xlfn.IFNA(INDEX('R6 XCM CB'!$J$2:$J$250,MATCH(Men[[#This Row],[Rider]],'R6 XCM CB'!$F$2:$F$250,0)),"")</f>
        <v>210</v>
      </c>
      <c r="F97" s="58">
        <f>_xlfn.IFNA(INDEX('R9 XCO Mel'!$J$2:$J$62,MATCH(Men[[#This Row],[Rider]],'R9 XCO Mel'!$D$2:$D$62,0)),"")</f>
        <v>228</v>
      </c>
      <c r="G97" s="58" t="str">
        <f>_xlfn.IFNA(INDEX('R10 XCM Wil'!$J$2:$J$77,MATCH(Men[[#This Row],[Rider]],'R10 XCM Wil'!$D$2:$D$77,0)),"")</f>
        <v/>
      </c>
      <c r="H97" s="58">
        <f>6-COUNTBLANK(Men[[#This Row],[R1 XCO O''Hal]:[R10 XCM Melrose]])</f>
        <v>2</v>
      </c>
      <c r="I97" s="104" cm="1">
        <f t="array" ref="I97">IF(Men[[#This Row],[Number of Rounds]]&lt;=4,SUM(IF(ISNA(B97:G97),0,B97:G97)),SUM(LARGE(B97:G97,{1,2,3,4})))</f>
        <v>438</v>
      </c>
      <c r="J97" s="29" cm="1">
        <f t="array" ref="J97">133-SUM(IF(I97&gt;$I$18:$I$199,1/COUNTIF($I$18:$I$199,$I$18:$I$199)))</f>
        <v>76.999999999999972</v>
      </c>
    </row>
    <row r="98" spans="1:10" ht="16">
      <c r="A98" s="82" t="s">
        <v>1007</v>
      </c>
      <c r="B98" s="58">
        <f>_xlfn.IFNA(INDEX('R1 XCO OHal'!$W$2:$W$200,MATCH(Men[[#This Row],[Rider]],'R1 XCO OHal'!$D$2:$D$200,0)),"")</f>
        <v>196</v>
      </c>
      <c r="C98" s="58">
        <f>_xlfn.IFNA(INDEX('R4 XCM Prospect'!$I$2:$I$200,MATCH(Men[[#This Row],[Rider]],'R4 XCM Prospect'!$F$2:$F$200,0)),"")</f>
        <v>240</v>
      </c>
      <c r="D98" s="58" t="str">
        <f>_xlfn.IFNA(INDEX('R5 XCM Kin'!$J$2:$J$200,MATCH(Men[[#This Row],[Rider]],'R5 XCM Kin'!$F$2:$F$200,0)),"")</f>
        <v/>
      </c>
      <c r="E98" s="58" t="str">
        <f>_xlfn.IFNA(INDEX('R6 XCM CB'!$J$2:$J$250,MATCH(Men[[#This Row],[Rider]],'R6 XCM CB'!$F$2:$F$250,0)),"")</f>
        <v/>
      </c>
      <c r="F98" s="58" t="str">
        <f>_xlfn.IFNA(INDEX('R9 XCO Mel'!$J$2:$J$62,MATCH(Men[[#This Row],[Rider]],'R9 XCO Mel'!$D$2:$D$62,0)),"")</f>
        <v/>
      </c>
      <c r="G98" s="58" t="str">
        <f>_xlfn.IFNA(INDEX('R10 XCM Wil'!$J$2:$J$77,MATCH(Men[[#This Row],[Rider]],'R10 XCM Wil'!$D$2:$D$77,0)),"")</f>
        <v/>
      </c>
      <c r="H98" s="58">
        <f>6-COUNTBLANK(Men[[#This Row],[R1 XCO O''Hal]:[R10 XCM Melrose]])</f>
        <v>2</v>
      </c>
      <c r="I98" s="104" cm="1">
        <f t="array" ref="I98">IF(Men[[#This Row],[Number of Rounds]]&lt;=4,SUM(IF(ISNA(B98:G98),0,B98:G98)),SUM(LARGE(B98:G98,{1,2,3,4})))</f>
        <v>436</v>
      </c>
      <c r="J98" s="29" cm="1">
        <f t="array" ref="J98">133-SUM(IF(I98&gt;$I$18:$I$199,1/COUNTIF($I$18:$I$199,$I$18:$I$199)))</f>
        <v>77.999999999999972</v>
      </c>
    </row>
    <row r="99" spans="1:10" ht="16">
      <c r="A99" s="82" t="s">
        <v>1189</v>
      </c>
      <c r="B99" s="58" t="str">
        <f>_xlfn.IFNA(INDEX('R1 XCO OHal'!$W$2:$W$200,MATCH(Men[[#This Row],[Rider]],'R1 XCO OHal'!$D$2:$D$200,0)),"")</f>
        <v/>
      </c>
      <c r="C99" s="58">
        <f>_xlfn.IFNA(INDEX('R4 XCM Prospect'!$I$2:$I$200,MATCH(Men[[#This Row],[Rider]],'R4 XCM Prospect'!$F$2:$F$200,0)),"")</f>
        <v>225</v>
      </c>
      <c r="D99" s="58">
        <f>_xlfn.IFNA(INDEX('R5 XCM Kin'!$J$2:$J$200,MATCH(Men[[#This Row],[Rider]],'R5 XCM Kin'!$F$2:$F$200,0)),"")</f>
        <v>200</v>
      </c>
      <c r="E99" s="58" t="str">
        <f>_xlfn.IFNA(INDEX('R6 XCM CB'!$J$2:$J$250,MATCH(Men[[#This Row],[Rider]],'R6 XCM CB'!$F$2:$F$250,0)),"")</f>
        <v/>
      </c>
      <c r="F99" s="58" t="str">
        <f>_xlfn.IFNA(INDEX('R9 XCO Mel'!$J$2:$J$62,MATCH(Men[[#This Row],[Rider]],'R9 XCO Mel'!$D$2:$D$62,0)),"")</f>
        <v/>
      </c>
      <c r="G99" s="58" t="str">
        <f>_xlfn.IFNA(INDEX('R10 XCM Wil'!$J$2:$J$77,MATCH(Men[[#This Row],[Rider]],'R10 XCM Wil'!$D$2:$D$77,0)),"")</f>
        <v/>
      </c>
      <c r="H99" s="58">
        <f>6-COUNTBLANK(Men[[#This Row],[R1 XCO O''Hal]:[R10 XCM Melrose]])</f>
        <v>2</v>
      </c>
      <c r="I99" s="104" cm="1">
        <f t="array" ref="I99">IF(Men[[#This Row],[Number of Rounds]]&lt;=4,SUM(IF(ISNA(B99:G99),0,B99:G99)),SUM(LARGE(B99:G99,{1,2,3,4})))</f>
        <v>425</v>
      </c>
      <c r="J99" s="29" cm="1">
        <f t="array" ref="J99">133-SUM(IF(I99&gt;$I$18:$I$199,1/COUNTIF($I$18:$I$199,$I$18:$I$199)))</f>
        <v>78.999999999999972</v>
      </c>
    </row>
    <row r="100" spans="1:10" ht="16">
      <c r="A100" s="82" t="s">
        <v>1665</v>
      </c>
      <c r="B100" s="58" t="str">
        <f>_xlfn.IFNA(INDEX('R1 XCO OHal'!$W$2:$W$200,MATCH(Men[[#This Row],[Rider]],'R1 XCO OHal'!$D$2:$D$200,0)),"")</f>
        <v/>
      </c>
      <c r="C100" s="58" t="str">
        <f>_xlfn.IFNA(INDEX('R4 XCM Prospect'!$I$2:$I$200,MATCH(Men[[#This Row],[Rider]],'R4 XCM Prospect'!$F$2:$F$200,0)),"")</f>
        <v/>
      </c>
      <c r="D100" s="58" t="str">
        <f>_xlfn.IFNA(INDEX('R5 XCM Kin'!$J$2:$J$200,MATCH(Men[[#This Row],[Rider]],'R5 XCM Kin'!$F$2:$F$200,0)),"")</f>
        <v/>
      </c>
      <c r="E100" s="58">
        <f>_xlfn.IFNA(INDEX('R6 XCM CB'!$J$2:$J$250,MATCH(Men[[#This Row],[Rider]],'R6 XCM CB'!$F$2:$F$250,0)),"")</f>
        <v>185</v>
      </c>
      <c r="F100" s="58" t="str">
        <f>_xlfn.IFNA(INDEX('R9 XCO Mel'!$J$2:$J$62,MATCH(Men[[#This Row],[Rider]],'R9 XCO Mel'!$D$2:$D$62,0)),"")</f>
        <v/>
      </c>
      <c r="G100" s="58">
        <f>_xlfn.IFNA(INDEX('R10 XCM Wil'!$J$2:$J$77,MATCH(Men[[#This Row],[Rider]],'R10 XCM Wil'!$D$2:$D$77,0)),"")</f>
        <v>240</v>
      </c>
      <c r="H100" s="58">
        <f>6-COUNTBLANK(Men[[#This Row],[R1 XCO O''Hal]:[R10 XCM Melrose]])</f>
        <v>2</v>
      </c>
      <c r="I100" s="104" cm="1">
        <f t="array" ref="I100">IF(Men[[#This Row],[Number of Rounds]]&lt;=4,SUM(IF(ISNA(B100:G100),0,B100:G100)),SUM(LARGE(B100:G100,{1,2,3,4})))</f>
        <v>425</v>
      </c>
      <c r="J100" s="29" cm="1">
        <f t="array" ref="J100">133-SUM(IF(I100&gt;$I$18:$I$199,1/COUNTIF($I$18:$I$199,$I$18:$I$199)))</f>
        <v>78.999999999999972</v>
      </c>
    </row>
    <row r="101" spans="1:10" ht="16">
      <c r="A101" s="82" t="s">
        <v>1798</v>
      </c>
      <c r="B101" s="58" t="str">
        <f>_xlfn.IFNA(INDEX('R1 XCO OHal'!$W$2:$W$200,MATCH(Men[[#This Row],[Rider]],'R1 XCO OHal'!$D$2:$D$200,0)),"")</f>
        <v/>
      </c>
      <c r="C101" s="58" t="str">
        <f>_xlfn.IFNA(INDEX('R4 XCM Prospect'!$I$2:$I$200,MATCH(Men[[#This Row],[Rider]],'R4 XCM Prospect'!$F$2:$F$200,0)),"")</f>
        <v/>
      </c>
      <c r="D101" s="58" t="str">
        <f>_xlfn.IFNA(INDEX('R5 XCM Kin'!$J$2:$J$200,MATCH(Men[[#This Row],[Rider]],'R5 XCM Kin'!$F$2:$F$200,0)),"")</f>
        <v/>
      </c>
      <c r="E101" s="58" t="str">
        <f>_xlfn.IFNA(INDEX('R6 XCM CB'!$J$2:$J$250,MATCH(Men[[#This Row],[Rider]],'R6 XCM CB'!$F$2:$F$250,0)),"")</f>
        <v/>
      </c>
      <c r="F101" s="58">
        <f>_xlfn.IFNA(INDEX('R9 XCO Mel'!$J$2:$J$62,MATCH(Men[[#This Row],[Rider]],'R9 XCO Mel'!$D$2:$D$62,0)),"")</f>
        <v>224</v>
      </c>
      <c r="G101" s="58">
        <f>_xlfn.IFNA(INDEX('R10 XCM Wil'!$J$2:$J$77,MATCH(Men[[#This Row],[Rider]],'R10 XCM Wil'!$D$2:$D$77,0)),"")</f>
        <v>200</v>
      </c>
      <c r="H101" s="58">
        <f>6-COUNTBLANK(Men[[#This Row],[R1 XCO O''Hal]:[R10 XCM Melrose]])</f>
        <v>2</v>
      </c>
      <c r="I101" s="104" cm="1">
        <f t="array" ref="I101">IF(Men[[#This Row],[Number of Rounds]]&lt;=4,SUM(IF(ISNA(B101:G101),0,B101:G101)),SUM(LARGE(B101:G101,{1,2,3,4})))</f>
        <v>424</v>
      </c>
      <c r="J101" s="29" cm="1">
        <f t="array" ref="J101">133-SUM(IF(I101&gt;$I$18:$I$199,1/COUNTIF($I$18:$I$199,$I$18:$I$199)))</f>
        <v>79.999999999999972</v>
      </c>
    </row>
    <row r="102" spans="1:10" ht="16">
      <c r="A102" s="82" t="s">
        <v>1649</v>
      </c>
      <c r="B102" s="58" t="str">
        <f>_xlfn.IFNA(INDEX('R1 XCO OHal'!$W$2:$W$200,MATCH(Men[[#This Row],[Rider]],'R1 XCO OHal'!$D$2:$D$200,0)),"")</f>
        <v/>
      </c>
      <c r="C102" s="58" t="str">
        <f>_xlfn.IFNA(INDEX('R4 XCM Prospect'!$I$2:$I$200,MATCH(Men[[#This Row],[Rider]],'R4 XCM Prospect'!$F$2:$F$200,0)),"")</f>
        <v/>
      </c>
      <c r="D102" s="58" t="str">
        <f>_xlfn.IFNA(INDEX('R5 XCM Kin'!$J$2:$J$200,MATCH(Men[[#This Row],[Rider]],'R5 XCM Kin'!$F$2:$F$200,0)),"")</f>
        <v/>
      </c>
      <c r="E102" s="58">
        <f>_xlfn.IFNA(INDEX('R6 XCM CB'!$J$2:$J$250,MATCH(Men[[#This Row],[Rider]],'R6 XCM CB'!$F$2:$F$250,0)),"")</f>
        <v>420</v>
      </c>
      <c r="F102" s="58" t="str">
        <f>_xlfn.IFNA(INDEX('R9 XCO Mel'!$J$2:$J$62,MATCH(Men[[#This Row],[Rider]],'R9 XCO Mel'!$D$2:$D$62,0)),"")</f>
        <v/>
      </c>
      <c r="G102" s="58" t="str">
        <f>_xlfn.IFNA(INDEX('R10 XCM Wil'!$J$2:$J$77,MATCH(Men[[#This Row],[Rider]],'R10 XCM Wil'!$D$2:$D$77,0)),"")</f>
        <v/>
      </c>
      <c r="H102" s="58">
        <f>6-COUNTBLANK(Men[[#This Row],[R1 XCO O''Hal]:[R10 XCM Melrose]])</f>
        <v>1</v>
      </c>
      <c r="I102" s="104" cm="1">
        <f t="array" ref="I102">IF(Men[[#This Row],[Number of Rounds]]&lt;=4,SUM(IF(ISNA(B102:G102),0,B102:G102)),SUM(LARGE(B102:G102,{1,2,3,4})))</f>
        <v>420</v>
      </c>
      <c r="J102" s="29" cm="1">
        <f t="array" ref="J102">133-SUM(IF(I102&gt;$I$18:$I$199,1/COUNTIF($I$18:$I$199,$I$18:$I$199)))</f>
        <v>80.999999999999972</v>
      </c>
    </row>
    <row r="103" spans="1:10" ht="16">
      <c r="A103" s="82" t="s">
        <v>1440</v>
      </c>
      <c r="B103" s="58" t="str">
        <f>_xlfn.IFNA(INDEX('R1 XCO OHal'!$W$2:$W$200,MATCH(Men[[#This Row],[Rider]],'R1 XCO OHal'!$D$2:$D$200,0)),"")</f>
        <v/>
      </c>
      <c r="C103" s="58">
        <f>_xlfn.IFNA(INDEX('R4 XCM Prospect'!$I$2:$I$200,MATCH(Men[[#This Row],[Rider]],'R4 XCM Prospect'!$F$2:$F$200,0)),"")</f>
        <v>210</v>
      </c>
      <c r="D103" s="58">
        <f>_xlfn.IFNA(INDEX('R5 XCM Kin'!$J$2:$J$200,MATCH(Men[[#This Row],[Rider]],'R5 XCM Kin'!$F$2:$F$200,0)),"")</f>
        <v>192</v>
      </c>
      <c r="E103" s="58" t="str">
        <f>_xlfn.IFNA(INDEX('R6 XCM CB'!$J$2:$J$250,MATCH(Men[[#This Row],[Rider]],'R6 XCM CB'!$F$2:$F$250,0)),"")</f>
        <v/>
      </c>
      <c r="F103" s="58" t="str">
        <f>_xlfn.IFNA(INDEX('R9 XCO Mel'!$J$2:$J$62,MATCH(Men[[#This Row],[Rider]],'R9 XCO Mel'!$D$2:$D$62,0)),"")</f>
        <v/>
      </c>
      <c r="G103" s="58" t="str">
        <f>_xlfn.IFNA(INDEX('R10 XCM Wil'!$J$2:$J$77,MATCH(Men[[#This Row],[Rider]],'R10 XCM Wil'!$D$2:$D$77,0)),"")</f>
        <v/>
      </c>
      <c r="H103" s="58">
        <f>6-COUNTBLANK(Men[[#This Row],[R1 XCO O''Hal]:[R10 XCM Melrose]])</f>
        <v>2</v>
      </c>
      <c r="I103" s="104" cm="1">
        <f t="array" ref="I103">IF(Men[[#This Row],[Number of Rounds]]&lt;=4,SUM(IF(ISNA(B103:G103),0,B103:G103)),SUM(LARGE(B103:G103,{1,2,3,4})))</f>
        <v>402</v>
      </c>
      <c r="J103" s="29" cm="1">
        <f t="array" ref="J103">133-SUM(IF(I103&gt;$I$18:$I$199,1/COUNTIF($I$18:$I$199,$I$18:$I$199)))</f>
        <v>81.999999999999972</v>
      </c>
    </row>
    <row r="104" spans="1:10" ht="16">
      <c r="A104" s="82" t="s">
        <v>1405</v>
      </c>
      <c r="B104" s="58" t="str">
        <f>_xlfn.IFNA(INDEX('R1 XCO OHal'!$W$2:$W$200,MATCH(Men[[#This Row],[Rider]],'R1 XCO OHal'!$D$2:$D$200,0)),"")</f>
        <v/>
      </c>
      <c r="C104" s="58">
        <f>_xlfn.IFNA(INDEX('R4 XCM Prospect'!$I$2:$I$200,MATCH(Men[[#This Row],[Rider]],'R4 XCM Prospect'!$F$2:$F$200,0)),"")</f>
        <v>216</v>
      </c>
      <c r="D104" s="58">
        <f>_xlfn.IFNA(INDEX('R5 XCM Kin'!$J$2:$J$200,MATCH(Men[[#This Row],[Rider]],'R5 XCM Kin'!$F$2:$F$200,0)),"")</f>
        <v>185</v>
      </c>
      <c r="E104" s="58" t="str">
        <f>_xlfn.IFNA(INDEX('R6 XCM CB'!$J$2:$J$250,MATCH(Men[[#This Row],[Rider]],'R6 XCM CB'!$F$2:$F$250,0)),"")</f>
        <v/>
      </c>
      <c r="F104" s="58" t="str">
        <f>_xlfn.IFNA(INDEX('R9 XCO Mel'!$J$2:$J$62,MATCH(Men[[#This Row],[Rider]],'R9 XCO Mel'!$D$2:$D$62,0)),"")</f>
        <v/>
      </c>
      <c r="G104" s="58" t="str">
        <f>_xlfn.IFNA(INDEX('R10 XCM Wil'!$J$2:$J$77,MATCH(Men[[#This Row],[Rider]],'R10 XCM Wil'!$D$2:$D$77,0)),"")</f>
        <v/>
      </c>
      <c r="H104" s="58">
        <f>6-COUNTBLANK(Men[[#This Row],[R1 XCO O''Hal]:[R10 XCM Melrose]])</f>
        <v>2</v>
      </c>
      <c r="I104" s="104" cm="1">
        <f t="array" ref="I104">IF(Men[[#This Row],[Number of Rounds]]&lt;=4,SUM(IF(ISNA(B104:G104),0,B104:G104)),SUM(LARGE(B104:G104,{1,2,3,4})))</f>
        <v>401</v>
      </c>
      <c r="J104" s="29" cm="1">
        <f t="array" ref="J104">133-SUM(IF(I104&gt;$I$18:$I$199,1/COUNTIF($I$18:$I$199,$I$18:$I$199)))</f>
        <v>82.999999999999972</v>
      </c>
    </row>
    <row r="105" spans="1:10" ht="16">
      <c r="A105" s="82" t="s">
        <v>1652</v>
      </c>
      <c r="B105" s="58" t="str">
        <f>_xlfn.IFNA(INDEX('R1 XCO OHal'!$W$2:$W$200,MATCH(Men[[#This Row],[Rider]],'R1 XCO OHal'!$D$2:$D$200,0)),"")</f>
        <v/>
      </c>
      <c r="C105" s="58" t="str">
        <f>_xlfn.IFNA(INDEX('R4 XCM Prospect'!$I$2:$I$200,MATCH(Men[[#This Row],[Rider]],'R4 XCM Prospect'!$F$2:$F$200,0)),"")</f>
        <v/>
      </c>
      <c r="D105" s="58" t="str">
        <f>_xlfn.IFNA(INDEX('R5 XCM Kin'!$J$2:$J$200,MATCH(Men[[#This Row],[Rider]],'R5 XCM Kin'!$F$2:$F$200,0)),"")</f>
        <v/>
      </c>
      <c r="E105" s="58">
        <f>_xlfn.IFNA(INDEX('R6 XCM CB'!$J$2:$J$250,MATCH(Men[[#This Row],[Rider]],'R6 XCM CB'!$F$2:$F$250,0)),"")</f>
        <v>400</v>
      </c>
      <c r="F105" s="58" t="str">
        <f>_xlfn.IFNA(INDEX('R9 XCO Mel'!$J$2:$J$62,MATCH(Men[[#This Row],[Rider]],'R9 XCO Mel'!$D$2:$D$62,0)),"")</f>
        <v/>
      </c>
      <c r="G105" s="58" t="str">
        <f>_xlfn.IFNA(INDEX('R10 XCM Wil'!$J$2:$J$77,MATCH(Men[[#This Row],[Rider]],'R10 XCM Wil'!$D$2:$D$77,0)),"")</f>
        <v/>
      </c>
      <c r="H105" s="58">
        <f>6-COUNTBLANK(Men[[#This Row],[R1 XCO O''Hal]:[R10 XCM Melrose]])</f>
        <v>1</v>
      </c>
      <c r="I105" s="104" cm="1">
        <f t="array" ref="I105">IF(Men[[#This Row],[Number of Rounds]]&lt;=4,SUM(IF(ISNA(B105:G105),0,B105:G105)),SUM(LARGE(B105:G105,{1,2,3,4})))</f>
        <v>400</v>
      </c>
      <c r="J105" s="29" cm="1">
        <f t="array" ref="J105">133-SUM(IF(I105&gt;$I$18:$I$199,1/COUNTIF($I$18:$I$199,$I$18:$I$199)))</f>
        <v>83.999999999999957</v>
      </c>
    </row>
    <row r="106" spans="1:10" ht="16">
      <c r="A106" s="82" t="s">
        <v>1418</v>
      </c>
      <c r="B106" s="58" t="str">
        <f>_xlfn.IFNA(INDEX('R1 XCO OHal'!$W$2:$W$200,MATCH(Men[[#This Row],[Rider]],'R1 XCO OHal'!$D$2:$D$200,0)),"")</f>
        <v/>
      </c>
      <c r="C106" s="58" t="str">
        <f>_xlfn.IFNA(INDEX('R4 XCM Prospect'!$I$2:$I$200,MATCH(Men[[#This Row],[Rider]],'R4 XCM Prospect'!$F$2:$F$200,0)),"")</f>
        <v/>
      </c>
      <c r="D106" s="58">
        <f>_xlfn.IFNA(INDEX('R5 XCM Kin'!$J$2:$J$200,MATCH(Men[[#This Row],[Rider]],'R5 XCM Kin'!$F$2:$F$200,0)),"")</f>
        <v>400</v>
      </c>
      <c r="E106" s="58" t="str">
        <f>_xlfn.IFNA(INDEX('R6 XCM CB'!$J$2:$J$250,MATCH(Men[[#This Row],[Rider]],'R6 XCM CB'!$F$2:$F$250,0)),"")</f>
        <v/>
      </c>
      <c r="F106" s="58" t="str">
        <f>_xlfn.IFNA(INDEX('R9 XCO Mel'!$J$2:$J$62,MATCH(Men[[#This Row],[Rider]],'R9 XCO Mel'!$D$2:$D$62,0)),"")</f>
        <v/>
      </c>
      <c r="G106" s="58" t="str">
        <f>_xlfn.IFNA(INDEX('R10 XCM Wil'!$J$2:$J$77,MATCH(Men[[#This Row],[Rider]],'R10 XCM Wil'!$D$2:$D$77,0)),"")</f>
        <v/>
      </c>
      <c r="H106" s="58">
        <f>6-COUNTBLANK(Men[[#This Row],[R1 XCO O''Hal]:[R10 XCM Melrose]])</f>
        <v>1</v>
      </c>
      <c r="I106" s="104" cm="1">
        <f t="array" ref="I106">IF(Men[[#This Row],[Number of Rounds]]&lt;=4,SUM(IF(ISNA(B106:G106),0,B106:G106)),SUM(LARGE(B106:G106,{1,2,3,4})))</f>
        <v>400</v>
      </c>
      <c r="J106" s="29" cm="1">
        <f t="array" ref="J106">133-SUM(IF(I106&gt;$I$18:$I$199,1/COUNTIF($I$18:$I$199,$I$18:$I$199)))</f>
        <v>83.999999999999957</v>
      </c>
    </row>
    <row r="107" spans="1:10" ht="16">
      <c r="A107" s="82" t="s">
        <v>1403</v>
      </c>
      <c r="B107" s="58" t="str">
        <f>_xlfn.IFNA(INDEX('R1 XCO OHal'!$W$2:$W$200,MATCH(Men[[#This Row],[Rider]],'R1 XCO OHal'!$D$2:$D$200,0)),"")</f>
        <v/>
      </c>
      <c r="C107" s="58" t="str">
        <f>_xlfn.IFNA(INDEX('R4 XCM Prospect'!$I$2:$I$200,MATCH(Men[[#This Row],[Rider]],'R4 XCM Prospect'!$F$2:$F$200,0)),"")</f>
        <v/>
      </c>
      <c r="D107" s="58">
        <f>_xlfn.IFNA(INDEX('R5 XCM Kin'!$J$2:$J$200,MATCH(Men[[#This Row],[Rider]],'R5 XCM Kin'!$F$2:$F$200,0)),"")</f>
        <v>195</v>
      </c>
      <c r="E107" s="58">
        <f>_xlfn.IFNA(INDEX('R6 XCM CB'!$J$2:$J$250,MATCH(Men[[#This Row],[Rider]],'R6 XCM CB'!$F$2:$F$250,0)),"")</f>
        <v>195</v>
      </c>
      <c r="F107" s="58" t="str">
        <f>_xlfn.IFNA(INDEX('R9 XCO Mel'!$J$2:$J$62,MATCH(Men[[#This Row],[Rider]],'R9 XCO Mel'!$D$2:$D$62,0)),"")</f>
        <v/>
      </c>
      <c r="G107" s="58" t="str">
        <f>_xlfn.IFNA(INDEX('R10 XCM Wil'!$J$2:$J$77,MATCH(Men[[#This Row],[Rider]],'R10 XCM Wil'!$D$2:$D$77,0)),"")</f>
        <v/>
      </c>
      <c r="H107" s="58">
        <f>6-COUNTBLANK(Men[[#This Row],[R1 XCO O''Hal]:[R10 XCM Melrose]])</f>
        <v>2</v>
      </c>
      <c r="I107" s="104" cm="1">
        <f t="array" ref="I107">IF(Men[[#This Row],[Number of Rounds]]&lt;=4,SUM(IF(ISNA(B107:G107),0,B107:G107)),SUM(LARGE(B107:G107,{1,2,3,4})))</f>
        <v>390</v>
      </c>
      <c r="J107" s="29" cm="1">
        <f t="array" ref="J107">133-SUM(IF(I107&gt;$I$18:$I$199,1/COUNTIF($I$18:$I$199,$I$18:$I$199)))</f>
        <v>84.999999999999957</v>
      </c>
    </row>
    <row r="108" spans="1:10" ht="16">
      <c r="A108" s="82" t="s">
        <v>1404</v>
      </c>
      <c r="B108" s="58" t="str">
        <f>_xlfn.IFNA(INDEX('R1 XCO OHal'!$W$2:$W$200,MATCH(Men[[#This Row],[Rider]],'R1 XCO OHal'!$D$2:$D$200,0)),"")</f>
        <v/>
      </c>
      <c r="C108" s="58" t="str">
        <f>_xlfn.IFNA(INDEX('R4 XCM Prospect'!$I$2:$I$200,MATCH(Men[[#This Row],[Rider]],'R4 XCM Prospect'!$F$2:$F$200,0)),"")</f>
        <v/>
      </c>
      <c r="D108" s="58">
        <f>_xlfn.IFNA(INDEX('R5 XCM Kin'!$J$2:$J$200,MATCH(Men[[#This Row],[Rider]],'R5 XCM Kin'!$F$2:$F$200,0)),"")</f>
        <v>195</v>
      </c>
      <c r="E108" s="58">
        <f>_xlfn.IFNA(INDEX('R6 XCM CB'!$J$2:$J$250,MATCH(Men[[#This Row],[Rider]],'R6 XCM CB'!$F$2:$F$250,0)),"")</f>
        <v>195</v>
      </c>
      <c r="F108" s="58" t="str">
        <f>_xlfn.IFNA(INDEX('R9 XCO Mel'!$J$2:$J$62,MATCH(Men[[#This Row],[Rider]],'R9 XCO Mel'!$D$2:$D$62,0)),"")</f>
        <v/>
      </c>
      <c r="G108" s="58" t="str">
        <f>_xlfn.IFNA(INDEX('R10 XCM Wil'!$J$2:$J$77,MATCH(Men[[#This Row],[Rider]],'R10 XCM Wil'!$D$2:$D$77,0)),"")</f>
        <v/>
      </c>
      <c r="H108" s="58">
        <f>6-COUNTBLANK(Men[[#This Row],[R1 XCO O''Hal]:[R10 XCM Melrose]])</f>
        <v>2</v>
      </c>
      <c r="I108" s="104" cm="1">
        <f t="array" ref="I108">IF(Men[[#This Row],[Number of Rounds]]&lt;=4,SUM(IF(ISNA(B108:G108),0,B108:G108)),SUM(LARGE(B108:G108,{1,2,3,4})))</f>
        <v>390</v>
      </c>
      <c r="J108" s="29" cm="1">
        <f t="array" ref="J108">133-SUM(IF(I108&gt;$I$18:$I$199,1/COUNTIF($I$18:$I$199,$I$18:$I$199)))</f>
        <v>84.999999999999957</v>
      </c>
    </row>
    <row r="109" spans="1:10" ht="16">
      <c r="A109" s="82" t="s">
        <v>986</v>
      </c>
      <c r="B109" s="58">
        <f>_xlfn.IFNA(INDEX('R1 XCO OHal'!$W$2:$W$200,MATCH(Men[[#This Row],[Rider]],'R1 XCO OHal'!$D$2:$D$200,0)),"")</f>
        <v>184</v>
      </c>
      <c r="C109" s="58">
        <f>_xlfn.IFNA(INDEX('R4 XCM Prospect'!$I$2:$I$200,MATCH(Men[[#This Row],[Rider]],'R4 XCM Prospect'!$F$2:$F$200,0)),"")</f>
        <v>203</v>
      </c>
      <c r="D109" s="58" t="str">
        <f>_xlfn.IFNA(INDEX('R5 XCM Kin'!$J$2:$J$200,MATCH(Men[[#This Row],[Rider]],'R5 XCM Kin'!$F$2:$F$200,0)),"")</f>
        <v/>
      </c>
      <c r="E109" s="58" t="str">
        <f>_xlfn.IFNA(INDEX('R6 XCM CB'!$J$2:$J$250,MATCH(Men[[#This Row],[Rider]],'R6 XCM CB'!$F$2:$F$250,0)),"")</f>
        <v/>
      </c>
      <c r="F109" s="58" t="str">
        <f>_xlfn.IFNA(INDEX('R9 XCO Mel'!$J$2:$J$62,MATCH(Men[[#This Row],[Rider]],'R9 XCO Mel'!$D$2:$D$62,0)),"")</f>
        <v/>
      </c>
      <c r="G109" s="58" t="str">
        <f>_xlfn.IFNA(INDEX('R10 XCM Wil'!$J$2:$J$77,MATCH(Men[[#This Row],[Rider]],'R10 XCM Wil'!$D$2:$D$77,0)),"")</f>
        <v/>
      </c>
      <c r="H109" s="58">
        <f>6-COUNTBLANK(Men[[#This Row],[R1 XCO O''Hal]:[R10 XCM Melrose]])</f>
        <v>2</v>
      </c>
      <c r="I109" s="104" cm="1">
        <f t="array" ref="I109">IF(Men[[#This Row],[Number of Rounds]]&lt;=4,SUM(IF(ISNA(B109:G109),0,B109:G109)),SUM(LARGE(B109:G109,{1,2,3,4})))</f>
        <v>387</v>
      </c>
      <c r="J109" s="29" cm="1">
        <f t="array" ref="J109">133-SUM(IF(I109&gt;$I$18:$I$199,1/COUNTIF($I$18:$I$199,$I$18:$I$199)))</f>
        <v>85.999999999999972</v>
      </c>
    </row>
    <row r="110" spans="1:10" ht="16">
      <c r="A110" s="82" t="s">
        <v>1008</v>
      </c>
      <c r="B110" s="58">
        <f>_xlfn.IFNA(INDEX('R1 XCO OHal'!$W$2:$W$200,MATCH(Men[[#This Row],[Rider]],'R1 XCO OHal'!$D$2:$D$200,0)),"")</f>
        <v>189</v>
      </c>
      <c r="C110" s="58">
        <f>_xlfn.IFNA(INDEX('R4 XCM Prospect'!$I$2:$I$200,MATCH(Men[[#This Row],[Rider]],'R4 XCM Prospect'!$F$2:$F$200,0)),"")</f>
        <v>195</v>
      </c>
      <c r="D110" s="58" t="str">
        <f>_xlfn.IFNA(INDEX('R5 XCM Kin'!$J$2:$J$200,MATCH(Men[[#This Row],[Rider]],'R5 XCM Kin'!$F$2:$F$200,0)),"")</f>
        <v/>
      </c>
      <c r="E110" s="58" t="str">
        <f>_xlfn.IFNA(INDEX('R6 XCM CB'!$J$2:$J$250,MATCH(Men[[#This Row],[Rider]],'R6 XCM CB'!$F$2:$F$250,0)),"")</f>
        <v/>
      </c>
      <c r="F110" s="58" t="str">
        <f>_xlfn.IFNA(INDEX('R9 XCO Mel'!$J$2:$J$62,MATCH(Men[[#This Row],[Rider]],'R9 XCO Mel'!$D$2:$D$62,0)),"")</f>
        <v/>
      </c>
      <c r="G110" s="58" t="str">
        <f>_xlfn.IFNA(INDEX('R10 XCM Wil'!$J$2:$J$77,MATCH(Men[[#This Row],[Rider]],'R10 XCM Wil'!$D$2:$D$77,0)),"")</f>
        <v/>
      </c>
      <c r="H110" s="58">
        <f>6-COUNTBLANK(Men[[#This Row],[R1 XCO O''Hal]:[R10 XCM Melrose]])</f>
        <v>2</v>
      </c>
      <c r="I110" s="104" cm="1">
        <f t="array" ref="I110">IF(Men[[#This Row],[Number of Rounds]]&lt;=4,SUM(IF(ISNA(B110:G110),0,B110:G110)),SUM(LARGE(B110:G110,{1,2,3,4})))</f>
        <v>384</v>
      </c>
      <c r="J110" s="29" cm="1">
        <f t="array" ref="J110">133-SUM(IF(I110&gt;$I$18:$I$199,1/COUNTIF($I$18:$I$199,$I$18:$I$199)))</f>
        <v>86.999999999999972</v>
      </c>
    </row>
    <row r="111" spans="1:10" ht="16">
      <c r="A111" s="82" t="s">
        <v>950</v>
      </c>
      <c r="B111" s="58">
        <f>_xlfn.IFNA(INDEX('R1 XCO OHal'!$W$2:$W$200,MATCH(Men[[#This Row],[Rider]],'R1 XCO OHal'!$D$2:$D$200,0)),"")</f>
        <v>380</v>
      </c>
      <c r="C111" s="58" t="str">
        <f>_xlfn.IFNA(INDEX('R4 XCM Prospect'!$I$2:$I$200,MATCH(Men[[#This Row],[Rider]],'R4 XCM Prospect'!$F$2:$F$200,0)),"")</f>
        <v/>
      </c>
      <c r="D111" s="58" t="str">
        <f>_xlfn.IFNA(INDEX('R5 XCM Kin'!$J$2:$J$200,MATCH(Men[[#This Row],[Rider]],'R5 XCM Kin'!$F$2:$F$200,0)),"")</f>
        <v/>
      </c>
      <c r="E111" s="58" t="str">
        <f>_xlfn.IFNA(INDEX('R6 XCM CB'!$J$2:$J$250,MATCH(Men[[#This Row],[Rider]],'R6 XCM CB'!$F$2:$F$250,0)),"")</f>
        <v/>
      </c>
      <c r="F111" s="58" t="str">
        <f>_xlfn.IFNA(INDEX('R9 XCO Mel'!$J$2:$J$62,MATCH(Men[[#This Row],[Rider]],'R9 XCO Mel'!$D$2:$D$62,0)),"")</f>
        <v/>
      </c>
      <c r="G111" s="58" t="str">
        <f>_xlfn.IFNA(INDEX('R10 XCM Wil'!$J$2:$J$77,MATCH(Men[[#This Row],[Rider]],'R10 XCM Wil'!$D$2:$D$77,0)),"")</f>
        <v/>
      </c>
      <c r="H111" s="58">
        <f>6-COUNTBLANK(Men[[#This Row],[R1 XCO O''Hal]:[R10 XCM Melrose]])</f>
        <v>1</v>
      </c>
      <c r="I111" s="104" cm="1">
        <f t="array" ref="I111">IF(Men[[#This Row],[Number of Rounds]]&lt;=4,SUM(IF(ISNA(B111:G111),0,B111:G111)),SUM(LARGE(B111:G111,{1,2,3,4})))</f>
        <v>380</v>
      </c>
      <c r="J111" s="29" cm="1">
        <f t="array" ref="J111">133-SUM(IF(I111&gt;$I$18:$I$199,1/COUNTIF($I$18:$I$199,$I$18:$I$199)))</f>
        <v>87.999999999999972</v>
      </c>
    </row>
    <row r="112" spans="1:10" ht="16">
      <c r="A112" s="82" t="s">
        <v>1195</v>
      </c>
      <c r="B112" s="58" t="str">
        <f>_xlfn.IFNA(INDEX('R1 XCO OHal'!$W$2:$W$200,MATCH(Men[[#This Row],[Rider]],'R1 XCO OHal'!$D$2:$D$200,0)),"")</f>
        <v/>
      </c>
      <c r="C112" s="58">
        <f>_xlfn.IFNA(INDEX('R4 XCM Prospect'!$I$2:$I$200,MATCH(Men[[#This Row],[Rider]],'R4 XCM Prospect'!$F$2:$F$200,0)),"")</f>
        <v>195</v>
      </c>
      <c r="D112" s="58" t="str">
        <f>_xlfn.IFNA(INDEX('R5 XCM Kin'!$J$2:$J$200,MATCH(Men[[#This Row],[Rider]],'R5 XCM Kin'!$F$2:$F$200,0)),"")</f>
        <v/>
      </c>
      <c r="E112" s="58">
        <f>_xlfn.IFNA(INDEX('R6 XCM CB'!$J$2:$J$250,MATCH(Men[[#This Row],[Rider]],'R6 XCM CB'!$F$2:$F$250,0)),"")</f>
        <v>180</v>
      </c>
      <c r="F112" s="58" t="str">
        <f>_xlfn.IFNA(INDEX('R9 XCO Mel'!$J$2:$J$62,MATCH(Men[[#This Row],[Rider]],'R9 XCO Mel'!$D$2:$D$62,0)),"")</f>
        <v/>
      </c>
      <c r="G112" s="58" t="str">
        <f>_xlfn.IFNA(INDEX('R10 XCM Wil'!$J$2:$J$77,MATCH(Men[[#This Row],[Rider]],'R10 XCM Wil'!$D$2:$D$77,0)),"")</f>
        <v/>
      </c>
      <c r="H112" s="58">
        <f>6-COUNTBLANK(Men[[#This Row],[R1 XCO O''Hal]:[R10 XCM Melrose]])</f>
        <v>2</v>
      </c>
      <c r="I112" s="104" cm="1">
        <f t="array" ref="I112">IF(Men[[#This Row],[Number of Rounds]]&lt;=4,SUM(IF(ISNA(B112:G112),0,B112:G112)),SUM(LARGE(B112:G112,{1,2,3,4})))</f>
        <v>375</v>
      </c>
      <c r="J112" s="29" cm="1">
        <f t="array" ref="J112">133-SUM(IF(I112&gt;$I$18:$I$199,1/COUNTIF($I$18:$I$199,$I$18:$I$199)))</f>
        <v>88.999999999999972</v>
      </c>
    </row>
    <row r="113" spans="1:10" ht="16">
      <c r="A113" s="82" t="s">
        <v>1402</v>
      </c>
      <c r="B113" s="58" t="str">
        <f>_xlfn.IFNA(INDEX('R1 XCO OHal'!$W$2:$W$200,MATCH(Men[[#This Row],[Rider]],'R1 XCO OHal'!$D$2:$D$200,0)),"")</f>
        <v/>
      </c>
      <c r="C113" s="58" t="str">
        <f>_xlfn.IFNA(INDEX('R4 XCM Prospect'!$I$2:$I$200,MATCH(Men[[#This Row],[Rider]],'R4 XCM Prospect'!$F$2:$F$200,0)),"")</f>
        <v/>
      </c>
      <c r="D113" s="58">
        <f>_xlfn.IFNA(INDEX('R5 XCM Kin'!$J$2:$J$200,MATCH(Men[[#This Row],[Rider]],'R5 XCM Kin'!$F$2:$F$200,0)),"")</f>
        <v>190</v>
      </c>
      <c r="E113" s="58">
        <f>_xlfn.IFNA(INDEX('R6 XCM CB'!$J$2:$J$250,MATCH(Men[[#This Row],[Rider]],'R6 XCM CB'!$F$2:$F$250,0)),"")</f>
        <v>175</v>
      </c>
      <c r="F113" s="58" t="str">
        <f>_xlfn.IFNA(INDEX('R9 XCO Mel'!$J$2:$J$62,MATCH(Men[[#This Row],[Rider]],'R9 XCO Mel'!$D$2:$D$62,0)),"")</f>
        <v/>
      </c>
      <c r="G113" s="58" t="str">
        <f>_xlfn.IFNA(INDEX('R10 XCM Wil'!$J$2:$J$77,MATCH(Men[[#This Row],[Rider]],'R10 XCM Wil'!$D$2:$D$77,0)),"")</f>
        <v/>
      </c>
      <c r="H113" s="58">
        <f>6-COUNTBLANK(Men[[#This Row],[R1 XCO O''Hal]:[R10 XCM Melrose]])</f>
        <v>2</v>
      </c>
      <c r="I113" s="104" cm="1">
        <f t="array" ref="I113">IF(Men[[#This Row],[Number of Rounds]]&lt;=4,SUM(IF(ISNA(B113:G113),0,B113:G113)),SUM(LARGE(B113:G113,{1,2,3,4})))</f>
        <v>365</v>
      </c>
      <c r="J113" s="29" cm="1">
        <f t="array" ref="J113">133-SUM(IF(I113&gt;$I$18:$I$199,1/COUNTIF($I$18:$I$199,$I$18:$I$199)))</f>
        <v>90</v>
      </c>
    </row>
    <row r="114" spans="1:10" ht="16">
      <c r="A114" s="82" t="s">
        <v>1407</v>
      </c>
      <c r="B114" s="58" t="str">
        <f>_xlfn.IFNA(INDEX('R1 XCO OHal'!$W$2:$W$200,MATCH(Men[[#This Row],[Rider]],'R1 XCO OHal'!$D$2:$D$200,0)),"")</f>
        <v/>
      </c>
      <c r="C114" s="58" t="str">
        <f>_xlfn.IFNA(INDEX('R4 XCM Prospect'!$I$2:$I$200,MATCH(Men[[#This Row],[Rider]],'R4 XCM Prospect'!$F$2:$F$200,0)),"")</f>
        <v/>
      </c>
      <c r="D114" s="58">
        <f>_xlfn.IFNA(INDEX('R5 XCM Kin'!$J$2:$J$200,MATCH(Men[[#This Row],[Rider]],'R5 XCM Kin'!$F$2:$F$200,0)),"")</f>
        <v>190</v>
      </c>
      <c r="E114" s="58">
        <f>_xlfn.IFNA(INDEX('R6 XCM CB'!$J$2:$J$250,MATCH(Men[[#This Row],[Rider]],'R6 XCM CB'!$F$2:$F$250,0)),"")</f>
        <v>175</v>
      </c>
      <c r="F114" s="58" t="str">
        <f>_xlfn.IFNA(INDEX('R9 XCO Mel'!$J$2:$J$62,MATCH(Men[[#This Row],[Rider]],'R9 XCO Mel'!$D$2:$D$62,0)),"")</f>
        <v/>
      </c>
      <c r="G114" s="58" t="str">
        <f>_xlfn.IFNA(INDEX('R10 XCM Wil'!$J$2:$J$77,MATCH(Men[[#This Row],[Rider]],'R10 XCM Wil'!$D$2:$D$77,0)),"")</f>
        <v/>
      </c>
      <c r="H114" s="58">
        <f>6-COUNTBLANK(Men[[#This Row],[R1 XCO O''Hal]:[R10 XCM Melrose]])</f>
        <v>2</v>
      </c>
      <c r="I114" s="104" cm="1">
        <f t="array" ref="I114">IF(Men[[#This Row],[Number of Rounds]]&lt;=4,SUM(IF(ISNA(B114:G114),0,B114:G114)),SUM(LARGE(B114:G114,{1,2,3,4})))</f>
        <v>365</v>
      </c>
      <c r="J114" s="29" cm="1">
        <f t="array" ref="J114">133-SUM(IF(I114&gt;$I$18:$I$199,1/COUNTIF($I$18:$I$199,$I$18:$I$199)))</f>
        <v>90</v>
      </c>
    </row>
    <row r="115" spans="1:10" ht="16">
      <c r="A115" s="82" t="s">
        <v>1446</v>
      </c>
      <c r="B115" s="58" t="str">
        <f>_xlfn.IFNA(INDEX('R1 XCO OHal'!$W$2:$W$200,MATCH(Men[[#This Row],[Rider]],'R1 XCO OHal'!$D$2:$D$200,0)),"")</f>
        <v/>
      </c>
      <c r="C115" s="58">
        <f>_xlfn.IFNA(INDEX('R4 XCM Prospect'!$I$2:$I$200,MATCH(Men[[#This Row],[Rider]],'R4 XCM Prospect'!$F$2:$F$200,0)),"")</f>
        <v>360</v>
      </c>
      <c r="D115" s="58" t="str">
        <f>_xlfn.IFNA(INDEX('R5 XCM Kin'!$J$2:$J$200,MATCH(Men[[#This Row],[Rider]],'R5 XCM Kin'!$F$2:$F$200,0)),"")</f>
        <v/>
      </c>
      <c r="E115" s="58" t="str">
        <f>_xlfn.IFNA(INDEX('R6 XCM CB'!$J$2:$J$250,MATCH(Men[[#This Row],[Rider]],'R6 XCM CB'!$F$2:$F$250,0)),"")</f>
        <v/>
      </c>
      <c r="F115" s="58" t="str">
        <f>_xlfn.IFNA(INDEX('R9 XCO Mel'!$J$2:$J$62,MATCH(Men[[#This Row],[Rider]],'R9 XCO Mel'!$D$2:$D$62,0)),"")</f>
        <v/>
      </c>
      <c r="G115" s="58" t="str">
        <f>_xlfn.IFNA(INDEX('R10 XCM Wil'!$J$2:$J$77,MATCH(Men[[#This Row],[Rider]],'R10 XCM Wil'!$D$2:$D$77,0)),"")</f>
        <v/>
      </c>
      <c r="H115" s="58">
        <f>6-COUNTBLANK(Men[[#This Row],[R1 XCO O''Hal]:[R10 XCM Melrose]])</f>
        <v>1</v>
      </c>
      <c r="I115" s="104" cm="1">
        <f t="array" ref="I115">IF(Men[[#This Row],[Number of Rounds]]&lt;=4,SUM(IF(ISNA(B115:G115),0,B115:G115)),SUM(LARGE(B115:G115,{1,2,3,4})))</f>
        <v>360</v>
      </c>
      <c r="J115" s="29" cm="1">
        <f t="array" ref="J115">133-SUM(IF(I115&gt;$I$18:$I$199,1/COUNTIF($I$18:$I$199,$I$18:$I$199)))</f>
        <v>91</v>
      </c>
    </row>
    <row r="116" spans="1:10" ht="16">
      <c r="A116" s="82" t="s">
        <v>952</v>
      </c>
      <c r="B116" s="58">
        <f>_xlfn.IFNA(INDEX('R1 XCO OHal'!$W$2:$W$200,MATCH(Men[[#This Row],[Rider]],'R1 XCO OHal'!$D$2:$D$200,0)),"")</f>
        <v>360</v>
      </c>
      <c r="C116" s="58" t="str">
        <f>_xlfn.IFNA(INDEX('R4 XCM Prospect'!$I$2:$I$200,MATCH(Men[[#This Row],[Rider]],'R4 XCM Prospect'!$F$2:$F$200,0)),"")</f>
        <v/>
      </c>
      <c r="D116" s="58" t="str">
        <f>_xlfn.IFNA(INDEX('R5 XCM Kin'!$J$2:$J$200,MATCH(Men[[#This Row],[Rider]],'R5 XCM Kin'!$F$2:$F$200,0)),"")</f>
        <v/>
      </c>
      <c r="E116" s="58" t="str">
        <f>_xlfn.IFNA(INDEX('R6 XCM CB'!$J$2:$J$250,MATCH(Men[[#This Row],[Rider]],'R6 XCM CB'!$F$2:$F$250,0)),"")</f>
        <v/>
      </c>
      <c r="F116" s="58" t="str">
        <f>_xlfn.IFNA(INDEX('R9 XCO Mel'!$J$2:$J$62,MATCH(Men[[#This Row],[Rider]],'R9 XCO Mel'!$D$2:$D$62,0)),"")</f>
        <v/>
      </c>
      <c r="G116" s="58" t="str">
        <f>_xlfn.IFNA(INDEX('R10 XCM Wil'!$J$2:$J$77,MATCH(Men[[#This Row],[Rider]],'R10 XCM Wil'!$D$2:$D$77,0)),"")</f>
        <v/>
      </c>
      <c r="H116" s="58">
        <f>6-COUNTBLANK(Men[[#This Row],[R1 XCO O''Hal]:[R10 XCM Melrose]])</f>
        <v>1</v>
      </c>
      <c r="I116" s="104" cm="1">
        <f t="array" ref="I116">IF(Men[[#This Row],[Number of Rounds]]&lt;=4,SUM(IF(ISNA(B116:G116),0,B116:G116)),SUM(LARGE(B116:G116,{1,2,3,4})))</f>
        <v>360</v>
      </c>
      <c r="J116" s="29" cm="1">
        <f t="array" ref="J116">133-SUM(IF(I116&gt;$I$18:$I$199,1/COUNTIF($I$18:$I$199,$I$18:$I$199)))</f>
        <v>91</v>
      </c>
    </row>
    <row r="117" spans="1:10" ht="16">
      <c r="A117" s="82" t="s">
        <v>965</v>
      </c>
      <c r="B117" s="58">
        <f>_xlfn.IFNA(INDEX('R1 XCO OHal'!$W$2:$W$200,MATCH(Men[[#This Row],[Rider]],'R1 XCO OHal'!$D$2:$D$200,0)),"")</f>
        <v>360</v>
      </c>
      <c r="C117" s="58" t="str">
        <f>_xlfn.IFNA(INDEX('R4 XCM Prospect'!$I$2:$I$200,MATCH(Men[[#This Row],[Rider]],'R4 XCM Prospect'!$F$2:$F$200,0)),"")</f>
        <v/>
      </c>
      <c r="D117" s="58" t="str">
        <f>_xlfn.IFNA(INDEX('R5 XCM Kin'!$J$2:$J$200,MATCH(Men[[#This Row],[Rider]],'R5 XCM Kin'!$F$2:$F$200,0)),"")</f>
        <v/>
      </c>
      <c r="E117" s="58" t="str">
        <f>_xlfn.IFNA(INDEX('R6 XCM CB'!$J$2:$J$250,MATCH(Men[[#This Row],[Rider]],'R6 XCM CB'!$F$2:$F$250,0)),"")</f>
        <v/>
      </c>
      <c r="F117" s="58" t="str">
        <f>_xlfn.IFNA(INDEX('R9 XCO Mel'!$J$2:$J$62,MATCH(Men[[#This Row],[Rider]],'R9 XCO Mel'!$D$2:$D$62,0)),"")</f>
        <v/>
      </c>
      <c r="G117" s="58" t="str">
        <f>_xlfn.IFNA(INDEX('R10 XCM Wil'!$J$2:$J$77,MATCH(Men[[#This Row],[Rider]],'R10 XCM Wil'!$D$2:$D$77,0)),"")</f>
        <v/>
      </c>
      <c r="H117" s="58">
        <f>6-COUNTBLANK(Men[[#This Row],[R1 XCO O''Hal]:[R10 XCM Melrose]])</f>
        <v>1</v>
      </c>
      <c r="I117" s="104" cm="1">
        <f t="array" ref="I117">IF(Men[[#This Row],[Number of Rounds]]&lt;=4,SUM(IF(ISNA(B117:G117),0,B117:G117)),SUM(LARGE(B117:G117,{1,2,3,4})))</f>
        <v>360</v>
      </c>
      <c r="J117" s="29" cm="1">
        <f t="array" ref="J117">133-SUM(IF(I117&gt;$I$18:$I$199,1/COUNTIF($I$18:$I$199,$I$18:$I$199)))</f>
        <v>91</v>
      </c>
    </row>
    <row r="118" spans="1:10" ht="16">
      <c r="A118" s="82" t="s">
        <v>1658</v>
      </c>
      <c r="B118" s="58" t="str">
        <f>_xlfn.IFNA(INDEX('R1 XCO OHal'!$W$2:$W$200,MATCH(Men[[#This Row],[Rider]],'R1 XCO OHal'!$D$2:$D$200,0)),"")</f>
        <v/>
      </c>
      <c r="C118" s="58" t="str">
        <f>_xlfn.IFNA(INDEX('R4 XCM Prospect'!$I$2:$I$200,MATCH(Men[[#This Row],[Rider]],'R4 XCM Prospect'!$F$2:$F$200,0)),"")</f>
        <v/>
      </c>
      <c r="D118" s="58" t="str">
        <f>_xlfn.IFNA(INDEX('R5 XCM Kin'!$J$2:$J$200,MATCH(Men[[#This Row],[Rider]],'R5 XCM Kin'!$F$2:$F$200,0)),"")</f>
        <v/>
      </c>
      <c r="E118" s="58">
        <f>_xlfn.IFNA(INDEX('R6 XCM CB'!$J$2:$J$250,MATCH(Men[[#This Row],[Rider]],'R6 XCM CB'!$F$2:$F$250,0)),"")</f>
        <v>350</v>
      </c>
      <c r="F118" s="58" t="str">
        <f>_xlfn.IFNA(INDEX('R9 XCO Mel'!$J$2:$J$62,MATCH(Men[[#This Row],[Rider]],'R9 XCO Mel'!$D$2:$D$62,0)),"")</f>
        <v/>
      </c>
      <c r="G118" s="58" t="str">
        <f>_xlfn.IFNA(INDEX('R10 XCM Wil'!$J$2:$J$77,MATCH(Men[[#This Row],[Rider]],'R10 XCM Wil'!$D$2:$D$77,0)),"")</f>
        <v/>
      </c>
      <c r="H118" s="58">
        <f>6-COUNTBLANK(Men[[#This Row],[R1 XCO O''Hal]:[R10 XCM Melrose]])</f>
        <v>1</v>
      </c>
      <c r="I118" s="104" cm="1">
        <f t="array" ref="I118">IF(Men[[#This Row],[Number of Rounds]]&lt;=4,SUM(IF(ISNA(B118:G118),0,B118:G118)),SUM(LARGE(B118:G118,{1,2,3,4})))</f>
        <v>350</v>
      </c>
      <c r="J118" s="29" cm="1">
        <f t="array" ref="J118">133-SUM(IF(I118&gt;$I$18:$I$199,1/COUNTIF($I$18:$I$199,$I$18:$I$199)))</f>
        <v>92</v>
      </c>
    </row>
    <row r="119" spans="1:10" ht="16">
      <c r="A119" s="82" t="s">
        <v>1657</v>
      </c>
      <c r="B119" s="58" t="str">
        <f>_xlfn.IFNA(INDEX('R1 XCO OHal'!$W$2:$W$200,MATCH(Men[[#This Row],[Rider]],'R1 XCO OHal'!$D$2:$D$200,0)),"")</f>
        <v/>
      </c>
      <c r="C119" s="58" t="str">
        <f>_xlfn.IFNA(INDEX('R4 XCM Prospect'!$I$2:$I$200,MATCH(Men[[#This Row],[Rider]],'R4 XCM Prospect'!$F$2:$F$200,0)),"")</f>
        <v/>
      </c>
      <c r="D119" s="58" t="str">
        <f>_xlfn.IFNA(INDEX('R5 XCM Kin'!$J$2:$J$200,MATCH(Men[[#This Row],[Rider]],'R5 XCM Kin'!$F$2:$F$200,0)),"")</f>
        <v/>
      </c>
      <c r="E119" s="58">
        <f>_xlfn.IFNA(INDEX('R6 XCM CB'!$J$2:$J$250,MATCH(Men[[#This Row],[Rider]],'R6 XCM CB'!$F$2:$F$250,0)),"")</f>
        <v>350</v>
      </c>
      <c r="F119" s="58" t="str">
        <f>_xlfn.IFNA(INDEX('R9 XCO Mel'!$J$2:$J$62,MATCH(Men[[#This Row],[Rider]],'R9 XCO Mel'!$D$2:$D$62,0)),"")</f>
        <v/>
      </c>
      <c r="G119" s="58" t="str">
        <f>_xlfn.IFNA(INDEX('R10 XCM Wil'!$J$2:$J$77,MATCH(Men[[#This Row],[Rider]],'R10 XCM Wil'!$D$2:$D$77,0)),"")</f>
        <v/>
      </c>
      <c r="H119" s="58">
        <f>6-COUNTBLANK(Men[[#This Row],[R1 XCO O''Hal]:[R10 XCM Melrose]])</f>
        <v>1</v>
      </c>
      <c r="I119" s="104" cm="1">
        <f t="array" ref="I119">IF(Men[[#This Row],[Number of Rounds]]&lt;=4,SUM(IF(ISNA(B119:G119),0,B119:G119)),SUM(LARGE(B119:G119,{1,2,3,4})))</f>
        <v>350</v>
      </c>
      <c r="J119" s="29" cm="1">
        <f t="array" ref="J119">133-SUM(IF(I119&gt;$I$18:$I$199,1/COUNTIF($I$18:$I$199,$I$18:$I$199)))</f>
        <v>92</v>
      </c>
    </row>
    <row r="120" spans="1:10" ht="16">
      <c r="A120" s="82" t="s">
        <v>1659</v>
      </c>
      <c r="B120" s="58" t="str">
        <f>_xlfn.IFNA(INDEX('R1 XCO OHal'!$W$2:$W$200,MATCH(Men[[#This Row],[Rider]],'R1 XCO OHal'!$D$2:$D$200,0)),"")</f>
        <v/>
      </c>
      <c r="C120" s="58" t="str">
        <f>_xlfn.IFNA(INDEX('R4 XCM Prospect'!$I$2:$I$200,MATCH(Men[[#This Row],[Rider]],'R4 XCM Prospect'!$F$2:$F$200,0)),"")</f>
        <v/>
      </c>
      <c r="D120" s="58" t="str">
        <f>_xlfn.IFNA(INDEX('R5 XCM Kin'!$J$2:$J$200,MATCH(Men[[#This Row],[Rider]],'R5 XCM Kin'!$F$2:$F$200,0)),"")</f>
        <v/>
      </c>
      <c r="E120" s="58">
        <f>_xlfn.IFNA(INDEX('R6 XCM CB'!$J$2:$J$250,MATCH(Men[[#This Row],[Rider]],'R6 XCM CB'!$F$2:$F$250,0)),"")</f>
        <v>350</v>
      </c>
      <c r="F120" s="58" t="str">
        <f>_xlfn.IFNA(INDEX('R9 XCO Mel'!$J$2:$J$62,MATCH(Men[[#This Row],[Rider]],'R9 XCO Mel'!$D$2:$D$62,0)),"")</f>
        <v/>
      </c>
      <c r="G120" s="58" t="str">
        <f>_xlfn.IFNA(INDEX('R10 XCM Wil'!$J$2:$J$77,MATCH(Men[[#This Row],[Rider]],'R10 XCM Wil'!$D$2:$D$77,0)),"")</f>
        <v/>
      </c>
      <c r="H120" s="58">
        <f>6-COUNTBLANK(Men[[#This Row],[R1 XCO O''Hal]:[R10 XCM Melrose]])</f>
        <v>1</v>
      </c>
      <c r="I120" s="104" cm="1">
        <f t="array" ref="I120">IF(Men[[#This Row],[Number of Rounds]]&lt;=4,SUM(IF(ISNA(B120:G120),0,B120:G120)),SUM(LARGE(B120:G120,{1,2,3,4})))</f>
        <v>350</v>
      </c>
      <c r="J120" s="29" cm="1">
        <f t="array" ref="J120">133-SUM(IF(I120&gt;$I$18:$I$199,1/COUNTIF($I$18:$I$199,$I$18:$I$199)))</f>
        <v>92</v>
      </c>
    </row>
    <row r="121" spans="1:10" ht="16">
      <c r="A121" s="82" t="s">
        <v>1824</v>
      </c>
      <c r="B121" s="58" t="str">
        <f>_xlfn.IFNA(INDEX('R1 XCO OHal'!$W$2:$W$200,MATCH(Men[[#This Row],[Rider]],'R1 XCO OHal'!$D$2:$D$200,0)),"")</f>
        <v/>
      </c>
      <c r="C121" s="58" t="str">
        <f>_xlfn.IFNA(INDEX('R4 XCM Prospect'!$I$2:$I$200,MATCH(Men[[#This Row],[Rider]],'R4 XCM Prospect'!$F$2:$F$200,0)),"")</f>
        <v/>
      </c>
      <c r="D121" s="58" t="str">
        <f>_xlfn.IFNA(INDEX('R5 XCM Kin'!$J$2:$J$200,MATCH(Men[[#This Row],[Rider]],'R5 XCM Kin'!$F$2:$F$200,0)),"")</f>
        <v/>
      </c>
      <c r="E121" s="58" t="str">
        <f>_xlfn.IFNA(INDEX('R6 XCM CB'!$J$2:$J$250,MATCH(Men[[#This Row],[Rider]],'R6 XCM CB'!$F$2:$F$250,0)),"")</f>
        <v/>
      </c>
      <c r="F121" s="58" t="str">
        <f>_xlfn.IFNA(INDEX('R9 XCO Mel'!$J$2:$J$62,MATCH(Men[[#This Row],[Rider]],'R9 XCO Mel'!$D$2:$D$62,0)),"")</f>
        <v/>
      </c>
      <c r="G121" s="58">
        <f>_xlfn.IFNA(INDEX('R10 XCM Wil'!$J$2:$J$77,MATCH(Men[[#This Row],[Rider]],'R10 XCM Wil'!$D$2:$D$77,0)),"")</f>
        <v>350</v>
      </c>
      <c r="H121" s="58">
        <f>6-COUNTBLANK(Men[[#This Row],[R1 XCO O''Hal]:[R10 XCM Melrose]])</f>
        <v>1</v>
      </c>
      <c r="I121" s="104" cm="1">
        <f t="array" ref="I121">IF(Men[[#This Row],[Number of Rounds]]&lt;=4,SUM(IF(ISNA(B121:G121),0,B121:G121)),SUM(LARGE(B121:G121,{1,2,3,4})))</f>
        <v>350</v>
      </c>
      <c r="J121" s="29" cm="1">
        <f t="array" ref="J121">133-SUM(IF(I121&gt;$I$18:$I$199,1/COUNTIF($I$18:$I$199,$I$18:$I$199)))</f>
        <v>92</v>
      </c>
    </row>
    <row r="122" spans="1:10" ht="16">
      <c r="A122" s="82" t="s">
        <v>1653</v>
      </c>
      <c r="B122" s="58" t="str">
        <f>_xlfn.IFNA(INDEX('R1 XCO OHal'!$W$2:$W$200,MATCH(Men[[#This Row],[Rider]],'R1 XCO OHal'!$D$2:$D$200,0)),"")</f>
        <v/>
      </c>
      <c r="C122" s="58" t="str">
        <f>_xlfn.IFNA(INDEX('R4 XCM Prospect'!$I$2:$I$200,MATCH(Men[[#This Row],[Rider]],'R4 XCM Prospect'!$F$2:$F$200,0)),"")</f>
        <v/>
      </c>
      <c r="D122" s="58" t="str">
        <f>_xlfn.IFNA(INDEX('R5 XCM Kin'!$J$2:$J$200,MATCH(Men[[#This Row],[Rider]],'R5 XCM Kin'!$F$2:$F$200,0)),"")</f>
        <v/>
      </c>
      <c r="E122" s="58">
        <f>_xlfn.IFNA(INDEX('R6 XCM CB'!$J$2:$J$250,MATCH(Men[[#This Row],[Rider]],'R6 XCM CB'!$F$2:$F$250,0)),"")</f>
        <v>350</v>
      </c>
      <c r="F122" s="58" t="str">
        <f>_xlfn.IFNA(INDEX('R9 XCO Mel'!$J$2:$J$62,MATCH(Men[[#This Row],[Rider]],'R9 XCO Mel'!$D$2:$D$62,0)),"")</f>
        <v/>
      </c>
      <c r="G122" s="58" t="str">
        <f>_xlfn.IFNA(INDEX('R10 XCM Wil'!$J$2:$J$77,MATCH(Men[[#This Row],[Rider]],'R10 XCM Wil'!$D$2:$D$77,0)),"")</f>
        <v/>
      </c>
      <c r="H122" s="58">
        <f>6-COUNTBLANK(Men[[#This Row],[R1 XCO O''Hal]:[R10 XCM Melrose]])</f>
        <v>1</v>
      </c>
      <c r="I122" s="104" cm="1">
        <f t="array" ref="I122">IF(Men[[#This Row],[Number of Rounds]]&lt;=4,SUM(IF(ISNA(B122:G122),0,B122:G122)),SUM(LARGE(B122:G122,{1,2,3,4})))</f>
        <v>350</v>
      </c>
      <c r="J122" s="29" cm="1">
        <f t="array" ref="J122">133-SUM(IF(I122&gt;$I$18:$I$199,1/COUNTIF($I$18:$I$199,$I$18:$I$199)))</f>
        <v>92</v>
      </c>
    </row>
    <row r="123" spans="1:10" ht="16">
      <c r="A123" s="82" t="s">
        <v>1660</v>
      </c>
      <c r="B123" s="58" t="str">
        <f>_xlfn.IFNA(INDEX('R1 XCO OHal'!$W$2:$W$200,MATCH(Men[[#This Row],[Rider]],'R1 XCO OHal'!$D$2:$D$200,0)),"")</f>
        <v/>
      </c>
      <c r="C123" s="58" t="str">
        <f>_xlfn.IFNA(INDEX('R4 XCM Prospect'!$I$2:$I$200,MATCH(Men[[#This Row],[Rider]],'R4 XCM Prospect'!$F$2:$F$200,0)),"")</f>
        <v/>
      </c>
      <c r="D123" s="58" t="str">
        <f>_xlfn.IFNA(INDEX('R5 XCM Kin'!$J$2:$J$200,MATCH(Men[[#This Row],[Rider]],'R5 XCM Kin'!$F$2:$F$200,0)),"")</f>
        <v/>
      </c>
      <c r="E123" s="58">
        <f>_xlfn.IFNA(INDEX('R6 XCM CB'!$J$2:$J$250,MATCH(Men[[#This Row],[Rider]],'R6 XCM CB'!$F$2:$F$250,0)),"")</f>
        <v>350</v>
      </c>
      <c r="F123" s="58" t="str">
        <f>_xlfn.IFNA(INDEX('R9 XCO Mel'!$J$2:$J$62,MATCH(Men[[#This Row],[Rider]],'R9 XCO Mel'!$D$2:$D$62,0)),"")</f>
        <v/>
      </c>
      <c r="G123" s="58" t="str">
        <f>_xlfn.IFNA(INDEX('R10 XCM Wil'!$J$2:$J$77,MATCH(Men[[#This Row],[Rider]],'R10 XCM Wil'!$D$2:$D$77,0)),"")</f>
        <v/>
      </c>
      <c r="H123" s="58">
        <f>6-COUNTBLANK(Men[[#This Row],[R1 XCO O''Hal]:[R10 XCM Melrose]])</f>
        <v>1</v>
      </c>
      <c r="I123" s="104" cm="1">
        <f t="array" ref="I123">IF(Men[[#This Row],[Number of Rounds]]&lt;=4,SUM(IF(ISNA(B123:G123),0,B123:G123)),SUM(LARGE(B123:G123,{1,2,3,4})))</f>
        <v>350</v>
      </c>
      <c r="J123" s="29" cm="1">
        <f t="array" ref="J123">133-SUM(IF(I123&gt;$I$18:$I$199,1/COUNTIF($I$18:$I$199,$I$18:$I$199)))</f>
        <v>92</v>
      </c>
    </row>
    <row r="124" spans="1:10" ht="16">
      <c r="A124" s="82" t="s">
        <v>1417</v>
      </c>
      <c r="B124" s="58" t="str">
        <f>_xlfn.IFNA(INDEX('R1 XCO OHal'!$W$2:$W$200,MATCH(Men[[#This Row],[Rider]],'R1 XCO OHal'!$D$2:$D$200,0)),"")</f>
        <v/>
      </c>
      <c r="C124" s="58" t="str">
        <f>_xlfn.IFNA(INDEX('R4 XCM Prospect'!$I$2:$I$200,MATCH(Men[[#This Row],[Rider]],'R4 XCM Prospect'!$F$2:$F$200,0)),"")</f>
        <v/>
      </c>
      <c r="D124" s="58">
        <f>_xlfn.IFNA(INDEX('R5 XCM Kin'!$J$2:$J$200,MATCH(Men[[#This Row],[Rider]],'R5 XCM Kin'!$F$2:$F$200,0)),"")</f>
        <v>330</v>
      </c>
      <c r="E124" s="58" t="str">
        <f>_xlfn.IFNA(INDEX('R6 XCM CB'!$J$2:$J$250,MATCH(Men[[#This Row],[Rider]],'R6 XCM CB'!$F$2:$F$250,0)),"")</f>
        <v/>
      </c>
      <c r="F124" s="58" t="str">
        <f>_xlfn.IFNA(INDEX('R9 XCO Mel'!$J$2:$J$62,MATCH(Men[[#This Row],[Rider]],'R9 XCO Mel'!$D$2:$D$62,0)),"")</f>
        <v/>
      </c>
      <c r="G124" s="58" t="str">
        <f>_xlfn.IFNA(INDEX('R10 XCM Wil'!$J$2:$J$77,MATCH(Men[[#This Row],[Rider]],'R10 XCM Wil'!$D$2:$D$77,0)),"")</f>
        <v/>
      </c>
      <c r="H124" s="58">
        <f>6-COUNTBLANK(Men[[#This Row],[R1 XCO O''Hal]:[R10 XCM Melrose]])</f>
        <v>1</v>
      </c>
      <c r="I124" s="104" cm="1">
        <f t="array" ref="I124">IF(Men[[#This Row],[Number of Rounds]]&lt;=4,SUM(IF(ISNA(B124:G124),0,B124:G124)),SUM(LARGE(B124:G124,{1,2,3,4})))</f>
        <v>330</v>
      </c>
      <c r="J124" s="29" cm="1">
        <f t="array" ref="J124">133-SUM(IF(I124&gt;$I$18:$I$199,1/COUNTIF($I$18:$I$199,$I$18:$I$199)))</f>
        <v>93</v>
      </c>
    </row>
    <row r="125" spans="1:10" ht="16">
      <c r="A125" s="82" t="s">
        <v>955</v>
      </c>
      <c r="B125" s="58">
        <f>_xlfn.IFNA(INDEX('R1 XCO OHal'!$W$2:$W$200,MATCH(Men[[#This Row],[Rider]],'R1 XCO OHal'!$D$2:$D$200,0)),"")</f>
        <v>330</v>
      </c>
      <c r="C125" s="58" t="str">
        <f>_xlfn.IFNA(INDEX('R4 XCM Prospect'!$I$2:$I$200,MATCH(Men[[#This Row],[Rider]],'R4 XCM Prospect'!$F$2:$F$200,0)),"")</f>
        <v/>
      </c>
      <c r="D125" s="58" t="str">
        <f>_xlfn.IFNA(INDEX('R5 XCM Kin'!$J$2:$J$200,MATCH(Men[[#This Row],[Rider]],'R5 XCM Kin'!$F$2:$F$200,0)),"")</f>
        <v/>
      </c>
      <c r="E125" s="58" t="str">
        <f>_xlfn.IFNA(INDEX('R6 XCM CB'!$J$2:$J$250,MATCH(Men[[#This Row],[Rider]],'R6 XCM CB'!$F$2:$F$250,0)),"")</f>
        <v/>
      </c>
      <c r="F125" s="58" t="str">
        <f>_xlfn.IFNA(INDEX('R9 XCO Mel'!$J$2:$J$62,MATCH(Men[[#This Row],[Rider]],'R9 XCO Mel'!$D$2:$D$62,0)),"")</f>
        <v/>
      </c>
      <c r="G125" s="58" t="str">
        <f>_xlfn.IFNA(INDEX('R10 XCM Wil'!$J$2:$J$77,MATCH(Men[[#This Row],[Rider]],'R10 XCM Wil'!$D$2:$D$77,0)),"")</f>
        <v/>
      </c>
      <c r="H125" s="58">
        <f>6-COUNTBLANK(Men[[#This Row],[R1 XCO O''Hal]:[R10 XCM Melrose]])</f>
        <v>1</v>
      </c>
      <c r="I125" s="104" cm="1">
        <f t="array" ref="I125">IF(Men[[#This Row],[Number of Rounds]]&lt;=4,SUM(IF(ISNA(B125:G125),0,B125:G125)),SUM(LARGE(B125:G125,{1,2,3,4})))</f>
        <v>330</v>
      </c>
      <c r="J125" s="29" cm="1">
        <f t="array" ref="J125">133-SUM(IF(I125&gt;$I$18:$I$199,1/COUNTIF($I$18:$I$199,$I$18:$I$199)))</f>
        <v>93</v>
      </c>
    </row>
    <row r="126" spans="1:10" ht="16">
      <c r="A126" s="82" t="s">
        <v>1447</v>
      </c>
      <c r="B126" s="58" t="str">
        <f>_xlfn.IFNA(INDEX('R1 XCO OHal'!$W$2:$W$200,MATCH(Men[[#This Row],[Rider]],'R1 XCO OHal'!$D$2:$D$200,0)),"")</f>
        <v/>
      </c>
      <c r="C126" s="58">
        <f>_xlfn.IFNA(INDEX('R4 XCM Prospect'!$I$2:$I$200,MATCH(Men[[#This Row],[Rider]],'R4 XCM Prospect'!$F$2:$F$200,0)),"")</f>
        <v>320</v>
      </c>
      <c r="D126" s="58" t="str">
        <f>_xlfn.IFNA(INDEX('R5 XCM Kin'!$J$2:$J$200,MATCH(Men[[#This Row],[Rider]],'R5 XCM Kin'!$F$2:$F$200,0)),"")</f>
        <v/>
      </c>
      <c r="E126" s="58" t="str">
        <f>_xlfn.IFNA(INDEX('R6 XCM CB'!$J$2:$J$250,MATCH(Men[[#This Row],[Rider]],'R6 XCM CB'!$F$2:$F$250,0)),"")</f>
        <v/>
      </c>
      <c r="F126" s="58" t="str">
        <f>_xlfn.IFNA(INDEX('R9 XCO Mel'!$J$2:$J$62,MATCH(Men[[#This Row],[Rider]],'R9 XCO Mel'!$D$2:$D$62,0)),"")</f>
        <v/>
      </c>
      <c r="G126" s="58" t="str">
        <f>_xlfn.IFNA(INDEX('R10 XCM Wil'!$J$2:$J$77,MATCH(Men[[#This Row],[Rider]],'R10 XCM Wil'!$D$2:$D$77,0)),"")</f>
        <v/>
      </c>
      <c r="H126" s="58">
        <f>6-COUNTBLANK(Men[[#This Row],[R1 XCO O''Hal]:[R10 XCM Melrose]])</f>
        <v>1</v>
      </c>
      <c r="I126" s="104" cm="1">
        <f t="array" ref="I126">IF(Men[[#This Row],[Number of Rounds]]&lt;=4,SUM(IF(ISNA(B126:G126),0,B126:G126)),SUM(LARGE(B126:G126,{1,2,3,4})))</f>
        <v>320</v>
      </c>
      <c r="J126" s="29" cm="1">
        <f t="array" ref="J126">133-SUM(IF(I126&gt;$I$18:$I$199,1/COUNTIF($I$18:$I$199,$I$18:$I$199)))</f>
        <v>94</v>
      </c>
    </row>
    <row r="127" spans="1:10" ht="16">
      <c r="A127" s="82" t="s">
        <v>1750</v>
      </c>
      <c r="B127" s="58" t="str">
        <f>_xlfn.IFNA(INDEX('R1 XCO OHal'!$W$2:$W$200,MATCH(Men[[#This Row],[Rider]],'R1 XCO OHal'!$D$2:$D$200,0)),"")</f>
        <v/>
      </c>
      <c r="C127" s="58" t="str">
        <f>_xlfn.IFNA(INDEX('R4 XCM Prospect'!$I$2:$I$200,MATCH(Men[[#This Row],[Rider]],'R4 XCM Prospect'!$F$2:$F$200,0)),"")</f>
        <v/>
      </c>
      <c r="D127" s="58" t="str">
        <f>_xlfn.IFNA(INDEX('R5 XCM Kin'!$J$2:$J$200,MATCH(Men[[#This Row],[Rider]],'R5 XCM Kin'!$F$2:$F$200,0)),"")</f>
        <v/>
      </c>
      <c r="E127" s="58" t="str">
        <f>_xlfn.IFNA(INDEX('R6 XCM CB'!$J$2:$J$250,MATCH(Men[[#This Row],[Rider]],'R6 XCM CB'!$F$2:$F$250,0)),"")</f>
        <v/>
      </c>
      <c r="F127" s="58" t="str">
        <f>_xlfn.IFNA(INDEX('R9 XCO Mel'!$J$2:$J$62,MATCH(Men[[#This Row],[Rider]],'R9 XCO Mel'!$D$2:$D$62,0)),"")</f>
        <v/>
      </c>
      <c r="G127" s="58">
        <f>_xlfn.IFNA(INDEX('R10 XCM Wil'!$J$2:$J$77,MATCH(Men[[#This Row],[Rider]],'R10 XCM Wil'!$D$2:$D$77,0)),"")</f>
        <v>304</v>
      </c>
      <c r="H127" s="58">
        <f>6-COUNTBLANK(Men[[#This Row],[R1 XCO O''Hal]:[R10 XCM Melrose]])</f>
        <v>1</v>
      </c>
      <c r="I127" s="104" cm="1">
        <f t="array" ref="I127">IF(Men[[#This Row],[Number of Rounds]]&lt;=4,SUM(IF(ISNA(B127:G127),0,B127:G127)),SUM(LARGE(B127:G127,{1,2,3,4})))</f>
        <v>304</v>
      </c>
      <c r="J127" s="29" cm="1">
        <f t="array" ref="J127">133-SUM(IF(I127&gt;$I$18:$I$199,1/COUNTIF($I$18:$I$199,$I$18:$I$199)))</f>
        <v>95</v>
      </c>
    </row>
    <row r="128" spans="1:10" ht="16">
      <c r="A128" s="82" t="s">
        <v>1433</v>
      </c>
      <c r="B128" s="58" t="str">
        <f>_xlfn.IFNA(INDEX('R1 XCO OHal'!$W$2:$W$200,MATCH(Men[[#This Row],[Rider]],'R1 XCO OHal'!$D$2:$D$200,0)),"")</f>
        <v/>
      </c>
      <c r="C128" s="58" t="str">
        <f>_xlfn.IFNA(INDEX('R4 XCM Prospect'!$I$2:$I$200,MATCH(Men[[#This Row],[Rider]],'R4 XCM Prospect'!$F$2:$F$200,0)),"")</f>
        <v/>
      </c>
      <c r="D128" s="58">
        <f>_xlfn.IFNA(INDEX('R5 XCM Kin'!$J$2:$J$200,MATCH(Men[[#This Row],[Rider]],'R5 XCM Kin'!$F$2:$F$200,0)),"")</f>
        <v>300</v>
      </c>
      <c r="E128" s="58" t="str">
        <f>_xlfn.IFNA(INDEX('R6 XCM CB'!$J$2:$J$250,MATCH(Men[[#This Row],[Rider]],'R6 XCM CB'!$F$2:$F$250,0)),"")</f>
        <v/>
      </c>
      <c r="F128" s="58" t="str">
        <f>_xlfn.IFNA(INDEX('R9 XCO Mel'!$J$2:$J$62,MATCH(Men[[#This Row],[Rider]],'R9 XCO Mel'!$D$2:$D$62,0)),"")</f>
        <v/>
      </c>
      <c r="G128" s="58" t="str">
        <f>_xlfn.IFNA(INDEX('R10 XCM Wil'!$J$2:$J$77,MATCH(Men[[#This Row],[Rider]],'R10 XCM Wil'!$D$2:$D$77,0)),"")</f>
        <v/>
      </c>
      <c r="H128" s="58">
        <f>6-COUNTBLANK(Men[[#This Row],[R1 XCO O''Hal]:[R10 XCM Melrose]])</f>
        <v>1</v>
      </c>
      <c r="I128" s="104" cm="1">
        <f t="array" ref="I128">IF(Men[[#This Row],[Number of Rounds]]&lt;=4,SUM(IF(ISNA(B128:G128),0,B128:G128)),SUM(LARGE(B128:G128,{1,2,3,4})))</f>
        <v>300</v>
      </c>
      <c r="J128" s="29" cm="1">
        <f t="array" ref="J128">133-SUM(IF(I128&gt;$I$18:$I$199,1/COUNTIF($I$18:$I$199,$I$18:$I$199)))</f>
        <v>96.000000000000014</v>
      </c>
    </row>
    <row r="129" spans="1:10" ht="16">
      <c r="A129" s="82" t="s">
        <v>1062</v>
      </c>
      <c r="B129" s="58">
        <f>_xlfn.IFNA(INDEX('R1 XCO OHal'!$W$2:$W$200,MATCH(Men[[#This Row],[Rider]],'R1 XCO OHal'!$D$2:$D$200,0)),"")</f>
        <v>300</v>
      </c>
      <c r="C129" s="58" t="str">
        <f>_xlfn.IFNA(INDEX('R4 XCM Prospect'!$I$2:$I$200,MATCH(Men[[#This Row],[Rider]],'R4 XCM Prospect'!$F$2:$F$200,0)),"")</f>
        <v/>
      </c>
      <c r="D129" s="58" t="str">
        <f>_xlfn.IFNA(INDEX('R5 XCM Kin'!$J$2:$J$200,MATCH(Men[[#This Row],[Rider]],'R5 XCM Kin'!$F$2:$F$200,0)),"")</f>
        <v/>
      </c>
      <c r="E129" s="58" t="str">
        <f>_xlfn.IFNA(INDEX('R6 XCM CB'!$J$2:$J$250,MATCH(Men[[#This Row],[Rider]],'R6 XCM CB'!$F$2:$F$250,0)),"")</f>
        <v/>
      </c>
      <c r="F129" s="58" t="str">
        <f>_xlfn.IFNA(INDEX('R9 XCO Mel'!$J$2:$J$62,MATCH(Men[[#This Row],[Rider]],'R9 XCO Mel'!$D$2:$D$62,0)),"")</f>
        <v/>
      </c>
      <c r="G129" s="58" t="str">
        <f>_xlfn.IFNA(INDEX('R10 XCM Wil'!$J$2:$J$77,MATCH(Men[[#This Row],[Rider]],'R10 XCM Wil'!$D$2:$D$77,0)),"")</f>
        <v/>
      </c>
      <c r="H129" s="58">
        <f>6-COUNTBLANK(Men[[#This Row],[R1 XCO O''Hal]:[R10 XCM Melrose]])</f>
        <v>1</v>
      </c>
      <c r="I129" s="104" cm="1">
        <f t="array" ref="I129">IF(Men[[#This Row],[Number of Rounds]]&lt;=4,SUM(IF(ISNA(B129:G129),0,B129:G129)),SUM(LARGE(B129:G129,{1,2,3,4})))</f>
        <v>300</v>
      </c>
      <c r="J129" s="29" cm="1">
        <f t="array" ref="J129">133-SUM(IF(I129&gt;$I$18:$I$199,1/COUNTIF($I$18:$I$199,$I$18:$I$199)))</f>
        <v>96.000000000000014</v>
      </c>
    </row>
    <row r="130" spans="1:10" ht="16">
      <c r="A130" s="82" t="s">
        <v>1450</v>
      </c>
      <c r="B130" s="58" t="str">
        <f>_xlfn.IFNA(INDEX('R1 XCO OHal'!$W$2:$W$200,MATCH(Men[[#This Row],[Rider]],'R1 XCO OHal'!$D$2:$D$200,0)),"")</f>
        <v/>
      </c>
      <c r="C130" s="58">
        <f>_xlfn.IFNA(INDEX('R4 XCM Prospect'!$I$2:$I$200,MATCH(Men[[#This Row],[Rider]],'R4 XCM Prospect'!$F$2:$F$200,0)),"")</f>
        <v>300</v>
      </c>
      <c r="D130" s="58" t="str">
        <f>_xlfn.IFNA(INDEX('R5 XCM Kin'!$J$2:$J$200,MATCH(Men[[#This Row],[Rider]],'R5 XCM Kin'!$F$2:$F$200,0)),"")</f>
        <v/>
      </c>
      <c r="E130" s="58" t="str">
        <f>_xlfn.IFNA(INDEX('R6 XCM CB'!$J$2:$J$250,MATCH(Men[[#This Row],[Rider]],'R6 XCM CB'!$F$2:$F$250,0)),"")</f>
        <v/>
      </c>
      <c r="F130" s="58" t="str">
        <f>_xlfn.IFNA(INDEX('R9 XCO Mel'!$J$2:$J$62,MATCH(Men[[#This Row],[Rider]],'R9 XCO Mel'!$D$2:$D$62,0)),"")</f>
        <v/>
      </c>
      <c r="G130" s="58" t="str">
        <f>_xlfn.IFNA(INDEX('R10 XCM Wil'!$J$2:$J$77,MATCH(Men[[#This Row],[Rider]],'R10 XCM Wil'!$D$2:$D$77,0)),"")</f>
        <v/>
      </c>
      <c r="H130" s="58">
        <f>6-COUNTBLANK(Men[[#This Row],[R1 XCO O''Hal]:[R10 XCM Melrose]])</f>
        <v>1</v>
      </c>
      <c r="I130" s="104" cm="1">
        <f t="array" ref="I130">IF(Men[[#This Row],[Number of Rounds]]&lt;=4,SUM(IF(ISNA(B130:G130),0,B130:G130)),SUM(LARGE(B130:G130,{1,2,3,4})))</f>
        <v>300</v>
      </c>
      <c r="J130" s="29" cm="1">
        <f t="array" ref="J130">133-SUM(IF(I130&gt;$I$18:$I$199,1/COUNTIF($I$18:$I$199,$I$18:$I$199)))</f>
        <v>96.000000000000014</v>
      </c>
    </row>
    <row r="131" spans="1:10" ht="16">
      <c r="A131" s="82" t="s">
        <v>1453</v>
      </c>
      <c r="B131" s="58" t="str">
        <f>_xlfn.IFNA(INDEX('R1 XCO OHal'!$W$2:$W$200,MATCH(Men[[#This Row],[Rider]],'R1 XCO OHal'!$D$2:$D$200,0)),"")</f>
        <v/>
      </c>
      <c r="C131" s="58">
        <f>_xlfn.IFNA(INDEX('R4 XCM Prospect'!$I$2:$I$200,MATCH(Men[[#This Row],[Rider]],'R4 XCM Prospect'!$F$2:$F$200,0)),"")</f>
        <v>300</v>
      </c>
      <c r="D131" s="58" t="str">
        <f>_xlfn.IFNA(INDEX('R5 XCM Kin'!$J$2:$J$200,MATCH(Men[[#This Row],[Rider]],'R5 XCM Kin'!$F$2:$F$200,0)),"")</f>
        <v/>
      </c>
      <c r="E131" s="58" t="str">
        <f>_xlfn.IFNA(INDEX('R6 XCM CB'!$J$2:$J$250,MATCH(Men[[#This Row],[Rider]],'R6 XCM CB'!$F$2:$F$250,0)),"")</f>
        <v/>
      </c>
      <c r="F131" s="58" t="str">
        <f>_xlfn.IFNA(INDEX('R9 XCO Mel'!$J$2:$J$62,MATCH(Men[[#This Row],[Rider]],'R9 XCO Mel'!$D$2:$D$62,0)),"")</f>
        <v/>
      </c>
      <c r="G131" s="58" t="str">
        <f>_xlfn.IFNA(INDEX('R10 XCM Wil'!$J$2:$J$77,MATCH(Men[[#This Row],[Rider]],'R10 XCM Wil'!$D$2:$D$77,0)),"")</f>
        <v/>
      </c>
      <c r="H131" s="58">
        <f>6-COUNTBLANK(Men[[#This Row],[R1 XCO O''Hal]:[R10 XCM Melrose]])</f>
        <v>1</v>
      </c>
      <c r="I131" s="104" cm="1">
        <f t="array" ref="I131">IF(Men[[#This Row],[Number of Rounds]]&lt;=4,SUM(IF(ISNA(B131:G131),0,B131:G131)),SUM(LARGE(B131:G131,{1,2,3,4})))</f>
        <v>300</v>
      </c>
      <c r="J131" s="29" cm="1">
        <f t="array" ref="J131">133-SUM(IF(I131&gt;$I$18:$I$199,1/COUNTIF($I$18:$I$199,$I$18:$I$199)))</f>
        <v>96.000000000000014</v>
      </c>
    </row>
    <row r="132" spans="1:10" ht="16">
      <c r="A132" s="82" t="s">
        <v>1650</v>
      </c>
      <c r="B132" s="58" t="str">
        <f>_xlfn.IFNA(INDEX('R1 XCO OHal'!$W$2:$W$200,MATCH(Men[[#This Row],[Rider]],'R1 XCO OHal'!$D$2:$D$200,0)),"")</f>
        <v/>
      </c>
      <c r="C132" s="58" t="str">
        <f>_xlfn.IFNA(INDEX('R4 XCM Prospect'!$I$2:$I$200,MATCH(Men[[#This Row],[Rider]],'R4 XCM Prospect'!$F$2:$F$200,0)),"")</f>
        <v/>
      </c>
      <c r="D132" s="58" t="str">
        <f>_xlfn.IFNA(INDEX('R5 XCM Kin'!$J$2:$J$200,MATCH(Men[[#This Row],[Rider]],'R5 XCM Kin'!$F$2:$F$200,0)),"")</f>
        <v/>
      </c>
      <c r="E132" s="58">
        <f>_xlfn.IFNA(INDEX('R6 XCM CB'!$J$2:$J$250,MATCH(Men[[#This Row],[Rider]],'R6 XCM CB'!$F$2:$F$250,0)),"")</f>
        <v>296</v>
      </c>
      <c r="F132" s="58" t="str">
        <f>_xlfn.IFNA(INDEX('R9 XCO Mel'!$J$2:$J$62,MATCH(Men[[#This Row],[Rider]],'R9 XCO Mel'!$D$2:$D$62,0)),"")</f>
        <v/>
      </c>
      <c r="G132" s="58" t="str">
        <f>_xlfn.IFNA(INDEX('R10 XCM Wil'!$J$2:$J$77,MATCH(Men[[#This Row],[Rider]],'R10 XCM Wil'!$D$2:$D$77,0)),"")</f>
        <v/>
      </c>
      <c r="H132" s="58">
        <f>6-COUNTBLANK(Men[[#This Row],[R1 XCO O''Hal]:[R10 XCM Melrose]])</f>
        <v>1</v>
      </c>
      <c r="I132" s="104" cm="1">
        <f t="array" ref="I132">IF(Men[[#This Row],[Number of Rounds]]&lt;=4,SUM(IF(ISNA(B132:G132),0,B132:G132)),SUM(LARGE(B132:G132,{1,2,3,4})))</f>
        <v>296</v>
      </c>
      <c r="J132" s="29" cm="1">
        <f t="array" ref="J132">133-SUM(IF(I132&gt;$I$18:$I$199,1/COUNTIF($I$18:$I$199,$I$18:$I$199)))</f>
        <v>97.000000000000014</v>
      </c>
    </row>
    <row r="133" spans="1:10" ht="16">
      <c r="A133" s="82" t="s">
        <v>1452</v>
      </c>
      <c r="B133" s="58" t="str">
        <f>_xlfn.IFNA(INDEX('R1 XCO OHal'!$W$2:$W$200,MATCH(Men[[#This Row],[Rider]],'R1 XCO OHal'!$D$2:$D$200,0)),"")</f>
        <v/>
      </c>
      <c r="C133" s="58">
        <f>_xlfn.IFNA(INDEX('R4 XCM Prospect'!$I$2:$I$200,MATCH(Men[[#This Row],[Rider]],'R4 XCM Prospect'!$F$2:$F$200,0)),"")</f>
        <v>296</v>
      </c>
      <c r="D133" s="58" t="str">
        <f>_xlfn.IFNA(INDEX('R5 XCM Kin'!$J$2:$J$200,MATCH(Men[[#This Row],[Rider]],'R5 XCM Kin'!$F$2:$F$200,0)),"")</f>
        <v/>
      </c>
      <c r="E133" s="58" t="str">
        <f>_xlfn.IFNA(INDEX('R6 XCM CB'!$J$2:$J$250,MATCH(Men[[#This Row],[Rider]],'R6 XCM CB'!$F$2:$F$250,0)),"")</f>
        <v/>
      </c>
      <c r="F133" s="58" t="str">
        <f>_xlfn.IFNA(INDEX('R9 XCO Mel'!$J$2:$J$62,MATCH(Men[[#This Row],[Rider]],'R9 XCO Mel'!$D$2:$D$62,0)),"")</f>
        <v/>
      </c>
      <c r="G133" s="58" t="str">
        <f>_xlfn.IFNA(INDEX('R10 XCM Wil'!$J$2:$J$77,MATCH(Men[[#This Row],[Rider]],'R10 XCM Wil'!$D$2:$D$77,0)),"")</f>
        <v/>
      </c>
      <c r="H133" s="58">
        <f>6-COUNTBLANK(Men[[#This Row],[R1 XCO O''Hal]:[R10 XCM Melrose]])</f>
        <v>1</v>
      </c>
      <c r="I133" s="104" cm="1">
        <f t="array" ref="I133">IF(Men[[#This Row],[Number of Rounds]]&lt;=4,SUM(IF(ISNA(B133:G133),0,B133:G133)),SUM(LARGE(B133:G133,{1,2,3,4})))</f>
        <v>296</v>
      </c>
      <c r="J133" s="29" cm="1">
        <f t="array" ref="J133">133-SUM(IF(I133&gt;$I$18:$I$199,1/COUNTIF($I$18:$I$199,$I$18:$I$199)))</f>
        <v>97.000000000000014</v>
      </c>
    </row>
    <row r="134" spans="1:10" ht="16">
      <c r="A134" s="82" t="s">
        <v>1823</v>
      </c>
      <c r="B134" s="58" t="str">
        <f>_xlfn.IFNA(INDEX('R1 XCO OHal'!$W$2:$W$200,MATCH(Men[[#This Row],[Rider]],'R1 XCO OHal'!$D$2:$D$200,0)),"")</f>
        <v/>
      </c>
      <c r="C134" s="58" t="str">
        <f>_xlfn.IFNA(INDEX('R4 XCM Prospect'!$I$2:$I$200,MATCH(Men[[#This Row],[Rider]],'R4 XCM Prospect'!$F$2:$F$200,0)),"")</f>
        <v/>
      </c>
      <c r="D134" s="58" t="str">
        <f>_xlfn.IFNA(INDEX('R5 XCM Kin'!$J$2:$J$200,MATCH(Men[[#This Row],[Rider]],'R5 XCM Kin'!$F$2:$F$200,0)),"")</f>
        <v/>
      </c>
      <c r="E134" s="58" t="str">
        <f>_xlfn.IFNA(INDEX('R6 XCM CB'!$J$2:$J$250,MATCH(Men[[#This Row],[Rider]],'R6 XCM CB'!$F$2:$F$250,0)),"")</f>
        <v/>
      </c>
      <c r="F134" s="58" t="str">
        <f>_xlfn.IFNA(INDEX('R9 XCO Mel'!$J$2:$J$62,MATCH(Men[[#This Row],[Rider]],'R9 XCO Mel'!$D$2:$D$62,0)),"")</f>
        <v/>
      </c>
      <c r="G134" s="58">
        <f>_xlfn.IFNA(INDEX('R10 XCM Wil'!$J$2:$J$77,MATCH(Men[[#This Row],[Rider]],'R10 XCM Wil'!$D$2:$D$77,0)),"")</f>
        <v>296</v>
      </c>
      <c r="H134" s="58">
        <f>6-COUNTBLANK(Men[[#This Row],[R1 XCO O''Hal]:[R10 XCM Melrose]])</f>
        <v>1</v>
      </c>
      <c r="I134" s="104" cm="1">
        <f t="array" ref="I134">IF(Men[[#This Row],[Number of Rounds]]&lt;=4,SUM(IF(ISNA(B134:G134),0,B134:G134)),SUM(LARGE(B134:G134,{1,2,3,4})))</f>
        <v>296</v>
      </c>
      <c r="J134" s="29" cm="1">
        <f t="array" ref="J134">133-SUM(IF(I134&gt;$I$18:$I$199,1/COUNTIF($I$18:$I$199,$I$18:$I$199)))</f>
        <v>97.000000000000014</v>
      </c>
    </row>
    <row r="135" spans="1:10" ht="16">
      <c r="A135" s="83" t="s">
        <v>1455</v>
      </c>
      <c r="B135" s="58" t="str">
        <f>_xlfn.IFNA(INDEX('R1 XCO OHal'!$W$2:$W$200,MATCH(Men[[#This Row],[Rider]],'R1 XCO OHal'!$D$2:$D$200,0)),"")</f>
        <v/>
      </c>
      <c r="C135" s="58">
        <f>_xlfn.IFNA(INDEX('R4 XCM Prospect'!$I$2:$I$200,MATCH(Men[[#This Row],[Rider]],'R4 XCM Prospect'!$F$2:$F$200,0)),"")</f>
        <v>294</v>
      </c>
      <c r="D135" s="58" t="str">
        <f>_xlfn.IFNA(INDEX('R5 XCM Kin'!$J$2:$J$200,MATCH(Men[[#This Row],[Rider]],'R5 XCM Kin'!$F$2:$F$200,0)),"")</f>
        <v/>
      </c>
      <c r="E135" s="68" t="str">
        <f>_xlfn.IFNA(INDEX('R6 XCM CB'!$J$2:$J$250,MATCH(Men[[#This Row],[Rider]],'R6 XCM CB'!$F$2:$F$250,0)),"")</f>
        <v/>
      </c>
      <c r="F135" s="58" t="str">
        <f>_xlfn.IFNA(INDEX('R9 XCO Mel'!$J$2:$J$62,MATCH(Men[[#This Row],[Rider]],'R9 XCO Mel'!$D$2:$D$62,0)),"")</f>
        <v/>
      </c>
      <c r="G135" s="58" t="str">
        <f>_xlfn.IFNA(INDEX('R10 XCM Wil'!$J$2:$J$77,MATCH(Men[[#This Row],[Rider]],'R10 XCM Wil'!$D$2:$D$77,0)),"")</f>
        <v/>
      </c>
      <c r="H135" s="68">
        <f>6-COUNTBLANK(Men[[#This Row],[R1 XCO O''Hal]:[R10 XCM Melrose]])</f>
        <v>1</v>
      </c>
      <c r="I135" s="104" cm="1">
        <f t="array" ref="I135">IF(Men[[#This Row],[Number of Rounds]]&lt;=4,SUM(IF(ISNA(B135:G135),0,B135:G135)),SUM(LARGE(B135:G135,{1,2,3,4})))</f>
        <v>294</v>
      </c>
      <c r="J135" s="29" cm="1">
        <f t="array" ref="J135">133-SUM(IF(I135&gt;$I$18:$I$199,1/COUNTIF($I$18:$I$199,$I$18:$I$199)))</f>
        <v>98.000000000000014</v>
      </c>
    </row>
    <row r="136" spans="1:10" ht="16">
      <c r="A136" s="82" t="s">
        <v>995</v>
      </c>
      <c r="B136" s="58">
        <f>_xlfn.IFNA(INDEX('R1 XCO OHal'!$W$2:$W$200,MATCH(Men[[#This Row],[Rider]],'R1 XCO OHal'!$D$2:$D$200,0)),"")</f>
        <v>294</v>
      </c>
      <c r="C136" s="58" t="str">
        <f>_xlfn.IFNA(INDEX('R4 XCM Prospect'!$I$2:$I$200,MATCH(Men[[#This Row],[Rider]],'R4 XCM Prospect'!$F$2:$F$200,0)),"")</f>
        <v/>
      </c>
      <c r="D136" s="58" t="str">
        <f>_xlfn.IFNA(INDEX('R5 XCM Kin'!$J$2:$J$200,MATCH(Men[[#This Row],[Rider]],'R5 XCM Kin'!$F$2:$F$200,0)),"")</f>
        <v/>
      </c>
      <c r="E136" s="58" t="str">
        <f>_xlfn.IFNA(INDEX('R6 XCM CB'!$J$2:$J$250,MATCH(Men[[#This Row],[Rider]],'R6 XCM CB'!$F$2:$F$250,0)),"")</f>
        <v/>
      </c>
      <c r="F136" s="58" t="str">
        <f>_xlfn.IFNA(INDEX('R9 XCO Mel'!$J$2:$J$62,MATCH(Men[[#This Row],[Rider]],'R9 XCO Mel'!$D$2:$D$62,0)),"")</f>
        <v/>
      </c>
      <c r="G136" s="58" t="str">
        <f>_xlfn.IFNA(INDEX('R10 XCM Wil'!$J$2:$J$77,MATCH(Men[[#This Row],[Rider]],'R10 XCM Wil'!$D$2:$D$77,0)),"")</f>
        <v/>
      </c>
      <c r="H136" s="58">
        <f>6-COUNTBLANK(Men[[#This Row],[R1 XCO O''Hal]:[R10 XCM Melrose]])</f>
        <v>1</v>
      </c>
      <c r="I136" s="104" cm="1">
        <f t="array" ref="I136">IF(Men[[#This Row],[Number of Rounds]]&lt;=4,SUM(IF(ISNA(B136:G136),0,B136:G136)),SUM(LARGE(B136:G136,{1,2,3,4})))</f>
        <v>294</v>
      </c>
      <c r="J136" s="29" cm="1">
        <f t="array" ref="J136">133-SUM(IF(I136&gt;$I$18:$I$199,1/COUNTIF($I$18:$I$199,$I$18:$I$199)))</f>
        <v>98.000000000000014</v>
      </c>
    </row>
    <row r="137" spans="1:10" ht="16">
      <c r="A137" s="82" t="s">
        <v>1454</v>
      </c>
      <c r="B137" s="58" t="str">
        <f>_xlfn.IFNA(INDEX('R1 XCO OHal'!$W$2:$W$200,MATCH(Men[[#This Row],[Rider]],'R1 XCO OHal'!$D$2:$D$200,0)),"")</f>
        <v/>
      </c>
      <c r="C137" s="58">
        <f>_xlfn.IFNA(INDEX('R4 XCM Prospect'!$I$2:$I$200,MATCH(Men[[#This Row],[Rider]],'R4 XCM Prospect'!$F$2:$F$200,0)),"")</f>
        <v>290</v>
      </c>
      <c r="D137" s="58" t="str">
        <f>_xlfn.IFNA(INDEX('R5 XCM Kin'!$J$2:$J$200,MATCH(Men[[#This Row],[Rider]],'R5 XCM Kin'!$F$2:$F$200,0)),"")</f>
        <v/>
      </c>
      <c r="E137" s="58" t="str">
        <f>_xlfn.IFNA(INDEX('R6 XCM CB'!$J$2:$J$250,MATCH(Men[[#This Row],[Rider]],'R6 XCM CB'!$F$2:$F$250,0)),"")</f>
        <v/>
      </c>
      <c r="F137" s="58" t="str">
        <f>_xlfn.IFNA(INDEX('R9 XCO Mel'!$J$2:$J$62,MATCH(Men[[#This Row],[Rider]],'R9 XCO Mel'!$D$2:$D$62,0)),"")</f>
        <v/>
      </c>
      <c r="G137" s="58" t="str">
        <f>_xlfn.IFNA(INDEX('R10 XCM Wil'!$J$2:$J$77,MATCH(Men[[#This Row],[Rider]],'R10 XCM Wil'!$D$2:$D$77,0)),"")</f>
        <v/>
      </c>
      <c r="H137" s="58">
        <f>6-COUNTBLANK(Men[[#This Row],[R1 XCO O''Hal]:[R10 XCM Melrose]])</f>
        <v>1</v>
      </c>
      <c r="I137" s="104" cm="1">
        <f t="array" ref="I137">IF(Men[[#This Row],[Number of Rounds]]&lt;=4,SUM(IF(ISNA(B137:G137),0,B137:G137)),SUM(LARGE(B137:G137,{1,2,3,4})))</f>
        <v>290</v>
      </c>
      <c r="J137" s="29" cm="1">
        <f t="array" ref="J137">133-SUM(IF(I137&gt;$I$18:$I$199,1/COUNTIF($I$18:$I$199,$I$18:$I$199)))</f>
        <v>99.000000000000014</v>
      </c>
    </row>
    <row r="138" spans="1:10" ht="16">
      <c r="A138" s="82" t="s">
        <v>1457</v>
      </c>
      <c r="B138" s="58" t="str">
        <f>_xlfn.IFNA(INDEX('R1 XCO OHal'!$W$2:$W$200,MATCH(Men[[#This Row],[Rider]],'R1 XCO OHal'!$D$2:$D$200,0)),"")</f>
        <v/>
      </c>
      <c r="C138" s="58">
        <f>_xlfn.IFNA(INDEX('R4 XCM Prospect'!$I$2:$I$200,MATCH(Men[[#This Row],[Rider]],'R4 XCM Prospect'!$F$2:$F$200,0)),"")</f>
        <v>280</v>
      </c>
      <c r="D138" s="58" t="str">
        <f>_xlfn.IFNA(INDEX('R5 XCM Kin'!$J$2:$J$200,MATCH(Men[[#This Row],[Rider]],'R5 XCM Kin'!$F$2:$F$200,0)),"")</f>
        <v/>
      </c>
      <c r="E138" s="58" t="str">
        <f>_xlfn.IFNA(INDEX('R6 XCM CB'!$J$2:$J$250,MATCH(Men[[#This Row],[Rider]],'R6 XCM CB'!$F$2:$F$250,0)),"")</f>
        <v/>
      </c>
      <c r="F138" s="58" t="str">
        <f>_xlfn.IFNA(INDEX('R9 XCO Mel'!$J$2:$J$62,MATCH(Men[[#This Row],[Rider]],'R9 XCO Mel'!$D$2:$D$62,0)),"")</f>
        <v/>
      </c>
      <c r="G138" s="58" t="str">
        <f>_xlfn.IFNA(INDEX('R10 XCM Wil'!$J$2:$J$77,MATCH(Men[[#This Row],[Rider]],'R10 XCM Wil'!$D$2:$D$77,0)),"")</f>
        <v/>
      </c>
      <c r="H138" s="58">
        <f>6-COUNTBLANK(Men[[#This Row],[R1 XCO O''Hal]:[R10 XCM Melrose]])</f>
        <v>1</v>
      </c>
      <c r="I138" s="104" cm="1">
        <f t="array" ref="I138">IF(Men[[#This Row],[Number of Rounds]]&lt;=4,SUM(IF(ISNA(B138:G138),0,B138:G138)),SUM(LARGE(B138:G138,{1,2,3,4})))</f>
        <v>280</v>
      </c>
      <c r="J138" s="29" cm="1">
        <f t="array" ref="J138">133-SUM(IF(I138&gt;$I$18:$I$199,1/COUNTIF($I$18:$I$199,$I$18:$I$199)))</f>
        <v>100.00000000000001</v>
      </c>
    </row>
    <row r="139" spans="1:10" ht="16">
      <c r="A139" s="82" t="s">
        <v>996</v>
      </c>
      <c r="B139" s="58">
        <f>_xlfn.IFNA(INDEX('R1 XCO OHal'!$W$2:$W$200,MATCH(Men[[#This Row],[Rider]],'R1 XCO OHal'!$D$2:$D$200,0)),"")</f>
        <v>280</v>
      </c>
      <c r="C139" s="58" t="str">
        <f>_xlfn.IFNA(INDEX('R4 XCM Prospect'!$I$2:$I$200,MATCH(Men[[#This Row],[Rider]],'R4 XCM Prospect'!$F$2:$F$200,0)),"")</f>
        <v/>
      </c>
      <c r="D139" s="58" t="str">
        <f>_xlfn.IFNA(INDEX('R5 XCM Kin'!$J$2:$J$200,MATCH(Men[[#This Row],[Rider]],'R5 XCM Kin'!$F$2:$F$200,0)),"")</f>
        <v/>
      </c>
      <c r="E139" s="58" t="str">
        <f>_xlfn.IFNA(INDEX('R6 XCM CB'!$J$2:$J$250,MATCH(Men[[#This Row],[Rider]],'R6 XCM CB'!$F$2:$F$250,0)),"")</f>
        <v/>
      </c>
      <c r="F139" s="58" t="str">
        <f>_xlfn.IFNA(INDEX('R9 XCO Mel'!$J$2:$J$62,MATCH(Men[[#This Row],[Rider]],'R9 XCO Mel'!$D$2:$D$62,0)),"")</f>
        <v/>
      </c>
      <c r="G139" s="58" t="str">
        <f>_xlfn.IFNA(INDEX('R10 XCM Wil'!$J$2:$J$77,MATCH(Men[[#This Row],[Rider]],'R10 XCM Wil'!$D$2:$D$77,0)),"")</f>
        <v/>
      </c>
      <c r="H139" s="58">
        <f>6-COUNTBLANK(Men[[#This Row],[R1 XCO O''Hal]:[R10 XCM Melrose]])</f>
        <v>1</v>
      </c>
      <c r="I139" s="104" cm="1">
        <f t="array" ref="I139">IF(Men[[#This Row],[Number of Rounds]]&lt;=4,SUM(IF(ISNA(B139:G139),0,B139:G139)),SUM(LARGE(B139:G139,{1,2,3,4})))</f>
        <v>280</v>
      </c>
      <c r="J139" s="29" cm="1">
        <f t="array" ref="J139">133-SUM(IF(I139&gt;$I$18:$I$199,1/COUNTIF($I$18:$I$199,$I$18:$I$199)))</f>
        <v>100.00000000000001</v>
      </c>
    </row>
    <row r="140" spans="1:10" ht="16">
      <c r="A140" s="82" t="s">
        <v>1654</v>
      </c>
      <c r="B140" s="58" t="str">
        <f>_xlfn.IFNA(INDEX('R1 XCO OHal'!$W$2:$W$200,MATCH(Men[[#This Row],[Rider]],'R1 XCO OHal'!$D$2:$D$200,0)),"")</f>
        <v/>
      </c>
      <c r="C140" s="58" t="str">
        <f>_xlfn.IFNA(INDEX('R4 XCM Prospect'!$I$2:$I$200,MATCH(Men[[#This Row],[Rider]],'R4 XCM Prospect'!$F$2:$F$200,0)),"")</f>
        <v/>
      </c>
      <c r="D140" s="58" t="str">
        <f>_xlfn.IFNA(INDEX('R5 XCM Kin'!$J$2:$J$200,MATCH(Men[[#This Row],[Rider]],'R5 XCM Kin'!$F$2:$F$200,0)),"")</f>
        <v/>
      </c>
      <c r="E140" s="58">
        <f>_xlfn.IFNA(INDEX('R6 XCM CB'!$J$2:$J$250,MATCH(Men[[#This Row],[Rider]],'R6 XCM CB'!$F$2:$F$250,0)),"")</f>
        <v>280</v>
      </c>
      <c r="F140" s="58" t="str">
        <f>_xlfn.IFNA(INDEX('R9 XCO Mel'!$J$2:$J$62,MATCH(Men[[#This Row],[Rider]],'R9 XCO Mel'!$D$2:$D$62,0)),"")</f>
        <v/>
      </c>
      <c r="G140" s="58" t="str">
        <f>_xlfn.IFNA(INDEX('R10 XCM Wil'!$J$2:$J$77,MATCH(Men[[#This Row],[Rider]],'R10 XCM Wil'!$D$2:$D$77,0)),"")</f>
        <v/>
      </c>
      <c r="H140" s="58">
        <f>6-COUNTBLANK(Men[[#This Row],[R1 XCO O''Hal]:[R10 XCM Melrose]])</f>
        <v>1</v>
      </c>
      <c r="I140" s="104" cm="1">
        <f t="array" ref="I140">IF(Men[[#This Row],[Number of Rounds]]&lt;=4,SUM(IF(ISNA(B140:G140),0,B140:G140)),SUM(LARGE(B140:G140,{1,2,3,4})))</f>
        <v>280</v>
      </c>
      <c r="J140" s="29" cm="1">
        <f t="array" ref="J140">133-SUM(IF(I140&gt;$I$18:$I$199,1/COUNTIF($I$18:$I$199,$I$18:$I$199)))</f>
        <v>100.00000000000001</v>
      </c>
    </row>
    <row r="141" spans="1:10" ht="16">
      <c r="A141" s="82" t="s">
        <v>1651</v>
      </c>
      <c r="B141" s="58" t="str">
        <f>_xlfn.IFNA(INDEX('R1 XCO OHal'!$W$2:$W$200,MATCH(Men[[#This Row],[Rider]],'R1 XCO OHal'!$D$2:$D$200,0)),"")</f>
        <v/>
      </c>
      <c r="C141" s="58" t="str">
        <f>_xlfn.IFNA(INDEX('R4 XCM Prospect'!$I$2:$I$200,MATCH(Men[[#This Row],[Rider]],'R4 XCM Prospect'!$F$2:$F$200,0)),"")</f>
        <v/>
      </c>
      <c r="D141" s="58" t="str">
        <f>_xlfn.IFNA(INDEX('R5 XCM Kin'!$J$2:$J$200,MATCH(Men[[#This Row],[Rider]],'R5 XCM Kin'!$F$2:$F$200,0)),"")</f>
        <v/>
      </c>
      <c r="E141" s="58">
        <f>_xlfn.IFNA(INDEX('R6 XCM CB'!$J$2:$J$250,MATCH(Men[[#This Row],[Rider]],'R6 XCM CB'!$F$2:$F$250,0)),"")</f>
        <v>280</v>
      </c>
      <c r="F141" s="58" t="str">
        <f>_xlfn.IFNA(INDEX('R9 XCO Mel'!$J$2:$J$62,MATCH(Men[[#This Row],[Rider]],'R9 XCO Mel'!$D$2:$D$62,0)),"")</f>
        <v/>
      </c>
      <c r="G141" s="58" t="str">
        <f>_xlfn.IFNA(INDEX('R10 XCM Wil'!$J$2:$J$77,MATCH(Men[[#This Row],[Rider]],'R10 XCM Wil'!$D$2:$D$77,0)),"")</f>
        <v/>
      </c>
      <c r="H141" s="58">
        <f>6-COUNTBLANK(Men[[#This Row],[R1 XCO O''Hal]:[R10 XCM Melrose]])</f>
        <v>1</v>
      </c>
      <c r="I141" s="104" cm="1">
        <f t="array" ref="I141">IF(Men[[#This Row],[Number of Rounds]]&lt;=4,SUM(IF(ISNA(B141:G141),0,B141:G141)),SUM(LARGE(B141:G141,{1,2,3,4})))</f>
        <v>280</v>
      </c>
      <c r="J141" s="29" cm="1">
        <f t="array" ref="J141">133-SUM(IF(I141&gt;$I$18:$I$199,1/COUNTIF($I$18:$I$199,$I$18:$I$199)))</f>
        <v>100.00000000000001</v>
      </c>
    </row>
    <row r="142" spans="1:10" ht="16">
      <c r="A142" s="82" t="s">
        <v>1819</v>
      </c>
      <c r="B142" s="58" t="str">
        <f>_xlfn.IFNA(INDEX('R1 XCO OHal'!$W$2:$W$200,MATCH(Men[[#This Row],[Rider]],'R1 XCO OHal'!$D$2:$D$200,0)),"")</f>
        <v/>
      </c>
      <c r="C142" s="58" t="str">
        <f>_xlfn.IFNA(INDEX('R4 XCM Prospect'!$I$2:$I$200,MATCH(Men[[#This Row],[Rider]],'R4 XCM Prospect'!$F$2:$F$200,0)),"")</f>
        <v/>
      </c>
      <c r="D142" s="58" t="str">
        <f>_xlfn.IFNA(INDEX('R5 XCM Kin'!$J$2:$J$200,MATCH(Men[[#This Row],[Rider]],'R5 XCM Kin'!$F$2:$F$200,0)),"")</f>
        <v/>
      </c>
      <c r="E142" s="58" t="str">
        <f>_xlfn.IFNA(INDEX('R6 XCM CB'!$J$2:$J$250,MATCH(Men[[#This Row],[Rider]],'R6 XCM CB'!$F$2:$F$250,0)),"")</f>
        <v/>
      </c>
      <c r="F142" s="58">
        <f>_xlfn.IFNA(INDEX('R9 XCO Mel'!$J$2:$J$62,MATCH(Men[[#This Row],[Rider]],'R9 XCO Mel'!$D$2:$D$62,0)),"")</f>
        <v>280</v>
      </c>
      <c r="G142" s="58" t="str">
        <f>_xlfn.IFNA(INDEX('R10 XCM Wil'!$J$2:$J$77,MATCH(Men[[#This Row],[Rider]],'R10 XCM Wil'!$D$2:$D$77,0)),"")</f>
        <v/>
      </c>
      <c r="H142" s="58">
        <f>6-COUNTBLANK(Men[[#This Row],[R1 XCO O''Hal]:[R10 XCM Melrose]])</f>
        <v>1</v>
      </c>
      <c r="I142" s="104" cm="1">
        <f t="array" ref="I142">IF(Men[[#This Row],[Number of Rounds]]&lt;=4,SUM(IF(ISNA(B142:G142),0,B142:G142)),SUM(LARGE(B142:G142,{1,2,3,4})))</f>
        <v>280</v>
      </c>
      <c r="J142" s="29" cm="1">
        <f t="array" ref="J142">133-SUM(IF(I142&gt;$I$18:$I$199,1/COUNTIF($I$18:$I$199,$I$18:$I$199)))</f>
        <v>100.00000000000001</v>
      </c>
    </row>
    <row r="143" spans="1:10" ht="16">
      <c r="A143" s="82" t="s">
        <v>1422</v>
      </c>
      <c r="B143" s="58" t="str">
        <f>_xlfn.IFNA(INDEX('R1 XCO OHal'!$W$2:$W$200,MATCH(Men[[#This Row],[Rider]],'R1 XCO OHal'!$D$2:$D$200,0)),"")</f>
        <v/>
      </c>
      <c r="C143" s="58" t="str">
        <f>_xlfn.IFNA(INDEX('R4 XCM Prospect'!$I$2:$I$200,MATCH(Men[[#This Row],[Rider]],'R4 XCM Prospect'!$F$2:$F$200,0)),"")</f>
        <v/>
      </c>
      <c r="D143" s="58">
        <f>_xlfn.IFNA(INDEX('R5 XCM Kin'!$J$2:$J$200,MATCH(Men[[#This Row],[Rider]],'R5 XCM Kin'!$F$2:$F$200,0)),"")</f>
        <v>280</v>
      </c>
      <c r="E143" s="58" t="str">
        <f>_xlfn.IFNA(INDEX('R6 XCM CB'!$J$2:$J$250,MATCH(Men[[#This Row],[Rider]],'R6 XCM CB'!$F$2:$F$250,0)),"")</f>
        <v/>
      </c>
      <c r="F143" s="58" t="str">
        <f>_xlfn.IFNA(INDEX('R9 XCO Mel'!$J$2:$J$62,MATCH(Men[[#This Row],[Rider]],'R9 XCO Mel'!$D$2:$D$62,0)),"")</f>
        <v/>
      </c>
      <c r="G143" s="58" t="str">
        <f>_xlfn.IFNA(INDEX('R10 XCM Wil'!$J$2:$J$77,MATCH(Men[[#This Row],[Rider]],'R10 XCM Wil'!$D$2:$D$77,0)),"")</f>
        <v/>
      </c>
      <c r="H143" s="58">
        <f>6-COUNTBLANK(Men[[#This Row],[R1 XCO O''Hal]:[R10 XCM Melrose]])</f>
        <v>1</v>
      </c>
      <c r="I143" s="104" cm="1">
        <f t="array" ref="I143">IF(Men[[#This Row],[Number of Rounds]]&lt;=4,SUM(IF(ISNA(B143:G143),0,B143:G143)),SUM(LARGE(B143:G143,{1,2,3,4})))</f>
        <v>280</v>
      </c>
      <c r="J143" s="29" cm="1">
        <f t="array" ref="J143">133-SUM(IF(I143&gt;$I$18:$I$199,1/COUNTIF($I$18:$I$199,$I$18:$I$199)))</f>
        <v>100.00000000000001</v>
      </c>
    </row>
    <row r="144" spans="1:10" ht="16">
      <c r="A144" s="82" t="s">
        <v>972</v>
      </c>
      <c r="B144" s="58">
        <f>_xlfn.IFNA(INDEX('R1 XCO OHal'!$W$2:$W$200,MATCH(Men[[#This Row],[Rider]],'R1 XCO OHal'!$D$2:$D$200,0)),"")</f>
        <v>280</v>
      </c>
      <c r="C144" s="58" t="str">
        <f>_xlfn.IFNA(INDEX('R4 XCM Prospect'!$I$2:$I$200,MATCH(Men[[#This Row],[Rider]],'R4 XCM Prospect'!$F$2:$F$200,0)),"")</f>
        <v/>
      </c>
      <c r="D144" s="58" t="str">
        <f>_xlfn.IFNA(INDEX('R5 XCM Kin'!$J$2:$J$200,MATCH(Men[[#This Row],[Rider]],'R5 XCM Kin'!$F$2:$F$200,0)),"")</f>
        <v/>
      </c>
      <c r="E144" s="58" t="str">
        <f>_xlfn.IFNA(INDEX('R6 XCM CB'!$J$2:$J$250,MATCH(Men[[#This Row],[Rider]],'R6 XCM CB'!$F$2:$F$250,0)),"")</f>
        <v/>
      </c>
      <c r="F144" s="58" t="str">
        <f>_xlfn.IFNA(INDEX('R9 XCO Mel'!$J$2:$J$62,MATCH(Men[[#This Row],[Rider]],'R9 XCO Mel'!$D$2:$D$62,0)),"")</f>
        <v/>
      </c>
      <c r="G144" s="58" t="str">
        <f>_xlfn.IFNA(INDEX('R10 XCM Wil'!$J$2:$J$77,MATCH(Men[[#This Row],[Rider]],'R10 XCM Wil'!$D$2:$D$77,0)),"")</f>
        <v/>
      </c>
      <c r="H144" s="58">
        <f>6-COUNTBLANK(Men[[#This Row],[R1 XCO O''Hal]:[R10 XCM Melrose]])</f>
        <v>1</v>
      </c>
      <c r="I144" s="104" cm="1">
        <f t="array" ref="I144">IF(Men[[#This Row],[Number of Rounds]]&lt;=4,SUM(IF(ISNA(B144:G144),0,B144:G144)),SUM(LARGE(B144:G144,{1,2,3,4})))</f>
        <v>280</v>
      </c>
      <c r="J144" s="29" cm="1">
        <f t="array" ref="J144">133-SUM(IF(I144&gt;$I$18:$I$199,1/COUNTIF($I$18:$I$199,$I$18:$I$199)))</f>
        <v>100.00000000000001</v>
      </c>
    </row>
    <row r="145" spans="1:10" ht="16">
      <c r="A145" s="82" t="s">
        <v>1428</v>
      </c>
      <c r="B145" s="58" t="str">
        <f>_xlfn.IFNA(INDEX('R1 XCO OHal'!$W$2:$W$200,MATCH(Men[[#This Row],[Rider]],'R1 XCO OHal'!$D$2:$D$200,0)),"")</f>
        <v/>
      </c>
      <c r="C145" s="58" t="str">
        <f>_xlfn.IFNA(INDEX('R4 XCM Prospect'!$I$2:$I$200,MATCH(Men[[#This Row],[Rider]],'R4 XCM Prospect'!$F$2:$F$200,0)),"")</f>
        <v/>
      </c>
      <c r="D145" s="58">
        <f>_xlfn.IFNA(INDEX('R5 XCM Kin'!$J$2:$J$200,MATCH(Men[[#This Row],[Rider]],'R5 XCM Kin'!$F$2:$F$200,0)),"")</f>
        <v>273</v>
      </c>
      <c r="E145" s="58" t="str">
        <f>_xlfn.IFNA(INDEX('R6 XCM CB'!$J$2:$J$250,MATCH(Men[[#This Row],[Rider]],'R6 XCM CB'!$F$2:$F$250,0)),"")</f>
        <v/>
      </c>
      <c r="F145" s="58" t="str">
        <f>_xlfn.IFNA(INDEX('R9 XCO Mel'!$J$2:$J$62,MATCH(Men[[#This Row],[Rider]],'R9 XCO Mel'!$D$2:$D$62,0)),"")</f>
        <v/>
      </c>
      <c r="G145" s="58" t="str">
        <f>_xlfn.IFNA(INDEX('R10 XCM Wil'!$J$2:$J$77,MATCH(Men[[#This Row],[Rider]],'R10 XCM Wil'!$D$2:$D$77,0)),"")</f>
        <v/>
      </c>
      <c r="H145" s="58">
        <f>6-COUNTBLANK(Men[[#This Row],[R1 XCO O''Hal]:[R10 XCM Melrose]])</f>
        <v>1</v>
      </c>
      <c r="I145" s="104" cm="1">
        <f t="array" ref="I145">IF(Men[[#This Row],[Number of Rounds]]&lt;=4,SUM(IF(ISNA(B145:G145),0,B145:G145)),SUM(LARGE(B145:G145,{1,2,3,4})))</f>
        <v>273</v>
      </c>
      <c r="J145" s="29" cm="1">
        <f t="array" ref="J145">133-SUM(IF(I145&gt;$I$18:$I$199,1/COUNTIF($I$18:$I$199,$I$18:$I$199)))</f>
        <v>101.00000000000001</v>
      </c>
    </row>
    <row r="146" spans="1:10" ht="16">
      <c r="A146" s="82" t="s">
        <v>973</v>
      </c>
      <c r="B146" s="58">
        <f>_xlfn.IFNA(INDEX('R1 XCO OHal'!$W$2:$W$200,MATCH(Men[[#This Row],[Rider]],'R1 XCO OHal'!$D$2:$D$200,0)),"")</f>
        <v>272</v>
      </c>
      <c r="C146" s="58" t="str">
        <f>_xlfn.IFNA(INDEX('R4 XCM Prospect'!$I$2:$I$200,MATCH(Men[[#This Row],[Rider]],'R4 XCM Prospect'!$F$2:$F$200,0)),"")</f>
        <v/>
      </c>
      <c r="D146" s="58" t="str">
        <f>_xlfn.IFNA(INDEX('R5 XCM Kin'!$J$2:$J$200,MATCH(Men[[#This Row],[Rider]],'R5 XCM Kin'!$F$2:$F$200,0)),"")</f>
        <v/>
      </c>
      <c r="E146" s="58" t="str">
        <f>_xlfn.IFNA(INDEX('R6 XCM CB'!$J$2:$J$250,MATCH(Men[[#This Row],[Rider]],'R6 XCM CB'!$F$2:$F$250,0)),"")</f>
        <v/>
      </c>
      <c r="F146" s="58" t="str">
        <f>_xlfn.IFNA(INDEX('R9 XCO Mel'!$J$2:$J$62,MATCH(Men[[#This Row],[Rider]],'R9 XCO Mel'!$D$2:$D$62,0)),"")</f>
        <v/>
      </c>
      <c r="G146" s="58" t="str">
        <f>_xlfn.IFNA(INDEX('R10 XCM Wil'!$J$2:$J$77,MATCH(Men[[#This Row],[Rider]],'R10 XCM Wil'!$D$2:$D$77,0)),"")</f>
        <v/>
      </c>
      <c r="H146" s="58">
        <f>6-COUNTBLANK(Men[[#This Row],[R1 XCO O''Hal]:[R10 XCM Melrose]])</f>
        <v>1</v>
      </c>
      <c r="I146" s="104" cm="1">
        <f t="array" ref="I146">IF(Men[[#This Row],[Number of Rounds]]&lt;=4,SUM(IF(ISNA(B146:G146),0,B146:G146)),SUM(LARGE(B146:G146,{1,2,3,4})))</f>
        <v>272</v>
      </c>
      <c r="J146" s="29" cm="1">
        <f t="array" ref="J146">133-SUM(IF(I146&gt;$I$18:$I$199,1/COUNTIF($I$18:$I$199,$I$18:$I$199)))</f>
        <v>102.00000000000001</v>
      </c>
    </row>
    <row r="147" spans="1:10" ht="16">
      <c r="A147" s="82" t="s">
        <v>1434</v>
      </c>
      <c r="B147" s="58" t="str">
        <f>_xlfn.IFNA(INDEX('R1 XCO OHal'!$W$2:$W$200,MATCH(Men[[#This Row],[Rider]],'R1 XCO OHal'!$D$2:$D$200,0)),"")</f>
        <v/>
      </c>
      <c r="C147" s="58" t="str">
        <f>_xlfn.IFNA(INDEX('R4 XCM Prospect'!$I$2:$I$200,MATCH(Men[[#This Row],[Rider]],'R4 XCM Prospect'!$F$2:$F$200,0)),"")</f>
        <v/>
      </c>
      <c r="D147" s="58">
        <f>_xlfn.IFNA(INDEX('R5 XCM Kin'!$J$2:$J$200,MATCH(Men[[#This Row],[Rider]],'R5 XCM Kin'!$F$2:$F$200,0)),"")</f>
        <v>270</v>
      </c>
      <c r="E147" s="58" t="str">
        <f>_xlfn.IFNA(INDEX('R6 XCM CB'!$J$2:$J$250,MATCH(Men[[#This Row],[Rider]],'R6 XCM CB'!$F$2:$F$250,0)),"")</f>
        <v/>
      </c>
      <c r="F147" s="58" t="str">
        <f>_xlfn.IFNA(INDEX('R9 XCO Mel'!$J$2:$J$62,MATCH(Men[[#This Row],[Rider]],'R9 XCO Mel'!$D$2:$D$62,0)),"")</f>
        <v/>
      </c>
      <c r="G147" s="58" t="str">
        <f>_xlfn.IFNA(INDEX('R10 XCM Wil'!$J$2:$J$77,MATCH(Men[[#This Row],[Rider]],'R10 XCM Wil'!$D$2:$D$77,0)),"")</f>
        <v/>
      </c>
      <c r="H147" s="58">
        <f>6-COUNTBLANK(Men[[#This Row],[R1 XCO O''Hal]:[R10 XCM Melrose]])</f>
        <v>1</v>
      </c>
      <c r="I147" s="104" cm="1">
        <f t="array" ref="I147">IF(Men[[#This Row],[Number of Rounds]]&lt;=4,SUM(IF(ISNA(B147:G147),0,B147:G147)),SUM(LARGE(B147:G147,{1,2,3,4})))</f>
        <v>270</v>
      </c>
      <c r="J147" s="29" cm="1">
        <f t="array" ref="J147">133-SUM(IF(I147&gt;$I$18:$I$199,1/COUNTIF($I$18:$I$199,$I$18:$I$199)))</f>
        <v>103.00000000000001</v>
      </c>
    </row>
    <row r="148" spans="1:10" ht="16">
      <c r="A148" s="82" t="s">
        <v>1063</v>
      </c>
      <c r="B148" s="58">
        <f>_xlfn.IFNA(INDEX('R1 XCO OHal'!$W$2:$W$200,MATCH(Men[[#This Row],[Rider]],'R1 XCO OHal'!$D$2:$D$200,0)),"")</f>
        <v>270</v>
      </c>
      <c r="C148" s="58" t="str">
        <f>_xlfn.IFNA(INDEX('R4 XCM Prospect'!$I$2:$I$200,MATCH(Men[[#This Row],[Rider]],'R4 XCM Prospect'!$F$2:$F$200,0)),"")</f>
        <v/>
      </c>
      <c r="D148" s="58" t="str">
        <f>_xlfn.IFNA(INDEX('R5 XCM Kin'!$J$2:$J$200,MATCH(Men[[#This Row],[Rider]],'R5 XCM Kin'!$F$2:$F$200,0)),"")</f>
        <v/>
      </c>
      <c r="E148" s="58" t="str">
        <f>_xlfn.IFNA(INDEX('R6 XCM CB'!$J$2:$J$250,MATCH(Men[[#This Row],[Rider]],'R6 XCM CB'!$F$2:$F$250,0)),"")</f>
        <v/>
      </c>
      <c r="F148" s="58" t="str">
        <f>_xlfn.IFNA(INDEX('R9 XCO Mel'!$J$2:$J$62,MATCH(Men[[#This Row],[Rider]],'R9 XCO Mel'!$D$2:$D$62,0)),"")</f>
        <v/>
      </c>
      <c r="G148" s="58" t="str">
        <f>_xlfn.IFNA(INDEX('R10 XCM Wil'!$J$2:$J$77,MATCH(Men[[#This Row],[Rider]],'R10 XCM Wil'!$D$2:$D$77,0)),"")</f>
        <v/>
      </c>
      <c r="H148" s="58">
        <f>6-COUNTBLANK(Men[[#This Row],[R1 XCO O''Hal]:[R10 XCM Melrose]])</f>
        <v>1</v>
      </c>
      <c r="I148" s="104" cm="1">
        <f t="array" ref="I148">IF(Men[[#This Row],[Number of Rounds]]&lt;=4,SUM(IF(ISNA(B148:G148),0,B148:G148)),SUM(LARGE(B148:G148,{1,2,3,4})))</f>
        <v>270</v>
      </c>
      <c r="J148" s="29" cm="1">
        <f t="array" ref="J148">133-SUM(IF(I148&gt;$I$18:$I$199,1/COUNTIF($I$18:$I$199,$I$18:$I$199)))</f>
        <v>103.00000000000001</v>
      </c>
    </row>
    <row r="149" spans="1:10" ht="16">
      <c r="A149" s="82" t="s">
        <v>1820</v>
      </c>
      <c r="B149" s="58" t="str">
        <f>_xlfn.IFNA(INDEX('R1 XCO OHal'!$W$2:$W$200,MATCH(Men[[#This Row],[Rider]],'R1 XCO OHal'!$D$2:$D$200,0)),"")</f>
        <v/>
      </c>
      <c r="C149" s="58" t="str">
        <f>_xlfn.IFNA(INDEX('R4 XCM Prospect'!$I$2:$I$200,MATCH(Men[[#This Row],[Rider]],'R4 XCM Prospect'!$F$2:$F$200,0)),"")</f>
        <v/>
      </c>
      <c r="D149" s="58" t="str">
        <f>_xlfn.IFNA(INDEX('R5 XCM Kin'!$J$2:$J$200,MATCH(Men[[#This Row],[Rider]],'R5 XCM Kin'!$F$2:$F$200,0)),"")</f>
        <v/>
      </c>
      <c r="E149" s="58" t="str">
        <f>_xlfn.IFNA(INDEX('R6 XCM CB'!$J$2:$J$250,MATCH(Men[[#This Row],[Rider]],'R6 XCM CB'!$F$2:$F$250,0)),"")</f>
        <v/>
      </c>
      <c r="F149" s="58">
        <f>_xlfn.IFNA(INDEX('R9 XCO Mel'!$J$2:$J$62,MATCH(Men[[#This Row],[Rider]],'R9 XCO Mel'!$D$2:$D$62,0)),"")</f>
        <v>266</v>
      </c>
      <c r="G149" s="58" t="str">
        <f>_xlfn.IFNA(INDEX('R10 XCM Wil'!$J$2:$J$77,MATCH(Men[[#This Row],[Rider]],'R10 XCM Wil'!$D$2:$D$77,0)),"")</f>
        <v/>
      </c>
      <c r="H149" s="58">
        <f>6-COUNTBLANK(Men[[#This Row],[R1 XCO O''Hal]:[R10 XCM Melrose]])</f>
        <v>1</v>
      </c>
      <c r="I149" s="104" cm="1">
        <f t="array" ref="I149">IF(Men[[#This Row],[Number of Rounds]]&lt;=4,SUM(IF(ISNA(B149:G149),0,B149:G149)),SUM(LARGE(B149:G149,{1,2,3,4})))</f>
        <v>266</v>
      </c>
      <c r="J149" s="29" cm="1">
        <f t="array" ref="J149">133-SUM(IF(I149&gt;$I$18:$I$199,1/COUNTIF($I$18:$I$199,$I$18:$I$199)))</f>
        <v>104.00000000000001</v>
      </c>
    </row>
    <row r="150" spans="1:10" ht="16">
      <c r="A150" s="82" t="s">
        <v>1655</v>
      </c>
      <c r="B150" s="58" t="str">
        <f>_xlfn.IFNA(INDEX('R1 XCO OHal'!$W$2:$W$200,MATCH(Men[[#This Row],[Rider]],'R1 XCO OHal'!$D$2:$D$200,0)),"")</f>
        <v/>
      </c>
      <c r="C150" s="58" t="str">
        <f>_xlfn.IFNA(INDEX('R4 XCM Prospect'!$I$2:$I$200,MATCH(Men[[#This Row],[Rider]],'R4 XCM Prospect'!$F$2:$F$200,0)),"")</f>
        <v/>
      </c>
      <c r="D150" s="58" t="str">
        <f>_xlfn.IFNA(INDEX('R5 XCM Kin'!$J$2:$J$200,MATCH(Men[[#This Row],[Rider]],'R5 XCM Kin'!$F$2:$F$200,0)),"")</f>
        <v/>
      </c>
      <c r="E150" s="58">
        <f>_xlfn.IFNA(INDEX('R6 XCM CB'!$J$2:$J$250,MATCH(Men[[#This Row],[Rider]],'R6 XCM CB'!$F$2:$F$250,0)),"")</f>
        <v>266</v>
      </c>
      <c r="F150" s="58" t="str">
        <f>_xlfn.IFNA(INDEX('R9 XCO Mel'!$J$2:$J$62,MATCH(Men[[#This Row],[Rider]],'R9 XCO Mel'!$D$2:$D$62,0)),"")</f>
        <v/>
      </c>
      <c r="G150" s="58" t="str">
        <f>_xlfn.IFNA(INDEX('R10 XCM Wil'!$J$2:$J$77,MATCH(Men[[#This Row],[Rider]],'R10 XCM Wil'!$D$2:$D$77,0)),"")</f>
        <v/>
      </c>
      <c r="H150" s="58">
        <f>6-COUNTBLANK(Men[[#This Row],[R1 XCO O''Hal]:[R10 XCM Melrose]])</f>
        <v>1</v>
      </c>
      <c r="I150" s="104" cm="1">
        <f t="array" ref="I150">IF(Men[[#This Row],[Number of Rounds]]&lt;=4,SUM(IF(ISNA(B150:G150),0,B150:G150)),SUM(LARGE(B150:G150,{1,2,3,4})))</f>
        <v>266</v>
      </c>
      <c r="J150" s="29" cm="1">
        <f t="array" ref="J150">133-SUM(IF(I150&gt;$I$18:$I$199,1/COUNTIF($I$18:$I$199,$I$18:$I$199)))</f>
        <v>104.00000000000001</v>
      </c>
    </row>
    <row r="151" spans="1:10" ht="16">
      <c r="A151" s="82" t="s">
        <v>997</v>
      </c>
      <c r="B151" s="58">
        <f>_xlfn.IFNA(INDEX('R1 XCO OHal'!$W$2:$W$200,MATCH(Men[[#This Row],[Rider]],'R1 XCO OHal'!$D$2:$D$200,0)),"")</f>
        <v>266</v>
      </c>
      <c r="C151" s="58" t="str">
        <f>_xlfn.IFNA(INDEX('R4 XCM Prospect'!$I$2:$I$200,MATCH(Men[[#This Row],[Rider]],'R4 XCM Prospect'!$F$2:$F$200,0)),"")</f>
        <v/>
      </c>
      <c r="D151" s="58" t="str">
        <f>_xlfn.IFNA(INDEX('R5 XCM Kin'!$J$2:$J$200,MATCH(Men[[#This Row],[Rider]],'R5 XCM Kin'!$F$2:$F$200,0)),"")</f>
        <v/>
      </c>
      <c r="E151" s="58" t="str">
        <f>_xlfn.IFNA(INDEX('R6 XCM CB'!$J$2:$J$250,MATCH(Men[[#This Row],[Rider]],'R6 XCM CB'!$F$2:$F$250,0)),"")</f>
        <v/>
      </c>
      <c r="F151" s="58" t="str">
        <f>_xlfn.IFNA(INDEX('R9 XCO Mel'!$J$2:$J$62,MATCH(Men[[#This Row],[Rider]],'R9 XCO Mel'!$D$2:$D$62,0)),"")</f>
        <v/>
      </c>
      <c r="G151" s="58" t="str">
        <f>_xlfn.IFNA(INDEX('R10 XCM Wil'!$J$2:$J$77,MATCH(Men[[#This Row],[Rider]],'R10 XCM Wil'!$D$2:$D$77,0)),"")</f>
        <v/>
      </c>
      <c r="H151" s="58">
        <f>6-COUNTBLANK(Men[[#This Row],[R1 XCO O''Hal]:[R10 XCM Melrose]])</f>
        <v>1</v>
      </c>
      <c r="I151" s="104" cm="1">
        <f t="array" ref="I151">IF(Men[[#This Row],[Number of Rounds]]&lt;=4,SUM(IF(ISNA(B151:G151),0,B151:G151)),SUM(LARGE(B151:G151,{1,2,3,4})))</f>
        <v>266</v>
      </c>
      <c r="J151" s="29" cm="1">
        <f t="array" ref="J151">133-SUM(IF(I151&gt;$I$18:$I$199,1/COUNTIF($I$18:$I$199,$I$18:$I$199)))</f>
        <v>104.00000000000001</v>
      </c>
    </row>
    <row r="152" spans="1:10" ht="16">
      <c r="A152" s="82" t="s">
        <v>1656</v>
      </c>
      <c r="B152" s="58" t="str">
        <f>_xlfn.IFNA(INDEX('R1 XCO OHal'!$W$2:$W$200,MATCH(Men[[#This Row],[Rider]],'R1 XCO OHal'!$D$2:$D$200,0)),"")</f>
        <v/>
      </c>
      <c r="C152" s="58" t="str">
        <f>_xlfn.IFNA(INDEX('R4 XCM Prospect'!$I$2:$I$200,MATCH(Men[[#This Row],[Rider]],'R4 XCM Prospect'!$F$2:$F$200,0)),"")</f>
        <v/>
      </c>
      <c r="D152" s="58" t="str">
        <f>_xlfn.IFNA(INDEX('R5 XCM Kin'!$J$2:$J$200,MATCH(Men[[#This Row],[Rider]],'R5 XCM Kin'!$F$2:$F$200,0)),"")</f>
        <v/>
      </c>
      <c r="E152" s="58">
        <f>_xlfn.IFNA(INDEX('R6 XCM CB'!$J$2:$J$250,MATCH(Men[[#This Row],[Rider]],'R6 XCM CB'!$F$2:$F$250,0)),"")</f>
        <v>259</v>
      </c>
      <c r="F152" s="58" t="str">
        <f>_xlfn.IFNA(INDEX('R9 XCO Mel'!$J$2:$J$62,MATCH(Men[[#This Row],[Rider]],'R9 XCO Mel'!$D$2:$D$62,0)),"")</f>
        <v/>
      </c>
      <c r="G152" s="58" t="str">
        <f>_xlfn.IFNA(INDEX('R10 XCM Wil'!$J$2:$J$77,MATCH(Men[[#This Row],[Rider]],'R10 XCM Wil'!$D$2:$D$77,0)),"")</f>
        <v/>
      </c>
      <c r="H152" s="58">
        <f>6-COUNTBLANK(Men[[#This Row],[R1 XCO O''Hal]:[R10 XCM Melrose]])</f>
        <v>1</v>
      </c>
      <c r="I152" s="104" cm="1">
        <f t="array" ref="I152">IF(Men[[#This Row],[Number of Rounds]]&lt;=4,SUM(IF(ISNA(B152:G152),0,B152:G152)),SUM(LARGE(B152:G152,{1,2,3,4})))</f>
        <v>259</v>
      </c>
      <c r="J152" s="29" cm="1">
        <f t="array" ref="J152">133-SUM(IF(I152&gt;$I$18:$I$199,1/COUNTIF($I$18:$I$199,$I$18:$I$199)))</f>
        <v>105.00000000000001</v>
      </c>
    </row>
    <row r="153" spans="1:10" ht="16">
      <c r="A153" s="82" t="s">
        <v>975</v>
      </c>
      <c r="B153" s="58">
        <f>_xlfn.IFNA(INDEX('R1 XCO OHal'!$W$2:$W$200,MATCH(Men[[#This Row],[Rider]],'R1 XCO OHal'!$D$2:$D$200,0)),"")</f>
        <v>256</v>
      </c>
      <c r="C153" s="58" t="str">
        <f>_xlfn.IFNA(INDEX('R4 XCM Prospect'!$I$2:$I$200,MATCH(Men[[#This Row],[Rider]],'R4 XCM Prospect'!$F$2:$F$200,0)),"")</f>
        <v/>
      </c>
      <c r="D153" s="58" t="str">
        <f>_xlfn.IFNA(INDEX('R5 XCM Kin'!$J$2:$J$200,MATCH(Men[[#This Row],[Rider]],'R5 XCM Kin'!$F$2:$F$200,0)),"")</f>
        <v/>
      </c>
      <c r="E153" s="58" t="str">
        <f>_xlfn.IFNA(INDEX('R6 XCM CB'!$J$2:$J$250,MATCH(Men[[#This Row],[Rider]],'R6 XCM CB'!$F$2:$F$250,0)),"")</f>
        <v/>
      </c>
      <c r="F153" s="58" t="str">
        <f>_xlfn.IFNA(INDEX('R9 XCO Mel'!$J$2:$J$62,MATCH(Men[[#This Row],[Rider]],'R9 XCO Mel'!$D$2:$D$62,0)),"")</f>
        <v/>
      </c>
      <c r="G153" s="58" t="str">
        <f>_xlfn.IFNA(INDEX('R10 XCM Wil'!$J$2:$J$77,MATCH(Men[[#This Row],[Rider]],'R10 XCM Wil'!$D$2:$D$77,0)),"")</f>
        <v/>
      </c>
      <c r="H153" s="58">
        <f>6-COUNTBLANK(Men[[#This Row],[R1 XCO O''Hal]:[R10 XCM Melrose]])</f>
        <v>1</v>
      </c>
      <c r="I153" s="104" cm="1">
        <f t="array" ref="I153">IF(Men[[#This Row],[Number of Rounds]]&lt;=4,SUM(IF(ISNA(B153:G153),0,B153:G153)),SUM(LARGE(B153:G153,{1,2,3,4})))</f>
        <v>256</v>
      </c>
      <c r="J153" s="29" cm="1">
        <f t="array" ref="J153">133-SUM(IF(I153&gt;$I$18:$I$199,1/COUNTIF($I$18:$I$199,$I$18:$I$199)))</f>
        <v>106.00000000000001</v>
      </c>
    </row>
    <row r="154" spans="1:10" ht="16">
      <c r="A154" s="82" t="s">
        <v>1449</v>
      </c>
      <c r="B154" s="58" t="str">
        <f>_xlfn.IFNA(INDEX('R1 XCO OHal'!$W$2:$W$200,MATCH(Men[[#This Row],[Rider]],'R1 XCO OHal'!$D$2:$D$200,0)),"")</f>
        <v/>
      </c>
      <c r="C154" s="58">
        <f>_xlfn.IFNA(INDEX('R4 XCM Prospect'!$I$2:$I$200,MATCH(Men[[#This Row],[Rider]],'R4 XCM Prospect'!$F$2:$F$200,0)),"")</f>
        <v>256</v>
      </c>
      <c r="D154" s="58" t="str">
        <f>_xlfn.IFNA(INDEX('R5 XCM Kin'!$J$2:$J$200,MATCH(Men[[#This Row],[Rider]],'R5 XCM Kin'!$F$2:$F$200,0)),"")</f>
        <v/>
      </c>
      <c r="E154" s="58" t="str">
        <f>_xlfn.IFNA(INDEX('R6 XCM CB'!$J$2:$J$250,MATCH(Men[[#This Row],[Rider]],'R6 XCM CB'!$F$2:$F$250,0)),"")</f>
        <v/>
      </c>
      <c r="F154" s="58" t="str">
        <f>_xlfn.IFNA(INDEX('R9 XCO Mel'!$J$2:$J$62,MATCH(Men[[#This Row],[Rider]],'R9 XCO Mel'!$D$2:$D$62,0)),"")</f>
        <v/>
      </c>
      <c r="G154" s="58" t="str">
        <f>_xlfn.IFNA(INDEX('R10 XCM Wil'!$J$2:$J$77,MATCH(Men[[#This Row],[Rider]],'R10 XCM Wil'!$D$2:$D$77,0)),"")</f>
        <v/>
      </c>
      <c r="H154" s="58">
        <f>6-COUNTBLANK(Men[[#This Row],[R1 XCO O''Hal]:[R10 XCM Melrose]])</f>
        <v>1</v>
      </c>
      <c r="I154" s="104" cm="1">
        <f t="array" ref="I154">IF(Men[[#This Row],[Number of Rounds]]&lt;=4,SUM(IF(ISNA(B154:G154),0,B154:G154)),SUM(LARGE(B154:G154,{1,2,3,4})))</f>
        <v>256</v>
      </c>
      <c r="J154" s="142" cm="1">
        <f t="array" ref="J154">133-SUM(IF(I154&gt;$I$18:$I$199,1/COUNTIF($I$18:$I$199,$I$18:$I$199)))</f>
        <v>106.00000000000001</v>
      </c>
    </row>
    <row r="155" spans="1:10" ht="16">
      <c r="A155" s="82" t="s">
        <v>1645</v>
      </c>
      <c r="B155" s="58" t="str">
        <f>_xlfn.IFNA(INDEX('R1 XCO OHal'!$W$2:$W$200,MATCH(Men[[#This Row],[Rider]],'R1 XCO OHal'!$D$2:$D$200,0)),"")</f>
        <v/>
      </c>
      <c r="C155" s="58" t="str">
        <f>_xlfn.IFNA(INDEX('R4 XCM Prospect'!$I$2:$I$200,MATCH(Men[[#This Row],[Rider]],'R4 XCM Prospect'!$F$2:$F$200,0)),"")</f>
        <v/>
      </c>
      <c r="D155" s="58" t="str">
        <f>_xlfn.IFNA(INDEX('R5 XCM Kin'!$J$2:$J$200,MATCH(Men[[#This Row],[Rider]],'R5 XCM Kin'!$F$2:$F$200,0)),"")</f>
        <v/>
      </c>
      <c r="E155" s="58">
        <f>_xlfn.IFNA(INDEX('R6 XCM CB'!$J$2:$J$250,MATCH(Men[[#This Row],[Rider]],'R6 XCM CB'!$F$2:$F$250,0)),"")</f>
        <v>250</v>
      </c>
      <c r="F155" s="58" t="str">
        <f>_xlfn.IFNA(INDEX('R9 XCO Mel'!$J$2:$J$62,MATCH(Men[[#This Row],[Rider]],'R9 XCO Mel'!$D$2:$D$62,0)),"")</f>
        <v/>
      </c>
      <c r="G155" s="58" t="str">
        <f>_xlfn.IFNA(INDEX('R10 XCM Wil'!$J$2:$J$77,MATCH(Men[[#This Row],[Rider]],'R10 XCM Wil'!$D$2:$D$77,0)),"")</f>
        <v/>
      </c>
      <c r="H155" s="58">
        <f>6-COUNTBLANK(Men[[#This Row],[R1 XCO O''Hal]:[R10 XCM Melrose]])</f>
        <v>1</v>
      </c>
      <c r="I155" s="104" cm="1">
        <f t="array" ref="I155">IF(Men[[#This Row],[Number of Rounds]]&lt;=4,SUM(IF(ISNA(B155:G155),0,B155:G155)),SUM(LARGE(B155:G155,{1,2,3,4})))</f>
        <v>250</v>
      </c>
      <c r="J155" s="143" cm="1">
        <f t="array" ref="J155">133-SUM(IF(I155&gt;$I$18:$I$199,1/COUNTIF($I$18:$I$199,$I$18:$I$199)))</f>
        <v>107.00000000000001</v>
      </c>
    </row>
    <row r="156" spans="1:10" ht="16">
      <c r="A156" s="82" t="s">
        <v>1186</v>
      </c>
      <c r="B156" s="58" t="str">
        <f>_xlfn.IFNA(INDEX('R1 XCO OHal'!$W$2:$W$200,MATCH(Men[[#This Row],[Rider]],'R1 XCO OHal'!$D$2:$D$200,0)),"")</f>
        <v/>
      </c>
      <c r="C156" s="58">
        <f>_xlfn.IFNA(INDEX('R4 XCM Prospect'!$I$2:$I$200,MATCH(Men[[#This Row],[Rider]],'R4 XCM Prospect'!$F$2:$F$200,0)),"")</f>
        <v>250</v>
      </c>
      <c r="D156" s="58" t="str">
        <f>_xlfn.IFNA(INDEX('R5 XCM Kin'!$J$2:$J$200,MATCH(Men[[#This Row],[Rider]],'R5 XCM Kin'!$F$2:$F$200,0)),"")</f>
        <v/>
      </c>
      <c r="E156" s="58" t="str">
        <f>_xlfn.IFNA(INDEX('R6 XCM CB'!$J$2:$J$250,MATCH(Men[[#This Row],[Rider]],'R6 XCM CB'!$F$2:$F$250,0)),"")</f>
        <v/>
      </c>
      <c r="F156" s="58" t="str">
        <f>_xlfn.IFNA(INDEX('R9 XCO Mel'!$J$2:$J$62,MATCH(Men[[#This Row],[Rider]],'R9 XCO Mel'!$D$2:$D$62,0)),"")</f>
        <v/>
      </c>
      <c r="G156" s="58" t="str">
        <f>_xlfn.IFNA(INDEX('R10 XCM Wil'!$J$2:$J$77,MATCH(Men[[#This Row],[Rider]],'R10 XCM Wil'!$D$2:$D$77,0)),"")</f>
        <v/>
      </c>
      <c r="H156" s="58">
        <f>6-COUNTBLANK(Men[[#This Row],[R1 XCO O''Hal]:[R10 XCM Melrose]])</f>
        <v>1</v>
      </c>
      <c r="I156" s="104" cm="1">
        <f t="array" ref="I156">IF(Men[[#This Row],[Number of Rounds]]&lt;=4,SUM(IF(ISNA(B156:G156),0,B156:G156)),SUM(LARGE(B156:G156,{1,2,3,4})))</f>
        <v>250</v>
      </c>
      <c r="J156" s="143" cm="1">
        <f t="array" ref="J156">133-SUM(IF(I156&gt;$I$18:$I$199,1/COUNTIF($I$18:$I$199,$I$18:$I$199)))</f>
        <v>107.00000000000001</v>
      </c>
    </row>
    <row r="157" spans="1:10" ht="16">
      <c r="A157" s="82" t="s">
        <v>976</v>
      </c>
      <c r="B157" s="58">
        <f>_xlfn.IFNA(INDEX('R1 XCO OHal'!$W$2:$W$200,MATCH(Men[[#This Row],[Rider]],'R1 XCO OHal'!$D$2:$D$200,0)),"")</f>
        <v>248</v>
      </c>
      <c r="C157" s="58" t="str">
        <f>_xlfn.IFNA(INDEX('R4 XCM Prospect'!$I$2:$I$200,MATCH(Men[[#This Row],[Rider]],'R4 XCM Prospect'!$F$2:$F$200,0)),"")</f>
        <v/>
      </c>
      <c r="D157" s="58" t="str">
        <f>_xlfn.IFNA(INDEX('R5 XCM Kin'!$J$2:$J$200,MATCH(Men[[#This Row],[Rider]],'R5 XCM Kin'!$F$2:$F$200,0)),"")</f>
        <v/>
      </c>
      <c r="E157" s="58" t="str">
        <f>_xlfn.IFNA(INDEX('R6 XCM CB'!$J$2:$J$250,MATCH(Men[[#This Row],[Rider]],'R6 XCM CB'!$F$2:$F$250,0)),"")</f>
        <v/>
      </c>
      <c r="F157" s="58" t="str">
        <f>_xlfn.IFNA(INDEX('R9 XCO Mel'!$J$2:$J$62,MATCH(Men[[#This Row],[Rider]],'R9 XCO Mel'!$D$2:$D$62,0)),"")</f>
        <v/>
      </c>
      <c r="G157" s="58" t="str">
        <f>_xlfn.IFNA(INDEX('R10 XCM Wil'!$J$2:$J$77,MATCH(Men[[#This Row],[Rider]],'R10 XCM Wil'!$D$2:$D$77,0)),"")</f>
        <v/>
      </c>
      <c r="H157" s="58">
        <f>6-COUNTBLANK(Men[[#This Row],[R1 XCO O''Hal]:[R10 XCM Melrose]])</f>
        <v>1</v>
      </c>
      <c r="I157" s="104" cm="1">
        <f t="array" ref="I157">IF(Men[[#This Row],[Number of Rounds]]&lt;=4,SUM(IF(ISNA(B157:G157),0,B157:G157)),SUM(LARGE(B157:G157,{1,2,3,4})))</f>
        <v>248</v>
      </c>
      <c r="J157" s="143" cm="1">
        <f t="array" ref="J157">133-SUM(IF(I157&gt;$I$18:$I$199,1/COUNTIF($I$18:$I$199,$I$18:$I$199)))</f>
        <v>108.00000000000001</v>
      </c>
    </row>
    <row r="158" spans="1:10" ht="16">
      <c r="A158" s="82" t="s">
        <v>1825</v>
      </c>
      <c r="B158" s="58" t="str">
        <f>_xlfn.IFNA(INDEX('R1 XCO OHal'!$W$2:$W$200,MATCH(Men[[#This Row],[Rider]],'R1 XCO OHal'!$D$2:$D$200,0)),"")</f>
        <v/>
      </c>
      <c r="C158" s="58" t="str">
        <f>_xlfn.IFNA(INDEX('R4 XCM Prospect'!$I$2:$I$200,MATCH(Men[[#This Row],[Rider]],'R4 XCM Prospect'!$F$2:$F$200,0)),"")</f>
        <v/>
      </c>
      <c r="D158" s="58" t="str">
        <f>_xlfn.IFNA(INDEX('R5 XCM Kin'!$J$2:$J$200,MATCH(Men[[#This Row],[Rider]],'R5 XCM Kin'!$F$2:$F$200,0)),"")</f>
        <v/>
      </c>
      <c r="E158" s="58" t="str">
        <f>_xlfn.IFNA(INDEX('R6 XCM CB'!$J$2:$J$250,MATCH(Men[[#This Row],[Rider]],'R6 XCM CB'!$F$2:$F$250,0)),"")</f>
        <v/>
      </c>
      <c r="F158" s="58" t="str">
        <f>_xlfn.IFNA(INDEX('R9 XCO Mel'!$J$2:$J$62,MATCH(Men[[#This Row],[Rider]],'R9 XCO Mel'!$D$2:$D$62,0)),"")</f>
        <v/>
      </c>
      <c r="G158" s="58">
        <f>_xlfn.IFNA(INDEX('R10 XCM Wil'!$J$2:$J$77,MATCH(Men[[#This Row],[Rider]],'R10 XCM Wil'!$D$2:$D$77,0)),"")</f>
        <v>244.99999999999997</v>
      </c>
      <c r="H158" s="58">
        <f>6-COUNTBLANK(Men[[#This Row],[R1 XCO O''Hal]:[R10 XCM Melrose]])</f>
        <v>1</v>
      </c>
      <c r="I158" s="104" cm="1">
        <f t="array" ref="I158">IF(Men[[#This Row],[Number of Rounds]]&lt;=4,SUM(IF(ISNA(B158:G158),0,B158:G158)),SUM(LARGE(B158:G158,{1,2,3,4})))</f>
        <v>244.99999999999997</v>
      </c>
      <c r="J158" s="143" cm="1">
        <f t="array" ref="J158">133-SUM(IF(I158&gt;$I$18:$I$199,1/COUNTIF($I$18:$I$199,$I$18:$I$199)))</f>
        <v>109</v>
      </c>
    </row>
    <row r="159" spans="1:10" ht="16">
      <c r="A159" s="82" t="s">
        <v>1000</v>
      </c>
      <c r="B159" s="58">
        <f>_xlfn.IFNA(INDEX('R1 XCO OHal'!$W$2:$W$200,MATCH(Men[[#This Row],[Rider]],'R1 XCO OHal'!$D$2:$D$200,0)),"")</f>
        <v>244.99999999999997</v>
      </c>
      <c r="C159" s="58" t="str">
        <f>_xlfn.IFNA(INDEX('R4 XCM Prospect'!$I$2:$I$200,MATCH(Men[[#This Row],[Rider]],'R4 XCM Prospect'!$F$2:$F$200,0)),"")</f>
        <v/>
      </c>
      <c r="D159" s="58" t="str">
        <f>_xlfn.IFNA(INDEX('R5 XCM Kin'!$J$2:$J$200,MATCH(Men[[#This Row],[Rider]],'R5 XCM Kin'!$F$2:$F$200,0)),"")</f>
        <v/>
      </c>
      <c r="E159" s="58" t="str">
        <f>_xlfn.IFNA(INDEX('R6 XCM CB'!$J$2:$J$250,MATCH(Men[[#This Row],[Rider]],'R6 XCM CB'!$F$2:$F$250,0)),"")</f>
        <v/>
      </c>
      <c r="F159" s="58" t="str">
        <f>_xlfn.IFNA(INDEX('R9 XCO Mel'!$J$2:$J$62,MATCH(Men[[#This Row],[Rider]],'R9 XCO Mel'!$D$2:$D$62,0)),"")</f>
        <v/>
      </c>
      <c r="G159" s="58" t="str">
        <f>_xlfn.IFNA(INDEX('R10 XCM Wil'!$J$2:$J$77,MATCH(Men[[#This Row],[Rider]],'R10 XCM Wil'!$D$2:$D$77,0)),"")</f>
        <v/>
      </c>
      <c r="H159" s="58">
        <f>6-COUNTBLANK(Men[[#This Row],[R1 XCO O''Hal]:[R10 XCM Melrose]])</f>
        <v>1</v>
      </c>
      <c r="I159" s="104" cm="1">
        <f t="array" ref="I159">IF(Men[[#This Row],[Number of Rounds]]&lt;=4,SUM(IF(ISNA(B159:G159),0,B159:G159)),SUM(LARGE(B159:G159,{1,2,3,4})))</f>
        <v>244.99999999999997</v>
      </c>
      <c r="J159" s="143" cm="1">
        <f t="array" ref="J159">133-SUM(IF(I159&gt;$I$18:$I$199,1/COUNTIF($I$18:$I$199,$I$18:$I$199)))</f>
        <v>109</v>
      </c>
    </row>
    <row r="160" spans="1:10" ht="16">
      <c r="A160" s="82" t="s">
        <v>977</v>
      </c>
      <c r="B160" s="58">
        <f>_xlfn.IFNA(INDEX('R1 XCO OHal'!$W$2:$W$200,MATCH(Men[[#This Row],[Rider]],'R1 XCO OHal'!$D$2:$D$200,0)),"")</f>
        <v>240</v>
      </c>
      <c r="C160" s="58" t="str">
        <f>_xlfn.IFNA(INDEX('R4 XCM Prospect'!$I$2:$I$200,MATCH(Men[[#This Row],[Rider]],'R4 XCM Prospect'!$F$2:$F$200,0)),"")</f>
        <v/>
      </c>
      <c r="D160" s="58" t="str">
        <f>_xlfn.IFNA(INDEX('R5 XCM Kin'!$J$2:$J$200,MATCH(Men[[#This Row],[Rider]],'R5 XCM Kin'!$F$2:$F$200,0)),"")</f>
        <v/>
      </c>
      <c r="E160" s="58" t="str">
        <f>_xlfn.IFNA(INDEX('R6 XCM CB'!$J$2:$J$250,MATCH(Men[[#This Row],[Rider]],'R6 XCM CB'!$F$2:$F$250,0)),"")</f>
        <v/>
      </c>
      <c r="F160" s="58" t="str">
        <f>_xlfn.IFNA(INDEX('R9 XCO Mel'!$J$2:$J$62,MATCH(Men[[#This Row],[Rider]],'R9 XCO Mel'!$D$2:$D$62,0)),"")</f>
        <v/>
      </c>
      <c r="G160" s="58" t="str">
        <f>_xlfn.IFNA(INDEX('R10 XCM Wil'!$J$2:$J$77,MATCH(Men[[#This Row],[Rider]],'R10 XCM Wil'!$D$2:$D$77,0)),"")</f>
        <v/>
      </c>
      <c r="H160" s="58">
        <f>6-COUNTBLANK(Men[[#This Row],[R1 XCO O''Hal]:[R10 XCM Melrose]])</f>
        <v>1</v>
      </c>
      <c r="I160" s="104" cm="1">
        <f t="array" ref="I160">IF(Men[[#This Row],[Number of Rounds]]&lt;=4,SUM(IF(ISNA(B160:G160),0,B160:G160)),SUM(LARGE(B160:G160,{1,2,3,4})))</f>
        <v>240</v>
      </c>
      <c r="J160" s="143" cm="1">
        <f t="array" ref="J160">133-SUM(IF(I160&gt;$I$18:$I$199,1/COUNTIF($I$18:$I$199,$I$18:$I$199)))</f>
        <v>110</v>
      </c>
    </row>
    <row r="161" spans="1:10" ht="16">
      <c r="A161" s="82" t="s">
        <v>1826</v>
      </c>
      <c r="B161" s="58" t="str">
        <f>_xlfn.IFNA(INDEX('R1 XCO OHal'!$W$2:$W$200,MATCH(Men[[#This Row],[Rider]],'R1 XCO OHal'!$D$2:$D$200,0)),"")</f>
        <v/>
      </c>
      <c r="C161" s="58" t="str">
        <f>_xlfn.IFNA(INDEX('R4 XCM Prospect'!$I$2:$I$200,MATCH(Men[[#This Row],[Rider]],'R4 XCM Prospect'!$F$2:$F$200,0)),"")</f>
        <v/>
      </c>
      <c r="D161" s="58" t="str">
        <f>_xlfn.IFNA(INDEX('R5 XCM Kin'!$J$2:$J$200,MATCH(Men[[#This Row],[Rider]],'R5 XCM Kin'!$F$2:$F$200,0)),"")</f>
        <v/>
      </c>
      <c r="E161" s="58" t="str">
        <f>_xlfn.IFNA(INDEX('R6 XCM CB'!$J$2:$J$250,MATCH(Men[[#This Row],[Rider]],'R6 XCM CB'!$F$2:$F$250,0)),"")</f>
        <v/>
      </c>
      <c r="F161" s="58" t="str">
        <f>_xlfn.IFNA(INDEX('R9 XCO Mel'!$J$2:$J$62,MATCH(Men[[#This Row],[Rider]],'R9 XCO Mel'!$D$2:$D$62,0)),"")</f>
        <v/>
      </c>
      <c r="G161" s="58">
        <f>_xlfn.IFNA(INDEX('R10 XCM Wil'!$J$2:$J$77,MATCH(Men[[#This Row],[Rider]],'R10 XCM Wil'!$D$2:$D$77,0)),"")</f>
        <v>237.99999999999997</v>
      </c>
      <c r="H161" s="58">
        <f>6-COUNTBLANK(Men[[#This Row],[R1 XCO O''Hal]:[R10 XCM Melrose]])</f>
        <v>1</v>
      </c>
      <c r="I161" s="104" cm="1">
        <f t="array" ref="I161">IF(Men[[#This Row],[Number of Rounds]]&lt;=4,SUM(IF(ISNA(B161:G161),0,B161:G161)),SUM(LARGE(B161:G161,{1,2,3,4})))</f>
        <v>237.99999999999997</v>
      </c>
      <c r="J161" s="143" cm="1">
        <f t="array" ref="J161">133-SUM(IF(I161&gt;$I$18:$I$199,1/COUNTIF($I$18:$I$199,$I$18:$I$199)))</f>
        <v>111</v>
      </c>
    </row>
    <row r="162" spans="1:10" ht="16">
      <c r="A162" s="82" t="s">
        <v>1066</v>
      </c>
      <c r="B162" s="58">
        <f>_xlfn.IFNA(INDEX('R1 XCO OHal'!$W$2:$W$200,MATCH(Men[[#This Row],[Rider]],'R1 XCO OHal'!$D$2:$D$200,0)),"")</f>
        <v>234</v>
      </c>
      <c r="C162" s="58" t="str">
        <f>_xlfn.IFNA(INDEX('R4 XCM Prospect'!$I$2:$I$200,MATCH(Men[[#This Row],[Rider]],'R4 XCM Prospect'!$F$2:$F$200,0)),"")</f>
        <v/>
      </c>
      <c r="D162" s="58" t="str">
        <f>_xlfn.IFNA(INDEX('R5 XCM Kin'!$J$2:$J$200,MATCH(Men[[#This Row],[Rider]],'R5 XCM Kin'!$F$2:$F$200,0)),"")</f>
        <v/>
      </c>
      <c r="E162" s="58" t="str">
        <f>_xlfn.IFNA(INDEX('R6 XCM CB'!$J$2:$J$250,MATCH(Men[[#This Row],[Rider]],'R6 XCM CB'!$F$2:$F$250,0)),"")</f>
        <v/>
      </c>
      <c r="F162" s="58" t="str">
        <f>_xlfn.IFNA(INDEX('R9 XCO Mel'!$J$2:$J$62,MATCH(Men[[#This Row],[Rider]],'R9 XCO Mel'!$D$2:$D$62,0)),"")</f>
        <v/>
      </c>
      <c r="G162" s="58" t="str">
        <f>_xlfn.IFNA(INDEX('R10 XCM Wil'!$J$2:$J$77,MATCH(Men[[#This Row],[Rider]],'R10 XCM Wil'!$D$2:$D$77,0)),"")</f>
        <v/>
      </c>
      <c r="H162" s="58">
        <f>6-COUNTBLANK(Men[[#This Row],[R1 XCO O''Hal]:[R10 XCM Melrose]])</f>
        <v>1</v>
      </c>
      <c r="I162" s="104" cm="1">
        <f t="array" ref="I162">IF(Men[[#This Row],[Number of Rounds]]&lt;=4,SUM(IF(ISNA(B162:G162),0,B162:G162)),SUM(LARGE(B162:G162,{1,2,3,4})))</f>
        <v>234</v>
      </c>
      <c r="J162" s="143" cm="1">
        <f t="array" ref="J162">133-SUM(IF(I162&gt;$I$18:$I$199,1/COUNTIF($I$18:$I$199,$I$18:$I$199)))</f>
        <v>112</v>
      </c>
    </row>
    <row r="163" spans="1:10" ht="16">
      <c r="A163" s="82" t="s">
        <v>1025</v>
      </c>
      <c r="B163" s="58">
        <f>_xlfn.IFNA(INDEX('R1 XCO OHal'!$W$2:$W$200,MATCH(Men[[#This Row],[Rider]],'R1 XCO OHal'!$D$2:$D$200,0)),"")</f>
        <v>234</v>
      </c>
      <c r="C163" s="58" t="str">
        <f>_xlfn.IFNA(INDEX('R4 XCM Prospect'!$I$2:$I$200,MATCH(Men[[#This Row],[Rider]],'R4 XCM Prospect'!$F$2:$F$200,0)),"")</f>
        <v/>
      </c>
      <c r="D163" s="58" t="str">
        <f>_xlfn.IFNA(INDEX('R5 XCM Kin'!$J$2:$J$200,MATCH(Men[[#This Row],[Rider]],'R5 XCM Kin'!$F$2:$F$200,0)),"")</f>
        <v/>
      </c>
      <c r="E163" s="58" t="str">
        <f>_xlfn.IFNA(INDEX('R6 XCM CB'!$J$2:$J$250,MATCH(Men[[#This Row],[Rider]],'R6 XCM CB'!$F$2:$F$250,0)),"")</f>
        <v/>
      </c>
      <c r="F163" s="58" t="str">
        <f>_xlfn.IFNA(INDEX('R9 XCO Mel'!$J$2:$J$62,MATCH(Men[[#This Row],[Rider]],'R9 XCO Mel'!$D$2:$D$62,0)),"")</f>
        <v/>
      </c>
      <c r="G163" s="58" t="str">
        <f>_xlfn.IFNA(INDEX('R10 XCM Wil'!$J$2:$J$77,MATCH(Men[[#This Row],[Rider]],'R10 XCM Wil'!$D$2:$D$77,0)),"")</f>
        <v/>
      </c>
      <c r="H163" s="58">
        <f>6-COUNTBLANK(Men[[#This Row],[R1 XCO O''Hal]:[R10 XCM Melrose]])</f>
        <v>1</v>
      </c>
      <c r="I163" s="104" cm="1">
        <f t="array" ref="I163">IF(Men[[#This Row],[Number of Rounds]]&lt;=4,SUM(IF(ISNA(B163:G163),0,B163:G163)),SUM(LARGE(B163:G163,{1,2,3,4})))</f>
        <v>234</v>
      </c>
      <c r="J163" s="143" cm="1">
        <f t="array" ref="J163">133-SUM(IF(I163&gt;$I$18:$I$199,1/COUNTIF($I$18:$I$199,$I$18:$I$199)))</f>
        <v>112</v>
      </c>
    </row>
    <row r="164" spans="1:10" ht="16">
      <c r="A164" s="82" t="s">
        <v>1002</v>
      </c>
      <c r="B164" s="58">
        <f>_xlfn.IFNA(INDEX('R1 XCO OHal'!$W$2:$W$200,MATCH(Men[[#This Row],[Rider]],'R1 XCO OHal'!$D$2:$D$200,0)),"")</f>
        <v>230.99999999999997</v>
      </c>
      <c r="C164" s="58" t="str">
        <f>_xlfn.IFNA(INDEX('R4 XCM Prospect'!$I$2:$I$200,MATCH(Men[[#This Row],[Rider]],'R4 XCM Prospect'!$F$2:$F$200,0)),"")</f>
        <v/>
      </c>
      <c r="D164" s="58" t="str">
        <f>_xlfn.IFNA(INDEX('R5 XCM Kin'!$J$2:$J$200,MATCH(Men[[#This Row],[Rider]],'R5 XCM Kin'!$F$2:$F$200,0)),"")</f>
        <v/>
      </c>
      <c r="E164" s="58" t="str">
        <f>_xlfn.IFNA(INDEX('R6 XCM CB'!$J$2:$J$250,MATCH(Men[[#This Row],[Rider]],'R6 XCM CB'!$F$2:$F$250,0)),"")</f>
        <v/>
      </c>
      <c r="F164" s="58" t="str">
        <f>_xlfn.IFNA(INDEX('R9 XCO Mel'!$J$2:$J$62,MATCH(Men[[#This Row],[Rider]],'R9 XCO Mel'!$D$2:$D$62,0)),"")</f>
        <v/>
      </c>
      <c r="G164" s="58" t="str">
        <f>_xlfn.IFNA(INDEX('R10 XCM Wil'!$J$2:$J$77,MATCH(Men[[#This Row],[Rider]],'R10 XCM Wil'!$D$2:$D$77,0)),"")</f>
        <v/>
      </c>
      <c r="H164" s="58">
        <f>6-COUNTBLANK(Men[[#This Row],[R1 XCO O''Hal]:[R10 XCM Melrose]])</f>
        <v>1</v>
      </c>
      <c r="I164" s="104" cm="1">
        <f t="array" ref="I164">IF(Men[[#This Row],[Number of Rounds]]&lt;=4,SUM(IF(ISNA(B164:G164),0,B164:G164)),SUM(LARGE(B164:G164,{1,2,3,4})))</f>
        <v>230.99999999999997</v>
      </c>
      <c r="J164" s="143" cm="1">
        <f t="array" ref="J164">133-SUM(IF(I164&gt;$I$18:$I$199,1/COUNTIF($I$18:$I$199,$I$18:$I$199)))</f>
        <v>113</v>
      </c>
    </row>
    <row r="165" spans="1:10" ht="16">
      <c r="A165" s="82" t="s">
        <v>1821</v>
      </c>
      <c r="B165" s="58" t="str">
        <f>_xlfn.IFNA(INDEX('R1 XCO OHal'!$W$2:$W$200,MATCH(Men[[#This Row],[Rider]],'R1 XCO OHal'!$D$2:$D$200,0)),"")</f>
        <v/>
      </c>
      <c r="C165" s="58" t="str">
        <f>_xlfn.IFNA(INDEX('R4 XCM Prospect'!$I$2:$I$200,MATCH(Men[[#This Row],[Rider]],'R4 XCM Prospect'!$F$2:$F$200,0)),"")</f>
        <v/>
      </c>
      <c r="D165" s="58" t="str">
        <f>_xlfn.IFNA(INDEX('R5 XCM Kin'!$J$2:$J$200,MATCH(Men[[#This Row],[Rider]],'R5 XCM Kin'!$F$2:$F$200,0)),"")</f>
        <v/>
      </c>
      <c r="E165" s="58" t="str">
        <f>_xlfn.IFNA(INDEX('R6 XCM CB'!$J$2:$J$250,MATCH(Men[[#This Row],[Rider]],'R6 XCM CB'!$F$2:$F$250,0)),"")</f>
        <v/>
      </c>
      <c r="F165" s="58">
        <f>_xlfn.IFNA(INDEX('R9 XCO Mel'!$J$2:$J$62,MATCH(Men[[#This Row],[Rider]],'R9 XCO Mel'!$D$2:$D$62,0)),"")</f>
        <v>230.99999999999997</v>
      </c>
      <c r="G165" s="58" t="str">
        <f>_xlfn.IFNA(INDEX('R10 XCM Wil'!$J$2:$J$77,MATCH(Men[[#This Row],[Rider]],'R10 XCM Wil'!$D$2:$D$77,0)),"")</f>
        <v/>
      </c>
      <c r="H165" s="58">
        <f>6-COUNTBLANK(Men[[#This Row],[R1 XCO O''Hal]:[R10 XCM Melrose]])</f>
        <v>1</v>
      </c>
      <c r="I165" s="104" cm="1">
        <f t="array" ref="I165">IF(Men[[#This Row],[Number of Rounds]]&lt;=4,SUM(IF(ISNA(B165:G165),0,B165:G165)),SUM(LARGE(B165:G165,{1,2,3,4})))</f>
        <v>230.99999999999997</v>
      </c>
      <c r="J165" s="143" cm="1">
        <f t="array" ref="J165">133-SUM(IF(I165&gt;$I$18:$I$199,1/COUNTIF($I$18:$I$199,$I$18:$I$199)))</f>
        <v>113</v>
      </c>
    </row>
    <row r="166" spans="1:10" ht="16">
      <c r="A166" s="82" t="s">
        <v>1026</v>
      </c>
      <c r="B166" s="58">
        <f>_xlfn.IFNA(INDEX('R1 XCO OHal'!$W$2:$W$200,MATCH(Men[[#This Row],[Rider]],'R1 XCO OHal'!$D$2:$D$200,0)),"")</f>
        <v>228</v>
      </c>
      <c r="C166" s="58" t="str">
        <f>_xlfn.IFNA(INDEX('R4 XCM Prospect'!$I$2:$I$200,MATCH(Men[[#This Row],[Rider]],'R4 XCM Prospect'!$F$2:$F$200,0)),"")</f>
        <v/>
      </c>
      <c r="D166" s="58" t="str">
        <f>_xlfn.IFNA(INDEX('R5 XCM Kin'!$J$2:$J$200,MATCH(Men[[#This Row],[Rider]],'R5 XCM Kin'!$F$2:$F$200,0)),"")</f>
        <v/>
      </c>
      <c r="E166" s="58" t="str">
        <f>_xlfn.IFNA(INDEX('R6 XCM CB'!$J$2:$J$250,MATCH(Men[[#This Row],[Rider]],'R6 XCM CB'!$F$2:$F$250,0)),"")</f>
        <v/>
      </c>
      <c r="F166" s="58" t="str">
        <f>_xlfn.IFNA(INDEX('R9 XCO Mel'!$J$2:$J$62,MATCH(Men[[#This Row],[Rider]],'R9 XCO Mel'!$D$2:$D$62,0)),"")</f>
        <v/>
      </c>
      <c r="G166" s="58" t="str">
        <f>_xlfn.IFNA(INDEX('R10 XCM Wil'!$J$2:$J$77,MATCH(Men[[#This Row],[Rider]],'R10 XCM Wil'!$D$2:$D$77,0)),"")</f>
        <v/>
      </c>
      <c r="H166" s="58">
        <f>6-COUNTBLANK(Men[[#This Row],[R1 XCO O''Hal]:[R10 XCM Melrose]])</f>
        <v>1</v>
      </c>
      <c r="I166" s="104" cm="1">
        <f t="array" ref="I166">IF(Men[[#This Row],[Number of Rounds]]&lt;=4,SUM(IF(ISNA(B166:G166),0,B166:G166)),SUM(LARGE(B166:G166,{1,2,3,4})))</f>
        <v>228</v>
      </c>
      <c r="J166" s="143" cm="1">
        <f t="array" ref="J166">133-SUM(IF(I166&gt;$I$18:$I$199,1/COUNTIF($I$18:$I$199,$I$18:$I$199)))</f>
        <v>114</v>
      </c>
    </row>
    <row r="167" spans="1:10" ht="16">
      <c r="A167" s="82" t="s">
        <v>1647</v>
      </c>
      <c r="B167" s="58" t="str">
        <f>_xlfn.IFNA(INDEX('R1 XCO OHal'!$W$2:$W$200,MATCH(Men[[#This Row],[Rider]],'R1 XCO OHal'!$D$2:$D$200,0)),"")</f>
        <v/>
      </c>
      <c r="C167" s="58" t="str">
        <f>_xlfn.IFNA(INDEX('R4 XCM Prospect'!$I$2:$I$200,MATCH(Men[[#This Row],[Rider]],'R4 XCM Prospect'!$F$2:$F$200,0)),"")</f>
        <v/>
      </c>
      <c r="D167" s="58" t="str">
        <f>_xlfn.IFNA(INDEX('R5 XCM Kin'!$J$2:$J$200,MATCH(Men[[#This Row],[Rider]],'R5 XCM Kin'!$F$2:$F$200,0)),"")</f>
        <v/>
      </c>
      <c r="E167" s="58">
        <f>_xlfn.IFNA(INDEX('R6 XCM CB'!$J$2:$J$250,MATCH(Men[[#This Row],[Rider]],'R6 XCM CB'!$F$2:$F$250,0)),"")</f>
        <v>225</v>
      </c>
      <c r="F167" s="58" t="str">
        <f>_xlfn.IFNA(INDEX('R9 XCO Mel'!$J$2:$J$62,MATCH(Men[[#This Row],[Rider]],'R9 XCO Mel'!$D$2:$D$62,0)),"")</f>
        <v/>
      </c>
      <c r="G167" s="58" t="str">
        <f>_xlfn.IFNA(INDEX('R10 XCM Wil'!$J$2:$J$77,MATCH(Men[[#This Row],[Rider]],'R10 XCM Wil'!$D$2:$D$77,0)),"")</f>
        <v/>
      </c>
      <c r="H167" s="58">
        <f>6-COUNTBLANK(Men[[#This Row],[R1 XCO O''Hal]:[R10 XCM Melrose]])</f>
        <v>1</v>
      </c>
      <c r="I167" s="104" cm="1">
        <f t="array" ref="I167">IF(Men[[#This Row],[Number of Rounds]]&lt;=4,SUM(IF(ISNA(B167:G167),0,B167:G167)),SUM(LARGE(B167:G167,{1,2,3,4})))</f>
        <v>225</v>
      </c>
      <c r="J167" s="143" cm="1">
        <f t="array" ref="J167">133-SUM(IF(I167&gt;$I$18:$I$199,1/COUNTIF($I$18:$I$199,$I$18:$I$199)))</f>
        <v>115</v>
      </c>
    </row>
    <row r="168" spans="1:10" ht="16">
      <c r="A168" s="82" t="s">
        <v>1451</v>
      </c>
      <c r="B168" s="58" t="str">
        <f>_xlfn.IFNA(INDEX('R1 XCO OHal'!$W$2:$W$200,MATCH(Men[[#This Row],[Rider]],'R1 XCO OHal'!$D$2:$D$200,0)),"")</f>
        <v/>
      </c>
      <c r="C168" s="58">
        <f>_xlfn.IFNA(INDEX('R4 XCM Prospect'!$I$2:$I$200,MATCH(Men[[#This Row],[Rider]],'R4 XCM Prospect'!$F$2:$F$200,0)),"")</f>
        <v>222</v>
      </c>
      <c r="D168" s="58" t="str">
        <f>_xlfn.IFNA(INDEX('R5 XCM Kin'!$J$2:$J$200,MATCH(Men[[#This Row],[Rider]],'R5 XCM Kin'!$F$2:$F$200,0)),"")</f>
        <v/>
      </c>
      <c r="E168" s="58" t="str">
        <f>_xlfn.IFNA(INDEX('R6 XCM CB'!$J$2:$J$250,MATCH(Men[[#This Row],[Rider]],'R6 XCM CB'!$F$2:$F$250,0)),"")</f>
        <v/>
      </c>
      <c r="F168" s="58" t="str">
        <f>_xlfn.IFNA(INDEX('R9 XCO Mel'!$J$2:$J$62,MATCH(Men[[#This Row],[Rider]],'R9 XCO Mel'!$D$2:$D$62,0)),"")</f>
        <v/>
      </c>
      <c r="G168" s="58" t="str">
        <f>_xlfn.IFNA(INDEX('R10 XCM Wil'!$J$2:$J$77,MATCH(Men[[#This Row],[Rider]],'R10 XCM Wil'!$D$2:$D$77,0)),"")</f>
        <v/>
      </c>
      <c r="H168" s="58">
        <f>6-COUNTBLANK(Men[[#This Row],[R1 XCO O''Hal]:[R10 XCM Melrose]])</f>
        <v>1</v>
      </c>
      <c r="I168" s="104" cm="1">
        <f t="array" ref="I168">IF(Men[[#This Row],[Number of Rounds]]&lt;=4,SUM(IF(ISNA(B168:G168),0,B168:G168)),SUM(LARGE(B168:G168,{1,2,3,4})))</f>
        <v>222</v>
      </c>
      <c r="J168" s="143" cm="1">
        <f t="array" ref="J168">133-SUM(IF(I168&gt;$I$18:$I$199,1/COUNTIF($I$18:$I$199,$I$18:$I$199)))</f>
        <v>116</v>
      </c>
    </row>
    <row r="169" spans="1:10" ht="16">
      <c r="A169" s="82" t="s">
        <v>1004</v>
      </c>
      <c r="B169" s="58">
        <f>_xlfn.IFNA(INDEX('R1 XCO OHal'!$W$2:$W$200,MATCH(Men[[#This Row],[Rider]],'R1 XCO OHal'!$D$2:$D$200,0)),"")</f>
        <v>217</v>
      </c>
      <c r="C169" s="58" t="str">
        <f>_xlfn.IFNA(INDEX('R4 XCM Prospect'!$I$2:$I$200,MATCH(Men[[#This Row],[Rider]],'R4 XCM Prospect'!$F$2:$F$200,0)),"")</f>
        <v/>
      </c>
      <c r="D169" s="58" t="str">
        <f>_xlfn.IFNA(INDEX('R5 XCM Kin'!$J$2:$J$200,MATCH(Men[[#This Row],[Rider]],'R5 XCM Kin'!$F$2:$F$200,0)),"")</f>
        <v/>
      </c>
      <c r="E169" s="58" t="str">
        <f>_xlfn.IFNA(INDEX('R6 XCM CB'!$J$2:$J$250,MATCH(Men[[#This Row],[Rider]],'R6 XCM CB'!$F$2:$F$250,0)),"")</f>
        <v/>
      </c>
      <c r="F169" s="58" t="str">
        <f>_xlfn.IFNA(INDEX('R9 XCO Mel'!$J$2:$J$62,MATCH(Men[[#This Row],[Rider]],'R9 XCO Mel'!$D$2:$D$62,0)),"")</f>
        <v/>
      </c>
      <c r="G169" s="58" t="str">
        <f>_xlfn.IFNA(INDEX('R10 XCM Wil'!$J$2:$J$77,MATCH(Men[[#This Row],[Rider]],'R10 XCM Wil'!$D$2:$D$77,0)),"")</f>
        <v/>
      </c>
      <c r="H169" s="58">
        <f>6-COUNTBLANK(Men[[#This Row],[R1 XCO O''Hal]:[R10 XCM Melrose]])</f>
        <v>1</v>
      </c>
      <c r="I169" s="104" cm="1">
        <f t="array" ref="I169">IF(Men[[#This Row],[Number of Rounds]]&lt;=4,SUM(IF(ISNA(B169:G169),0,B169:G169)),SUM(LARGE(B169:G169,{1,2,3,4})))</f>
        <v>217</v>
      </c>
      <c r="J169" s="143" cm="1">
        <f t="array" ref="J169">133-SUM(IF(I169&gt;$I$18:$I$199,1/COUNTIF($I$18:$I$199,$I$18:$I$199)))</f>
        <v>117</v>
      </c>
    </row>
    <row r="170" spans="1:10" ht="16">
      <c r="A170" s="82" t="s">
        <v>980</v>
      </c>
      <c r="B170" s="58">
        <f>_xlfn.IFNA(INDEX('R1 XCO OHal'!$W$2:$W$200,MATCH(Men[[#This Row],[Rider]],'R1 XCO OHal'!$D$2:$D$200,0)),"")</f>
        <v>216</v>
      </c>
      <c r="C170" s="58" t="str">
        <f>_xlfn.IFNA(INDEX('R4 XCM Prospect'!$I$2:$I$200,MATCH(Men[[#This Row],[Rider]],'R4 XCM Prospect'!$F$2:$F$200,0)),"")</f>
        <v/>
      </c>
      <c r="D170" s="58" t="str">
        <f>_xlfn.IFNA(INDEX('R5 XCM Kin'!$J$2:$J$200,MATCH(Men[[#This Row],[Rider]],'R5 XCM Kin'!$F$2:$F$200,0)),"")</f>
        <v/>
      </c>
      <c r="E170" s="58" t="str">
        <f>_xlfn.IFNA(INDEX('R6 XCM CB'!$J$2:$J$250,MATCH(Men[[#This Row],[Rider]],'R6 XCM CB'!$F$2:$F$250,0)),"")</f>
        <v/>
      </c>
      <c r="F170" s="58" t="str">
        <f>_xlfn.IFNA(INDEX('R9 XCO Mel'!$J$2:$J$62,MATCH(Men[[#This Row],[Rider]],'R9 XCO Mel'!$D$2:$D$62,0)),"")</f>
        <v/>
      </c>
      <c r="G170" s="58" t="str">
        <f>_xlfn.IFNA(INDEX('R10 XCM Wil'!$J$2:$J$77,MATCH(Men[[#This Row],[Rider]],'R10 XCM Wil'!$D$2:$D$77,0)),"")</f>
        <v/>
      </c>
      <c r="H170" s="58">
        <f>6-COUNTBLANK(Men[[#This Row],[R1 XCO O''Hal]:[R10 XCM Melrose]])</f>
        <v>1</v>
      </c>
      <c r="I170" s="104" cm="1">
        <f t="array" ref="I170">IF(Men[[#This Row],[Number of Rounds]]&lt;=4,SUM(IF(ISNA(B170:G170),0,B170:G170)),SUM(LARGE(B170:G170,{1,2,3,4})))</f>
        <v>216</v>
      </c>
      <c r="J170" s="143" cm="1">
        <f t="array" ref="J170">133-SUM(IF(I170&gt;$I$18:$I$199,1/COUNTIF($I$18:$I$199,$I$18:$I$199)))</f>
        <v>118</v>
      </c>
    </row>
    <row r="171" spans="1:10" ht="16">
      <c r="A171" s="82" t="s">
        <v>1028</v>
      </c>
      <c r="B171" s="58">
        <f>_xlfn.IFNA(INDEX('R1 XCO OHal'!$W$2:$W$200,MATCH(Men[[#This Row],[Rider]],'R1 XCO OHal'!$D$2:$D$200,0)),"")</f>
        <v>216</v>
      </c>
      <c r="C171" s="58" t="str">
        <f>_xlfn.IFNA(INDEX('R4 XCM Prospect'!$I$2:$I$200,MATCH(Men[[#This Row],[Rider]],'R4 XCM Prospect'!$F$2:$F$200,0)),"")</f>
        <v/>
      </c>
      <c r="D171" s="58" t="str">
        <f>_xlfn.IFNA(INDEX('R5 XCM Kin'!$J$2:$J$200,MATCH(Men[[#This Row],[Rider]],'R5 XCM Kin'!$F$2:$F$200,0)),"")</f>
        <v/>
      </c>
      <c r="E171" s="58" t="str">
        <f>_xlfn.IFNA(INDEX('R6 XCM CB'!$J$2:$J$250,MATCH(Men[[#This Row],[Rider]],'R6 XCM CB'!$F$2:$F$250,0)),"")</f>
        <v/>
      </c>
      <c r="F171" s="58" t="str">
        <f>_xlfn.IFNA(INDEX('R9 XCO Mel'!$J$2:$J$62,MATCH(Men[[#This Row],[Rider]],'R9 XCO Mel'!$D$2:$D$62,0)),"")</f>
        <v/>
      </c>
      <c r="G171" s="58" t="str">
        <f>_xlfn.IFNA(INDEX('R10 XCM Wil'!$J$2:$J$77,MATCH(Men[[#This Row],[Rider]],'R10 XCM Wil'!$D$2:$D$77,0)),"")</f>
        <v/>
      </c>
      <c r="H171" s="58">
        <f>6-COUNTBLANK(Men[[#This Row],[R1 XCO O''Hal]:[R10 XCM Melrose]])</f>
        <v>1</v>
      </c>
      <c r="I171" s="104" cm="1">
        <f t="array" ref="I171">IF(Men[[#This Row],[Number of Rounds]]&lt;=4,SUM(IF(ISNA(B171:G171),0,B171:G171)),SUM(LARGE(B171:G171,{1,2,3,4})))</f>
        <v>216</v>
      </c>
      <c r="J171" s="143" cm="1">
        <f t="array" ref="J171">133-SUM(IF(I171&gt;$I$18:$I$199,1/COUNTIF($I$18:$I$199,$I$18:$I$199)))</f>
        <v>118</v>
      </c>
    </row>
    <row r="172" spans="1:10" ht="16">
      <c r="A172" s="82" t="s">
        <v>1437</v>
      </c>
      <c r="B172" s="58" t="str">
        <f>_xlfn.IFNA(INDEX('R1 XCO OHal'!$W$2:$W$200,MATCH(Men[[#This Row],[Rider]],'R1 XCO OHal'!$D$2:$D$200,0)),"")</f>
        <v/>
      </c>
      <c r="C172" s="58" t="str">
        <f>_xlfn.IFNA(INDEX('R4 XCM Prospect'!$I$2:$I$200,MATCH(Men[[#This Row],[Rider]],'R4 XCM Prospect'!$F$2:$F$200,0)),"")</f>
        <v/>
      </c>
      <c r="D172" s="58">
        <f>_xlfn.IFNA(INDEX('R5 XCM Kin'!$J$2:$J$200,MATCH(Men[[#This Row],[Rider]],'R5 XCM Kin'!$F$2:$F$200,0)),"")</f>
        <v>210</v>
      </c>
      <c r="E172" s="58" t="str">
        <f>_xlfn.IFNA(INDEX('R6 XCM CB'!$J$2:$J$250,MATCH(Men[[#This Row],[Rider]],'R6 XCM CB'!$F$2:$F$250,0)),"")</f>
        <v/>
      </c>
      <c r="F172" s="58" t="str">
        <f>_xlfn.IFNA(INDEX('R9 XCO Mel'!$J$2:$J$62,MATCH(Men[[#This Row],[Rider]],'R9 XCO Mel'!$D$2:$D$62,0)),"")</f>
        <v/>
      </c>
      <c r="G172" s="58" t="str">
        <f>_xlfn.IFNA(INDEX('R10 XCM Wil'!$J$2:$J$77,MATCH(Men[[#This Row],[Rider]],'R10 XCM Wil'!$D$2:$D$77,0)),"")</f>
        <v/>
      </c>
      <c r="H172" s="58">
        <f>6-COUNTBLANK(Men[[#This Row],[R1 XCO O''Hal]:[R10 XCM Melrose]])</f>
        <v>1</v>
      </c>
      <c r="I172" s="104" cm="1">
        <f t="array" ref="I172">IF(Men[[#This Row],[Number of Rounds]]&lt;=4,SUM(IF(ISNA(B172:G172),0,B172:G172)),SUM(LARGE(B172:G172,{1,2,3,4})))</f>
        <v>210</v>
      </c>
      <c r="J172" s="143" cm="1">
        <f t="array" ref="J172">133-SUM(IF(I172&gt;$I$18:$I$199,1/COUNTIF($I$18:$I$199,$I$18:$I$199)))</f>
        <v>119</v>
      </c>
    </row>
    <row r="173" spans="1:10" ht="16">
      <c r="A173" s="82" t="s">
        <v>1797</v>
      </c>
      <c r="B173" s="58" t="str">
        <f>_xlfn.IFNA(INDEX('R1 XCO OHal'!$W$2:$W$200,MATCH(Men[[#This Row],[Rider]],'R1 XCO OHal'!$D$2:$D$200,0)),"")</f>
        <v/>
      </c>
      <c r="C173" s="58" t="str">
        <f>_xlfn.IFNA(INDEX('R4 XCM Prospect'!$I$2:$I$200,MATCH(Men[[#This Row],[Rider]],'R4 XCM Prospect'!$F$2:$F$200,0)),"")</f>
        <v/>
      </c>
      <c r="D173" s="58" t="str">
        <f>_xlfn.IFNA(INDEX('R5 XCM Kin'!$J$2:$J$200,MATCH(Men[[#This Row],[Rider]],'R5 XCM Kin'!$F$2:$F$200,0)),"")</f>
        <v/>
      </c>
      <c r="E173" s="58" t="str">
        <f>_xlfn.IFNA(INDEX('R6 XCM CB'!$J$2:$J$250,MATCH(Men[[#This Row],[Rider]],'R6 XCM CB'!$F$2:$F$250,0)),"")</f>
        <v/>
      </c>
      <c r="F173" s="58" t="str">
        <f>_xlfn.IFNA(INDEX('R9 XCO Mel'!$J$2:$J$62,MATCH(Men[[#This Row],[Rider]],'R9 XCO Mel'!$D$2:$D$62,0)),"")</f>
        <v/>
      </c>
      <c r="G173" s="58">
        <f>_xlfn.IFNA(INDEX('R10 XCM Wil'!$J$2:$J$77,MATCH(Men[[#This Row],[Rider]],'R10 XCM Wil'!$D$2:$D$77,0)),"")</f>
        <v>210</v>
      </c>
      <c r="H173" s="58">
        <f>6-COUNTBLANK(Men[[#This Row],[R1 XCO O''Hal]:[R10 XCM Melrose]])</f>
        <v>1</v>
      </c>
      <c r="I173" s="104" cm="1">
        <f t="array" ref="I173">IF(Men[[#This Row],[Number of Rounds]]&lt;=4,SUM(IF(ISNA(B173:G173),0,B173:G173)),SUM(LARGE(B173:G173,{1,2,3,4})))</f>
        <v>210</v>
      </c>
      <c r="J173" s="143" cm="1">
        <f t="array" ref="J173">133-SUM(IF(I173&gt;$I$18:$I$199,1/COUNTIF($I$18:$I$199,$I$18:$I$199)))</f>
        <v>119</v>
      </c>
    </row>
    <row r="174" spans="1:10" ht="16">
      <c r="A174" s="82" t="s">
        <v>1408</v>
      </c>
      <c r="B174" s="58" t="str">
        <f>_xlfn.IFNA(INDEX('R1 XCO OHal'!$W$2:$W$200,MATCH(Men[[#This Row],[Rider]],'R1 XCO OHal'!$D$2:$D$200,0)),"")</f>
        <v/>
      </c>
      <c r="C174" s="58" t="str">
        <f>_xlfn.IFNA(INDEX('R4 XCM Prospect'!$I$2:$I$200,MATCH(Men[[#This Row],[Rider]],'R4 XCM Prospect'!$F$2:$F$200,0)),"")</f>
        <v/>
      </c>
      <c r="D174" s="58">
        <f>_xlfn.IFNA(INDEX('R5 XCM Kin'!$J$2:$J$200,MATCH(Men[[#This Row],[Rider]],'R5 XCM Kin'!$F$2:$F$200,0)),"")</f>
        <v>210</v>
      </c>
      <c r="E174" s="58" t="str">
        <f>_xlfn.IFNA(INDEX('R6 XCM CB'!$J$2:$J$250,MATCH(Men[[#This Row],[Rider]],'R6 XCM CB'!$F$2:$F$250,0)),"")</f>
        <v/>
      </c>
      <c r="F174" s="58" t="str">
        <f>_xlfn.IFNA(INDEX('R9 XCO Mel'!$J$2:$J$62,MATCH(Men[[#This Row],[Rider]],'R9 XCO Mel'!$D$2:$D$62,0)),"")</f>
        <v/>
      </c>
      <c r="G174" s="58" t="str">
        <f>_xlfn.IFNA(INDEX('R10 XCM Wil'!$J$2:$J$77,MATCH(Men[[#This Row],[Rider]],'R10 XCM Wil'!$D$2:$D$77,0)),"")</f>
        <v/>
      </c>
      <c r="H174" s="58">
        <f>6-COUNTBLANK(Men[[#This Row],[R1 XCO O''Hal]:[R10 XCM Melrose]])</f>
        <v>1</v>
      </c>
      <c r="I174" s="104" cm="1">
        <f t="array" ref="I174">IF(Men[[#This Row],[Number of Rounds]]&lt;=4,SUM(IF(ISNA(B174:G174),0,B174:G174)),SUM(LARGE(B174:G174,{1,2,3,4})))</f>
        <v>210</v>
      </c>
      <c r="J174" s="143" cm="1">
        <f t="array" ref="J174">133-SUM(IF(I174&gt;$I$18:$I$199,1/COUNTIF($I$18:$I$199,$I$18:$I$199)))</f>
        <v>119</v>
      </c>
    </row>
    <row r="175" spans="1:10" ht="16">
      <c r="A175" s="82" t="s">
        <v>1005</v>
      </c>
      <c r="B175" s="58">
        <f>_xlfn.IFNA(INDEX('R1 XCO OHal'!$W$2:$W$200,MATCH(Men[[#This Row],[Rider]],'R1 XCO OHal'!$D$2:$D$200,0)),"")</f>
        <v>210</v>
      </c>
      <c r="C175" s="58" t="str">
        <f>_xlfn.IFNA(INDEX('R4 XCM Prospect'!$I$2:$I$200,MATCH(Men[[#This Row],[Rider]],'R4 XCM Prospect'!$F$2:$F$200,0)),"")</f>
        <v/>
      </c>
      <c r="D175" s="58" t="str">
        <f>_xlfn.IFNA(INDEX('R5 XCM Kin'!$J$2:$J$200,MATCH(Men[[#This Row],[Rider]],'R5 XCM Kin'!$F$2:$F$200,0)),"")</f>
        <v/>
      </c>
      <c r="E175" s="58" t="str">
        <f>_xlfn.IFNA(INDEX('R6 XCM CB'!$J$2:$J$250,MATCH(Men[[#This Row],[Rider]],'R6 XCM CB'!$F$2:$F$250,0)),"")</f>
        <v/>
      </c>
      <c r="F175" s="58" t="str">
        <f>_xlfn.IFNA(INDEX('R9 XCO Mel'!$J$2:$J$62,MATCH(Men[[#This Row],[Rider]],'R9 XCO Mel'!$D$2:$D$62,0)),"")</f>
        <v/>
      </c>
      <c r="G175" s="58" t="str">
        <f>_xlfn.IFNA(INDEX('R10 XCM Wil'!$J$2:$J$77,MATCH(Men[[#This Row],[Rider]],'R10 XCM Wil'!$D$2:$D$77,0)),"")</f>
        <v/>
      </c>
      <c r="H175" s="58">
        <f>6-COUNTBLANK(Men[[#This Row],[R1 XCO O''Hal]:[R10 XCM Melrose]])</f>
        <v>1</v>
      </c>
      <c r="I175" s="104" cm="1">
        <f t="array" ref="I175">IF(Men[[#This Row],[Number of Rounds]]&lt;=4,SUM(IF(ISNA(B175:G175),0,B175:G175)),SUM(LARGE(B175:G175,{1,2,3,4})))</f>
        <v>210</v>
      </c>
      <c r="J175" s="143" cm="1">
        <f t="array" ref="J175">133-SUM(IF(I175&gt;$I$18:$I$199,1/COUNTIF($I$18:$I$199,$I$18:$I$199)))</f>
        <v>119</v>
      </c>
    </row>
    <row r="176" spans="1:10" ht="16">
      <c r="A176" s="82" t="s">
        <v>1638</v>
      </c>
      <c r="B176" s="58" t="str">
        <f>_xlfn.IFNA(INDEX('R1 XCO OHal'!$W$2:$W$200,MATCH(Men[[#This Row],[Rider]],'R1 XCO OHal'!$D$2:$D$200,0)),"")</f>
        <v/>
      </c>
      <c r="C176" s="58" t="str">
        <f>_xlfn.IFNA(INDEX('R4 XCM Prospect'!$I$2:$I$200,MATCH(Men[[#This Row],[Rider]],'R4 XCM Prospect'!$F$2:$F$200,0)),"")</f>
        <v/>
      </c>
      <c r="D176" s="58" t="str">
        <f>_xlfn.IFNA(INDEX('R5 XCM Kin'!$J$2:$J$200,MATCH(Men[[#This Row],[Rider]],'R5 XCM Kin'!$F$2:$F$200,0)),"")</f>
        <v/>
      </c>
      <c r="E176" s="58">
        <f>_xlfn.IFNA(INDEX('R6 XCM CB'!$J$2:$J$250,MATCH(Men[[#This Row],[Rider]],'R6 XCM CB'!$F$2:$F$250,0)),"")</f>
        <v>210</v>
      </c>
      <c r="F176" s="58" t="str">
        <f>_xlfn.IFNA(INDEX('R9 XCO Mel'!$J$2:$J$62,MATCH(Men[[#This Row],[Rider]],'R9 XCO Mel'!$D$2:$D$62,0)),"")</f>
        <v/>
      </c>
      <c r="G176" s="58" t="str">
        <f>_xlfn.IFNA(INDEX('R10 XCM Wil'!$J$2:$J$77,MATCH(Men[[#This Row],[Rider]],'R10 XCM Wil'!$D$2:$D$77,0)),"")</f>
        <v/>
      </c>
      <c r="H176" s="58">
        <f>6-COUNTBLANK(Men[[#This Row],[R1 XCO O''Hal]:[R10 XCM Melrose]])</f>
        <v>1</v>
      </c>
      <c r="I176" s="104" cm="1">
        <f t="array" ref="I176">IF(Men[[#This Row],[Number of Rounds]]&lt;=4,SUM(IF(ISNA(B176:G176),0,B176:G176)),SUM(LARGE(B176:G176,{1,2,3,4})))</f>
        <v>210</v>
      </c>
      <c r="J176" s="143" cm="1">
        <f t="array" ref="J176">133-SUM(IF(I176&gt;$I$18:$I$199,1/COUNTIF($I$18:$I$199,$I$18:$I$199)))</f>
        <v>119</v>
      </c>
    </row>
    <row r="177" spans="1:10" ht="16">
      <c r="A177" s="82" t="s">
        <v>1438</v>
      </c>
      <c r="B177" s="58" t="str">
        <f>_xlfn.IFNA(INDEX('R1 XCO OHal'!$W$2:$W$200,MATCH(Men[[#This Row],[Rider]],'R1 XCO OHal'!$D$2:$D$200,0)),"")</f>
        <v/>
      </c>
      <c r="C177" s="58" t="str">
        <f>_xlfn.IFNA(INDEX('R4 XCM Prospect'!$I$2:$I$200,MATCH(Men[[#This Row],[Rider]],'R4 XCM Prospect'!$F$2:$F$200,0)),"")</f>
        <v/>
      </c>
      <c r="D177" s="58">
        <f>_xlfn.IFNA(INDEX('R5 XCM Kin'!$J$2:$J$200,MATCH(Men[[#This Row],[Rider]],'R5 XCM Kin'!$F$2:$F$200,0)),"")</f>
        <v>204</v>
      </c>
      <c r="E177" s="58" t="str">
        <f>_xlfn.IFNA(INDEX('R6 XCM CB'!$J$2:$J$250,MATCH(Men[[#This Row],[Rider]],'R6 XCM CB'!$F$2:$F$250,0)),"")</f>
        <v/>
      </c>
      <c r="F177" s="58" t="str">
        <f>_xlfn.IFNA(INDEX('R9 XCO Mel'!$J$2:$J$62,MATCH(Men[[#This Row],[Rider]],'R9 XCO Mel'!$D$2:$D$62,0)),"")</f>
        <v/>
      </c>
      <c r="G177" s="58" t="str">
        <f>_xlfn.IFNA(INDEX('R10 XCM Wil'!$J$2:$J$77,MATCH(Men[[#This Row],[Rider]],'R10 XCM Wil'!$D$2:$D$77,0)),"")</f>
        <v/>
      </c>
      <c r="H177" s="58">
        <f>6-COUNTBLANK(Men[[#This Row],[R1 XCO O''Hal]:[R10 XCM Melrose]])</f>
        <v>1</v>
      </c>
      <c r="I177" s="104" cm="1">
        <f t="array" ref="I177">IF(Men[[#This Row],[Number of Rounds]]&lt;=4,SUM(IF(ISNA(B177:G177),0,B177:G177)),SUM(LARGE(B177:G177,{1,2,3,4})))</f>
        <v>204</v>
      </c>
      <c r="J177" s="143" cm="1">
        <f t="array" ref="J177">133-SUM(IF(I177&gt;$I$18:$I$199,1/COUNTIF($I$18:$I$199,$I$18:$I$199)))</f>
        <v>120</v>
      </c>
    </row>
    <row r="178" spans="1:10" ht="16">
      <c r="A178" s="82" t="s">
        <v>1030</v>
      </c>
      <c r="B178" s="58">
        <f>_xlfn.IFNA(INDEX('R1 XCO OHal'!$W$2:$W$200,MATCH(Men[[#This Row],[Rider]],'R1 XCO OHal'!$D$2:$D$200,0)),"")</f>
        <v>204</v>
      </c>
      <c r="C178" s="58" t="str">
        <f>_xlfn.IFNA(INDEX('R4 XCM Prospect'!$I$2:$I$200,MATCH(Men[[#This Row],[Rider]],'R4 XCM Prospect'!$F$2:$F$200,0)),"")</f>
        <v/>
      </c>
      <c r="D178" s="58" t="str">
        <f>_xlfn.IFNA(INDEX('R5 XCM Kin'!$J$2:$J$200,MATCH(Men[[#This Row],[Rider]],'R5 XCM Kin'!$F$2:$F$200,0)),"")</f>
        <v/>
      </c>
      <c r="E178" s="58" t="str">
        <f>_xlfn.IFNA(INDEX('R6 XCM CB'!$J$2:$J$250,MATCH(Men[[#This Row],[Rider]],'R6 XCM CB'!$F$2:$F$250,0)),"")</f>
        <v/>
      </c>
      <c r="F178" s="58" t="str">
        <f>_xlfn.IFNA(INDEX('R9 XCO Mel'!$J$2:$J$62,MATCH(Men[[#This Row],[Rider]],'R9 XCO Mel'!$D$2:$D$62,0)),"")</f>
        <v/>
      </c>
      <c r="G178" s="58" t="str">
        <f>_xlfn.IFNA(INDEX('R10 XCM Wil'!$J$2:$J$77,MATCH(Men[[#This Row],[Rider]],'R10 XCM Wil'!$D$2:$D$77,0)),"")</f>
        <v/>
      </c>
      <c r="H178" s="58">
        <f>6-COUNTBLANK(Men[[#This Row],[R1 XCO O''Hal]:[R10 XCM Melrose]])</f>
        <v>1</v>
      </c>
      <c r="I178" s="104" cm="1">
        <f t="array" ref="I178">IF(Men[[#This Row],[Number of Rounds]]&lt;=4,SUM(IF(ISNA(B178:G178),0,B178:G178)),SUM(LARGE(B178:G178,{1,2,3,4})))</f>
        <v>204</v>
      </c>
      <c r="J178" s="143" cm="1">
        <f t="array" ref="J178">133-SUM(IF(I178&gt;$I$18:$I$199,1/COUNTIF($I$18:$I$199,$I$18:$I$199)))</f>
        <v>120</v>
      </c>
    </row>
    <row r="179" spans="1:10" ht="16">
      <c r="A179" s="82" t="s">
        <v>1006</v>
      </c>
      <c r="B179" s="58">
        <f>_xlfn.IFNA(INDEX('R1 XCO OHal'!$W$2:$W$200,MATCH(Men[[#This Row],[Rider]],'R1 XCO OHal'!$D$2:$D$200,0)),"")</f>
        <v>203</v>
      </c>
      <c r="C179" s="58" t="str">
        <f>_xlfn.IFNA(INDEX('R4 XCM Prospect'!$I$2:$I$200,MATCH(Men[[#This Row],[Rider]],'R4 XCM Prospect'!$F$2:$F$200,0)),"")</f>
        <v/>
      </c>
      <c r="D179" s="58" t="str">
        <f>_xlfn.IFNA(INDEX('R5 XCM Kin'!$J$2:$J$200,MATCH(Men[[#This Row],[Rider]],'R5 XCM Kin'!$F$2:$F$200,0)),"")</f>
        <v/>
      </c>
      <c r="E179" s="58" t="str">
        <f>_xlfn.IFNA(INDEX('R6 XCM CB'!$J$2:$J$250,MATCH(Men[[#This Row],[Rider]],'R6 XCM CB'!$F$2:$F$250,0)),"")</f>
        <v/>
      </c>
      <c r="F179" s="58" t="str">
        <f>_xlfn.IFNA(INDEX('R9 XCO Mel'!$J$2:$J$62,MATCH(Men[[#This Row],[Rider]],'R9 XCO Mel'!$D$2:$D$62,0)),"")</f>
        <v/>
      </c>
      <c r="G179" s="58" t="str">
        <f>_xlfn.IFNA(INDEX('R10 XCM Wil'!$J$2:$J$77,MATCH(Men[[#This Row],[Rider]],'R10 XCM Wil'!$D$2:$D$77,0)),"")</f>
        <v/>
      </c>
      <c r="H179" s="58">
        <f>6-COUNTBLANK(Men[[#This Row],[R1 XCO O''Hal]:[R10 XCM Melrose]])</f>
        <v>1</v>
      </c>
      <c r="I179" s="104" cm="1">
        <f t="array" ref="I179">IF(Men[[#This Row],[Number of Rounds]]&lt;=4,SUM(IF(ISNA(B179:G179),0,B179:G179)),SUM(LARGE(B179:G179,{1,2,3,4})))</f>
        <v>203</v>
      </c>
      <c r="J179" s="143" cm="1">
        <f t="array" ref="J179">133-SUM(IF(I179&gt;$I$18:$I$199,1/COUNTIF($I$18:$I$199,$I$18:$I$199)))</f>
        <v>121</v>
      </c>
    </row>
    <row r="180" spans="1:10" ht="16">
      <c r="A180" s="82" t="s">
        <v>1663</v>
      </c>
      <c r="B180" s="58" t="str">
        <f>_xlfn.IFNA(INDEX('R1 XCO OHal'!$W$2:$W$200,MATCH(Men[[#This Row],[Rider]],'R1 XCO OHal'!$D$2:$D$200,0)),"")</f>
        <v/>
      </c>
      <c r="C180" s="58" t="str">
        <f>_xlfn.IFNA(INDEX('R4 XCM Prospect'!$I$2:$I$200,MATCH(Men[[#This Row],[Rider]],'R4 XCM Prospect'!$F$2:$F$200,0)),"")</f>
        <v/>
      </c>
      <c r="D180" s="58" t="str">
        <f>_xlfn.IFNA(INDEX('R5 XCM Kin'!$J$2:$J$200,MATCH(Men[[#This Row],[Rider]],'R5 XCM Kin'!$F$2:$F$200,0)),"")</f>
        <v/>
      </c>
      <c r="E180" s="58">
        <f>_xlfn.IFNA(INDEX('R6 XCM CB'!$J$2:$J$250,MATCH(Men[[#This Row],[Rider]],'R6 XCM CB'!$F$2:$F$250,0)),"")</f>
        <v>200</v>
      </c>
      <c r="F180" s="58" t="str">
        <f>_xlfn.IFNA(INDEX('R9 XCO Mel'!$J$2:$J$62,MATCH(Men[[#This Row],[Rider]],'R9 XCO Mel'!$D$2:$D$62,0)),"")</f>
        <v/>
      </c>
      <c r="G180" s="58" t="str">
        <f>_xlfn.IFNA(INDEX('R10 XCM Wil'!$J$2:$J$77,MATCH(Men[[#This Row],[Rider]],'R10 XCM Wil'!$D$2:$D$77,0)),"")</f>
        <v/>
      </c>
      <c r="H180" s="58">
        <f>6-COUNTBLANK(Men[[#This Row],[R1 XCO O''Hal]:[R10 XCM Melrose]])</f>
        <v>1</v>
      </c>
      <c r="I180" s="104" cm="1">
        <f t="array" ref="I180">IF(Men[[#This Row],[Number of Rounds]]&lt;=4,SUM(IF(ISNA(B180:G180),0,B180:G180)),SUM(LARGE(B180:G180,{1,2,3,4})))</f>
        <v>200</v>
      </c>
      <c r="J180" s="143" cm="1">
        <f t="array" ref="J180">133-SUM(IF(I180&gt;$I$18:$I$199,1/COUNTIF($I$18:$I$199,$I$18:$I$199)))</f>
        <v>122</v>
      </c>
    </row>
    <row r="181" spans="1:10" ht="16">
      <c r="A181" s="83" t="s">
        <v>1626</v>
      </c>
      <c r="B181" s="58" t="str">
        <f>_xlfn.IFNA(INDEX('R1 XCO OHal'!$W$2:$W$200,MATCH(Men[[#This Row],[Rider]],'R1 XCO OHal'!$D$2:$D$200,0)),"")</f>
        <v/>
      </c>
      <c r="C181" s="58" t="str">
        <f>_xlfn.IFNA(INDEX('R4 XCM Prospect'!$I$2:$I$200,MATCH(Men[[#This Row],[Rider]],'R4 XCM Prospect'!$F$2:$F$200,0)),"")</f>
        <v/>
      </c>
      <c r="D181" s="58" t="str">
        <f>_xlfn.IFNA(INDEX('R5 XCM Kin'!$J$2:$J$200,MATCH(Men[[#This Row],[Rider]],'R5 XCM Kin'!$F$2:$F$200,0)),"")</f>
        <v/>
      </c>
      <c r="E181" s="58">
        <f>_xlfn.IFNA(INDEX('R6 XCM CB'!$J$2:$J$250,MATCH(Men[[#This Row],[Rider]],'R6 XCM CB'!$F$2:$F$250,0)),"")</f>
        <v>200</v>
      </c>
      <c r="F181" s="58" t="str">
        <f>_xlfn.IFNA(INDEX('R9 XCO Mel'!$J$2:$J$62,MATCH(Men[[#This Row],[Rider]],'R9 XCO Mel'!$D$2:$D$62,0)),"")</f>
        <v/>
      </c>
      <c r="G181" s="58" t="str">
        <f>_xlfn.IFNA(INDEX('R10 XCM Wil'!$J$2:$J$77,MATCH(Men[[#This Row],[Rider]],'R10 XCM Wil'!$D$2:$D$77,0)),"")</f>
        <v/>
      </c>
      <c r="H181" s="68">
        <f>6-COUNTBLANK(Men[[#This Row],[R1 XCO O''Hal]:[R10 XCM Melrose]])</f>
        <v>1</v>
      </c>
      <c r="I181" s="147" cm="1">
        <f t="array" ref="I181">IF(Men[[#This Row],[Number of Rounds]]&lt;=4,SUM(IF(ISNA(B181:G181),0,B181:G181)),SUM(LARGE(B181:G181,{1,2,3,4})))</f>
        <v>200</v>
      </c>
      <c r="J181" s="143" cm="1">
        <f t="array" ref="J181">133-SUM(IF(I181&gt;$I$18:$I$199,1/COUNTIF($I$18:$I$199,$I$18:$I$199)))</f>
        <v>122</v>
      </c>
    </row>
    <row r="182" spans="1:10" ht="16">
      <c r="A182" s="82" t="s">
        <v>1193</v>
      </c>
      <c r="B182" s="58" t="str">
        <f>_xlfn.IFNA(INDEX('R1 XCO OHal'!$W$2:$W$200,MATCH(Men[[#This Row],[Rider]],'R1 XCO OHal'!$D$2:$D$200,0)),"")</f>
        <v/>
      </c>
      <c r="C182" s="58">
        <f>_xlfn.IFNA(INDEX('R4 XCM Prospect'!$I$2:$I$200,MATCH(Men[[#This Row],[Rider]],'R4 XCM Prospect'!$F$2:$F$200,0)),"")</f>
        <v>200</v>
      </c>
      <c r="D182" s="58" t="str">
        <f>_xlfn.IFNA(INDEX('R5 XCM Kin'!$J$2:$J$200,MATCH(Men[[#This Row],[Rider]],'R5 XCM Kin'!$F$2:$F$200,0)),"")</f>
        <v/>
      </c>
      <c r="E182" s="58" t="str">
        <f>_xlfn.IFNA(INDEX('R6 XCM CB'!$J$2:$J$250,MATCH(Men[[#This Row],[Rider]],'R6 XCM CB'!$F$2:$F$250,0)),"")</f>
        <v/>
      </c>
      <c r="F182" s="58" t="str">
        <f>_xlfn.IFNA(INDEX('R9 XCO Mel'!$J$2:$J$62,MATCH(Men[[#This Row],[Rider]],'R9 XCO Mel'!$D$2:$D$62,0)),"")</f>
        <v/>
      </c>
      <c r="G182" s="58" t="str">
        <f>_xlfn.IFNA(INDEX('R10 XCM Wil'!$J$2:$J$77,MATCH(Men[[#This Row],[Rider]],'R10 XCM Wil'!$D$2:$D$77,0)),"")</f>
        <v/>
      </c>
      <c r="H182" s="58">
        <f>6-COUNTBLANK(Men[[#This Row],[R1 XCO O''Hal]:[R10 XCM Melrose]])</f>
        <v>1</v>
      </c>
      <c r="I182" s="104" cm="1">
        <f t="array" ref="I182">IF(Men[[#This Row],[Number of Rounds]]&lt;=4,SUM(IF(ISNA(B182:G182),0,B182:G182)),SUM(LARGE(B182:G182,{1,2,3,4})))</f>
        <v>200</v>
      </c>
      <c r="J182" s="143" cm="1">
        <f t="array" ref="J182">133-SUM(IF(I182&gt;$I$18:$I$199,1/COUNTIF($I$18:$I$199,$I$18:$I$199)))</f>
        <v>122</v>
      </c>
    </row>
    <row r="183" spans="1:10" ht="16">
      <c r="A183" s="82" t="s">
        <v>1192</v>
      </c>
      <c r="B183" s="58" t="str">
        <f>_xlfn.IFNA(INDEX('R1 XCO OHal'!$W$2:$W$200,MATCH(Men[[#This Row],[Rider]],'R1 XCO OHal'!$D$2:$D$200,0)),"")</f>
        <v/>
      </c>
      <c r="C183" s="58">
        <f>_xlfn.IFNA(INDEX('R4 XCM Prospect'!$I$2:$I$200,MATCH(Men[[#This Row],[Rider]],'R4 XCM Prospect'!$F$2:$F$200,0)),"")</f>
        <v>200</v>
      </c>
      <c r="D183" s="58" t="str">
        <f>_xlfn.IFNA(INDEX('R5 XCM Kin'!$J$2:$J$200,MATCH(Men[[#This Row],[Rider]],'R5 XCM Kin'!$F$2:$F$200,0)),"")</f>
        <v/>
      </c>
      <c r="E183" s="58" t="str">
        <f>_xlfn.IFNA(INDEX('R6 XCM CB'!$J$2:$J$250,MATCH(Men[[#This Row],[Rider]],'R6 XCM CB'!$F$2:$F$250,0)),"")</f>
        <v/>
      </c>
      <c r="F183" s="58" t="str">
        <f>_xlfn.IFNA(INDEX('R9 XCO Mel'!$J$2:$J$62,MATCH(Men[[#This Row],[Rider]],'R9 XCO Mel'!$D$2:$D$62,0)),"")</f>
        <v/>
      </c>
      <c r="G183" s="58" t="str">
        <f>_xlfn.IFNA(INDEX('R10 XCM Wil'!$J$2:$J$77,MATCH(Men[[#This Row],[Rider]],'R10 XCM Wil'!$D$2:$D$77,0)),"")</f>
        <v/>
      </c>
      <c r="H183" s="58">
        <f>6-COUNTBLANK(Men[[#This Row],[R1 XCO O''Hal]:[R10 XCM Melrose]])</f>
        <v>1</v>
      </c>
      <c r="I183" s="104" cm="1">
        <f t="array" ref="I183">IF(Men[[#This Row],[Number of Rounds]]&lt;=4,SUM(IF(ISNA(B183:G183),0,B183:G183)),SUM(LARGE(B183:G183,{1,2,3,4})))</f>
        <v>200</v>
      </c>
      <c r="J183" s="143" cm="1">
        <f t="array" ref="J183">133-SUM(IF(I183&gt;$I$18:$I$199,1/COUNTIF($I$18:$I$199,$I$18:$I$199)))</f>
        <v>122</v>
      </c>
    </row>
    <row r="184" spans="1:10" ht="16">
      <c r="A184" s="82" t="s">
        <v>1397</v>
      </c>
      <c r="B184" s="58" t="str">
        <f>_xlfn.IFNA(INDEX('R1 XCO OHal'!$W$2:$W$200,MATCH(Men[[#This Row],[Rider]],'R1 XCO OHal'!$D$2:$D$200,0)),"")</f>
        <v/>
      </c>
      <c r="C184" s="58" t="str">
        <f>_xlfn.IFNA(INDEX('R4 XCM Prospect'!$I$2:$I$200,MATCH(Men[[#This Row],[Rider]],'R4 XCM Prospect'!$F$2:$F$200,0)),"")</f>
        <v/>
      </c>
      <c r="D184" s="58">
        <f>_xlfn.IFNA(INDEX('R5 XCM Kin'!$J$2:$J$200,MATCH(Men[[#This Row],[Rider]],'R5 XCM Kin'!$F$2:$F$200,0)),"")</f>
        <v>200</v>
      </c>
      <c r="E184" s="58" t="str">
        <f>_xlfn.IFNA(INDEX('R6 XCM CB'!$J$2:$J$250,MATCH(Men[[#This Row],[Rider]],'R6 XCM CB'!$F$2:$F$250,0)),"")</f>
        <v/>
      </c>
      <c r="F184" s="58" t="str">
        <f>_xlfn.IFNA(INDEX('R9 XCO Mel'!$J$2:$J$62,MATCH(Men[[#This Row],[Rider]],'R9 XCO Mel'!$D$2:$D$62,0)),"")</f>
        <v/>
      </c>
      <c r="G184" s="58" t="str">
        <f>_xlfn.IFNA(INDEX('R10 XCM Wil'!$J$2:$J$77,MATCH(Men[[#This Row],[Rider]],'R10 XCM Wil'!$D$2:$D$77,0)),"")</f>
        <v/>
      </c>
      <c r="H184" s="58">
        <f>6-COUNTBLANK(Men[[#This Row],[R1 XCO O''Hal]:[R10 XCM Melrose]])</f>
        <v>1</v>
      </c>
      <c r="I184" s="104" cm="1">
        <f t="array" ref="I184">IF(Men[[#This Row],[Number of Rounds]]&lt;=4,SUM(IF(ISNA(B184:G184),0,B184:G184)),SUM(LARGE(B184:G184,{1,2,3,4})))</f>
        <v>200</v>
      </c>
      <c r="J184" s="143" cm="1">
        <f t="array" ref="J184">133-SUM(IF(I184&gt;$I$18:$I$199,1/COUNTIF($I$18:$I$199,$I$18:$I$199)))</f>
        <v>122</v>
      </c>
    </row>
    <row r="185" spans="1:10" ht="16">
      <c r="A185" s="82" t="s">
        <v>982</v>
      </c>
      <c r="B185" s="58">
        <f>_xlfn.IFNA(INDEX('R1 XCO OHal'!$W$2:$W$200,MATCH(Men[[#This Row],[Rider]],'R1 XCO OHal'!$D$2:$D$200,0)),"")</f>
        <v>200</v>
      </c>
      <c r="C185" s="58" t="str">
        <f>_xlfn.IFNA(INDEX('R4 XCM Prospect'!$I$2:$I$200,MATCH(Men[[#This Row],[Rider]],'R4 XCM Prospect'!$F$2:$F$200,0)),"")</f>
        <v/>
      </c>
      <c r="D185" s="58" t="str">
        <f>_xlfn.IFNA(INDEX('R5 XCM Kin'!$J$2:$J$200,MATCH(Men[[#This Row],[Rider]],'R5 XCM Kin'!$F$2:$F$200,0)),"")</f>
        <v/>
      </c>
      <c r="E185" s="58" t="str">
        <f>_xlfn.IFNA(INDEX('R6 XCM CB'!$J$2:$J$250,MATCH(Men[[#This Row],[Rider]],'R6 XCM CB'!$F$2:$F$250,0)),"")</f>
        <v/>
      </c>
      <c r="F185" s="58" t="str">
        <f>_xlfn.IFNA(INDEX('R9 XCO Mel'!$J$2:$J$62,MATCH(Men[[#This Row],[Rider]],'R9 XCO Mel'!$D$2:$D$62,0)),"")</f>
        <v/>
      </c>
      <c r="G185" s="58" t="str">
        <f>_xlfn.IFNA(INDEX('R10 XCM Wil'!$J$2:$J$77,MATCH(Men[[#This Row],[Rider]],'R10 XCM Wil'!$D$2:$D$77,0)),"")</f>
        <v/>
      </c>
      <c r="H185" s="58">
        <f>6-COUNTBLANK(Men[[#This Row],[R1 XCO O''Hal]:[R10 XCM Melrose]])</f>
        <v>1</v>
      </c>
      <c r="I185" s="104" cm="1">
        <f t="array" ref="I185">IF(Men[[#This Row],[Number of Rounds]]&lt;=4,SUM(IF(ISNA(B185:G185),0,B185:G185)),SUM(LARGE(B185:G185,{1,2,3,4})))</f>
        <v>200</v>
      </c>
      <c r="J185" s="143" cm="1">
        <f t="array" ref="J185">133-SUM(IF(I185&gt;$I$18:$I$199,1/COUNTIF($I$18:$I$199,$I$18:$I$199)))</f>
        <v>122</v>
      </c>
    </row>
    <row r="186" spans="1:10" ht="16">
      <c r="A186" s="82" t="s">
        <v>1799</v>
      </c>
      <c r="B186" s="58" t="str">
        <f>_xlfn.IFNA(INDEX('R1 XCO OHal'!$W$2:$W$200,MATCH(Men[[#This Row],[Rider]],'R1 XCO OHal'!$D$2:$D$200,0)),"")</f>
        <v/>
      </c>
      <c r="C186" s="58" t="str">
        <f>_xlfn.IFNA(INDEX('R4 XCM Prospect'!$I$2:$I$200,MATCH(Men[[#This Row],[Rider]],'R4 XCM Prospect'!$F$2:$F$200,0)),"")</f>
        <v/>
      </c>
      <c r="D186" s="58" t="str">
        <f>_xlfn.IFNA(INDEX('R5 XCM Kin'!$J$2:$J$200,MATCH(Men[[#This Row],[Rider]],'R5 XCM Kin'!$F$2:$F$200,0)),"")</f>
        <v/>
      </c>
      <c r="E186" s="58" t="str">
        <f>_xlfn.IFNA(INDEX('R6 XCM CB'!$J$2:$J$250,MATCH(Men[[#This Row],[Rider]],'R6 XCM CB'!$F$2:$F$250,0)),"")</f>
        <v/>
      </c>
      <c r="F186" s="58" t="str">
        <f>_xlfn.IFNA(INDEX('R9 XCO Mel'!$J$2:$J$62,MATCH(Men[[#This Row],[Rider]],'R9 XCO Mel'!$D$2:$D$62,0)),"")</f>
        <v/>
      </c>
      <c r="G186" s="58">
        <f>_xlfn.IFNA(INDEX('R10 XCM Wil'!$J$2:$J$77,MATCH(Men[[#This Row],[Rider]],'R10 XCM Wil'!$D$2:$D$77,0)),"")</f>
        <v>200</v>
      </c>
      <c r="H186" s="58">
        <f>6-COUNTBLANK(Men[[#This Row],[R1 XCO O''Hal]:[R10 XCM Melrose]])</f>
        <v>1</v>
      </c>
      <c r="I186" s="104" cm="1">
        <f t="array" ref="I186">IF(Men[[#This Row],[Number of Rounds]]&lt;=4,SUM(IF(ISNA(B186:G186),0,B186:G186)),SUM(LARGE(B186:G186,{1,2,3,4})))</f>
        <v>200</v>
      </c>
      <c r="J186" s="143" cm="1">
        <f t="array" ref="J186">133-SUM(IF(I186&gt;$I$18:$I$199,1/COUNTIF($I$18:$I$199,$I$18:$I$199)))</f>
        <v>122</v>
      </c>
    </row>
    <row r="187" spans="1:10" ht="16">
      <c r="A187" s="82" t="s">
        <v>1439</v>
      </c>
      <c r="B187" s="58" t="str">
        <f>_xlfn.IFNA(INDEX('R1 XCO OHal'!$W$2:$W$200,MATCH(Men[[#This Row],[Rider]],'R1 XCO OHal'!$D$2:$D$200,0)),"")</f>
        <v/>
      </c>
      <c r="C187" s="58" t="str">
        <f>_xlfn.IFNA(INDEX('R4 XCM Prospect'!$I$2:$I$200,MATCH(Men[[#This Row],[Rider]],'R4 XCM Prospect'!$F$2:$F$200,0)),"")</f>
        <v/>
      </c>
      <c r="D187" s="58">
        <f>_xlfn.IFNA(INDEX('R5 XCM Kin'!$J$2:$J$200,MATCH(Men[[#This Row],[Rider]],'R5 XCM Kin'!$F$2:$F$200,0)),"")</f>
        <v>198</v>
      </c>
      <c r="E187" s="58" t="str">
        <f>_xlfn.IFNA(INDEX('R6 XCM CB'!$J$2:$J$250,MATCH(Men[[#This Row],[Rider]],'R6 XCM CB'!$F$2:$F$250,0)),"")</f>
        <v/>
      </c>
      <c r="F187" s="58" t="str">
        <f>_xlfn.IFNA(INDEX('R9 XCO Mel'!$J$2:$J$62,MATCH(Men[[#This Row],[Rider]],'R9 XCO Mel'!$D$2:$D$62,0)),"")</f>
        <v/>
      </c>
      <c r="G187" s="58" t="str">
        <f>_xlfn.IFNA(INDEX('R10 XCM Wil'!$J$2:$J$77,MATCH(Men[[#This Row],[Rider]],'R10 XCM Wil'!$D$2:$D$77,0)),"")</f>
        <v/>
      </c>
      <c r="H187" s="58">
        <f>6-COUNTBLANK(Men[[#This Row],[R1 XCO O''Hal]:[R10 XCM Melrose]])</f>
        <v>1</v>
      </c>
      <c r="I187" s="104" cm="1">
        <f t="array" ref="I187">IF(Men[[#This Row],[Number of Rounds]]&lt;=4,SUM(IF(ISNA(B187:G187),0,B187:G187)),SUM(LARGE(B187:G187,{1,2,3,4})))</f>
        <v>198</v>
      </c>
      <c r="J187" s="143" cm="1">
        <f t="array" ref="J187">133-SUM(IF(I187&gt;$I$18:$I$199,1/COUNTIF($I$18:$I$199,$I$18:$I$199)))</f>
        <v>123</v>
      </c>
    </row>
    <row r="188" spans="1:10" ht="16">
      <c r="A188" s="82" t="s">
        <v>1216</v>
      </c>
      <c r="B188" s="58" t="str">
        <f>_xlfn.IFNA(INDEX('R1 XCO OHal'!$W$2:$W$200,MATCH(Men[[#This Row],[Rider]],'R1 XCO OHal'!$D$2:$D$200,0)),"")</f>
        <v/>
      </c>
      <c r="C188" s="58">
        <f>_xlfn.IFNA(INDEX('R4 XCM Prospect'!$I$2:$I$200,MATCH(Men[[#This Row],[Rider]],'R4 XCM Prospect'!$F$2:$F$200,0)),"")</f>
        <v>195</v>
      </c>
      <c r="D188" s="58" t="str">
        <f>_xlfn.IFNA(INDEX('R5 XCM Kin'!$J$2:$J$200,MATCH(Men[[#This Row],[Rider]],'R5 XCM Kin'!$F$2:$F$200,0)),"")</f>
        <v/>
      </c>
      <c r="E188" s="58" t="str">
        <f>_xlfn.IFNA(INDEX('R6 XCM CB'!$J$2:$J$250,MATCH(Men[[#This Row],[Rider]],'R6 XCM CB'!$F$2:$F$250,0)),"")</f>
        <v/>
      </c>
      <c r="F188" s="58" t="str">
        <f>_xlfn.IFNA(INDEX('R9 XCO Mel'!$J$2:$J$62,MATCH(Men[[#This Row],[Rider]],'R9 XCO Mel'!$D$2:$D$62,0)),"")</f>
        <v/>
      </c>
      <c r="G188" s="58" t="str">
        <f>_xlfn.IFNA(INDEX('R10 XCM Wil'!$J$2:$J$77,MATCH(Men[[#This Row],[Rider]],'R10 XCM Wil'!$D$2:$D$77,0)),"")</f>
        <v/>
      </c>
      <c r="H188" s="58">
        <f>6-COUNTBLANK(Men[[#This Row],[R1 XCO O''Hal]:[R10 XCM Melrose]])</f>
        <v>1</v>
      </c>
      <c r="I188" s="104" cm="1">
        <f t="array" ref="I188">IF(Men[[#This Row],[Number of Rounds]]&lt;=4,SUM(IF(ISNA(B188:G188),0,B188:G188)),SUM(LARGE(B188:G188,{1,2,3,4})))</f>
        <v>195</v>
      </c>
      <c r="J188" s="143" cm="1">
        <f t="array" ref="J188">133-SUM(IF(I188&gt;$I$18:$I$199,1/COUNTIF($I$18:$I$199,$I$18:$I$199)))</f>
        <v>124</v>
      </c>
    </row>
    <row r="189" spans="1:10" ht="16">
      <c r="A189" s="82" t="s">
        <v>1197</v>
      </c>
      <c r="B189" s="58" t="str">
        <f>_xlfn.IFNA(INDEX('R1 XCO OHal'!$W$2:$W$200,MATCH(Men[[#This Row],[Rider]],'R1 XCO OHal'!$D$2:$D$200,0)),"")</f>
        <v/>
      </c>
      <c r="C189" s="58">
        <f>_xlfn.IFNA(INDEX('R4 XCM Prospect'!$I$2:$I$200,MATCH(Men[[#This Row],[Rider]],'R4 XCM Prospect'!$F$2:$F$200,0)),"")</f>
        <v>190</v>
      </c>
      <c r="D189" s="58" t="str">
        <f>_xlfn.IFNA(INDEX('R5 XCM Kin'!$J$2:$J$200,MATCH(Men[[#This Row],[Rider]],'R5 XCM Kin'!$F$2:$F$200,0)),"")</f>
        <v/>
      </c>
      <c r="E189" s="58" t="str">
        <f>_xlfn.IFNA(INDEX('R6 XCM CB'!$J$2:$J$250,MATCH(Men[[#This Row],[Rider]],'R6 XCM CB'!$F$2:$F$250,0)),"")</f>
        <v/>
      </c>
      <c r="F189" s="58" t="str">
        <f>_xlfn.IFNA(INDEX('R9 XCO Mel'!$J$2:$J$62,MATCH(Men[[#This Row],[Rider]],'R9 XCO Mel'!$D$2:$D$62,0)),"")</f>
        <v/>
      </c>
      <c r="G189" s="58" t="str">
        <f>_xlfn.IFNA(INDEX('R10 XCM Wil'!$J$2:$J$77,MATCH(Men[[#This Row],[Rider]],'R10 XCM Wil'!$D$2:$D$77,0)),"")</f>
        <v/>
      </c>
      <c r="H189" s="58">
        <f>6-COUNTBLANK(Men[[#This Row],[R1 XCO O''Hal]:[R10 XCM Melrose]])</f>
        <v>1</v>
      </c>
      <c r="I189" s="104" cm="1">
        <f t="array" ref="I189">IF(Men[[#This Row],[Number of Rounds]]&lt;=4,SUM(IF(ISNA(B189:G189),0,B189:G189)),SUM(LARGE(B189:G189,{1,2,3,4})))</f>
        <v>190</v>
      </c>
      <c r="J189" s="143" cm="1">
        <f t="array" ref="J189">133-SUM(IF(I189&gt;$I$18:$I$199,1/COUNTIF($I$18:$I$199,$I$18:$I$199)))</f>
        <v>125</v>
      </c>
    </row>
    <row r="190" spans="1:10" ht="16">
      <c r="A190" s="82" t="s">
        <v>1198</v>
      </c>
      <c r="B190" s="58" t="str">
        <f>_xlfn.IFNA(INDEX('R1 XCO OHal'!$W$2:$W$200,MATCH(Men[[#This Row],[Rider]],'R1 XCO OHal'!$D$2:$D$200,0)),"")</f>
        <v/>
      </c>
      <c r="C190" s="58">
        <f>_xlfn.IFNA(INDEX('R4 XCM Prospect'!$I$2:$I$200,MATCH(Men[[#This Row],[Rider]],'R4 XCM Prospect'!$F$2:$F$200,0)),"")</f>
        <v>190</v>
      </c>
      <c r="D190" s="58" t="str">
        <f>_xlfn.IFNA(INDEX('R5 XCM Kin'!$J$2:$J$200,MATCH(Men[[#This Row],[Rider]],'R5 XCM Kin'!$F$2:$F$200,0)),"")</f>
        <v/>
      </c>
      <c r="E190" s="58" t="str">
        <f>_xlfn.IFNA(INDEX('R6 XCM CB'!$J$2:$J$250,MATCH(Men[[#This Row],[Rider]],'R6 XCM CB'!$F$2:$F$250,0)),"")</f>
        <v/>
      </c>
      <c r="F190" s="58" t="str">
        <f>_xlfn.IFNA(INDEX('R9 XCO Mel'!$J$2:$J$62,MATCH(Men[[#This Row],[Rider]],'R9 XCO Mel'!$D$2:$D$62,0)),"")</f>
        <v/>
      </c>
      <c r="G190" s="58" t="str">
        <f>_xlfn.IFNA(INDEX('R10 XCM Wil'!$J$2:$J$77,MATCH(Men[[#This Row],[Rider]],'R10 XCM Wil'!$D$2:$D$77,0)),"")</f>
        <v/>
      </c>
      <c r="H190" s="58">
        <f>6-COUNTBLANK(Men[[#This Row],[R1 XCO O''Hal]:[R10 XCM Melrose]])</f>
        <v>1</v>
      </c>
      <c r="I190" s="104" cm="1">
        <f t="array" ref="I190">IF(Men[[#This Row],[Number of Rounds]]&lt;=4,SUM(IF(ISNA(B190:G190),0,B190:G190)),SUM(LARGE(B190:G190,{1,2,3,4})))</f>
        <v>190</v>
      </c>
      <c r="J190" s="143" cm="1">
        <f t="array" ref="J190">133-SUM(IF(I190&gt;$I$18:$I$199,1/COUNTIF($I$18:$I$199,$I$18:$I$199)))</f>
        <v>125</v>
      </c>
    </row>
    <row r="191" spans="1:10" ht="16">
      <c r="A191" s="82" t="s">
        <v>1664</v>
      </c>
      <c r="B191" s="58" t="str">
        <f>_xlfn.IFNA(INDEX('R1 XCO OHal'!$W$2:$W$200,MATCH(Men[[#This Row],[Rider]],'R1 XCO OHal'!$D$2:$D$200,0)),"")</f>
        <v/>
      </c>
      <c r="C191" s="58" t="str">
        <f>_xlfn.IFNA(INDEX('R4 XCM Prospect'!$I$2:$I$200,MATCH(Men[[#This Row],[Rider]],'R4 XCM Prospect'!$F$2:$F$200,0)),"")</f>
        <v/>
      </c>
      <c r="D191" s="58" t="str">
        <f>_xlfn.IFNA(INDEX('R5 XCM Kin'!$J$2:$J$200,MATCH(Men[[#This Row],[Rider]],'R5 XCM Kin'!$F$2:$F$200,0)),"")</f>
        <v/>
      </c>
      <c r="E191" s="58">
        <f>_xlfn.IFNA(INDEX('R6 XCM CB'!$J$2:$J$250,MATCH(Men[[#This Row],[Rider]],'R6 XCM CB'!$F$2:$F$250,0)),"")</f>
        <v>190</v>
      </c>
      <c r="F191" s="58" t="str">
        <f>_xlfn.IFNA(INDEX('R9 XCO Mel'!$J$2:$J$62,MATCH(Men[[#This Row],[Rider]],'R9 XCO Mel'!$D$2:$D$62,0)),"")</f>
        <v/>
      </c>
      <c r="G191" s="58" t="str">
        <f>_xlfn.IFNA(INDEX('R10 XCM Wil'!$J$2:$J$77,MATCH(Men[[#This Row],[Rider]],'R10 XCM Wil'!$D$2:$D$77,0)),"")</f>
        <v/>
      </c>
      <c r="H191" s="58">
        <f>6-COUNTBLANK(Men[[#This Row],[R1 XCO O''Hal]:[R10 XCM Melrose]])</f>
        <v>1</v>
      </c>
      <c r="I191" s="104" cm="1">
        <f t="array" ref="I191">IF(Men[[#This Row],[Number of Rounds]]&lt;=4,SUM(IF(ISNA(B191:G191),0,B191:G191)),SUM(LARGE(B191:G191,{1,2,3,4})))</f>
        <v>190</v>
      </c>
      <c r="J191" s="143" cm="1">
        <f t="array" ref="J191">133-SUM(IF(I191&gt;$I$18:$I$199,1/COUNTIF($I$18:$I$199,$I$18:$I$199)))</f>
        <v>125</v>
      </c>
    </row>
    <row r="192" spans="1:10" ht="16">
      <c r="A192" s="82" t="s">
        <v>985</v>
      </c>
      <c r="B192" s="58">
        <f>_xlfn.IFNA(INDEX('R1 XCO OHal'!$W$2:$W$200,MATCH(Men[[#This Row],[Rider]],'R1 XCO OHal'!$D$2:$D$200,0)),"")</f>
        <v>188</v>
      </c>
      <c r="C192" s="58" t="str">
        <f>_xlfn.IFNA(INDEX('R4 XCM Prospect'!$I$2:$I$200,MATCH(Men[[#This Row],[Rider]],'R4 XCM Prospect'!$F$2:$F$200,0)),"")</f>
        <v/>
      </c>
      <c r="D192" s="58" t="str">
        <f>_xlfn.IFNA(INDEX('R5 XCM Kin'!$J$2:$J$200,MATCH(Men[[#This Row],[Rider]],'R5 XCM Kin'!$F$2:$F$200,0)),"")</f>
        <v/>
      </c>
      <c r="E192" s="58" t="str">
        <f>_xlfn.IFNA(INDEX('R6 XCM CB'!$J$2:$J$250,MATCH(Men[[#This Row],[Rider]],'R6 XCM CB'!$F$2:$F$250,0)),"")</f>
        <v/>
      </c>
      <c r="F192" s="58" t="str">
        <f>_xlfn.IFNA(INDEX('R9 XCO Mel'!$J$2:$J$62,MATCH(Men[[#This Row],[Rider]],'R9 XCO Mel'!$D$2:$D$62,0)),"")</f>
        <v/>
      </c>
      <c r="G192" s="58" t="str">
        <f>_xlfn.IFNA(INDEX('R10 XCM Wil'!$J$2:$J$77,MATCH(Men[[#This Row],[Rider]],'R10 XCM Wil'!$D$2:$D$77,0)),"")</f>
        <v/>
      </c>
      <c r="H192" s="58">
        <f>6-COUNTBLANK(Men[[#This Row],[R1 XCO O''Hal]:[R10 XCM Melrose]])</f>
        <v>1</v>
      </c>
      <c r="I192" s="104" cm="1">
        <f t="array" ref="I192">IF(Men[[#This Row],[Number of Rounds]]&lt;=4,SUM(IF(ISNA(B192:G192),0,B192:G192)),SUM(LARGE(B192:G192,{1,2,3,4})))</f>
        <v>188</v>
      </c>
      <c r="J192" s="143" cm="1">
        <f t="array" ref="J192">133-SUM(IF(I192&gt;$I$18:$I$199,1/COUNTIF($I$18:$I$199,$I$18:$I$199)))</f>
        <v>126</v>
      </c>
    </row>
    <row r="193" spans="1:10" ht="16">
      <c r="A193" s="82" t="s">
        <v>1406</v>
      </c>
      <c r="B193" s="58" t="str">
        <f>_xlfn.IFNA(INDEX('R1 XCO OHal'!$W$2:$W$200,MATCH(Men[[#This Row],[Rider]],'R1 XCO OHal'!$D$2:$D$200,0)),"")</f>
        <v/>
      </c>
      <c r="C193" s="58" t="str">
        <f>_xlfn.IFNA(INDEX('R4 XCM Prospect'!$I$2:$I$200,MATCH(Men[[#This Row],[Rider]],'R4 XCM Prospect'!$F$2:$F$200,0)),"")</f>
        <v/>
      </c>
      <c r="D193" s="58">
        <f>_xlfn.IFNA(INDEX('R5 XCM Kin'!$J$2:$J$200,MATCH(Men[[#This Row],[Rider]],'R5 XCM Kin'!$F$2:$F$200,0)),"")</f>
        <v>185</v>
      </c>
      <c r="E193" s="58" t="str">
        <f>_xlfn.IFNA(INDEX('R6 XCM CB'!$J$2:$J$250,MATCH(Men[[#This Row],[Rider]],'R6 XCM CB'!$F$2:$F$250,0)),"")</f>
        <v/>
      </c>
      <c r="F193" s="58" t="str">
        <f>_xlfn.IFNA(INDEX('R9 XCO Mel'!$J$2:$J$62,MATCH(Men[[#This Row],[Rider]],'R9 XCO Mel'!$D$2:$D$62,0)),"")</f>
        <v/>
      </c>
      <c r="G193" s="58" t="str">
        <f>_xlfn.IFNA(INDEX('R10 XCM Wil'!$J$2:$J$77,MATCH(Men[[#This Row],[Rider]],'R10 XCM Wil'!$D$2:$D$77,0)),"")</f>
        <v/>
      </c>
      <c r="H193" s="58">
        <f>6-COUNTBLANK(Men[[#This Row],[R1 XCO O''Hal]:[R10 XCM Melrose]])</f>
        <v>1</v>
      </c>
      <c r="I193" s="104" cm="1">
        <f t="array" ref="I193">IF(Men[[#This Row],[Number of Rounds]]&lt;=4,SUM(IF(ISNA(B193:G193),0,B193:G193)),SUM(LARGE(B193:G193,{1,2,3,4})))</f>
        <v>185</v>
      </c>
      <c r="J193" s="143" cm="1">
        <f t="array" ref="J193">133-SUM(IF(I193&gt;$I$18:$I$199,1/COUNTIF($I$18:$I$199,$I$18:$I$199)))</f>
        <v>127</v>
      </c>
    </row>
    <row r="194" spans="1:10" ht="16">
      <c r="A194" s="82" t="s">
        <v>1666</v>
      </c>
      <c r="B194" s="58" t="str">
        <f>_xlfn.IFNA(INDEX('R1 XCO OHal'!$W$2:$W$200,MATCH(Men[[#This Row],[Rider]],'R1 XCO OHal'!$D$2:$D$200,0)),"")</f>
        <v/>
      </c>
      <c r="C194" s="58" t="str">
        <f>_xlfn.IFNA(INDEX('R4 XCM Prospect'!$I$2:$I$200,MATCH(Men[[#This Row],[Rider]],'R4 XCM Prospect'!$F$2:$F$200,0)),"")</f>
        <v/>
      </c>
      <c r="D194" s="58" t="str">
        <f>_xlfn.IFNA(INDEX('R5 XCM Kin'!$J$2:$J$200,MATCH(Men[[#This Row],[Rider]],'R5 XCM Kin'!$F$2:$F$200,0)),"")</f>
        <v/>
      </c>
      <c r="E194" s="58">
        <f>_xlfn.IFNA(INDEX('R6 XCM CB'!$J$2:$J$250,MATCH(Men[[#This Row],[Rider]],'R6 XCM CB'!$F$2:$F$250,0)),"")</f>
        <v>175</v>
      </c>
      <c r="F194" s="58" t="str">
        <f>_xlfn.IFNA(INDEX('R9 XCO Mel'!$J$2:$J$62,MATCH(Men[[#This Row],[Rider]],'R9 XCO Mel'!$D$2:$D$62,0)),"")</f>
        <v/>
      </c>
      <c r="G194" s="58" t="str">
        <f>_xlfn.IFNA(INDEX('R10 XCM Wil'!$J$2:$J$77,MATCH(Men[[#This Row],[Rider]],'R10 XCM Wil'!$D$2:$D$77,0)),"")</f>
        <v/>
      </c>
      <c r="H194" s="58">
        <f>6-COUNTBLANK(Men[[#This Row],[R1 XCO O''Hal]:[R10 XCM Melrose]])</f>
        <v>1</v>
      </c>
      <c r="I194" s="104" cm="1">
        <f t="array" ref="I194">IF(Men[[#This Row],[Number of Rounds]]&lt;=4,SUM(IF(ISNA(B194:G194),0,B194:G194)),SUM(LARGE(B194:G194,{1,2,3,4})))</f>
        <v>175</v>
      </c>
      <c r="J194" s="143" cm="1">
        <f t="array" ref="J194">133-SUM(IF(I194&gt;$I$18:$I$199,1/COUNTIF($I$18:$I$199,$I$18:$I$199)))</f>
        <v>128</v>
      </c>
    </row>
    <row r="195" spans="1:10" ht="16">
      <c r="A195" s="82" t="s">
        <v>1011</v>
      </c>
      <c r="B195" s="58">
        <f>_xlfn.IFNA(INDEX('R1 XCO OHal'!$W$2:$W$200,MATCH(Men[[#This Row],[Rider]],'R1 XCO OHal'!$D$2:$D$200,0)),"")</f>
        <v>171.5</v>
      </c>
      <c r="C195" s="58" t="str">
        <f>_xlfn.IFNA(INDEX('R4 XCM Prospect'!$I$2:$I$200,MATCH(Men[[#This Row],[Rider]],'R4 XCM Prospect'!$F$2:$F$200,0)),"")</f>
        <v/>
      </c>
      <c r="D195" s="58" t="str">
        <f>_xlfn.IFNA(INDEX('R5 XCM Kin'!$J$2:$J$200,MATCH(Men[[#This Row],[Rider]],'R5 XCM Kin'!$F$2:$F$200,0)),"")</f>
        <v/>
      </c>
      <c r="E195" s="58" t="str">
        <f>_xlfn.IFNA(INDEX('R6 XCM CB'!$J$2:$J$250,MATCH(Men[[#This Row],[Rider]],'R6 XCM CB'!$F$2:$F$250,0)),"")</f>
        <v/>
      </c>
      <c r="F195" s="58" t="str">
        <f>_xlfn.IFNA(INDEX('R9 XCO Mel'!$J$2:$J$62,MATCH(Men[[#This Row],[Rider]],'R9 XCO Mel'!$D$2:$D$62,0)),"")</f>
        <v/>
      </c>
      <c r="G195" s="58" t="str">
        <f>_xlfn.IFNA(INDEX('R10 XCM Wil'!$J$2:$J$77,MATCH(Men[[#This Row],[Rider]],'R10 XCM Wil'!$D$2:$D$77,0)),"")</f>
        <v/>
      </c>
      <c r="H195" s="58">
        <f>6-COUNTBLANK(Men[[#This Row],[R1 XCO O''Hal]:[R10 XCM Melrose]])</f>
        <v>1</v>
      </c>
      <c r="I195" s="104" cm="1">
        <f t="array" ref="I195">IF(Men[[#This Row],[Number of Rounds]]&lt;=4,SUM(IF(ISNA(B195:G195),0,B195:G195)),SUM(LARGE(B195:G195,{1,2,3,4})))</f>
        <v>171.5</v>
      </c>
      <c r="J195" s="143" cm="1">
        <f t="array" ref="J195">133-SUM(IF(I195&gt;$I$18:$I$199,1/COUNTIF($I$18:$I$199,$I$18:$I$199)))</f>
        <v>129</v>
      </c>
    </row>
    <row r="196" spans="1:10" ht="16">
      <c r="A196" s="82" t="s">
        <v>1012</v>
      </c>
      <c r="B196" s="58">
        <f>_xlfn.IFNA(INDEX('R1 XCO OHal'!$W$2:$W$200,MATCH(Men[[#This Row],[Rider]],'R1 XCO OHal'!$D$2:$D$200,0)),"")</f>
        <v>168</v>
      </c>
      <c r="C196" s="58" t="str">
        <f>_xlfn.IFNA(INDEX('R4 XCM Prospect'!$I$2:$I$200,MATCH(Men[[#This Row],[Rider]],'R4 XCM Prospect'!$F$2:$F$200,0)),"")</f>
        <v/>
      </c>
      <c r="D196" s="58" t="str">
        <f>_xlfn.IFNA(INDEX('R5 XCM Kin'!$J$2:$J$200,MATCH(Men[[#This Row],[Rider]],'R5 XCM Kin'!$F$2:$F$200,0)),"")</f>
        <v/>
      </c>
      <c r="E196" s="58" t="str">
        <f>_xlfn.IFNA(INDEX('R6 XCM CB'!$J$2:$J$250,MATCH(Men[[#This Row],[Rider]],'R6 XCM CB'!$F$2:$F$250,0)),"")</f>
        <v/>
      </c>
      <c r="F196" s="58" t="str">
        <f>_xlfn.IFNA(INDEX('R9 XCO Mel'!$J$2:$J$62,MATCH(Men[[#This Row],[Rider]],'R9 XCO Mel'!$D$2:$D$62,0)),"")</f>
        <v/>
      </c>
      <c r="G196" s="58" t="str">
        <f>_xlfn.IFNA(INDEX('R10 XCM Wil'!$J$2:$J$77,MATCH(Men[[#This Row],[Rider]],'R10 XCM Wil'!$D$2:$D$77,0)),"")</f>
        <v/>
      </c>
      <c r="H196" s="58">
        <f>6-COUNTBLANK(Men[[#This Row],[R1 XCO O''Hal]:[R10 XCM Melrose]])</f>
        <v>1</v>
      </c>
      <c r="I196" s="104" cm="1">
        <f t="array" ref="I196">IF(Men[[#This Row],[Number of Rounds]]&lt;=4,SUM(IF(ISNA(B196:G196),0,B196:G196)),SUM(LARGE(B196:G196,{1,2,3,4})))</f>
        <v>168</v>
      </c>
      <c r="J196" s="143" cm="1">
        <f t="array" ref="J196">133-SUM(IF(I196&gt;$I$18:$I$199,1/COUNTIF($I$18:$I$199,$I$18:$I$199)))</f>
        <v>130</v>
      </c>
    </row>
    <row r="197" spans="1:10" ht="16">
      <c r="A197" s="82" t="s">
        <v>1013</v>
      </c>
      <c r="B197" s="58">
        <f>_xlfn.IFNA(INDEX('R1 XCO OHal'!$W$2:$W$200,MATCH(Men[[#This Row],[Rider]],'R1 XCO OHal'!$D$2:$D$200,0)),"")</f>
        <v>164.5</v>
      </c>
      <c r="C197" s="58" t="str">
        <f>_xlfn.IFNA(INDEX('R4 XCM Prospect'!$I$2:$I$200,MATCH(Men[[#This Row],[Rider]],'R4 XCM Prospect'!$F$2:$F$200,0)),"")</f>
        <v/>
      </c>
      <c r="D197" s="58" t="str">
        <f>_xlfn.IFNA(INDEX('R5 XCM Kin'!$J$2:$J$200,MATCH(Men[[#This Row],[Rider]],'R5 XCM Kin'!$F$2:$F$200,0)),"")</f>
        <v/>
      </c>
      <c r="E197" s="58" t="str">
        <f>_xlfn.IFNA(INDEX('R6 XCM CB'!$J$2:$J$250,MATCH(Men[[#This Row],[Rider]],'R6 XCM CB'!$F$2:$F$250,0)),"")</f>
        <v/>
      </c>
      <c r="F197" s="58" t="str">
        <f>_xlfn.IFNA(INDEX('R9 XCO Mel'!$J$2:$J$62,MATCH(Men[[#This Row],[Rider]],'R9 XCO Mel'!$D$2:$D$62,0)),"")</f>
        <v/>
      </c>
      <c r="G197" s="58" t="str">
        <f>_xlfn.IFNA(INDEX('R10 XCM Wil'!$J$2:$J$77,MATCH(Men[[#This Row],[Rider]],'R10 XCM Wil'!$D$2:$D$77,0)),"")</f>
        <v/>
      </c>
      <c r="H197" s="58">
        <f>6-COUNTBLANK(Men[[#This Row],[R1 XCO O''Hal]:[R10 XCM Melrose]])</f>
        <v>1</v>
      </c>
      <c r="I197" s="104" cm="1">
        <f t="array" ref="I197">IF(Men[[#This Row],[Number of Rounds]]&lt;=4,SUM(IF(ISNA(B197:G197),0,B197:G197)),SUM(LARGE(B197:G197,{1,2,3,4})))</f>
        <v>164.5</v>
      </c>
      <c r="J197" s="143" cm="1">
        <f t="array" ref="J197">133-SUM(IF(I197&gt;$I$18:$I$199,1/COUNTIF($I$18:$I$199,$I$18:$I$199)))</f>
        <v>131</v>
      </c>
    </row>
    <row r="198" spans="1:10" ht="16">
      <c r="A198" s="82" t="s">
        <v>1014</v>
      </c>
      <c r="B198" s="58">
        <f>_xlfn.IFNA(INDEX('R1 XCO OHal'!$W$2:$W$200,MATCH(Men[[#This Row],[Rider]],'R1 XCO OHal'!$D$2:$D$200,0)),"")</f>
        <v>161</v>
      </c>
      <c r="C198" s="58" t="str">
        <f>_xlfn.IFNA(INDEX('R4 XCM Prospect'!$I$2:$I$200,MATCH(Men[[#This Row],[Rider]],'R4 XCM Prospect'!$F$2:$F$200,0)),"")</f>
        <v/>
      </c>
      <c r="D198" s="58" t="str">
        <f>_xlfn.IFNA(INDEX('R5 XCM Kin'!$J$2:$J$200,MATCH(Men[[#This Row],[Rider]],'R5 XCM Kin'!$F$2:$F$200,0)),"")</f>
        <v/>
      </c>
      <c r="E198" s="58" t="str">
        <f>_xlfn.IFNA(INDEX('R6 XCM CB'!$J$2:$J$250,MATCH(Men[[#This Row],[Rider]],'R6 XCM CB'!$F$2:$F$250,0)),"")</f>
        <v/>
      </c>
      <c r="F198" s="58" t="str">
        <f>_xlfn.IFNA(INDEX('R9 XCO Mel'!$J$2:$J$62,MATCH(Men[[#This Row],[Rider]],'R9 XCO Mel'!$D$2:$D$62,0)),"")</f>
        <v/>
      </c>
      <c r="G198" s="58" t="str">
        <f>_xlfn.IFNA(INDEX('R10 XCM Wil'!$J$2:$J$77,MATCH(Men[[#This Row],[Rider]],'R10 XCM Wil'!$D$2:$D$77,0)),"")</f>
        <v/>
      </c>
      <c r="H198" s="58">
        <f>6-COUNTBLANK(Men[[#This Row],[R1 XCO O''Hal]:[R10 XCM Melrose]])</f>
        <v>1</v>
      </c>
      <c r="I198" s="104" cm="1">
        <f t="array" ref="I198">IF(Men[[#This Row],[Number of Rounds]]&lt;=4,SUM(IF(ISNA(B198:G198),0,B198:G198)),SUM(LARGE(B198:G198,{1,2,3,4})))</f>
        <v>161</v>
      </c>
      <c r="J198" s="143" cm="1">
        <f t="array" ref="J198">133-SUM(IF(I198&gt;$I$18:$I$199,1/COUNTIF($I$18:$I$199,$I$18:$I$199)))</f>
        <v>132</v>
      </c>
    </row>
    <row r="199" spans="1:10" ht="16">
      <c r="A199" s="82" t="s">
        <v>1015</v>
      </c>
      <c r="B199" s="58">
        <f>_xlfn.IFNA(INDEX('R1 XCO OHal'!$W$2:$W$200,MATCH(Men[[#This Row],[Rider]],'R1 XCO OHal'!$D$2:$D$200,0)),"")</f>
        <v>157.5</v>
      </c>
      <c r="C199" s="58" t="str">
        <f>_xlfn.IFNA(INDEX('R4 XCM Prospect'!$I$2:$I$200,MATCH(Men[[#This Row],[Rider]],'R4 XCM Prospect'!$F$2:$F$200,0)),"")</f>
        <v/>
      </c>
      <c r="D199" s="58" t="str">
        <f>_xlfn.IFNA(INDEX('R5 XCM Kin'!$J$2:$J$200,MATCH(Men[[#This Row],[Rider]],'R5 XCM Kin'!$F$2:$F$200,0)),"")</f>
        <v/>
      </c>
      <c r="E199" s="58" t="str">
        <f>_xlfn.IFNA(INDEX('R6 XCM CB'!$J$2:$J$250,MATCH(Men[[#This Row],[Rider]],'R6 XCM CB'!$F$2:$F$250,0)),"")</f>
        <v/>
      </c>
      <c r="F199" s="58" t="str">
        <f>_xlfn.IFNA(INDEX('R9 XCO Mel'!$J$2:$J$62,MATCH(Men[[#This Row],[Rider]],'R9 XCO Mel'!$D$2:$D$62,0)),"")</f>
        <v/>
      </c>
      <c r="G199" s="58" t="str">
        <f>_xlfn.IFNA(INDEX('R10 XCM Wil'!$J$2:$J$77,MATCH(Men[[#This Row],[Rider]],'R10 XCM Wil'!$D$2:$D$77,0)),"")</f>
        <v/>
      </c>
      <c r="H199" s="58">
        <f>6-COUNTBLANK(Men[[#This Row],[R1 XCO O''Hal]:[R10 XCM Melrose]])</f>
        <v>1</v>
      </c>
      <c r="I199" s="104" cm="1">
        <f t="array" ref="I199">IF(Men[[#This Row],[Number of Rounds]]&lt;=4,SUM(IF(ISNA(B199:G199),0,B199:G199)),SUM(LARGE(B199:G199,{1,2,3,4})))</f>
        <v>157.5</v>
      </c>
      <c r="J199" s="143" cm="1">
        <f t="array" ref="J199">133-SUM(IF(I199&gt;$I$18:$I$199,1/COUNTIF($I$18:$I$199,$I$18:$I$199)))</f>
        <v>133</v>
      </c>
    </row>
  </sheetData>
  <mergeCells count="4">
    <mergeCell ref="AH16:AQ16"/>
    <mergeCell ref="A16:J16"/>
    <mergeCell ref="L16:U16"/>
    <mergeCell ref="W16:AF16"/>
  </mergeCells>
  <phoneticPr fontId="9" type="noConversion"/>
  <hyperlinks>
    <hyperlink ref="D15" r:id="rId1" xr:uid="{AE02B36A-D5DB-46F1-94E1-19FBD6DA3978}"/>
    <hyperlink ref="N15" r:id="rId2" xr:uid="{7F07B783-24E5-4B51-9F63-F8700D7C8642}"/>
    <hyperlink ref="Z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W145"/>
  <sheetViews>
    <sheetView topLeftCell="A62" workbookViewId="0">
      <selection activeCell="D76" sqref="D76"/>
    </sheetView>
  </sheetViews>
  <sheetFormatPr baseColWidth="10" defaultColWidth="8.83203125" defaultRowHeight="15"/>
  <cols>
    <col min="1" max="1" width="15.83203125" customWidth="1"/>
    <col min="2" max="2" width="15.83203125" style="1" customWidth="1"/>
    <col min="3" max="3" width="5.5" bestFit="1" customWidth="1"/>
    <col min="4" max="4" width="20.33203125" style="1" customWidth="1"/>
    <col min="5" max="5" width="6.33203125" bestFit="1" customWidth="1"/>
    <col min="6" max="6" width="11" style="1" bestFit="1" customWidth="1"/>
    <col min="7" max="7" width="8.6640625" style="1" bestFit="1" customWidth="1"/>
    <col min="8" max="10" width="7.6640625" style="1" bestFit="1" customWidth="1"/>
    <col min="11" max="11" width="0" hidden="1" customWidth="1"/>
    <col min="12" max="20" width="12.5" style="38" hidden="1" customWidth="1"/>
    <col min="21" max="21" width="15.33203125" style="38" hidden="1" customWidth="1"/>
    <col min="22" max="22" width="14.33203125" bestFit="1" customWidth="1"/>
  </cols>
  <sheetData>
    <row r="1" spans="1:23" s="1" customFormat="1">
      <c r="A1" s="1" t="s">
        <v>568</v>
      </c>
      <c r="C1" s="1" t="s">
        <v>569</v>
      </c>
      <c r="D1" s="1" t="s">
        <v>561</v>
      </c>
      <c r="E1" s="1" t="s">
        <v>35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36" t="s">
        <v>35</v>
      </c>
      <c r="L1" s="37" t="s">
        <v>36</v>
      </c>
      <c r="M1" s="37" t="s">
        <v>37</v>
      </c>
      <c r="N1" s="37" t="s">
        <v>38</v>
      </c>
      <c r="O1" s="37" t="s">
        <v>39</v>
      </c>
      <c r="P1" s="37" t="s">
        <v>40</v>
      </c>
      <c r="Q1" s="37" t="s">
        <v>41</v>
      </c>
      <c r="R1" s="37" t="s">
        <v>42</v>
      </c>
      <c r="S1" s="37" t="s">
        <v>43</v>
      </c>
      <c r="T1" s="37" t="s">
        <v>44</v>
      </c>
      <c r="U1" s="37" t="s">
        <v>33</v>
      </c>
      <c r="V1" s="39" t="s">
        <v>34</v>
      </c>
      <c r="W1" s="37" t="s">
        <v>18</v>
      </c>
    </row>
    <row r="2" spans="1:23">
      <c r="A2" s="69">
        <v>1</v>
      </c>
      <c r="B2" s="69" t="s">
        <v>96</v>
      </c>
      <c r="C2" s="1">
        <v>6</v>
      </c>
      <c r="D2" s="69" t="s">
        <v>945</v>
      </c>
      <c r="E2" s="1">
        <v>6</v>
      </c>
      <c r="F2" s="70">
        <v>5.2008449074074072E-2</v>
      </c>
      <c r="G2" s="69" t="s">
        <v>575</v>
      </c>
      <c r="H2" s="69" t="s">
        <v>576</v>
      </c>
      <c r="I2" s="69" t="s">
        <v>577</v>
      </c>
      <c r="J2" s="69" t="s">
        <v>578</v>
      </c>
      <c r="K2" s="36">
        <v>4</v>
      </c>
      <c r="L2" s="37" t="s">
        <v>49</v>
      </c>
      <c r="M2" s="37" t="s">
        <v>50</v>
      </c>
      <c r="N2" s="37" t="s">
        <v>51</v>
      </c>
      <c r="O2" s="37" t="s">
        <v>52</v>
      </c>
      <c r="P2" s="37" t="s">
        <v>45</v>
      </c>
      <c r="Q2" s="37" t="s">
        <v>45</v>
      </c>
      <c r="R2" s="37" t="s">
        <v>45</v>
      </c>
      <c r="S2" s="37" t="s">
        <v>45</v>
      </c>
      <c r="T2" s="37" t="s">
        <v>45</v>
      </c>
      <c r="U2" s="37" t="s">
        <v>53</v>
      </c>
      <c r="V2" s="1" t="s">
        <v>562</v>
      </c>
      <c r="W2" s="1">
        <f>VLOOKUP(A2,'Points Table'!A$3:J$43,IF('R1 XCO OHal'!V2="A Grade / Juniors",4,IF('R1 XCO OHal'!V2="B Grade",6,IF('R1 XCO OHal'!V2="C Grade",8,10))))</f>
        <v>500</v>
      </c>
    </row>
    <row r="3" spans="1:23">
      <c r="A3" s="69">
        <v>2</v>
      </c>
      <c r="B3" s="69" t="s">
        <v>96</v>
      </c>
      <c r="C3" s="1">
        <v>14</v>
      </c>
      <c r="D3" s="69" t="s">
        <v>946</v>
      </c>
      <c r="E3" s="1">
        <v>6</v>
      </c>
      <c r="F3" s="70">
        <v>5.3586805555555554E-2</v>
      </c>
      <c r="G3" s="69" t="s">
        <v>579</v>
      </c>
      <c r="H3" s="69" t="s">
        <v>580</v>
      </c>
      <c r="I3" s="69" t="s">
        <v>581</v>
      </c>
      <c r="J3" s="69" t="s">
        <v>582</v>
      </c>
      <c r="K3" s="36">
        <v>7</v>
      </c>
      <c r="L3" s="37" t="s">
        <v>55</v>
      </c>
      <c r="M3" s="37" t="s">
        <v>56</v>
      </c>
      <c r="N3" s="37" t="s">
        <v>57</v>
      </c>
      <c r="O3" s="37" t="s">
        <v>58</v>
      </c>
      <c r="P3" s="37" t="s">
        <v>59</v>
      </c>
      <c r="Q3" s="37" t="s">
        <v>60</v>
      </c>
      <c r="R3" s="37" t="s">
        <v>61</v>
      </c>
      <c r="S3" s="37" t="s">
        <v>45</v>
      </c>
      <c r="T3" s="37" t="s">
        <v>45</v>
      </c>
      <c r="U3" s="37" t="s">
        <v>62</v>
      </c>
      <c r="V3" s="1" t="s">
        <v>562</v>
      </c>
      <c r="W3" s="1">
        <f>VLOOKUP(A3,'Points Table'!A$3:J$43,IF('R1 XCO OHal'!V3="A Grade / Juniors",4,IF('R1 XCO OHal'!V3="B Grade",6,IF('R1 XCO OHal'!V3="C Grade",8,10))))</f>
        <v>450</v>
      </c>
    </row>
    <row r="4" spans="1:23">
      <c r="A4" s="69">
        <v>3</v>
      </c>
      <c r="B4" s="69" t="s">
        <v>96</v>
      </c>
      <c r="C4" s="1">
        <v>11</v>
      </c>
      <c r="D4" s="69" t="s">
        <v>947</v>
      </c>
      <c r="E4" s="1">
        <v>6</v>
      </c>
      <c r="F4" s="70">
        <v>5.5141666666666665E-2</v>
      </c>
      <c r="G4" s="69" t="s">
        <v>583</v>
      </c>
      <c r="H4" s="69" t="s">
        <v>584</v>
      </c>
      <c r="I4" s="69" t="s">
        <v>585</v>
      </c>
      <c r="J4" s="69" t="s">
        <v>586</v>
      </c>
      <c r="K4" s="36">
        <v>5</v>
      </c>
      <c r="L4" s="37" t="s">
        <v>54</v>
      </c>
      <c r="M4" s="37" t="s">
        <v>63</v>
      </c>
      <c r="N4" s="37" t="s">
        <v>64</v>
      </c>
      <c r="O4" s="37" t="s">
        <v>65</v>
      </c>
      <c r="P4" s="37" t="s">
        <v>66</v>
      </c>
      <c r="Q4" s="37" t="s">
        <v>45</v>
      </c>
      <c r="R4" s="37" t="s">
        <v>45</v>
      </c>
      <c r="S4" s="37" t="s">
        <v>45</v>
      </c>
      <c r="T4" s="37" t="s">
        <v>45</v>
      </c>
      <c r="U4" s="37" t="s">
        <v>67</v>
      </c>
      <c r="V4" s="1" t="s">
        <v>562</v>
      </c>
      <c r="W4" s="1">
        <f>VLOOKUP(A4,'Points Table'!A$3:J$43,IF('R1 XCO OHal'!V4="A Grade / Juniors",4,IF('R1 XCO OHal'!V4="B Grade",6,IF('R1 XCO OHal'!V4="C Grade",8,10))))</f>
        <v>420</v>
      </c>
    </row>
    <row r="5" spans="1:23">
      <c r="A5" s="69">
        <v>4</v>
      </c>
      <c r="B5" s="69" t="s">
        <v>96</v>
      </c>
      <c r="C5" s="1">
        <v>15</v>
      </c>
      <c r="D5" s="69" t="s">
        <v>948</v>
      </c>
      <c r="E5" s="1">
        <v>6</v>
      </c>
      <c r="F5" s="70">
        <v>5.7458796296296299E-2</v>
      </c>
      <c r="G5" s="69" t="s">
        <v>587</v>
      </c>
      <c r="H5" s="69" t="s">
        <v>588</v>
      </c>
      <c r="I5" s="69" t="s">
        <v>589</v>
      </c>
      <c r="J5" s="69" t="s">
        <v>590</v>
      </c>
      <c r="K5" s="36">
        <v>2</v>
      </c>
      <c r="L5" s="37" t="s">
        <v>68</v>
      </c>
      <c r="M5" s="37" t="s">
        <v>69</v>
      </c>
      <c r="N5" s="37" t="s">
        <v>45</v>
      </c>
      <c r="O5" s="37" t="s">
        <v>45</v>
      </c>
      <c r="P5" s="37" t="s">
        <v>45</v>
      </c>
      <c r="Q5" s="37" t="s">
        <v>45</v>
      </c>
      <c r="R5" s="37" t="s">
        <v>45</v>
      </c>
      <c r="S5" s="37" t="s">
        <v>45</v>
      </c>
      <c r="T5" s="37" t="s">
        <v>45</v>
      </c>
      <c r="U5" s="37" t="s">
        <v>70</v>
      </c>
      <c r="V5" s="1" t="s">
        <v>562</v>
      </c>
      <c r="W5" s="1">
        <f>VLOOKUP(A5,'Points Table'!A$3:J$43,IF('R1 XCO OHal'!V5="A Grade / Juniors",4,IF('R1 XCO OHal'!V5="B Grade",6,IF('R1 XCO OHal'!V5="C Grade",8,10))))</f>
        <v>400</v>
      </c>
    </row>
    <row r="6" spans="1:23">
      <c r="A6" s="69">
        <v>5</v>
      </c>
      <c r="B6" s="69" t="s">
        <v>96</v>
      </c>
      <c r="C6" s="1">
        <v>3</v>
      </c>
      <c r="D6" s="69" t="s">
        <v>949</v>
      </c>
      <c r="E6" s="1">
        <v>6</v>
      </c>
      <c r="F6" s="70">
        <v>5.7638888888888892E-2</v>
      </c>
      <c r="G6" s="69" t="s">
        <v>591</v>
      </c>
      <c r="H6" s="69" t="s">
        <v>592</v>
      </c>
      <c r="I6" s="69" t="s">
        <v>593</v>
      </c>
      <c r="J6" s="69" t="s">
        <v>594</v>
      </c>
      <c r="K6" s="36">
        <v>4</v>
      </c>
      <c r="L6" s="37" t="s">
        <v>71</v>
      </c>
      <c r="M6" s="37" t="s">
        <v>72</v>
      </c>
      <c r="N6" s="37" t="s">
        <v>73</v>
      </c>
      <c r="O6" s="37" t="s">
        <v>74</v>
      </c>
      <c r="P6" s="37" t="s">
        <v>45</v>
      </c>
      <c r="Q6" s="37" t="s">
        <v>45</v>
      </c>
      <c r="R6" s="37" t="s">
        <v>45</v>
      </c>
      <c r="S6" s="37" t="s">
        <v>45</v>
      </c>
      <c r="T6" s="37" t="s">
        <v>45</v>
      </c>
      <c r="U6" s="37" t="s">
        <v>75</v>
      </c>
      <c r="V6" s="1" t="s">
        <v>562</v>
      </c>
      <c r="W6" s="1">
        <f>VLOOKUP(A6,'Points Table'!A$3:J$43,IF('R1 XCO OHal'!V6="A Grade / Juniors",4,IF('R1 XCO OHal'!V6="B Grade",6,IF('R1 XCO OHal'!V6="C Grade",8,10))))</f>
        <v>390</v>
      </c>
    </row>
    <row r="7" spans="1:23">
      <c r="A7" s="69">
        <v>6</v>
      </c>
      <c r="B7" s="69" t="s">
        <v>96</v>
      </c>
      <c r="C7" s="1">
        <v>13</v>
      </c>
      <c r="D7" s="69" t="s">
        <v>950</v>
      </c>
      <c r="E7" s="1">
        <v>6</v>
      </c>
      <c r="F7" s="70">
        <v>5.7849305555555557E-2</v>
      </c>
      <c r="G7" s="69" t="s">
        <v>595</v>
      </c>
      <c r="H7" s="69" t="s">
        <v>596</v>
      </c>
      <c r="I7" s="69" t="s">
        <v>597</v>
      </c>
      <c r="J7" s="69" t="s">
        <v>598</v>
      </c>
      <c r="K7" s="36">
        <v>3</v>
      </c>
      <c r="L7" s="37" t="s">
        <v>76</v>
      </c>
      <c r="M7" s="37" t="s">
        <v>77</v>
      </c>
      <c r="N7" s="37" t="s">
        <v>78</v>
      </c>
      <c r="O7" s="37" t="s">
        <v>45</v>
      </c>
      <c r="P7" s="37" t="s">
        <v>45</v>
      </c>
      <c r="Q7" s="37" t="s">
        <v>45</v>
      </c>
      <c r="R7" s="37" t="s">
        <v>45</v>
      </c>
      <c r="S7" s="37" t="s">
        <v>45</v>
      </c>
      <c r="T7" s="37" t="s">
        <v>45</v>
      </c>
      <c r="U7" s="37" t="s">
        <v>79</v>
      </c>
      <c r="V7" s="1" t="s">
        <v>562</v>
      </c>
      <c r="W7" s="1">
        <f>VLOOKUP(A7,'Points Table'!A$3:J$43,IF('R1 XCO OHal'!V7="A Grade / Juniors",4,IF('R1 XCO OHal'!V7="B Grade",6,IF('R1 XCO OHal'!V7="C Grade",8,10))))</f>
        <v>380</v>
      </c>
    </row>
    <row r="8" spans="1:23">
      <c r="A8" s="69">
        <v>7</v>
      </c>
      <c r="B8" s="69" t="s">
        <v>96</v>
      </c>
      <c r="C8" s="1">
        <v>1</v>
      </c>
      <c r="D8" s="69" t="s">
        <v>951</v>
      </c>
      <c r="E8" s="1">
        <v>6</v>
      </c>
      <c r="F8" s="70">
        <v>5.7977893518518515E-2</v>
      </c>
      <c r="G8" s="69" t="s">
        <v>599</v>
      </c>
      <c r="H8" s="69" t="s">
        <v>600</v>
      </c>
      <c r="I8" s="69" t="s">
        <v>593</v>
      </c>
      <c r="J8" s="69" t="s">
        <v>601</v>
      </c>
      <c r="K8" s="36">
        <v>3</v>
      </c>
      <c r="L8" s="37" t="s">
        <v>80</v>
      </c>
      <c r="M8" s="37" t="s">
        <v>81</v>
      </c>
      <c r="N8" s="37" t="s">
        <v>82</v>
      </c>
      <c r="O8" s="37" t="s">
        <v>45</v>
      </c>
      <c r="P8" s="37" t="s">
        <v>45</v>
      </c>
      <c r="Q8" s="37" t="s">
        <v>45</v>
      </c>
      <c r="R8" s="37" t="s">
        <v>45</v>
      </c>
      <c r="S8" s="37" t="s">
        <v>45</v>
      </c>
      <c r="T8" s="37" t="s">
        <v>45</v>
      </c>
      <c r="U8" s="37" t="s">
        <v>83</v>
      </c>
      <c r="V8" s="1" t="s">
        <v>562</v>
      </c>
      <c r="W8" s="1">
        <f>VLOOKUP(A8,'Points Table'!A$3:J$43,IF('R1 XCO OHal'!V8="A Grade / Juniors",4,IF('R1 XCO OHal'!V8="B Grade",6,IF('R1 XCO OHal'!V8="C Grade",8,10))))</f>
        <v>370</v>
      </c>
    </row>
    <row r="9" spans="1:23">
      <c r="A9" s="69">
        <v>8</v>
      </c>
      <c r="B9" s="69" t="s">
        <v>96</v>
      </c>
      <c r="C9" s="1">
        <v>2</v>
      </c>
      <c r="D9" s="69" t="s">
        <v>952</v>
      </c>
      <c r="E9" s="1">
        <v>6</v>
      </c>
      <c r="F9" s="70">
        <v>5.8590509259259259E-2</v>
      </c>
      <c r="G9" s="69" t="s">
        <v>602</v>
      </c>
      <c r="H9" s="69" t="s">
        <v>603</v>
      </c>
      <c r="I9" s="69" t="s">
        <v>604</v>
      </c>
      <c r="J9" s="69" t="s">
        <v>605</v>
      </c>
      <c r="K9" s="36">
        <v>3</v>
      </c>
      <c r="L9" s="37" t="s">
        <v>84</v>
      </c>
      <c r="M9" s="37" t="s">
        <v>85</v>
      </c>
      <c r="N9" s="37" t="s">
        <v>86</v>
      </c>
      <c r="O9" s="37" t="s">
        <v>45</v>
      </c>
      <c r="P9" s="37" t="s">
        <v>45</v>
      </c>
      <c r="Q9" s="37" t="s">
        <v>45</v>
      </c>
      <c r="R9" s="37" t="s">
        <v>45</v>
      </c>
      <c r="S9" s="37" t="s">
        <v>45</v>
      </c>
      <c r="T9" s="37" t="s">
        <v>45</v>
      </c>
      <c r="U9" s="37" t="s">
        <v>87</v>
      </c>
      <c r="V9" s="1" t="s">
        <v>562</v>
      </c>
      <c r="W9" s="1">
        <f>VLOOKUP(A9,'Points Table'!A$3:J$43,IF('R1 XCO OHal'!V9="A Grade / Juniors",4,IF('R1 XCO OHal'!V9="B Grade",6,IF('R1 XCO OHal'!V9="C Grade",8,10))))</f>
        <v>360</v>
      </c>
    </row>
    <row r="10" spans="1:23">
      <c r="A10" s="69">
        <v>9</v>
      </c>
      <c r="B10" s="69" t="s">
        <v>96</v>
      </c>
      <c r="C10" s="1">
        <v>7</v>
      </c>
      <c r="D10" s="69" t="s">
        <v>953</v>
      </c>
      <c r="E10" s="1">
        <v>6</v>
      </c>
      <c r="F10" s="70">
        <v>5.9734953703703707E-2</v>
      </c>
      <c r="G10" s="69" t="s">
        <v>606</v>
      </c>
      <c r="H10" s="69" t="s">
        <v>607</v>
      </c>
      <c r="I10" s="69" t="s">
        <v>608</v>
      </c>
      <c r="J10" s="69" t="s">
        <v>609</v>
      </c>
      <c r="K10" s="36">
        <v>3</v>
      </c>
      <c r="L10" s="37" t="s">
        <v>88</v>
      </c>
      <c r="M10" s="37" t="s">
        <v>89</v>
      </c>
      <c r="N10" s="37" t="s">
        <v>90</v>
      </c>
      <c r="O10" s="37" t="s">
        <v>45</v>
      </c>
      <c r="P10" s="37" t="s">
        <v>45</v>
      </c>
      <c r="Q10" s="37" t="s">
        <v>45</v>
      </c>
      <c r="R10" s="37" t="s">
        <v>45</v>
      </c>
      <c r="S10" s="37" t="s">
        <v>45</v>
      </c>
      <c r="T10" s="37" t="s">
        <v>45</v>
      </c>
      <c r="U10" s="37" t="s">
        <v>91</v>
      </c>
      <c r="V10" s="1" t="s">
        <v>562</v>
      </c>
      <c r="W10" s="1">
        <f>VLOOKUP(A10,'Points Table'!A$3:J$43,IF('R1 XCO OHal'!V10="A Grade / Juniors",4,IF('R1 XCO OHal'!V10="B Grade",6,IF('R1 XCO OHal'!V10="C Grade",8,10))))</f>
        <v>350</v>
      </c>
    </row>
    <row r="11" spans="1:23">
      <c r="A11" s="69">
        <v>10</v>
      </c>
      <c r="B11" s="69" t="s">
        <v>96</v>
      </c>
      <c r="C11" s="1">
        <v>9</v>
      </c>
      <c r="D11" s="69" t="s">
        <v>954</v>
      </c>
      <c r="E11" s="1">
        <v>6</v>
      </c>
      <c r="F11" s="70">
        <v>6.1001157407407407E-2</v>
      </c>
      <c r="G11" s="69" t="s">
        <v>610</v>
      </c>
      <c r="H11" s="69" t="s">
        <v>611</v>
      </c>
      <c r="I11" s="69" t="s">
        <v>612</v>
      </c>
      <c r="J11" s="69" t="s">
        <v>613</v>
      </c>
      <c r="K11" s="36">
        <v>3</v>
      </c>
      <c r="L11" s="37" t="s">
        <v>92</v>
      </c>
      <c r="M11" s="37" t="s">
        <v>93</v>
      </c>
      <c r="N11" s="37" t="s">
        <v>94</v>
      </c>
      <c r="O11" s="37" t="s">
        <v>45</v>
      </c>
      <c r="P11" s="37" t="s">
        <v>45</v>
      </c>
      <c r="Q11" s="37" t="s">
        <v>45</v>
      </c>
      <c r="R11" s="37" t="s">
        <v>45</v>
      </c>
      <c r="S11" s="37" t="s">
        <v>45</v>
      </c>
      <c r="T11" s="37" t="s">
        <v>45</v>
      </c>
      <c r="U11" s="37" t="s">
        <v>95</v>
      </c>
      <c r="V11" s="1" t="s">
        <v>562</v>
      </c>
      <c r="W11" s="1">
        <f>VLOOKUP(A11,'Points Table'!A$3:J$43,IF('R1 XCO OHal'!V11="A Grade / Juniors",4,IF('R1 XCO OHal'!V11="B Grade",6,IF('R1 XCO OHal'!V11="C Grade",8,10))))</f>
        <v>340</v>
      </c>
    </row>
    <row r="12" spans="1:23">
      <c r="A12" s="69">
        <v>11</v>
      </c>
      <c r="B12" s="69" t="s">
        <v>96</v>
      </c>
      <c r="C12" s="1">
        <v>5</v>
      </c>
      <c r="D12" s="69" t="s">
        <v>955</v>
      </c>
      <c r="E12" s="1">
        <v>6</v>
      </c>
      <c r="F12" s="70">
        <v>6.1980902777777777E-2</v>
      </c>
      <c r="G12" s="69" t="s">
        <v>614</v>
      </c>
      <c r="H12" s="69" t="s">
        <v>615</v>
      </c>
      <c r="I12" s="69" t="s">
        <v>616</v>
      </c>
      <c r="J12" s="69" t="s">
        <v>617</v>
      </c>
      <c r="K12" s="36">
        <v>8</v>
      </c>
      <c r="L12" s="37" t="s">
        <v>97</v>
      </c>
      <c r="M12" s="37" t="s">
        <v>98</v>
      </c>
      <c r="N12" s="37" t="s">
        <v>99</v>
      </c>
      <c r="O12" s="37" t="s">
        <v>100</v>
      </c>
      <c r="P12" s="37" t="s">
        <v>101</v>
      </c>
      <c r="Q12" s="37" t="s">
        <v>102</v>
      </c>
      <c r="R12" s="37" t="s">
        <v>103</v>
      </c>
      <c r="S12" s="37" t="s">
        <v>104</v>
      </c>
      <c r="T12" s="37" t="s">
        <v>45</v>
      </c>
      <c r="U12" s="37" t="s">
        <v>105</v>
      </c>
      <c r="V12" s="1" t="s">
        <v>562</v>
      </c>
      <c r="W12" s="1">
        <f>VLOOKUP(A12,'Points Table'!A$3:J$43,IF('R1 XCO OHal'!V12="A Grade / Juniors",4,IF('R1 XCO OHal'!V12="B Grade",6,IF('R1 XCO OHal'!V12="C Grade",8,10))))</f>
        <v>330</v>
      </c>
    </row>
    <row r="13" spans="1:23">
      <c r="A13" s="69">
        <v>12</v>
      </c>
      <c r="B13" s="69" t="s">
        <v>96</v>
      </c>
      <c r="C13" s="1">
        <v>8</v>
      </c>
      <c r="D13" s="69" t="s">
        <v>956</v>
      </c>
      <c r="E13" s="1">
        <v>5</v>
      </c>
      <c r="F13" s="70">
        <v>4.9172222222222221E-2</v>
      </c>
      <c r="G13" s="69" t="s">
        <v>618</v>
      </c>
      <c r="H13" s="69" t="s">
        <v>600</v>
      </c>
      <c r="I13" s="69" t="s">
        <v>619</v>
      </c>
      <c r="J13" s="69" t="s">
        <v>611</v>
      </c>
      <c r="K13" s="36">
        <v>8</v>
      </c>
      <c r="L13" s="37" t="s">
        <v>106</v>
      </c>
      <c r="M13" s="37" t="s">
        <v>107</v>
      </c>
      <c r="N13" s="37" t="s">
        <v>108</v>
      </c>
      <c r="O13" s="37" t="s">
        <v>109</v>
      </c>
      <c r="P13" s="37" t="s">
        <v>110</v>
      </c>
      <c r="Q13" s="37" t="s">
        <v>111</v>
      </c>
      <c r="R13" s="37" t="s">
        <v>112</v>
      </c>
      <c r="S13" s="37" t="s">
        <v>113</v>
      </c>
      <c r="T13" s="37" t="s">
        <v>45</v>
      </c>
      <c r="U13" s="37" t="s">
        <v>114</v>
      </c>
      <c r="V13" s="1" t="s">
        <v>562</v>
      </c>
      <c r="W13" s="1">
        <f>VLOOKUP(A13,'Points Table'!A$3:J$43,IF('R1 XCO OHal'!V13="A Grade / Juniors",4,IF('R1 XCO OHal'!V13="B Grade",6,IF('R1 XCO OHal'!V13="C Grade",8,10))))</f>
        <v>320</v>
      </c>
    </row>
    <row r="14" spans="1:23">
      <c r="A14" s="69">
        <v>13</v>
      </c>
      <c r="B14" s="69" t="s">
        <v>96</v>
      </c>
      <c r="C14" s="1">
        <v>4</v>
      </c>
      <c r="D14" s="69" t="s">
        <v>957</v>
      </c>
      <c r="E14" s="1">
        <v>4</v>
      </c>
      <c r="F14" s="70">
        <v>4.7273148148148147E-2</v>
      </c>
      <c r="G14" s="69" t="s">
        <v>618</v>
      </c>
      <c r="H14" s="69" t="s">
        <v>620</v>
      </c>
      <c r="I14" s="69" t="s">
        <v>621</v>
      </c>
      <c r="J14" s="69" t="s">
        <v>622</v>
      </c>
      <c r="K14" s="36">
        <v>7</v>
      </c>
      <c r="L14" s="37" t="s">
        <v>115</v>
      </c>
      <c r="M14" s="37" t="s">
        <v>116</v>
      </c>
      <c r="N14" s="37" t="s">
        <v>117</v>
      </c>
      <c r="O14" s="37" t="s">
        <v>118</v>
      </c>
      <c r="P14" s="37" t="s">
        <v>119</v>
      </c>
      <c r="Q14" s="37" t="s">
        <v>120</v>
      </c>
      <c r="R14" s="37" t="s">
        <v>121</v>
      </c>
      <c r="S14" s="37" t="s">
        <v>45</v>
      </c>
      <c r="T14" s="37" t="s">
        <v>45</v>
      </c>
      <c r="U14" s="37" t="s">
        <v>122</v>
      </c>
      <c r="V14" s="1" t="s">
        <v>562</v>
      </c>
      <c r="W14" s="1">
        <f>VLOOKUP(A14,'Points Table'!A$3:J$43,IF('R1 XCO OHal'!V14="A Grade / Juniors",4,IF('R1 XCO OHal'!V14="B Grade",6,IF('R1 XCO OHal'!V14="C Grade",8,10))))</f>
        <v>310</v>
      </c>
    </row>
    <row r="15" spans="1:23">
      <c r="A15" s="69">
        <v>14</v>
      </c>
      <c r="B15" s="69" t="s">
        <v>96</v>
      </c>
      <c r="C15" s="1">
        <v>10</v>
      </c>
      <c r="D15" s="69" t="s">
        <v>958</v>
      </c>
      <c r="E15" s="1">
        <v>2</v>
      </c>
      <c r="F15" s="70">
        <v>1.9217592592592592E-2</v>
      </c>
      <c r="G15" s="69" t="s">
        <v>618</v>
      </c>
      <c r="H15" s="69" t="s">
        <v>623</v>
      </c>
      <c r="I15" s="69" t="s">
        <v>624</v>
      </c>
      <c r="J15" s="69" t="s">
        <v>594</v>
      </c>
      <c r="K15" s="36">
        <v>7</v>
      </c>
      <c r="L15" s="37" t="s">
        <v>123</v>
      </c>
      <c r="M15" s="37" t="s">
        <v>124</v>
      </c>
      <c r="N15" s="37" t="s">
        <v>125</v>
      </c>
      <c r="O15" s="37" t="s">
        <v>126</v>
      </c>
      <c r="P15" s="37" t="s">
        <v>127</v>
      </c>
      <c r="Q15" s="37" t="s">
        <v>128</v>
      </c>
      <c r="R15" s="37" t="s">
        <v>129</v>
      </c>
      <c r="S15" s="37" t="s">
        <v>45</v>
      </c>
      <c r="T15" s="37" t="s">
        <v>45</v>
      </c>
      <c r="U15" s="37" t="s">
        <v>130</v>
      </c>
      <c r="V15" s="1" t="s">
        <v>562</v>
      </c>
      <c r="W15" s="1">
        <f>VLOOKUP(A15,'Points Table'!A$3:J$43,IF('R1 XCO OHal'!V15="A Grade / Juniors",4,IF('R1 XCO OHal'!V15="B Grade",6,IF('R1 XCO OHal'!V15="C Grade",8,10))))</f>
        <v>300</v>
      </c>
    </row>
    <row r="16" spans="1:23">
      <c r="A16" s="69">
        <v>15</v>
      </c>
      <c r="B16" s="69" t="s">
        <v>96</v>
      </c>
      <c r="C16" s="1">
        <v>12</v>
      </c>
      <c r="D16" s="69" t="s">
        <v>959</v>
      </c>
      <c r="E16" s="1">
        <v>0</v>
      </c>
      <c r="F16" s="70"/>
      <c r="G16" s="69"/>
      <c r="H16" s="69"/>
      <c r="I16" s="69"/>
      <c r="J16" s="69"/>
      <c r="K16" s="36">
        <v>7</v>
      </c>
      <c r="L16" s="37" t="s">
        <v>131</v>
      </c>
      <c r="M16" s="37" t="s">
        <v>132</v>
      </c>
      <c r="N16" s="37" t="s">
        <v>133</v>
      </c>
      <c r="O16" s="37" t="s">
        <v>134</v>
      </c>
      <c r="P16" s="37" t="s">
        <v>135</v>
      </c>
      <c r="Q16" s="37" t="s">
        <v>136</v>
      </c>
      <c r="R16" s="37" t="s">
        <v>137</v>
      </c>
      <c r="S16" s="37" t="s">
        <v>45</v>
      </c>
      <c r="T16" s="37" t="s">
        <v>45</v>
      </c>
      <c r="U16" s="37" t="s">
        <v>138</v>
      </c>
      <c r="V16" s="1" t="s">
        <v>562</v>
      </c>
      <c r="W16" s="1">
        <f>VLOOKUP(A16,'Points Table'!A$3:J$43,IF('R1 XCO OHal'!V16="A Grade / Juniors",4,IF('R1 XCO OHal'!V16="B Grade",6,IF('R1 XCO OHal'!V16="C Grade",8,10))))</f>
        <v>290</v>
      </c>
    </row>
    <row r="17" spans="1:23">
      <c r="A17" s="69">
        <v>1</v>
      </c>
      <c r="B17" s="69" t="s">
        <v>515</v>
      </c>
      <c r="C17" s="1">
        <v>35</v>
      </c>
      <c r="D17" s="69" t="s">
        <v>960</v>
      </c>
      <c r="E17" s="1">
        <v>5</v>
      </c>
      <c r="F17" s="70">
        <v>5.3647569444444446E-2</v>
      </c>
      <c r="G17" s="69" t="s">
        <v>575</v>
      </c>
      <c r="H17" s="69" t="s">
        <v>625</v>
      </c>
      <c r="I17" s="69" t="s">
        <v>626</v>
      </c>
      <c r="J17" s="69" t="s">
        <v>627</v>
      </c>
      <c r="K17" s="36">
        <v>7</v>
      </c>
      <c r="L17" s="37" t="s">
        <v>139</v>
      </c>
      <c r="M17" s="37" t="s">
        <v>140</v>
      </c>
      <c r="N17" s="37" t="s">
        <v>141</v>
      </c>
      <c r="O17" s="37" t="s">
        <v>142</v>
      </c>
      <c r="P17" s="37" t="s">
        <v>143</v>
      </c>
      <c r="Q17" s="37" t="s">
        <v>144</v>
      </c>
      <c r="R17" s="37" t="s">
        <v>145</v>
      </c>
      <c r="S17" s="37" t="s">
        <v>45</v>
      </c>
      <c r="T17" s="37" t="s">
        <v>45</v>
      </c>
      <c r="U17" s="37" t="s">
        <v>146</v>
      </c>
      <c r="V17" s="1" t="s">
        <v>562</v>
      </c>
      <c r="W17" s="1">
        <f>VLOOKUP(A17,'Points Table'!A$3:J$43,IF('R1 XCO OHal'!V17="A Grade / Juniors",4,IF('R1 XCO OHal'!V17="B Grade",6,IF('R1 XCO OHal'!V17="C Grade",8,10))))</f>
        <v>500</v>
      </c>
    </row>
    <row r="18" spans="1:23">
      <c r="A18" s="69">
        <v>2</v>
      </c>
      <c r="B18" s="69" t="s">
        <v>515</v>
      </c>
      <c r="C18" s="1">
        <v>31</v>
      </c>
      <c r="D18" s="69" t="s">
        <v>961</v>
      </c>
      <c r="E18" s="1">
        <v>5</v>
      </c>
      <c r="F18" s="70">
        <v>5.4283564814814812E-2</v>
      </c>
      <c r="G18" s="69" t="s">
        <v>628</v>
      </c>
      <c r="H18" s="69" t="s">
        <v>629</v>
      </c>
      <c r="I18" s="69" t="s">
        <v>630</v>
      </c>
      <c r="J18" s="69" t="s">
        <v>631</v>
      </c>
      <c r="K18" s="36">
        <v>7</v>
      </c>
      <c r="L18" s="37" t="s">
        <v>147</v>
      </c>
      <c r="M18" s="37" t="s">
        <v>148</v>
      </c>
      <c r="N18" s="37" t="s">
        <v>149</v>
      </c>
      <c r="O18" s="37" t="s">
        <v>150</v>
      </c>
      <c r="P18" s="37" t="s">
        <v>151</v>
      </c>
      <c r="Q18" s="37" t="s">
        <v>152</v>
      </c>
      <c r="R18" s="37" t="s">
        <v>153</v>
      </c>
      <c r="S18" s="37" t="s">
        <v>45</v>
      </c>
      <c r="T18" s="37" t="s">
        <v>45</v>
      </c>
      <c r="U18" s="37" t="s">
        <v>154</v>
      </c>
      <c r="V18" s="1" t="s">
        <v>562</v>
      </c>
      <c r="W18" s="1">
        <f>VLOOKUP(A18,'Points Table'!A$3:J$43,IF('R1 XCO OHal'!V18="A Grade / Juniors",4,IF('R1 XCO OHal'!V18="B Grade",6,IF('R1 XCO OHal'!V18="C Grade",8,10))))</f>
        <v>450</v>
      </c>
    </row>
    <row r="19" spans="1:23">
      <c r="A19" s="69">
        <v>3</v>
      </c>
      <c r="B19" s="69" t="s">
        <v>515</v>
      </c>
      <c r="C19" s="1">
        <v>32</v>
      </c>
      <c r="D19" s="69" t="s">
        <v>962</v>
      </c>
      <c r="E19" s="1">
        <v>5</v>
      </c>
      <c r="F19" s="70">
        <v>5.6163425925925929E-2</v>
      </c>
      <c r="G19" s="69" t="s">
        <v>632</v>
      </c>
      <c r="H19" s="69" t="s">
        <v>612</v>
      </c>
      <c r="I19" s="69" t="s">
        <v>633</v>
      </c>
      <c r="J19" s="69" t="s">
        <v>634</v>
      </c>
      <c r="K19" s="36">
        <v>6</v>
      </c>
      <c r="L19" s="37" t="s">
        <v>155</v>
      </c>
      <c r="M19" s="37" t="s">
        <v>156</v>
      </c>
      <c r="N19" s="37" t="s">
        <v>157</v>
      </c>
      <c r="O19" s="37" t="s">
        <v>158</v>
      </c>
      <c r="P19" s="37" t="s">
        <v>159</v>
      </c>
      <c r="Q19" s="37" t="s">
        <v>160</v>
      </c>
      <c r="R19" s="37" t="s">
        <v>45</v>
      </c>
      <c r="S19" s="37" t="s">
        <v>45</v>
      </c>
      <c r="T19" s="37" t="s">
        <v>45</v>
      </c>
      <c r="U19" s="37" t="s">
        <v>161</v>
      </c>
      <c r="V19" s="1" t="s">
        <v>562</v>
      </c>
      <c r="W19" s="1">
        <f>VLOOKUP(A19,'Points Table'!A$3:J$43,IF('R1 XCO OHal'!V19="A Grade / Juniors",4,IF('R1 XCO OHal'!V19="B Grade",6,IF('R1 XCO OHal'!V19="C Grade",8,10))))</f>
        <v>420</v>
      </c>
    </row>
    <row r="20" spans="1:23">
      <c r="A20" s="69">
        <v>4</v>
      </c>
      <c r="B20" s="69" t="s">
        <v>515</v>
      </c>
      <c r="C20" s="1">
        <v>33</v>
      </c>
      <c r="D20" s="69" t="s">
        <v>963</v>
      </c>
      <c r="E20" s="1">
        <v>5</v>
      </c>
      <c r="F20" s="70">
        <v>5.9659027777777776E-2</v>
      </c>
      <c r="G20" s="69" t="s">
        <v>635</v>
      </c>
      <c r="H20" s="69" t="s">
        <v>636</v>
      </c>
      <c r="I20" s="69" t="s">
        <v>637</v>
      </c>
      <c r="J20" s="69" t="s">
        <v>638</v>
      </c>
      <c r="K20" s="36">
        <v>6</v>
      </c>
      <c r="L20" s="37" t="s">
        <v>162</v>
      </c>
      <c r="M20" s="37" t="s">
        <v>163</v>
      </c>
      <c r="N20" s="37" t="s">
        <v>164</v>
      </c>
      <c r="O20" s="37" t="s">
        <v>165</v>
      </c>
      <c r="P20" s="37" t="s">
        <v>166</v>
      </c>
      <c r="Q20" s="37" t="s">
        <v>167</v>
      </c>
      <c r="R20" s="37" t="s">
        <v>45</v>
      </c>
      <c r="S20" s="37" t="s">
        <v>45</v>
      </c>
      <c r="T20" s="37" t="s">
        <v>45</v>
      </c>
      <c r="U20" s="37" t="s">
        <v>168</v>
      </c>
      <c r="V20" s="1" t="s">
        <v>562</v>
      </c>
      <c r="W20" s="1">
        <f>VLOOKUP(A20,'Points Table'!A$3:J$43,IF('R1 XCO OHal'!V20="A Grade / Juniors",4,IF('R1 XCO OHal'!V20="B Grade",6,IF('R1 XCO OHal'!V20="C Grade",8,10))))</f>
        <v>400</v>
      </c>
    </row>
    <row r="21" spans="1:23">
      <c r="A21" s="69">
        <f>1</f>
        <v>1</v>
      </c>
      <c r="B21" s="69" t="s">
        <v>173</v>
      </c>
      <c r="C21" s="1">
        <v>103</v>
      </c>
      <c r="D21" s="69" t="s">
        <v>964</v>
      </c>
      <c r="E21" s="1">
        <v>5</v>
      </c>
      <c r="F21" s="70">
        <v>4.8466087962962964E-2</v>
      </c>
      <c r="G21" s="69" t="s">
        <v>575</v>
      </c>
      <c r="H21" s="69" t="s">
        <v>639</v>
      </c>
      <c r="I21" s="69" t="s">
        <v>640</v>
      </c>
      <c r="J21" s="69" t="s">
        <v>641</v>
      </c>
      <c r="K21" s="36">
        <v>3</v>
      </c>
      <c r="L21" s="37" t="s">
        <v>169</v>
      </c>
      <c r="M21" s="37" t="s">
        <v>170</v>
      </c>
      <c r="N21" s="37" t="s">
        <v>171</v>
      </c>
      <c r="O21" s="37" t="s">
        <v>45</v>
      </c>
      <c r="P21" s="37" t="s">
        <v>45</v>
      </c>
      <c r="Q21" s="37" t="s">
        <v>45</v>
      </c>
      <c r="R21" s="37" t="s">
        <v>45</v>
      </c>
      <c r="S21" s="37" t="s">
        <v>45</v>
      </c>
      <c r="T21" s="37" t="s">
        <v>45</v>
      </c>
      <c r="U21" s="37" t="s">
        <v>172</v>
      </c>
      <c r="V21" s="37" t="s">
        <v>19</v>
      </c>
      <c r="W21" s="1">
        <f>VLOOKUP(A21,'Points Table'!A$3:J$43,IF('R1 XCO OHal'!V21="A Grade / Juniors",4,IF('R1 XCO OHal'!V21="B Grade",6,IF('R1 XCO OHal'!V21="C Grade",8,10))))</f>
        <v>400</v>
      </c>
    </row>
    <row r="22" spans="1:23">
      <c r="A22" s="69">
        <v>2</v>
      </c>
      <c r="B22" s="69" t="s">
        <v>173</v>
      </c>
      <c r="C22" s="1">
        <v>124</v>
      </c>
      <c r="D22" s="69" t="s">
        <v>965</v>
      </c>
      <c r="E22" s="1">
        <v>5</v>
      </c>
      <c r="F22" s="70">
        <v>4.8798148148148146E-2</v>
      </c>
      <c r="G22" s="69" t="s">
        <v>642</v>
      </c>
      <c r="H22" s="69" t="s">
        <v>643</v>
      </c>
      <c r="I22" s="69" t="s">
        <v>644</v>
      </c>
      <c r="J22" s="69" t="s">
        <v>605</v>
      </c>
      <c r="K22" s="36">
        <v>7</v>
      </c>
      <c r="L22" s="37" t="s">
        <v>174</v>
      </c>
      <c r="M22" s="37" t="s">
        <v>175</v>
      </c>
      <c r="N22" s="37" t="s">
        <v>176</v>
      </c>
      <c r="O22" s="37" t="s">
        <v>177</v>
      </c>
      <c r="P22" s="37" t="s">
        <v>178</v>
      </c>
      <c r="Q22" s="37" t="s">
        <v>179</v>
      </c>
      <c r="R22" s="37" t="s">
        <v>180</v>
      </c>
      <c r="S22" s="37" t="s">
        <v>45</v>
      </c>
      <c r="T22" s="37" t="s">
        <v>45</v>
      </c>
      <c r="U22" s="37" t="s">
        <v>181</v>
      </c>
      <c r="V22" s="37" t="s">
        <v>19</v>
      </c>
      <c r="W22" s="1">
        <f>VLOOKUP(A22,'Points Table'!A$3:J$43,IF('R1 XCO OHal'!V22="A Grade / Juniors",4,IF('R1 XCO OHal'!V22="B Grade",6,IF('R1 XCO OHal'!V22="C Grade",8,10))))</f>
        <v>360</v>
      </c>
    </row>
    <row r="23" spans="1:23">
      <c r="A23" s="69">
        <v>3</v>
      </c>
      <c r="B23" s="69" t="s">
        <v>173</v>
      </c>
      <c r="C23" s="1">
        <v>117</v>
      </c>
      <c r="D23" s="69" t="s">
        <v>966</v>
      </c>
      <c r="E23" s="1">
        <v>5</v>
      </c>
      <c r="F23" s="70">
        <v>4.9515972222222225E-2</v>
      </c>
      <c r="G23" s="69" t="s">
        <v>645</v>
      </c>
      <c r="H23" s="69" t="s">
        <v>598</v>
      </c>
      <c r="I23" s="69" t="s">
        <v>646</v>
      </c>
      <c r="J23" s="69" t="s">
        <v>647</v>
      </c>
      <c r="K23" s="36">
        <v>7</v>
      </c>
      <c r="L23" s="37" t="s">
        <v>182</v>
      </c>
      <c r="M23" s="37" t="s">
        <v>183</v>
      </c>
      <c r="N23" s="37" t="s">
        <v>184</v>
      </c>
      <c r="O23" s="37" t="s">
        <v>185</v>
      </c>
      <c r="P23" s="37" t="s">
        <v>186</v>
      </c>
      <c r="Q23" s="37" t="s">
        <v>187</v>
      </c>
      <c r="R23" s="37" t="s">
        <v>188</v>
      </c>
      <c r="S23" s="37" t="s">
        <v>45</v>
      </c>
      <c r="T23" s="37" t="s">
        <v>45</v>
      </c>
      <c r="U23" s="37" t="s">
        <v>189</v>
      </c>
      <c r="V23" s="37" t="s">
        <v>19</v>
      </c>
      <c r="W23" s="1">
        <f>VLOOKUP(A23,'Points Table'!A$3:J$43,IF('R1 XCO OHal'!V23="A Grade / Juniors",4,IF('R1 XCO OHal'!V23="B Grade",6,IF('R1 XCO OHal'!V23="C Grade",8,10))))</f>
        <v>336</v>
      </c>
    </row>
    <row r="24" spans="1:23">
      <c r="A24" s="69">
        <v>4</v>
      </c>
      <c r="B24" s="69" t="s">
        <v>173</v>
      </c>
      <c r="C24" s="1">
        <v>102</v>
      </c>
      <c r="D24" s="69" t="s">
        <v>967</v>
      </c>
      <c r="E24" s="1">
        <v>5</v>
      </c>
      <c r="F24" s="70">
        <v>5.0063657407407404E-2</v>
      </c>
      <c r="G24" s="69" t="s">
        <v>648</v>
      </c>
      <c r="H24" s="69" t="s">
        <v>649</v>
      </c>
      <c r="I24" s="69" t="s">
        <v>650</v>
      </c>
      <c r="J24" s="69" t="s">
        <v>651</v>
      </c>
      <c r="K24" s="36">
        <v>7</v>
      </c>
      <c r="L24" s="37" t="s">
        <v>190</v>
      </c>
      <c r="M24" s="37" t="s">
        <v>191</v>
      </c>
      <c r="N24" s="37" t="s">
        <v>192</v>
      </c>
      <c r="O24" s="37" t="s">
        <v>193</v>
      </c>
      <c r="P24" s="37" t="s">
        <v>194</v>
      </c>
      <c r="Q24" s="37" t="s">
        <v>195</v>
      </c>
      <c r="R24" s="37" t="s">
        <v>196</v>
      </c>
      <c r="S24" s="37" t="s">
        <v>45</v>
      </c>
      <c r="T24" s="37" t="s">
        <v>45</v>
      </c>
      <c r="U24" s="37" t="s">
        <v>197</v>
      </c>
      <c r="V24" s="37" t="s">
        <v>19</v>
      </c>
      <c r="W24" s="1">
        <f>VLOOKUP(A24,'Points Table'!A$3:J$43,IF('R1 XCO OHal'!V24="A Grade / Juniors",4,IF('R1 XCO OHal'!V24="B Grade",6,IF('R1 XCO OHal'!V24="C Grade",8,10))))</f>
        <v>320</v>
      </c>
    </row>
    <row r="25" spans="1:23">
      <c r="A25" s="69">
        <v>5</v>
      </c>
      <c r="B25" s="69" t="s">
        <v>173</v>
      </c>
      <c r="C25" s="1">
        <v>107</v>
      </c>
      <c r="D25" s="69" t="s">
        <v>968</v>
      </c>
      <c r="E25" s="1">
        <v>5</v>
      </c>
      <c r="F25" s="70">
        <v>5.0974999999999999E-2</v>
      </c>
      <c r="G25" s="69" t="s">
        <v>652</v>
      </c>
      <c r="H25" s="69" t="s">
        <v>653</v>
      </c>
      <c r="I25" s="69" t="s">
        <v>654</v>
      </c>
      <c r="J25" s="69" t="s">
        <v>655</v>
      </c>
      <c r="K25" s="36">
        <v>7</v>
      </c>
      <c r="L25" s="37" t="s">
        <v>198</v>
      </c>
      <c r="M25" s="37" t="s">
        <v>199</v>
      </c>
      <c r="N25" s="37" t="s">
        <v>200</v>
      </c>
      <c r="O25" s="37" t="s">
        <v>201</v>
      </c>
      <c r="P25" s="37" t="s">
        <v>202</v>
      </c>
      <c r="Q25" s="37" t="s">
        <v>60</v>
      </c>
      <c r="R25" s="37" t="s">
        <v>203</v>
      </c>
      <c r="S25" s="37" t="s">
        <v>45</v>
      </c>
      <c r="T25" s="37" t="s">
        <v>45</v>
      </c>
      <c r="U25" s="37" t="s">
        <v>204</v>
      </c>
      <c r="V25" s="37" t="s">
        <v>19</v>
      </c>
      <c r="W25" s="1">
        <f>VLOOKUP(A25,'Points Table'!A$3:J$43,IF('R1 XCO OHal'!V25="A Grade / Juniors",4,IF('R1 XCO OHal'!V25="B Grade",6,IF('R1 XCO OHal'!V25="C Grade",8,10))))</f>
        <v>312</v>
      </c>
    </row>
    <row r="26" spans="1:23">
      <c r="A26" s="69">
        <v>6</v>
      </c>
      <c r="B26" s="69" t="s">
        <v>173</v>
      </c>
      <c r="C26" s="1">
        <v>111</v>
      </c>
      <c r="D26" s="69" t="s">
        <v>969</v>
      </c>
      <c r="E26" s="1">
        <v>5</v>
      </c>
      <c r="F26" s="70">
        <v>5.1208796296296294E-2</v>
      </c>
      <c r="G26" s="69" t="s">
        <v>656</v>
      </c>
      <c r="H26" s="69" t="s">
        <v>657</v>
      </c>
      <c r="I26" s="69" t="s">
        <v>650</v>
      </c>
      <c r="J26" s="69" t="s">
        <v>658</v>
      </c>
      <c r="K26" s="36">
        <v>7</v>
      </c>
      <c r="L26" s="37" t="s">
        <v>205</v>
      </c>
      <c r="M26" s="37" t="s">
        <v>206</v>
      </c>
      <c r="N26" s="37" t="s">
        <v>207</v>
      </c>
      <c r="O26" s="37" t="s">
        <v>208</v>
      </c>
      <c r="P26" s="37" t="s">
        <v>209</v>
      </c>
      <c r="Q26" s="37" t="s">
        <v>210</v>
      </c>
      <c r="R26" s="37" t="s">
        <v>211</v>
      </c>
      <c r="S26" s="37" t="s">
        <v>45</v>
      </c>
      <c r="T26" s="37" t="s">
        <v>45</v>
      </c>
      <c r="U26" s="37" t="s">
        <v>212</v>
      </c>
      <c r="V26" s="37" t="s">
        <v>19</v>
      </c>
      <c r="W26" s="1">
        <f>VLOOKUP(A26,'Points Table'!A$3:J$43,IF('R1 XCO OHal'!V26="A Grade / Juniors",4,IF('R1 XCO OHal'!V26="B Grade",6,IF('R1 XCO OHal'!V26="C Grade",8,10))))</f>
        <v>304</v>
      </c>
    </row>
    <row r="27" spans="1:23">
      <c r="A27" s="69">
        <v>7</v>
      </c>
      <c r="B27" s="69" t="s">
        <v>173</v>
      </c>
      <c r="C27" s="1">
        <v>105</v>
      </c>
      <c r="D27" s="69" t="s">
        <v>970</v>
      </c>
      <c r="E27" s="1">
        <v>5</v>
      </c>
      <c r="F27" s="70">
        <v>5.1540856481481483E-2</v>
      </c>
      <c r="G27" s="69" t="s">
        <v>659</v>
      </c>
      <c r="H27" s="69" t="s">
        <v>601</v>
      </c>
      <c r="I27" s="69" t="s">
        <v>660</v>
      </c>
      <c r="J27" s="69" t="s">
        <v>604</v>
      </c>
      <c r="K27" s="36">
        <v>7</v>
      </c>
      <c r="L27" s="37" t="s">
        <v>213</v>
      </c>
      <c r="M27" s="37" t="s">
        <v>214</v>
      </c>
      <c r="N27" s="37" t="s">
        <v>215</v>
      </c>
      <c r="O27" s="37" t="s">
        <v>216</v>
      </c>
      <c r="P27" s="37" t="s">
        <v>217</v>
      </c>
      <c r="Q27" s="37" t="s">
        <v>218</v>
      </c>
      <c r="R27" s="37" t="s">
        <v>47</v>
      </c>
      <c r="S27" s="37" t="s">
        <v>45</v>
      </c>
      <c r="T27" s="37" t="s">
        <v>45</v>
      </c>
      <c r="U27" s="37" t="s">
        <v>219</v>
      </c>
      <c r="V27" s="37" t="s">
        <v>19</v>
      </c>
      <c r="W27" s="1">
        <f>VLOOKUP(A27,'Points Table'!A$3:J$43,IF('R1 XCO OHal'!V27="A Grade / Juniors",4,IF('R1 XCO OHal'!V27="B Grade",6,IF('R1 XCO OHal'!V27="C Grade",8,10))))</f>
        <v>296</v>
      </c>
    </row>
    <row r="28" spans="1:23">
      <c r="A28" s="69">
        <v>8</v>
      </c>
      <c r="B28" s="69" t="s">
        <v>173</v>
      </c>
      <c r="C28" s="1">
        <v>114</v>
      </c>
      <c r="D28" s="69" t="s">
        <v>971</v>
      </c>
      <c r="E28" s="1">
        <v>5</v>
      </c>
      <c r="F28" s="70">
        <v>5.1669444444444441E-2</v>
      </c>
      <c r="G28" s="69" t="s">
        <v>661</v>
      </c>
      <c r="H28" s="69" t="s">
        <v>662</v>
      </c>
      <c r="I28" s="69" t="s">
        <v>663</v>
      </c>
      <c r="J28" s="69" t="s">
        <v>617</v>
      </c>
      <c r="K28" s="36">
        <v>7</v>
      </c>
      <c r="L28" s="37" t="s">
        <v>220</v>
      </c>
      <c r="M28" s="37" t="s">
        <v>221</v>
      </c>
      <c r="N28" s="37" t="s">
        <v>222</v>
      </c>
      <c r="O28" s="37" t="s">
        <v>223</v>
      </c>
      <c r="P28" s="37" t="s">
        <v>224</v>
      </c>
      <c r="Q28" s="37" t="s">
        <v>225</v>
      </c>
      <c r="R28" s="37" t="s">
        <v>226</v>
      </c>
      <c r="S28" s="37" t="s">
        <v>45</v>
      </c>
      <c r="T28" s="37" t="s">
        <v>45</v>
      </c>
      <c r="U28" s="37" t="s">
        <v>227</v>
      </c>
      <c r="V28" s="37" t="s">
        <v>19</v>
      </c>
      <c r="W28" s="1">
        <f>VLOOKUP(A28,'Points Table'!A$3:J$43,IF('R1 XCO OHal'!V28="A Grade / Juniors",4,IF('R1 XCO OHal'!V28="B Grade",6,IF('R1 XCO OHal'!V28="C Grade",8,10))))</f>
        <v>288</v>
      </c>
    </row>
    <row r="29" spans="1:23">
      <c r="A29" s="69">
        <v>9</v>
      </c>
      <c r="B29" s="69" t="s">
        <v>173</v>
      </c>
      <c r="C29" s="1">
        <v>101</v>
      </c>
      <c r="D29" s="69" t="s">
        <v>972</v>
      </c>
      <c r="E29" s="1">
        <v>5</v>
      </c>
      <c r="F29" s="70">
        <v>5.1973379629629626E-2</v>
      </c>
      <c r="G29" s="69" t="s">
        <v>664</v>
      </c>
      <c r="H29" s="69" t="s">
        <v>665</v>
      </c>
      <c r="I29" s="69" t="s">
        <v>666</v>
      </c>
      <c r="J29" s="69" t="s">
        <v>667</v>
      </c>
      <c r="K29" s="36">
        <v>7</v>
      </c>
      <c r="L29" s="37" t="s">
        <v>228</v>
      </c>
      <c r="M29" s="37" t="s">
        <v>229</v>
      </c>
      <c r="N29" s="37" t="s">
        <v>230</v>
      </c>
      <c r="O29" s="37" t="s">
        <v>231</v>
      </c>
      <c r="P29" s="37" t="s">
        <v>232</v>
      </c>
      <c r="Q29" s="37" t="s">
        <v>233</v>
      </c>
      <c r="R29" s="37" t="s">
        <v>234</v>
      </c>
      <c r="S29" s="37" t="s">
        <v>45</v>
      </c>
      <c r="T29" s="37" t="s">
        <v>45</v>
      </c>
      <c r="U29" s="37" t="s">
        <v>235</v>
      </c>
      <c r="V29" s="37" t="s">
        <v>19</v>
      </c>
      <c r="W29" s="1">
        <f>VLOOKUP(A29,'Points Table'!A$3:J$43,IF('R1 XCO OHal'!V29="A Grade / Juniors",4,IF('R1 XCO OHal'!V29="B Grade",6,IF('R1 XCO OHal'!V29="C Grade",8,10))))</f>
        <v>280</v>
      </c>
    </row>
    <row r="30" spans="1:23">
      <c r="A30" s="69">
        <v>10</v>
      </c>
      <c r="B30" s="69" t="s">
        <v>173</v>
      </c>
      <c r="C30" s="1">
        <v>106</v>
      </c>
      <c r="D30" s="69" t="s">
        <v>973</v>
      </c>
      <c r="E30" s="1">
        <v>5</v>
      </c>
      <c r="F30" s="70">
        <v>5.2083333333333336E-2</v>
      </c>
      <c r="G30" s="69" t="s">
        <v>668</v>
      </c>
      <c r="H30" s="69" t="s">
        <v>669</v>
      </c>
      <c r="I30" s="69" t="s">
        <v>670</v>
      </c>
      <c r="J30" s="69" t="s">
        <v>654</v>
      </c>
      <c r="K30" s="36">
        <v>7</v>
      </c>
      <c r="L30" s="37" t="s">
        <v>236</v>
      </c>
      <c r="M30" s="37" t="s">
        <v>237</v>
      </c>
      <c r="N30" s="37" t="s">
        <v>238</v>
      </c>
      <c r="O30" s="37" t="s">
        <v>239</v>
      </c>
      <c r="P30" s="37" t="s">
        <v>240</v>
      </c>
      <c r="Q30" s="37" t="s">
        <v>241</v>
      </c>
      <c r="R30" s="37" t="s">
        <v>242</v>
      </c>
      <c r="S30" s="37" t="s">
        <v>45</v>
      </c>
      <c r="T30" s="37" t="s">
        <v>45</v>
      </c>
      <c r="U30" s="37" t="s">
        <v>243</v>
      </c>
      <c r="V30" s="37" t="s">
        <v>19</v>
      </c>
      <c r="W30" s="1">
        <f>VLOOKUP(A30,'Points Table'!A$3:J$43,IF('R1 XCO OHal'!V30="A Grade / Juniors",4,IF('R1 XCO OHal'!V30="B Grade",6,IF('R1 XCO OHal'!V30="C Grade",8,10))))</f>
        <v>272</v>
      </c>
    </row>
    <row r="31" spans="1:23">
      <c r="A31" s="69">
        <v>11</v>
      </c>
      <c r="B31" s="69" t="s">
        <v>173</v>
      </c>
      <c r="C31" s="1">
        <v>119</v>
      </c>
      <c r="D31" s="69" t="s">
        <v>974</v>
      </c>
      <c r="E31" s="1">
        <v>5</v>
      </c>
      <c r="F31" s="70">
        <v>5.2815972222222222E-2</v>
      </c>
      <c r="G31" s="69" t="s">
        <v>671</v>
      </c>
      <c r="H31" s="69" t="s">
        <v>672</v>
      </c>
      <c r="I31" s="69" t="s">
        <v>673</v>
      </c>
      <c r="J31" s="69" t="s">
        <v>619</v>
      </c>
      <c r="K31" s="36">
        <v>7</v>
      </c>
      <c r="L31" s="37" t="s">
        <v>244</v>
      </c>
      <c r="M31" s="37" t="s">
        <v>245</v>
      </c>
      <c r="N31" s="37" t="s">
        <v>246</v>
      </c>
      <c r="O31" s="37" t="s">
        <v>247</v>
      </c>
      <c r="P31" s="37" t="s">
        <v>248</v>
      </c>
      <c r="Q31" s="37" t="s">
        <v>249</v>
      </c>
      <c r="R31" s="37" t="s">
        <v>250</v>
      </c>
      <c r="S31" s="37" t="s">
        <v>45</v>
      </c>
      <c r="T31" s="37" t="s">
        <v>45</v>
      </c>
      <c r="U31" s="37" t="s">
        <v>251</v>
      </c>
      <c r="V31" s="37" t="s">
        <v>19</v>
      </c>
      <c r="W31" s="1">
        <f>VLOOKUP(A31,'Points Table'!A$3:J$43,IF('R1 XCO OHal'!V31="A Grade / Juniors",4,IF('R1 XCO OHal'!V31="B Grade",6,IF('R1 XCO OHal'!V31="C Grade",8,10))))</f>
        <v>264</v>
      </c>
    </row>
    <row r="32" spans="1:23">
      <c r="A32" s="69">
        <v>12</v>
      </c>
      <c r="B32" s="69" t="s">
        <v>173</v>
      </c>
      <c r="C32" s="1">
        <v>125</v>
      </c>
      <c r="D32" s="69" t="s">
        <v>975</v>
      </c>
      <c r="E32" s="1">
        <v>5</v>
      </c>
      <c r="F32" s="70">
        <v>5.3432407407407408E-2</v>
      </c>
      <c r="G32" s="69" t="s">
        <v>674</v>
      </c>
      <c r="H32" s="69" t="s">
        <v>651</v>
      </c>
      <c r="I32" s="69" t="s">
        <v>675</v>
      </c>
      <c r="J32" s="69" t="s">
        <v>670</v>
      </c>
      <c r="K32" s="36">
        <v>7</v>
      </c>
      <c r="L32" s="37" t="s">
        <v>252</v>
      </c>
      <c r="M32" s="37" t="s">
        <v>253</v>
      </c>
      <c r="N32" s="37" t="s">
        <v>254</v>
      </c>
      <c r="O32" s="37" t="s">
        <v>255</v>
      </c>
      <c r="P32" s="37" t="s">
        <v>256</v>
      </c>
      <c r="Q32" s="37" t="s">
        <v>257</v>
      </c>
      <c r="R32" s="37" t="s">
        <v>258</v>
      </c>
      <c r="S32" s="37" t="s">
        <v>45</v>
      </c>
      <c r="T32" s="37" t="s">
        <v>45</v>
      </c>
      <c r="U32" s="37" t="s">
        <v>259</v>
      </c>
      <c r="V32" s="37" t="s">
        <v>19</v>
      </c>
      <c r="W32" s="1">
        <f>VLOOKUP(A32,'Points Table'!A$3:J$43,IF('R1 XCO OHal'!V32="A Grade / Juniors",4,IF('R1 XCO OHal'!V32="B Grade",6,IF('R1 XCO OHal'!V32="C Grade",8,10))))</f>
        <v>256</v>
      </c>
    </row>
    <row r="33" spans="1:23">
      <c r="A33" s="69">
        <v>13</v>
      </c>
      <c r="B33" s="69" t="s">
        <v>173</v>
      </c>
      <c r="C33" s="1">
        <v>123</v>
      </c>
      <c r="D33" s="69" t="s">
        <v>976</v>
      </c>
      <c r="E33" s="1">
        <v>5</v>
      </c>
      <c r="F33" s="70">
        <v>5.3624189814814816E-2</v>
      </c>
      <c r="G33" s="69" t="s">
        <v>676</v>
      </c>
      <c r="H33" s="69" t="s">
        <v>677</v>
      </c>
      <c r="I33" s="69" t="s">
        <v>678</v>
      </c>
      <c r="J33" s="69" t="s">
        <v>679</v>
      </c>
      <c r="K33" s="36">
        <v>6</v>
      </c>
      <c r="L33" s="37" t="s">
        <v>260</v>
      </c>
      <c r="M33" s="37" t="s">
        <v>261</v>
      </c>
      <c r="N33" s="37" t="s">
        <v>262</v>
      </c>
      <c r="O33" s="37" t="s">
        <v>263</v>
      </c>
      <c r="P33" s="37" t="s">
        <v>264</v>
      </c>
      <c r="Q33" s="37" t="s">
        <v>265</v>
      </c>
      <c r="R33" s="37" t="s">
        <v>45</v>
      </c>
      <c r="S33" s="37" t="s">
        <v>45</v>
      </c>
      <c r="T33" s="37" t="s">
        <v>45</v>
      </c>
      <c r="U33" s="37" t="s">
        <v>266</v>
      </c>
      <c r="V33" s="37" t="s">
        <v>19</v>
      </c>
      <c r="W33" s="1">
        <f>VLOOKUP(A33,'Points Table'!A$3:J$43,IF('R1 XCO OHal'!V33="A Grade / Juniors",4,IF('R1 XCO OHal'!V33="B Grade",6,IF('R1 XCO OHal'!V33="C Grade",8,10))))</f>
        <v>248</v>
      </c>
    </row>
    <row r="34" spans="1:23">
      <c r="A34" s="69">
        <v>14</v>
      </c>
      <c r="B34" s="69" t="s">
        <v>173</v>
      </c>
      <c r="C34" s="1">
        <v>121</v>
      </c>
      <c r="D34" s="69" t="s">
        <v>977</v>
      </c>
      <c r="E34" s="1">
        <v>5</v>
      </c>
      <c r="F34" s="70">
        <v>5.388136574074074E-2</v>
      </c>
      <c r="G34" s="69" t="s">
        <v>680</v>
      </c>
      <c r="H34" s="69" t="s">
        <v>681</v>
      </c>
      <c r="I34" s="69" t="s">
        <v>634</v>
      </c>
      <c r="J34" s="69" t="s">
        <v>682</v>
      </c>
      <c r="K34" s="36">
        <v>6</v>
      </c>
      <c r="L34" s="37" t="s">
        <v>267</v>
      </c>
      <c r="M34" s="37" t="s">
        <v>268</v>
      </c>
      <c r="N34" s="37" t="s">
        <v>269</v>
      </c>
      <c r="O34" s="37" t="s">
        <v>270</v>
      </c>
      <c r="P34" s="37" t="s">
        <v>271</v>
      </c>
      <c r="Q34" s="37" t="s">
        <v>272</v>
      </c>
      <c r="R34" s="37" t="s">
        <v>45</v>
      </c>
      <c r="S34" s="37" t="s">
        <v>45</v>
      </c>
      <c r="T34" s="37" t="s">
        <v>45</v>
      </c>
      <c r="U34" s="37" t="s">
        <v>273</v>
      </c>
      <c r="V34" s="37" t="s">
        <v>19</v>
      </c>
      <c r="W34" s="1">
        <f>VLOOKUP(A34,'Points Table'!A$3:J$43,IF('R1 XCO OHal'!V34="A Grade / Juniors",4,IF('R1 XCO OHal'!V34="B Grade",6,IF('R1 XCO OHal'!V34="C Grade",8,10))))</f>
        <v>240</v>
      </c>
    </row>
    <row r="35" spans="1:23">
      <c r="A35" s="69">
        <v>15</v>
      </c>
      <c r="B35" s="69" t="s">
        <v>173</v>
      </c>
      <c r="C35" s="1">
        <v>113</v>
      </c>
      <c r="D35" s="69" t="s">
        <v>978</v>
      </c>
      <c r="E35" s="1">
        <v>5</v>
      </c>
      <c r="F35" s="70">
        <v>5.4045023148148151E-2</v>
      </c>
      <c r="G35" s="69" t="s">
        <v>683</v>
      </c>
      <c r="H35" s="69" t="s">
        <v>684</v>
      </c>
      <c r="I35" s="69" t="s">
        <v>685</v>
      </c>
      <c r="J35" s="69" t="s">
        <v>663</v>
      </c>
      <c r="K35" s="36">
        <v>6</v>
      </c>
      <c r="L35" s="37" t="s">
        <v>274</v>
      </c>
      <c r="M35" s="37" t="s">
        <v>275</v>
      </c>
      <c r="N35" s="37" t="s">
        <v>276</v>
      </c>
      <c r="O35" s="37" t="s">
        <v>277</v>
      </c>
      <c r="P35" s="37" t="s">
        <v>278</v>
      </c>
      <c r="Q35" s="37" t="s">
        <v>279</v>
      </c>
      <c r="R35" s="37" t="s">
        <v>45</v>
      </c>
      <c r="S35" s="37" t="s">
        <v>45</v>
      </c>
      <c r="T35" s="37" t="s">
        <v>45</v>
      </c>
      <c r="U35" s="37" t="s">
        <v>280</v>
      </c>
      <c r="V35" s="37" t="s">
        <v>19</v>
      </c>
      <c r="W35" s="1">
        <f>VLOOKUP(A35,'Points Table'!A$3:J$43,IF('R1 XCO OHal'!V35="A Grade / Juniors",4,IF('R1 XCO OHal'!V35="B Grade",6,IF('R1 XCO OHal'!V35="C Grade",8,10))))</f>
        <v>232</v>
      </c>
    </row>
    <row r="36" spans="1:23">
      <c r="A36" s="69">
        <v>16</v>
      </c>
      <c r="B36" s="69" t="s">
        <v>173</v>
      </c>
      <c r="C36" s="1">
        <v>120</v>
      </c>
      <c r="D36" s="69" t="s">
        <v>979</v>
      </c>
      <c r="E36" s="1">
        <v>5</v>
      </c>
      <c r="F36" s="70">
        <v>5.4217592592592595E-2</v>
      </c>
      <c r="G36" s="69" t="s">
        <v>686</v>
      </c>
      <c r="H36" s="69" t="s">
        <v>612</v>
      </c>
      <c r="I36" s="69" t="s">
        <v>687</v>
      </c>
      <c r="J36" s="69" t="s">
        <v>688</v>
      </c>
      <c r="K36" s="36">
        <v>6</v>
      </c>
      <c r="L36" s="37" t="s">
        <v>281</v>
      </c>
      <c r="M36" s="37" t="s">
        <v>282</v>
      </c>
      <c r="N36" s="37" t="s">
        <v>283</v>
      </c>
      <c r="O36" s="37" t="s">
        <v>284</v>
      </c>
      <c r="P36" s="37" t="s">
        <v>285</v>
      </c>
      <c r="Q36" s="37" t="s">
        <v>286</v>
      </c>
      <c r="R36" s="37" t="s">
        <v>45</v>
      </c>
      <c r="S36" s="37" t="s">
        <v>45</v>
      </c>
      <c r="T36" s="37" t="s">
        <v>45</v>
      </c>
      <c r="U36" s="37" t="s">
        <v>287</v>
      </c>
      <c r="V36" s="37" t="s">
        <v>19</v>
      </c>
      <c r="W36" s="1">
        <f>VLOOKUP(A36,'Points Table'!A$3:J$43,IF('R1 XCO OHal'!V36="A Grade / Juniors",4,IF('R1 XCO OHal'!V36="B Grade",6,IF('R1 XCO OHal'!V36="C Grade",8,10))))</f>
        <v>224</v>
      </c>
    </row>
    <row r="37" spans="1:23">
      <c r="A37" s="69">
        <v>17</v>
      </c>
      <c r="B37" s="69" t="s">
        <v>173</v>
      </c>
      <c r="C37" s="1">
        <v>108</v>
      </c>
      <c r="D37" s="69" t="s">
        <v>980</v>
      </c>
      <c r="E37" s="1">
        <v>5</v>
      </c>
      <c r="F37" s="70">
        <v>5.425578703703704E-2</v>
      </c>
      <c r="G37" s="69" t="s">
        <v>689</v>
      </c>
      <c r="H37" s="69" t="s">
        <v>624</v>
      </c>
      <c r="I37" s="69" t="s">
        <v>633</v>
      </c>
      <c r="J37" s="69" t="s">
        <v>690</v>
      </c>
      <c r="K37" s="36">
        <v>5</v>
      </c>
      <c r="L37" s="37" t="s">
        <v>288</v>
      </c>
      <c r="M37" s="37" t="s">
        <v>289</v>
      </c>
      <c r="N37" s="37" t="s">
        <v>290</v>
      </c>
      <c r="O37" s="37" t="s">
        <v>291</v>
      </c>
      <c r="P37" s="37" t="s">
        <v>292</v>
      </c>
      <c r="Q37" s="37" t="s">
        <v>45</v>
      </c>
      <c r="R37" s="37" t="s">
        <v>45</v>
      </c>
      <c r="S37" s="37" t="s">
        <v>45</v>
      </c>
      <c r="T37" s="37" t="s">
        <v>45</v>
      </c>
      <c r="U37" s="37" t="s">
        <v>293</v>
      </c>
      <c r="V37" s="37" t="s">
        <v>19</v>
      </c>
      <c r="W37" s="1">
        <f>VLOOKUP(A37,'Points Table'!A$3:J$43,IF('R1 XCO OHal'!V37="A Grade / Juniors",4,IF('R1 XCO OHal'!V37="B Grade",6,IF('R1 XCO OHal'!V37="C Grade",8,10))))</f>
        <v>216</v>
      </c>
    </row>
    <row r="38" spans="1:23">
      <c r="A38" s="69">
        <v>18</v>
      </c>
      <c r="B38" s="69" t="s">
        <v>173</v>
      </c>
      <c r="C38" s="1">
        <v>110</v>
      </c>
      <c r="D38" s="69" t="s">
        <v>981</v>
      </c>
      <c r="E38" s="1">
        <v>5</v>
      </c>
      <c r="F38" s="70">
        <v>5.425578703703704E-2</v>
      </c>
      <c r="G38" s="69" t="s">
        <v>691</v>
      </c>
      <c r="H38" s="69" t="s">
        <v>692</v>
      </c>
      <c r="I38" s="69" t="s">
        <v>693</v>
      </c>
      <c r="J38" s="69" t="s">
        <v>690</v>
      </c>
      <c r="K38" s="36">
        <v>5</v>
      </c>
      <c r="L38" s="37" t="s">
        <v>294</v>
      </c>
      <c r="M38" s="37" t="s">
        <v>295</v>
      </c>
      <c r="N38" s="37" t="s">
        <v>296</v>
      </c>
      <c r="O38" s="37" t="s">
        <v>297</v>
      </c>
      <c r="P38" s="37" t="s">
        <v>298</v>
      </c>
      <c r="Q38" s="37" t="s">
        <v>45</v>
      </c>
      <c r="R38" s="37" t="s">
        <v>45</v>
      </c>
      <c r="S38" s="37" t="s">
        <v>45</v>
      </c>
      <c r="T38" s="37" t="s">
        <v>45</v>
      </c>
      <c r="U38" s="37" t="s">
        <v>299</v>
      </c>
      <c r="V38" s="37" t="s">
        <v>19</v>
      </c>
      <c r="W38" s="1">
        <f>VLOOKUP(A38,'Points Table'!A$3:J$43,IF('R1 XCO OHal'!V38="A Grade / Juniors",4,IF('R1 XCO OHal'!V38="B Grade",6,IF('R1 XCO OHal'!V38="C Grade",8,10))))</f>
        <v>208</v>
      </c>
    </row>
    <row r="39" spans="1:23">
      <c r="A39" s="69">
        <v>19</v>
      </c>
      <c r="B39" s="69" t="s">
        <v>173</v>
      </c>
      <c r="C39" s="1">
        <v>109</v>
      </c>
      <c r="D39" s="69" t="s">
        <v>982</v>
      </c>
      <c r="E39" s="1">
        <v>5</v>
      </c>
      <c r="F39" s="70">
        <v>5.4716087962962963E-2</v>
      </c>
      <c r="G39" s="69" t="s">
        <v>694</v>
      </c>
      <c r="H39" s="69" t="s">
        <v>695</v>
      </c>
      <c r="I39" s="69" t="s">
        <v>696</v>
      </c>
      <c r="J39" s="69" t="s">
        <v>697</v>
      </c>
      <c r="K39" s="36">
        <v>4</v>
      </c>
      <c r="L39" s="37" t="s">
        <v>300</v>
      </c>
      <c r="M39" s="37" t="s">
        <v>301</v>
      </c>
      <c r="N39" s="37" t="s">
        <v>302</v>
      </c>
      <c r="O39" s="37" t="s">
        <v>303</v>
      </c>
      <c r="P39" s="37" t="s">
        <v>45</v>
      </c>
      <c r="Q39" s="37" t="s">
        <v>45</v>
      </c>
      <c r="R39" s="37" t="s">
        <v>45</v>
      </c>
      <c r="S39" s="37" t="s">
        <v>45</v>
      </c>
      <c r="T39" s="37" t="s">
        <v>45</v>
      </c>
      <c r="U39" s="37" t="s">
        <v>304</v>
      </c>
      <c r="V39" s="37" t="s">
        <v>19</v>
      </c>
      <c r="W39" s="1">
        <f>VLOOKUP(A39,'Points Table'!A$3:J$43,IF('R1 XCO OHal'!V39="A Grade / Juniors",4,IF('R1 XCO OHal'!V39="B Grade",6,IF('R1 XCO OHal'!V39="C Grade",8,10))))</f>
        <v>200</v>
      </c>
    </row>
    <row r="40" spans="1:23">
      <c r="A40" s="69">
        <v>20</v>
      </c>
      <c r="B40" s="69" t="s">
        <v>173</v>
      </c>
      <c r="C40" s="1">
        <v>122</v>
      </c>
      <c r="D40" s="69" t="s">
        <v>983</v>
      </c>
      <c r="E40" s="1">
        <v>5</v>
      </c>
      <c r="F40" s="70">
        <v>5.669421296296296E-2</v>
      </c>
      <c r="G40" s="69" t="s">
        <v>698</v>
      </c>
      <c r="H40" s="69" t="s">
        <v>597</v>
      </c>
      <c r="I40" s="69" t="s">
        <v>699</v>
      </c>
      <c r="J40" s="69" t="s">
        <v>700</v>
      </c>
      <c r="K40" s="36">
        <v>4</v>
      </c>
      <c r="L40" s="37" t="s">
        <v>305</v>
      </c>
      <c r="M40" s="37" t="s">
        <v>103</v>
      </c>
      <c r="N40" s="37" t="s">
        <v>306</v>
      </c>
      <c r="O40" s="37" t="s">
        <v>307</v>
      </c>
      <c r="P40" s="37" t="s">
        <v>45</v>
      </c>
      <c r="Q40" s="37" t="s">
        <v>45</v>
      </c>
      <c r="R40" s="37" t="s">
        <v>45</v>
      </c>
      <c r="S40" s="37" t="s">
        <v>45</v>
      </c>
      <c r="T40" s="37" t="s">
        <v>45</v>
      </c>
      <c r="U40" s="37" t="s">
        <v>308</v>
      </c>
      <c r="V40" s="37" t="s">
        <v>19</v>
      </c>
      <c r="W40" s="1">
        <f>VLOOKUP(A40,'Points Table'!A$3:J$43,IF('R1 XCO OHal'!V40="A Grade / Juniors",4,IF('R1 XCO OHal'!V40="B Grade",6,IF('R1 XCO OHal'!V40="C Grade",8,10))))</f>
        <v>196</v>
      </c>
    </row>
    <row r="41" spans="1:23">
      <c r="A41" s="69">
        <v>21</v>
      </c>
      <c r="B41" s="69" t="s">
        <v>173</v>
      </c>
      <c r="C41" s="1">
        <v>118</v>
      </c>
      <c r="D41" s="69" t="s">
        <v>984</v>
      </c>
      <c r="E41" s="1">
        <v>5</v>
      </c>
      <c r="F41" s="70">
        <v>5.7008101851851851E-2</v>
      </c>
      <c r="G41" s="69" t="s">
        <v>701</v>
      </c>
      <c r="H41" s="69" t="s">
        <v>667</v>
      </c>
      <c r="I41" s="69" t="s">
        <v>702</v>
      </c>
      <c r="J41" s="69" t="s">
        <v>703</v>
      </c>
      <c r="K41" s="36">
        <v>4</v>
      </c>
      <c r="L41" s="37" t="s">
        <v>309</v>
      </c>
      <c r="M41" s="37" t="s">
        <v>310</v>
      </c>
      <c r="N41" s="37" t="s">
        <v>311</v>
      </c>
      <c r="O41" s="37" t="s">
        <v>312</v>
      </c>
      <c r="P41" s="37" t="s">
        <v>45</v>
      </c>
      <c r="Q41" s="37" t="s">
        <v>45</v>
      </c>
      <c r="R41" s="37" t="s">
        <v>45</v>
      </c>
      <c r="S41" s="37" t="s">
        <v>45</v>
      </c>
      <c r="T41" s="37" t="s">
        <v>45</v>
      </c>
      <c r="U41" s="37" t="s">
        <v>313</v>
      </c>
      <c r="V41" s="37" t="s">
        <v>19</v>
      </c>
      <c r="W41" s="1">
        <f>VLOOKUP(A41,'Points Table'!A$3:J$43,IF('R1 XCO OHal'!V41="A Grade / Juniors",4,IF('R1 XCO OHal'!V41="B Grade",6,IF('R1 XCO OHal'!V41="C Grade",8,10))))</f>
        <v>192</v>
      </c>
    </row>
    <row r="42" spans="1:23">
      <c r="A42" s="69">
        <v>22</v>
      </c>
      <c r="B42" s="69" t="s">
        <v>173</v>
      </c>
      <c r="C42" s="1">
        <v>116</v>
      </c>
      <c r="D42" s="69" t="s">
        <v>985</v>
      </c>
      <c r="E42" s="1">
        <v>5</v>
      </c>
      <c r="F42" s="70">
        <v>6.1742361111111109E-2</v>
      </c>
      <c r="G42" s="69" t="s">
        <v>704</v>
      </c>
      <c r="H42" s="69" t="s">
        <v>705</v>
      </c>
      <c r="I42" s="69" t="s">
        <v>706</v>
      </c>
      <c r="J42" s="69" t="s">
        <v>707</v>
      </c>
      <c r="K42" s="36">
        <v>7</v>
      </c>
      <c r="L42" s="37" t="s">
        <v>315</v>
      </c>
      <c r="M42" s="37" t="s">
        <v>316</v>
      </c>
      <c r="N42" s="37" t="s">
        <v>150</v>
      </c>
      <c r="O42" s="37" t="s">
        <v>317</v>
      </c>
      <c r="P42" s="37" t="s">
        <v>318</v>
      </c>
      <c r="Q42" s="37" t="s">
        <v>319</v>
      </c>
      <c r="R42" s="37" t="s">
        <v>320</v>
      </c>
      <c r="S42" s="37" t="s">
        <v>45</v>
      </c>
      <c r="T42" s="37" t="s">
        <v>45</v>
      </c>
      <c r="U42" s="37" t="s">
        <v>321</v>
      </c>
      <c r="V42" s="37" t="s">
        <v>19</v>
      </c>
      <c r="W42" s="1">
        <f>VLOOKUP(A42,'Points Table'!A$3:J$43,IF('R1 XCO OHal'!V42="A Grade / Juniors",4,IF('R1 XCO OHal'!V42="B Grade",6,IF('R1 XCO OHal'!V42="C Grade",8,10))))</f>
        <v>188</v>
      </c>
    </row>
    <row r="43" spans="1:23">
      <c r="A43" s="69">
        <v>23</v>
      </c>
      <c r="B43" s="69" t="s">
        <v>173</v>
      </c>
      <c r="C43" s="1">
        <v>112</v>
      </c>
      <c r="D43" s="69" t="s">
        <v>986</v>
      </c>
      <c r="E43" s="1">
        <v>2</v>
      </c>
      <c r="F43" s="70">
        <v>2.4749768518518518E-2</v>
      </c>
      <c r="G43" s="69" t="s">
        <v>618</v>
      </c>
      <c r="H43" s="69" t="s">
        <v>708</v>
      </c>
      <c r="I43" s="69" t="s">
        <v>709</v>
      </c>
      <c r="J43" s="69" t="s">
        <v>710</v>
      </c>
      <c r="K43" s="36">
        <v>7</v>
      </c>
      <c r="L43" s="37" t="s">
        <v>322</v>
      </c>
      <c r="M43" s="37" t="s">
        <v>323</v>
      </c>
      <c r="N43" s="37" t="s">
        <v>324</v>
      </c>
      <c r="O43" s="37" t="s">
        <v>325</v>
      </c>
      <c r="P43" s="37" t="s">
        <v>326</v>
      </c>
      <c r="Q43" s="37" t="s">
        <v>327</v>
      </c>
      <c r="R43" s="37" t="s">
        <v>328</v>
      </c>
      <c r="S43" s="37" t="s">
        <v>45</v>
      </c>
      <c r="T43" s="37" t="s">
        <v>45</v>
      </c>
      <c r="U43" s="37" t="s">
        <v>329</v>
      </c>
      <c r="V43" s="37" t="s">
        <v>19</v>
      </c>
      <c r="W43" s="1">
        <f>VLOOKUP(A43,'Points Table'!A$3:J$43,IF('R1 XCO OHal'!V43="A Grade / Juniors",4,IF('R1 XCO OHal'!V43="B Grade",6,IF('R1 XCO OHal'!V43="C Grade",8,10))))</f>
        <v>184</v>
      </c>
    </row>
    <row r="44" spans="1:23">
      <c r="A44" s="69">
        <v>1</v>
      </c>
      <c r="B44" s="69" t="s">
        <v>527</v>
      </c>
      <c r="C44" s="1">
        <v>132</v>
      </c>
      <c r="D44" s="69" t="s">
        <v>987</v>
      </c>
      <c r="E44" s="1">
        <v>4</v>
      </c>
      <c r="F44" s="70">
        <v>4.6843402777777779E-2</v>
      </c>
      <c r="G44" s="69" t="s">
        <v>575</v>
      </c>
      <c r="H44" s="69" t="s">
        <v>711</v>
      </c>
      <c r="I44" s="69" t="s">
        <v>712</v>
      </c>
      <c r="J44" s="69" t="s">
        <v>713</v>
      </c>
      <c r="K44" s="36">
        <v>7</v>
      </c>
      <c r="L44" s="37" t="s">
        <v>330</v>
      </c>
      <c r="M44" s="37" t="s">
        <v>331</v>
      </c>
      <c r="N44" s="37" t="s">
        <v>294</v>
      </c>
      <c r="O44" s="37" t="s">
        <v>332</v>
      </c>
      <c r="P44" s="37" t="s">
        <v>333</v>
      </c>
      <c r="Q44" s="37" t="s">
        <v>334</v>
      </c>
      <c r="R44" s="37" t="s">
        <v>335</v>
      </c>
      <c r="S44" s="37" t="s">
        <v>45</v>
      </c>
      <c r="T44" s="37" t="s">
        <v>45</v>
      </c>
      <c r="U44" s="37" t="s">
        <v>336</v>
      </c>
      <c r="V44" s="37" t="s">
        <v>19</v>
      </c>
      <c r="W44" s="1">
        <f>VLOOKUP(A44,'Points Table'!A$3:J$43,IF('R1 XCO OHal'!V44="A Grade / Juniors",4,IF('R1 XCO OHal'!V44="B Grade",6,IF('R1 XCO OHal'!V44="C Grade",8,10))))</f>
        <v>400</v>
      </c>
    </row>
    <row r="45" spans="1:23">
      <c r="A45" s="69">
        <v>2</v>
      </c>
      <c r="B45" s="69" t="s">
        <v>527</v>
      </c>
      <c r="C45" s="1">
        <v>135</v>
      </c>
      <c r="D45" s="69" t="s">
        <v>988</v>
      </c>
      <c r="E45" s="1">
        <v>4</v>
      </c>
      <c r="F45" s="70">
        <v>4.6936921296296299E-2</v>
      </c>
      <c r="G45" s="69" t="s">
        <v>714</v>
      </c>
      <c r="H45" s="69" t="s">
        <v>715</v>
      </c>
      <c r="I45" s="69" t="s">
        <v>716</v>
      </c>
      <c r="J45" s="69" t="s">
        <v>633</v>
      </c>
      <c r="K45" s="36">
        <v>6</v>
      </c>
      <c r="L45" s="37" t="s">
        <v>337</v>
      </c>
      <c r="M45" s="37" t="s">
        <v>202</v>
      </c>
      <c r="N45" s="37" t="s">
        <v>338</v>
      </c>
      <c r="O45" s="37" t="s">
        <v>339</v>
      </c>
      <c r="P45" s="37" t="s">
        <v>340</v>
      </c>
      <c r="Q45" s="37" t="s">
        <v>341</v>
      </c>
      <c r="R45" s="37" t="s">
        <v>45</v>
      </c>
      <c r="S45" s="37" t="s">
        <v>45</v>
      </c>
      <c r="T45" s="37" t="s">
        <v>45</v>
      </c>
      <c r="U45" s="37" t="s">
        <v>342</v>
      </c>
      <c r="V45" s="37" t="s">
        <v>19</v>
      </c>
      <c r="W45" s="1">
        <f>VLOOKUP(A45,'Points Table'!A$3:J$43,IF('R1 XCO OHal'!V45="A Grade / Juniors",4,IF('R1 XCO OHal'!V45="B Grade",6,IF('R1 XCO OHal'!V45="C Grade",8,10))))</f>
        <v>360</v>
      </c>
    </row>
    <row r="46" spans="1:23">
      <c r="A46" s="69">
        <v>3</v>
      </c>
      <c r="B46" s="69" t="s">
        <v>527</v>
      </c>
      <c r="C46" s="1">
        <v>133</v>
      </c>
      <c r="D46" s="69" t="s">
        <v>989</v>
      </c>
      <c r="E46" s="1">
        <v>4</v>
      </c>
      <c r="F46" s="70">
        <v>4.6971990740740738E-2</v>
      </c>
      <c r="G46" s="69" t="s">
        <v>717</v>
      </c>
      <c r="H46" s="69" t="s">
        <v>718</v>
      </c>
      <c r="I46" s="69" t="s">
        <v>702</v>
      </c>
      <c r="J46" s="69" t="s">
        <v>719</v>
      </c>
      <c r="K46" s="36">
        <v>6</v>
      </c>
      <c r="L46" s="37" t="s">
        <v>343</v>
      </c>
      <c r="M46" s="37" t="s">
        <v>344</v>
      </c>
      <c r="N46" s="37" t="s">
        <v>345</v>
      </c>
      <c r="O46" s="37" t="s">
        <v>346</v>
      </c>
      <c r="P46" s="37" t="s">
        <v>347</v>
      </c>
      <c r="Q46" s="37" t="s">
        <v>348</v>
      </c>
      <c r="R46" s="37" t="s">
        <v>45</v>
      </c>
      <c r="S46" s="37" t="s">
        <v>45</v>
      </c>
      <c r="T46" s="37" t="s">
        <v>45</v>
      </c>
      <c r="U46" s="37" t="s">
        <v>349</v>
      </c>
      <c r="V46" s="37" t="s">
        <v>19</v>
      </c>
      <c r="W46" s="1">
        <f>VLOOKUP(A46,'Points Table'!A$3:J$43,IF('R1 XCO OHal'!V46="A Grade / Juniors",4,IF('R1 XCO OHal'!V46="B Grade",6,IF('R1 XCO OHal'!V46="C Grade",8,10))))</f>
        <v>336</v>
      </c>
    </row>
    <row r="47" spans="1:23">
      <c r="A47" s="69">
        <v>4</v>
      </c>
      <c r="B47" s="69" t="s">
        <v>527</v>
      </c>
      <c r="C47" s="1">
        <v>138</v>
      </c>
      <c r="D47" s="69" t="s">
        <v>990</v>
      </c>
      <c r="E47" s="1">
        <v>4</v>
      </c>
      <c r="F47" s="70">
        <v>4.852453703703704E-2</v>
      </c>
      <c r="G47" s="69" t="s">
        <v>720</v>
      </c>
      <c r="H47" s="69" t="s">
        <v>703</v>
      </c>
      <c r="I47" s="69" t="s">
        <v>721</v>
      </c>
      <c r="J47" s="69" t="s">
        <v>722</v>
      </c>
      <c r="K47" s="36">
        <v>6</v>
      </c>
      <c r="L47" s="37" t="s">
        <v>350</v>
      </c>
      <c r="M47" s="37" t="s">
        <v>351</v>
      </c>
      <c r="N47" s="37" t="s">
        <v>324</v>
      </c>
      <c r="O47" s="37" t="s">
        <v>209</v>
      </c>
      <c r="P47" s="37" t="s">
        <v>352</v>
      </c>
      <c r="Q47" s="37" t="s">
        <v>353</v>
      </c>
      <c r="R47" s="37" t="s">
        <v>45</v>
      </c>
      <c r="S47" s="37" t="s">
        <v>45</v>
      </c>
      <c r="T47" s="37" t="s">
        <v>45</v>
      </c>
      <c r="U47" s="37" t="s">
        <v>354</v>
      </c>
      <c r="V47" s="37" t="s">
        <v>19</v>
      </c>
      <c r="W47" s="1">
        <f>VLOOKUP(A47,'Points Table'!A$3:J$43,IF('R1 XCO OHal'!V47="A Grade / Juniors",4,IF('R1 XCO OHal'!V47="B Grade",6,IF('R1 XCO OHal'!V47="C Grade",8,10))))</f>
        <v>320</v>
      </c>
    </row>
    <row r="48" spans="1:23">
      <c r="A48" s="69">
        <v>5</v>
      </c>
      <c r="B48" s="69" t="s">
        <v>527</v>
      </c>
      <c r="C48" s="1">
        <v>136</v>
      </c>
      <c r="D48" s="69" t="s">
        <v>991</v>
      </c>
      <c r="E48" s="1">
        <v>4</v>
      </c>
      <c r="F48" s="70">
        <v>5.3385648148148147E-2</v>
      </c>
      <c r="G48" s="69" t="s">
        <v>723</v>
      </c>
      <c r="H48" s="69" t="s">
        <v>724</v>
      </c>
      <c r="I48" s="69" t="s">
        <v>725</v>
      </c>
      <c r="J48" s="69" t="s">
        <v>726</v>
      </c>
      <c r="K48" s="36">
        <v>6</v>
      </c>
      <c r="L48" s="37" t="s">
        <v>355</v>
      </c>
      <c r="M48" s="37" t="s">
        <v>356</v>
      </c>
      <c r="N48" s="37" t="s">
        <v>357</v>
      </c>
      <c r="O48" s="37" t="s">
        <v>334</v>
      </c>
      <c r="P48" s="37" t="s">
        <v>358</v>
      </c>
      <c r="Q48" s="37" t="s">
        <v>359</v>
      </c>
      <c r="R48" s="37" t="s">
        <v>45</v>
      </c>
      <c r="S48" s="37" t="s">
        <v>45</v>
      </c>
      <c r="T48" s="37" t="s">
        <v>45</v>
      </c>
      <c r="U48" s="37" t="s">
        <v>360</v>
      </c>
      <c r="V48" s="37" t="s">
        <v>19</v>
      </c>
      <c r="W48" s="1">
        <f>VLOOKUP(A48,'Points Table'!A$3:J$43,IF('R1 XCO OHal'!V48="A Grade / Juniors",4,IF('R1 XCO OHal'!V48="B Grade",6,IF('R1 XCO OHal'!V48="C Grade",8,10))))</f>
        <v>312</v>
      </c>
    </row>
    <row r="49" spans="1:23">
      <c r="A49" s="69">
        <v>6</v>
      </c>
      <c r="B49" s="69" t="s">
        <v>527</v>
      </c>
      <c r="C49" s="1">
        <v>134</v>
      </c>
      <c r="D49" s="69" t="s">
        <v>992</v>
      </c>
      <c r="E49" s="1">
        <v>2</v>
      </c>
      <c r="F49" s="70">
        <v>2.8589120370370369E-2</v>
      </c>
      <c r="G49" s="69" t="s">
        <v>618</v>
      </c>
      <c r="H49" s="69" t="s">
        <v>727</v>
      </c>
      <c r="I49" s="69" t="s">
        <v>728</v>
      </c>
      <c r="J49" s="69" t="s">
        <v>729</v>
      </c>
      <c r="K49" s="36">
        <v>6</v>
      </c>
      <c r="L49" s="37" t="s">
        <v>361</v>
      </c>
      <c r="M49" s="37" t="s">
        <v>157</v>
      </c>
      <c r="N49" s="37" t="s">
        <v>362</v>
      </c>
      <c r="O49" s="37" t="s">
        <v>363</v>
      </c>
      <c r="P49" s="37" t="s">
        <v>364</v>
      </c>
      <c r="Q49" s="37" t="s">
        <v>365</v>
      </c>
      <c r="R49" s="37" t="s">
        <v>45</v>
      </c>
      <c r="S49" s="37" t="s">
        <v>45</v>
      </c>
      <c r="T49" s="37" t="s">
        <v>45</v>
      </c>
      <c r="U49" s="37" t="s">
        <v>366</v>
      </c>
      <c r="V49" s="37" t="s">
        <v>19</v>
      </c>
      <c r="W49" s="1">
        <f>VLOOKUP(A49,'Points Table'!A$3:J$43,IF('R1 XCO OHal'!V49="A Grade / Juniors",4,IF('R1 XCO OHal'!V49="B Grade",6,IF('R1 XCO OHal'!V49="C Grade",8,10))))</f>
        <v>304</v>
      </c>
    </row>
    <row r="50" spans="1:23">
      <c r="A50" s="69">
        <v>1</v>
      </c>
      <c r="B50" s="69" t="s">
        <v>314</v>
      </c>
      <c r="C50" s="1">
        <v>209</v>
      </c>
      <c r="D50" s="69" t="s">
        <v>993</v>
      </c>
      <c r="E50" s="1">
        <v>4</v>
      </c>
      <c r="F50" s="70">
        <v>4.1853703703703705E-2</v>
      </c>
      <c r="G50" s="69" t="s">
        <v>575</v>
      </c>
      <c r="H50" s="69" t="s">
        <v>730</v>
      </c>
      <c r="I50" s="69" t="s">
        <v>673</v>
      </c>
      <c r="J50" s="69" t="s">
        <v>731</v>
      </c>
      <c r="K50" s="36">
        <v>6</v>
      </c>
      <c r="L50" s="37" t="s">
        <v>368</v>
      </c>
      <c r="M50" s="37" t="s">
        <v>369</v>
      </c>
      <c r="N50" s="37" t="s">
        <v>370</v>
      </c>
      <c r="O50" s="37" t="s">
        <v>371</v>
      </c>
      <c r="P50" s="37" t="s">
        <v>372</v>
      </c>
      <c r="Q50" s="37" t="s">
        <v>373</v>
      </c>
      <c r="R50" s="37" t="s">
        <v>45</v>
      </c>
      <c r="S50" s="37" t="s">
        <v>45</v>
      </c>
      <c r="T50" s="37" t="s">
        <v>45</v>
      </c>
      <c r="U50" s="37" t="s">
        <v>374</v>
      </c>
      <c r="V50" s="37" t="s">
        <v>21</v>
      </c>
      <c r="W50" s="1">
        <f>VLOOKUP(A50,'Points Table'!A$3:J$43,IF('R1 XCO OHal'!V50="A Grade / Juniors",4,IF('R1 XCO OHal'!V50="B Grade",6,IF('R1 XCO OHal'!V50="C Grade",8,10))))</f>
        <v>350</v>
      </c>
    </row>
    <row r="51" spans="1:23">
      <c r="A51" s="69">
        <v>2</v>
      </c>
      <c r="B51" s="69" t="s">
        <v>314</v>
      </c>
      <c r="C51" s="1">
        <v>211</v>
      </c>
      <c r="D51" s="69" t="s">
        <v>994</v>
      </c>
      <c r="E51" s="1">
        <v>4</v>
      </c>
      <c r="F51" s="70">
        <v>4.1865393518518521E-2</v>
      </c>
      <c r="G51" s="69" t="s">
        <v>732</v>
      </c>
      <c r="H51" s="69" t="s">
        <v>733</v>
      </c>
      <c r="I51" s="69" t="s">
        <v>690</v>
      </c>
      <c r="J51" s="69" t="s">
        <v>731</v>
      </c>
      <c r="K51" s="36">
        <v>6</v>
      </c>
      <c r="L51" s="37" t="s">
        <v>375</v>
      </c>
      <c r="M51" s="37" t="s">
        <v>376</v>
      </c>
      <c r="N51" s="37" t="s">
        <v>377</v>
      </c>
      <c r="O51" s="37" t="s">
        <v>378</v>
      </c>
      <c r="P51" s="37" t="s">
        <v>379</v>
      </c>
      <c r="Q51" s="37" t="s">
        <v>48</v>
      </c>
      <c r="R51" s="37" t="s">
        <v>45</v>
      </c>
      <c r="S51" s="37" t="s">
        <v>45</v>
      </c>
      <c r="T51" s="37" t="s">
        <v>45</v>
      </c>
      <c r="U51" s="37" t="s">
        <v>380</v>
      </c>
      <c r="V51" s="37" t="s">
        <v>21</v>
      </c>
      <c r="W51" s="1">
        <f>VLOOKUP(A51,'Points Table'!A$3:J$43,IF('R1 XCO OHal'!V51="A Grade / Juniors",4,IF('R1 XCO OHal'!V51="B Grade",6,IF('R1 XCO OHal'!V51="C Grade",8,10))))</f>
        <v>315</v>
      </c>
    </row>
    <row r="52" spans="1:23">
      <c r="A52" s="69">
        <v>3</v>
      </c>
      <c r="B52" s="69" t="s">
        <v>314</v>
      </c>
      <c r="C52" s="1">
        <v>217</v>
      </c>
      <c r="D52" s="69" t="s">
        <v>995</v>
      </c>
      <c r="E52" s="1">
        <v>4</v>
      </c>
      <c r="F52" s="70">
        <v>4.2945601851851853E-2</v>
      </c>
      <c r="G52" s="69" t="s">
        <v>734</v>
      </c>
      <c r="H52" s="69" t="s">
        <v>735</v>
      </c>
      <c r="I52" s="69" t="s">
        <v>736</v>
      </c>
      <c r="J52" s="69" t="s">
        <v>627</v>
      </c>
      <c r="K52" s="36">
        <v>6</v>
      </c>
      <c r="L52" s="37" t="s">
        <v>381</v>
      </c>
      <c r="M52" s="37" t="s">
        <v>382</v>
      </c>
      <c r="N52" s="37" t="s">
        <v>383</v>
      </c>
      <c r="O52" s="37" t="s">
        <v>384</v>
      </c>
      <c r="P52" s="37" t="s">
        <v>385</v>
      </c>
      <c r="Q52" s="37" t="s">
        <v>386</v>
      </c>
      <c r="R52" s="37" t="s">
        <v>45</v>
      </c>
      <c r="S52" s="37" t="s">
        <v>45</v>
      </c>
      <c r="T52" s="37" t="s">
        <v>45</v>
      </c>
      <c r="U52" s="37" t="s">
        <v>387</v>
      </c>
      <c r="V52" s="37" t="s">
        <v>21</v>
      </c>
      <c r="W52" s="1">
        <f>VLOOKUP(A52,'Points Table'!A$3:J$43,IF('R1 XCO OHal'!V52="A Grade / Juniors",4,IF('R1 XCO OHal'!V52="B Grade",6,IF('R1 XCO OHal'!V52="C Grade",8,10))))</f>
        <v>294</v>
      </c>
    </row>
    <row r="53" spans="1:23">
      <c r="A53" s="69">
        <v>4</v>
      </c>
      <c r="B53" s="69" t="s">
        <v>314</v>
      </c>
      <c r="C53" s="1">
        <v>201</v>
      </c>
      <c r="D53" s="69" t="s">
        <v>996</v>
      </c>
      <c r="E53" s="1">
        <v>4</v>
      </c>
      <c r="F53" s="70">
        <v>4.3371180555555555E-2</v>
      </c>
      <c r="G53" s="69" t="s">
        <v>737</v>
      </c>
      <c r="H53" s="69" t="s">
        <v>738</v>
      </c>
      <c r="I53" s="69" t="s">
        <v>739</v>
      </c>
      <c r="J53" s="69" t="s">
        <v>688</v>
      </c>
      <c r="K53" s="36">
        <v>6</v>
      </c>
      <c r="L53" s="37" t="s">
        <v>388</v>
      </c>
      <c r="M53" s="37" t="s">
        <v>389</v>
      </c>
      <c r="N53" s="37" t="s">
        <v>390</v>
      </c>
      <c r="O53" s="37" t="s">
        <v>391</v>
      </c>
      <c r="P53" s="37" t="s">
        <v>392</v>
      </c>
      <c r="Q53" s="37" t="s">
        <v>393</v>
      </c>
      <c r="R53" s="37" t="s">
        <v>45</v>
      </c>
      <c r="S53" s="37" t="s">
        <v>45</v>
      </c>
      <c r="T53" s="37" t="s">
        <v>45</v>
      </c>
      <c r="U53" s="37" t="s">
        <v>394</v>
      </c>
      <c r="V53" s="37" t="s">
        <v>21</v>
      </c>
      <c r="W53" s="1">
        <f>VLOOKUP(A53,'Points Table'!A$3:J$43,IF('R1 XCO OHal'!V53="A Grade / Juniors",4,IF('R1 XCO OHal'!V53="B Grade",6,IF('R1 XCO OHal'!V53="C Grade",8,10))))</f>
        <v>280</v>
      </c>
    </row>
    <row r="54" spans="1:23">
      <c r="A54" s="69">
        <v>5</v>
      </c>
      <c r="B54" s="69" t="s">
        <v>314</v>
      </c>
      <c r="C54" s="1">
        <v>219</v>
      </c>
      <c r="D54" s="69" t="s">
        <v>1432</v>
      </c>
      <c r="E54" s="1">
        <v>4</v>
      </c>
      <c r="F54" s="70">
        <v>4.3640046296296295E-2</v>
      </c>
      <c r="G54" s="69" t="s">
        <v>740</v>
      </c>
      <c r="H54" s="69" t="s">
        <v>741</v>
      </c>
      <c r="I54" s="69" t="s">
        <v>742</v>
      </c>
      <c r="J54" s="69" t="s">
        <v>743</v>
      </c>
      <c r="K54" s="36">
        <v>6</v>
      </c>
      <c r="L54" s="37" t="s">
        <v>395</v>
      </c>
      <c r="M54" s="37" t="s">
        <v>396</v>
      </c>
      <c r="N54" s="37" t="s">
        <v>85</v>
      </c>
      <c r="O54" s="37" t="s">
        <v>397</v>
      </c>
      <c r="P54" s="37" t="s">
        <v>398</v>
      </c>
      <c r="Q54" s="37" t="s">
        <v>399</v>
      </c>
      <c r="R54" s="37" t="s">
        <v>45</v>
      </c>
      <c r="S54" s="37" t="s">
        <v>45</v>
      </c>
      <c r="T54" s="37" t="s">
        <v>45</v>
      </c>
      <c r="U54" s="37" t="s">
        <v>400</v>
      </c>
      <c r="V54" s="37" t="s">
        <v>21</v>
      </c>
      <c r="W54" s="1">
        <f>VLOOKUP(A54,'Points Table'!A$3:J$43,IF('R1 XCO OHal'!V54="A Grade / Juniors",4,IF('R1 XCO OHal'!V54="B Grade",6,IF('R1 XCO OHal'!V54="C Grade",8,10))))</f>
        <v>273</v>
      </c>
    </row>
    <row r="55" spans="1:23">
      <c r="A55" s="69">
        <v>6</v>
      </c>
      <c r="B55" s="69" t="s">
        <v>314</v>
      </c>
      <c r="C55" s="1">
        <v>227</v>
      </c>
      <c r="D55" s="69" t="s">
        <v>997</v>
      </c>
      <c r="E55" s="1">
        <v>4</v>
      </c>
      <c r="F55" s="70">
        <v>4.3721875E-2</v>
      </c>
      <c r="G55" s="69" t="s">
        <v>744</v>
      </c>
      <c r="H55" s="69" t="s">
        <v>745</v>
      </c>
      <c r="I55" s="69" t="s">
        <v>746</v>
      </c>
      <c r="J55" s="69" t="s">
        <v>747</v>
      </c>
      <c r="K55" s="36">
        <v>5</v>
      </c>
      <c r="L55" s="37" t="s">
        <v>401</v>
      </c>
      <c r="M55" s="37" t="s">
        <v>121</v>
      </c>
      <c r="N55" s="37" t="s">
        <v>402</v>
      </c>
      <c r="O55" s="37" t="s">
        <v>403</v>
      </c>
      <c r="P55" s="37" t="s">
        <v>404</v>
      </c>
      <c r="Q55" s="37" t="s">
        <v>45</v>
      </c>
      <c r="R55" s="37" t="s">
        <v>45</v>
      </c>
      <c r="S55" s="37" t="s">
        <v>45</v>
      </c>
      <c r="T55" s="37" t="s">
        <v>45</v>
      </c>
      <c r="U55" s="37" t="s">
        <v>405</v>
      </c>
      <c r="V55" s="37" t="s">
        <v>21</v>
      </c>
      <c r="W55" s="1">
        <f>VLOOKUP(A55,'Points Table'!A$3:J$43,IF('R1 XCO OHal'!V55="A Grade / Juniors",4,IF('R1 XCO OHal'!V55="B Grade",6,IF('R1 XCO OHal'!V55="C Grade",8,10))))</f>
        <v>266</v>
      </c>
    </row>
    <row r="56" spans="1:23">
      <c r="A56" s="69">
        <v>7</v>
      </c>
      <c r="B56" s="69" t="s">
        <v>314</v>
      </c>
      <c r="C56" s="1">
        <v>216</v>
      </c>
      <c r="D56" s="69" t="s">
        <v>998</v>
      </c>
      <c r="E56" s="1">
        <v>4</v>
      </c>
      <c r="F56" s="70">
        <v>4.4089004629629627E-2</v>
      </c>
      <c r="G56" s="69" t="s">
        <v>748</v>
      </c>
      <c r="H56" s="69" t="s">
        <v>749</v>
      </c>
      <c r="I56" s="69" t="s">
        <v>750</v>
      </c>
      <c r="J56" s="69" t="s">
        <v>751</v>
      </c>
      <c r="K56" s="36">
        <v>5</v>
      </c>
      <c r="L56" s="37" t="s">
        <v>406</v>
      </c>
      <c r="M56" s="37" t="s">
        <v>407</v>
      </c>
      <c r="N56" s="37" t="s">
        <v>408</v>
      </c>
      <c r="O56" s="37" t="s">
        <v>409</v>
      </c>
      <c r="P56" s="37" t="s">
        <v>410</v>
      </c>
      <c r="Q56" s="37" t="s">
        <v>45</v>
      </c>
      <c r="R56" s="37" t="s">
        <v>45</v>
      </c>
      <c r="S56" s="37" t="s">
        <v>45</v>
      </c>
      <c r="T56" s="37" t="s">
        <v>45</v>
      </c>
      <c r="U56" s="37" t="s">
        <v>411</v>
      </c>
      <c r="V56" s="37" t="s">
        <v>21</v>
      </c>
      <c r="W56" s="1">
        <f>VLOOKUP(A56,'Points Table'!A$3:J$43,IF('R1 XCO OHal'!V56="A Grade / Juniors",4,IF('R1 XCO OHal'!V56="B Grade",6,IF('R1 XCO OHal'!V56="C Grade",8,10))))</f>
        <v>259</v>
      </c>
    </row>
    <row r="57" spans="1:23">
      <c r="A57" s="69">
        <v>8</v>
      </c>
      <c r="B57" s="69" t="s">
        <v>314</v>
      </c>
      <c r="C57" s="1">
        <v>207</v>
      </c>
      <c r="D57" s="69" t="s">
        <v>999</v>
      </c>
      <c r="E57" s="1">
        <v>4</v>
      </c>
      <c r="F57" s="70">
        <v>4.4806828703703706E-2</v>
      </c>
      <c r="G57" s="69" t="s">
        <v>752</v>
      </c>
      <c r="H57" s="69" t="s">
        <v>629</v>
      </c>
      <c r="I57" s="69" t="s">
        <v>719</v>
      </c>
      <c r="J57" s="69" t="s">
        <v>711</v>
      </c>
      <c r="K57" s="36">
        <v>5</v>
      </c>
      <c r="L57" s="37" t="s">
        <v>412</v>
      </c>
      <c r="M57" s="37" t="s">
        <v>413</v>
      </c>
      <c r="N57" s="37" t="s">
        <v>414</v>
      </c>
      <c r="O57" s="37" t="s">
        <v>415</v>
      </c>
      <c r="P57" s="37" t="s">
        <v>416</v>
      </c>
      <c r="Q57" s="37" t="s">
        <v>45</v>
      </c>
      <c r="R57" s="37" t="s">
        <v>45</v>
      </c>
      <c r="S57" s="37" t="s">
        <v>45</v>
      </c>
      <c r="T57" s="37" t="s">
        <v>45</v>
      </c>
      <c r="U57" s="37" t="s">
        <v>417</v>
      </c>
      <c r="V57" s="37" t="s">
        <v>21</v>
      </c>
      <c r="W57" s="1">
        <f>VLOOKUP(A57,'Points Table'!A$3:J$43,IF('R1 XCO OHal'!V57="A Grade / Juniors",4,IF('R1 XCO OHal'!V57="B Grade",6,IF('R1 XCO OHal'!V57="C Grade",8,10))))</f>
        <v>251.99999999999997</v>
      </c>
    </row>
    <row r="58" spans="1:23">
      <c r="A58" s="69">
        <v>9</v>
      </c>
      <c r="B58" s="69" t="s">
        <v>314</v>
      </c>
      <c r="C58" s="1">
        <v>204</v>
      </c>
      <c r="D58" s="69" t="s">
        <v>1000</v>
      </c>
      <c r="E58" s="1">
        <v>4</v>
      </c>
      <c r="F58" s="70">
        <v>4.5110763888888891E-2</v>
      </c>
      <c r="G58" s="69" t="s">
        <v>753</v>
      </c>
      <c r="H58" s="69" t="s">
        <v>670</v>
      </c>
      <c r="I58" s="69" t="s">
        <v>754</v>
      </c>
      <c r="J58" s="69" t="s">
        <v>755</v>
      </c>
      <c r="K58" s="36">
        <v>5</v>
      </c>
      <c r="L58" s="37" t="s">
        <v>418</v>
      </c>
      <c r="M58" s="37" t="s">
        <v>419</v>
      </c>
      <c r="N58" s="37" t="s">
        <v>420</v>
      </c>
      <c r="O58" s="37" t="s">
        <v>421</v>
      </c>
      <c r="P58" s="37" t="s">
        <v>422</v>
      </c>
      <c r="Q58" s="37" t="s">
        <v>45</v>
      </c>
      <c r="R58" s="37" t="s">
        <v>45</v>
      </c>
      <c r="S58" s="37" t="s">
        <v>45</v>
      </c>
      <c r="T58" s="37" t="s">
        <v>45</v>
      </c>
      <c r="U58" s="37" t="s">
        <v>423</v>
      </c>
      <c r="V58" s="37" t="s">
        <v>21</v>
      </c>
      <c r="W58" s="1">
        <f>VLOOKUP(A58,'Points Table'!A$3:J$43,IF('R1 XCO OHal'!V58="A Grade / Juniors",4,IF('R1 XCO OHal'!V58="B Grade",6,IF('R1 XCO OHal'!V58="C Grade",8,10))))</f>
        <v>244.99999999999997</v>
      </c>
    </row>
    <row r="59" spans="1:23">
      <c r="A59" s="69">
        <v>10</v>
      </c>
      <c r="B59" s="69" t="s">
        <v>314</v>
      </c>
      <c r="C59" s="1">
        <v>213</v>
      </c>
      <c r="D59" s="69" t="s">
        <v>1001</v>
      </c>
      <c r="E59" s="1">
        <v>4</v>
      </c>
      <c r="F59" s="70">
        <v>4.5325925925925929E-2</v>
      </c>
      <c r="G59" s="69" t="s">
        <v>756</v>
      </c>
      <c r="H59" s="69" t="s">
        <v>757</v>
      </c>
      <c r="I59" s="69" t="s">
        <v>758</v>
      </c>
      <c r="J59" s="69" t="s">
        <v>700</v>
      </c>
      <c r="K59" s="36">
        <v>5</v>
      </c>
      <c r="L59" s="37" t="s">
        <v>424</v>
      </c>
      <c r="M59" s="37" t="s">
        <v>425</v>
      </c>
      <c r="N59" s="37" t="s">
        <v>426</v>
      </c>
      <c r="O59" s="37" t="s">
        <v>427</v>
      </c>
      <c r="P59" s="37" t="s">
        <v>428</v>
      </c>
      <c r="Q59" s="37" t="s">
        <v>45</v>
      </c>
      <c r="R59" s="37" t="s">
        <v>45</v>
      </c>
      <c r="S59" s="37" t="s">
        <v>45</v>
      </c>
      <c r="T59" s="37" t="s">
        <v>45</v>
      </c>
      <c r="U59" s="37" t="s">
        <v>429</v>
      </c>
      <c r="V59" s="37" t="s">
        <v>21</v>
      </c>
      <c r="W59" s="1">
        <f>VLOOKUP(A59,'Points Table'!A$3:J$43,IF('R1 XCO OHal'!V59="A Grade / Juniors",4,IF('R1 XCO OHal'!V59="B Grade",6,IF('R1 XCO OHal'!V59="C Grade",8,10))))</f>
        <v>237.99999999999997</v>
      </c>
    </row>
    <row r="60" spans="1:23">
      <c r="A60" s="69">
        <v>11</v>
      </c>
      <c r="B60" s="69" t="s">
        <v>314</v>
      </c>
      <c r="C60" s="1">
        <v>212</v>
      </c>
      <c r="D60" s="69" t="s">
        <v>1002</v>
      </c>
      <c r="E60" s="1">
        <v>4</v>
      </c>
      <c r="F60" s="70">
        <v>4.5501273148148148E-2</v>
      </c>
      <c r="G60" s="69" t="s">
        <v>759</v>
      </c>
      <c r="H60" s="69" t="s">
        <v>760</v>
      </c>
      <c r="I60" s="69" t="s">
        <v>761</v>
      </c>
      <c r="J60" s="69" t="s">
        <v>762</v>
      </c>
      <c r="K60" s="36">
        <v>5</v>
      </c>
      <c r="L60" s="37" t="s">
        <v>430</v>
      </c>
      <c r="M60" s="37" t="s">
        <v>431</v>
      </c>
      <c r="N60" s="37" t="s">
        <v>432</v>
      </c>
      <c r="O60" s="37" t="s">
        <v>433</v>
      </c>
      <c r="P60" s="37" t="s">
        <v>434</v>
      </c>
      <c r="Q60" s="37" t="s">
        <v>45</v>
      </c>
      <c r="R60" s="37" t="s">
        <v>45</v>
      </c>
      <c r="S60" s="37" t="s">
        <v>45</v>
      </c>
      <c r="T60" s="37" t="s">
        <v>45</v>
      </c>
      <c r="U60" s="37" t="s">
        <v>435</v>
      </c>
      <c r="V60" s="37" t="s">
        <v>21</v>
      </c>
      <c r="W60" s="1">
        <f>VLOOKUP(A60,'Points Table'!A$3:J$43,IF('R1 XCO OHal'!V60="A Grade / Juniors",4,IF('R1 XCO OHal'!V60="B Grade",6,IF('R1 XCO OHal'!V60="C Grade",8,10))))</f>
        <v>230.99999999999997</v>
      </c>
    </row>
    <row r="61" spans="1:23">
      <c r="A61" s="69">
        <v>12</v>
      </c>
      <c r="B61" s="69" t="s">
        <v>314</v>
      </c>
      <c r="C61" s="1">
        <v>206</v>
      </c>
      <c r="D61" s="69" t="s">
        <v>1003</v>
      </c>
      <c r="E61" s="1">
        <v>4</v>
      </c>
      <c r="F61" s="70">
        <v>4.5985300925925926E-2</v>
      </c>
      <c r="G61" s="69" t="s">
        <v>763</v>
      </c>
      <c r="H61" s="69" t="s">
        <v>745</v>
      </c>
      <c r="I61" s="69" t="s">
        <v>764</v>
      </c>
      <c r="J61" s="69" t="s">
        <v>765</v>
      </c>
      <c r="K61" s="36">
        <v>5</v>
      </c>
      <c r="L61" s="37" t="s">
        <v>436</v>
      </c>
      <c r="M61" s="37" t="s">
        <v>437</v>
      </c>
      <c r="N61" s="37" t="s">
        <v>438</v>
      </c>
      <c r="O61" s="37" t="s">
        <v>439</v>
      </c>
      <c r="P61" s="37" t="s">
        <v>440</v>
      </c>
      <c r="Q61" s="37" t="s">
        <v>45</v>
      </c>
      <c r="R61" s="37" t="s">
        <v>45</v>
      </c>
      <c r="S61" s="37" t="s">
        <v>45</v>
      </c>
      <c r="T61" s="37" t="s">
        <v>45</v>
      </c>
      <c r="U61" s="37" t="s">
        <v>441</v>
      </c>
      <c r="V61" s="37" t="s">
        <v>21</v>
      </c>
      <c r="W61" s="1">
        <f>VLOOKUP(A61,'Points Table'!A$3:J$43,IF('R1 XCO OHal'!V61="A Grade / Juniors",4,IF('R1 XCO OHal'!V61="B Grade",6,IF('R1 XCO OHal'!V61="C Grade",8,10))))</f>
        <v>224</v>
      </c>
    </row>
    <row r="62" spans="1:23">
      <c r="A62" s="69">
        <v>13</v>
      </c>
      <c r="B62" s="69" t="s">
        <v>314</v>
      </c>
      <c r="C62" s="1">
        <v>229</v>
      </c>
      <c r="D62" s="69" t="s">
        <v>1004</v>
      </c>
      <c r="E62" s="1">
        <v>4</v>
      </c>
      <c r="F62" s="70">
        <v>4.6020370370370371E-2</v>
      </c>
      <c r="G62" s="69" t="s">
        <v>766</v>
      </c>
      <c r="H62" s="69" t="s">
        <v>767</v>
      </c>
      <c r="I62" s="69" t="s">
        <v>633</v>
      </c>
      <c r="J62" s="69" t="s">
        <v>768</v>
      </c>
      <c r="K62" s="36">
        <v>4</v>
      </c>
      <c r="L62" s="37" t="s">
        <v>339</v>
      </c>
      <c r="M62" s="37" t="s">
        <v>442</v>
      </c>
      <c r="N62" s="37" t="s">
        <v>443</v>
      </c>
      <c r="O62" s="37" t="s">
        <v>444</v>
      </c>
      <c r="P62" s="37" t="s">
        <v>45</v>
      </c>
      <c r="Q62" s="37" t="s">
        <v>45</v>
      </c>
      <c r="R62" s="37" t="s">
        <v>45</v>
      </c>
      <c r="S62" s="37" t="s">
        <v>45</v>
      </c>
      <c r="T62" s="37" t="s">
        <v>45</v>
      </c>
      <c r="U62" s="37" t="s">
        <v>445</v>
      </c>
      <c r="V62" s="37" t="s">
        <v>21</v>
      </c>
      <c r="W62" s="1">
        <f>VLOOKUP(A62,'Points Table'!A$3:J$43,IF('R1 XCO OHal'!V62="A Grade / Juniors",4,IF('R1 XCO OHal'!V62="B Grade",6,IF('R1 XCO OHal'!V62="C Grade",8,10))))</f>
        <v>217</v>
      </c>
    </row>
    <row r="63" spans="1:23">
      <c r="A63" s="69">
        <v>14</v>
      </c>
      <c r="B63" s="69" t="s">
        <v>314</v>
      </c>
      <c r="C63" s="1">
        <v>221</v>
      </c>
      <c r="D63" s="69" t="s">
        <v>1005</v>
      </c>
      <c r="E63" s="1">
        <v>4</v>
      </c>
      <c r="F63" s="70">
        <v>4.6668055555555553E-2</v>
      </c>
      <c r="G63" s="69" t="s">
        <v>769</v>
      </c>
      <c r="H63" s="69" t="s">
        <v>745</v>
      </c>
      <c r="I63" s="69" t="s">
        <v>770</v>
      </c>
      <c r="J63" s="69" t="s">
        <v>771</v>
      </c>
      <c r="K63" s="36">
        <v>3</v>
      </c>
      <c r="L63" s="37" t="s">
        <v>446</v>
      </c>
      <c r="M63" s="37" t="s">
        <v>447</v>
      </c>
      <c r="N63" s="37" t="s">
        <v>448</v>
      </c>
      <c r="O63" s="37" t="s">
        <v>45</v>
      </c>
      <c r="P63" s="37" t="s">
        <v>45</v>
      </c>
      <c r="Q63" s="37" t="s">
        <v>45</v>
      </c>
      <c r="R63" s="37" t="s">
        <v>45</v>
      </c>
      <c r="S63" s="37" t="s">
        <v>45</v>
      </c>
      <c r="T63" s="37" t="s">
        <v>45</v>
      </c>
      <c r="U63" s="37" t="s">
        <v>449</v>
      </c>
      <c r="V63" s="37" t="s">
        <v>21</v>
      </c>
      <c r="W63" s="1">
        <f>VLOOKUP(A63,'Points Table'!A$3:J$43,IF('R1 XCO OHal'!V63="A Grade / Juniors",4,IF('R1 XCO OHal'!V63="B Grade",6,IF('R1 XCO OHal'!V63="C Grade",8,10))))</f>
        <v>210</v>
      </c>
    </row>
    <row r="64" spans="1:23">
      <c r="A64" s="69">
        <v>15</v>
      </c>
      <c r="B64" s="69" t="s">
        <v>314</v>
      </c>
      <c r="C64" s="1">
        <v>224</v>
      </c>
      <c r="D64" s="69" t="s">
        <v>1006</v>
      </c>
      <c r="E64" s="1">
        <v>4</v>
      </c>
      <c r="F64" s="70">
        <v>4.6679745370370368E-2</v>
      </c>
      <c r="G64" s="69" t="s">
        <v>772</v>
      </c>
      <c r="H64" s="69" t="s">
        <v>745</v>
      </c>
      <c r="I64" s="69" t="s">
        <v>773</v>
      </c>
      <c r="J64" s="69" t="s">
        <v>771</v>
      </c>
      <c r="K64" s="36">
        <v>3</v>
      </c>
      <c r="L64" s="37" t="s">
        <v>450</v>
      </c>
      <c r="M64" s="37" t="s">
        <v>451</v>
      </c>
      <c r="N64" s="37" t="s">
        <v>452</v>
      </c>
      <c r="O64" s="37" t="s">
        <v>45</v>
      </c>
      <c r="P64" s="37" t="s">
        <v>45</v>
      </c>
      <c r="Q64" s="37" t="s">
        <v>45</v>
      </c>
      <c r="R64" s="37" t="s">
        <v>45</v>
      </c>
      <c r="S64" s="37" t="s">
        <v>45</v>
      </c>
      <c r="T64" s="37" t="s">
        <v>45</v>
      </c>
      <c r="U64" s="37" t="s">
        <v>453</v>
      </c>
      <c r="V64" s="37" t="s">
        <v>21</v>
      </c>
      <c r="W64" s="1">
        <f>VLOOKUP(A64,'Points Table'!A$3:J$43,IF('R1 XCO OHal'!V64="A Grade / Juniors",4,IF('R1 XCO OHal'!V64="B Grade",6,IF('R1 XCO OHal'!V64="C Grade",8,10))))</f>
        <v>203</v>
      </c>
    </row>
    <row r="65" spans="1:23">
      <c r="A65" s="69">
        <v>16</v>
      </c>
      <c r="B65" s="69" t="s">
        <v>314</v>
      </c>
      <c r="C65" s="1">
        <v>230</v>
      </c>
      <c r="D65" s="69" t="s">
        <v>1007</v>
      </c>
      <c r="E65" s="1">
        <v>4</v>
      </c>
      <c r="F65" s="70">
        <v>4.74443287037037E-2</v>
      </c>
      <c r="G65" s="69" t="s">
        <v>774</v>
      </c>
      <c r="H65" s="69" t="s">
        <v>743</v>
      </c>
      <c r="I65" s="69" t="s">
        <v>775</v>
      </c>
      <c r="J65" s="69" t="s">
        <v>776</v>
      </c>
      <c r="K65" s="36">
        <v>1</v>
      </c>
      <c r="L65" s="37" t="s">
        <v>454</v>
      </c>
      <c r="M65" s="37" t="s">
        <v>45</v>
      </c>
      <c r="N65" s="37" t="s">
        <v>45</v>
      </c>
      <c r="O65" s="37" t="s">
        <v>45</v>
      </c>
      <c r="P65" s="37" t="s">
        <v>45</v>
      </c>
      <c r="Q65" s="37" t="s">
        <v>45</v>
      </c>
      <c r="R65" s="37" t="s">
        <v>45</v>
      </c>
      <c r="S65" s="37" t="s">
        <v>45</v>
      </c>
      <c r="T65" s="37" t="s">
        <v>45</v>
      </c>
      <c r="U65" s="37" t="s">
        <v>454</v>
      </c>
      <c r="V65" s="37" t="s">
        <v>21</v>
      </c>
      <c r="W65" s="1">
        <f>VLOOKUP(A65,'Points Table'!A$3:J$43,IF('R1 XCO OHal'!V65="A Grade / Juniors",4,IF('R1 XCO OHal'!V65="B Grade",6,IF('R1 XCO OHal'!V65="C Grade",8,10))))</f>
        <v>196</v>
      </c>
    </row>
    <row r="66" spans="1:23">
      <c r="A66" s="69">
        <v>17</v>
      </c>
      <c r="B66" s="69" t="s">
        <v>314</v>
      </c>
      <c r="C66" s="1">
        <v>210</v>
      </c>
      <c r="D66" s="69" t="s">
        <v>1008</v>
      </c>
      <c r="E66" s="1">
        <v>4</v>
      </c>
      <c r="F66" s="70">
        <v>4.8571296296296293E-2</v>
      </c>
      <c r="G66" s="69" t="s">
        <v>777</v>
      </c>
      <c r="H66" s="69" t="s">
        <v>663</v>
      </c>
      <c r="I66" s="69" t="s">
        <v>778</v>
      </c>
      <c r="J66" s="69" t="s">
        <v>779</v>
      </c>
      <c r="K66" s="36">
        <v>6</v>
      </c>
      <c r="L66" s="37" t="s">
        <v>456</v>
      </c>
      <c r="M66" s="37" t="s">
        <v>457</v>
      </c>
      <c r="N66" s="37" t="s">
        <v>458</v>
      </c>
      <c r="O66" s="37" t="s">
        <v>459</v>
      </c>
      <c r="P66" s="37" t="s">
        <v>460</v>
      </c>
      <c r="Q66" s="37" t="s">
        <v>461</v>
      </c>
      <c r="R66" s="37" t="s">
        <v>45</v>
      </c>
      <c r="S66" s="37" t="s">
        <v>45</v>
      </c>
      <c r="T66" s="37" t="s">
        <v>45</v>
      </c>
      <c r="U66" s="37" t="s">
        <v>462</v>
      </c>
      <c r="V66" s="37" t="s">
        <v>21</v>
      </c>
      <c r="W66" s="1">
        <f>VLOOKUP(A66,'Points Table'!A$3:J$43,IF('R1 XCO OHal'!V66="A Grade / Juniors",4,IF('R1 XCO OHal'!V66="B Grade",6,IF('R1 XCO OHal'!V66="C Grade",8,10))))</f>
        <v>189</v>
      </c>
    </row>
    <row r="67" spans="1:23">
      <c r="A67" s="69">
        <v>18</v>
      </c>
      <c r="B67" s="69" t="s">
        <v>314</v>
      </c>
      <c r="C67" s="1">
        <v>223</v>
      </c>
      <c r="D67" s="69" t="s">
        <v>1009</v>
      </c>
      <c r="E67" s="1">
        <v>4</v>
      </c>
      <c r="F67" s="70">
        <v>4.9420138888888888E-2</v>
      </c>
      <c r="G67" s="69" t="s">
        <v>780</v>
      </c>
      <c r="H67" s="69" t="s">
        <v>781</v>
      </c>
      <c r="I67" s="69" t="s">
        <v>782</v>
      </c>
      <c r="J67" s="69" t="s">
        <v>783</v>
      </c>
      <c r="K67" s="36">
        <v>6</v>
      </c>
      <c r="L67" s="37" t="s">
        <v>463</v>
      </c>
      <c r="M67" s="37" t="s">
        <v>367</v>
      </c>
      <c r="N67" s="37" t="s">
        <v>464</v>
      </c>
      <c r="O67" s="37" t="s">
        <v>465</v>
      </c>
      <c r="P67" s="37" t="s">
        <v>466</v>
      </c>
      <c r="Q67" s="37" t="s">
        <v>467</v>
      </c>
      <c r="R67" s="37" t="s">
        <v>45</v>
      </c>
      <c r="S67" s="37" t="s">
        <v>45</v>
      </c>
      <c r="T67" s="37" t="s">
        <v>45</v>
      </c>
      <c r="U67" s="37" t="s">
        <v>468</v>
      </c>
      <c r="V67" s="37" t="s">
        <v>21</v>
      </c>
      <c r="W67" s="1">
        <f>VLOOKUP(A67,'Points Table'!A$3:J$43,IF('R1 XCO OHal'!V67="A Grade / Juniors",4,IF('R1 XCO OHal'!V67="B Grade",6,IF('R1 XCO OHal'!V67="C Grade",8,10))))</f>
        <v>182</v>
      </c>
    </row>
    <row r="68" spans="1:23">
      <c r="A68" s="69">
        <v>19</v>
      </c>
      <c r="B68" s="69" t="s">
        <v>314</v>
      </c>
      <c r="C68" s="1">
        <v>205</v>
      </c>
      <c r="D68" s="69" t="s">
        <v>1010</v>
      </c>
      <c r="E68" s="1">
        <v>4</v>
      </c>
      <c r="F68" s="70">
        <v>5.0175347222222222E-2</v>
      </c>
      <c r="G68" s="69" t="s">
        <v>784</v>
      </c>
      <c r="H68" s="69" t="s">
        <v>785</v>
      </c>
      <c r="I68" s="69" t="s">
        <v>786</v>
      </c>
      <c r="J68" s="69" t="s">
        <v>787</v>
      </c>
      <c r="K68" s="36">
        <v>6</v>
      </c>
      <c r="L68" s="37" t="s">
        <v>469</v>
      </c>
      <c r="M68" s="37" t="s">
        <v>470</v>
      </c>
      <c r="N68" s="37" t="s">
        <v>471</v>
      </c>
      <c r="O68" s="37" t="s">
        <v>472</v>
      </c>
      <c r="P68" s="37" t="s">
        <v>473</v>
      </c>
      <c r="Q68" s="37" t="s">
        <v>474</v>
      </c>
      <c r="R68" s="37" t="s">
        <v>45</v>
      </c>
      <c r="S68" s="37" t="s">
        <v>45</v>
      </c>
      <c r="T68" s="37" t="s">
        <v>45</v>
      </c>
      <c r="U68" s="37" t="s">
        <v>475</v>
      </c>
      <c r="V68" s="37" t="s">
        <v>21</v>
      </c>
      <c r="W68" s="1">
        <f>VLOOKUP(A68,'Points Table'!A$3:J$43,IF('R1 XCO OHal'!V68="A Grade / Juniors",4,IF('R1 XCO OHal'!V68="B Grade",6,IF('R1 XCO OHal'!V68="C Grade",8,10))))</f>
        <v>175</v>
      </c>
    </row>
    <row r="69" spans="1:23">
      <c r="A69" s="69">
        <v>20</v>
      </c>
      <c r="B69" s="69" t="s">
        <v>314</v>
      </c>
      <c r="C69" s="1">
        <v>228</v>
      </c>
      <c r="D69" s="69" t="s">
        <v>1011</v>
      </c>
      <c r="E69" s="1">
        <v>4</v>
      </c>
      <c r="F69" s="70">
        <v>5.141435185185185E-2</v>
      </c>
      <c r="G69" s="69" t="s">
        <v>788</v>
      </c>
      <c r="H69" s="69" t="s">
        <v>785</v>
      </c>
      <c r="I69" s="69" t="s">
        <v>789</v>
      </c>
      <c r="J69" s="69" t="s">
        <v>790</v>
      </c>
      <c r="K69" s="36">
        <v>5</v>
      </c>
      <c r="L69" s="37" t="s">
        <v>476</v>
      </c>
      <c r="M69" s="37" t="s">
        <v>477</v>
      </c>
      <c r="N69" s="37" t="s">
        <v>478</v>
      </c>
      <c r="O69" s="37" t="s">
        <v>479</v>
      </c>
      <c r="P69" s="37" t="s">
        <v>480</v>
      </c>
      <c r="Q69" s="37" t="s">
        <v>45</v>
      </c>
      <c r="R69" s="37" t="s">
        <v>45</v>
      </c>
      <c r="S69" s="37" t="s">
        <v>45</v>
      </c>
      <c r="T69" s="37" t="s">
        <v>45</v>
      </c>
      <c r="U69" s="37" t="s">
        <v>481</v>
      </c>
      <c r="V69" s="37" t="s">
        <v>21</v>
      </c>
      <c r="W69" s="1">
        <f>VLOOKUP(A69,'Points Table'!A$3:J$43,IF('R1 XCO OHal'!V69="A Grade / Juniors",4,IF('R1 XCO OHal'!V69="B Grade",6,IF('R1 XCO OHal'!V69="C Grade",8,10))))</f>
        <v>171.5</v>
      </c>
    </row>
    <row r="70" spans="1:23">
      <c r="A70" s="69">
        <v>21</v>
      </c>
      <c r="B70" s="69" t="s">
        <v>314</v>
      </c>
      <c r="C70" s="1">
        <v>215</v>
      </c>
      <c r="D70" s="69" t="s">
        <v>1012</v>
      </c>
      <c r="E70" s="1">
        <v>4</v>
      </c>
      <c r="F70" s="70">
        <v>5.270289351851852E-2</v>
      </c>
      <c r="G70" s="69" t="s">
        <v>791</v>
      </c>
      <c r="H70" s="69" t="s">
        <v>792</v>
      </c>
      <c r="I70" s="69" t="s">
        <v>793</v>
      </c>
      <c r="J70" s="69" t="s">
        <v>794</v>
      </c>
      <c r="K70" s="36">
        <v>5</v>
      </c>
      <c r="L70" s="37" t="s">
        <v>482</v>
      </c>
      <c r="M70" s="37" t="s">
        <v>483</v>
      </c>
      <c r="N70" s="37" t="s">
        <v>484</v>
      </c>
      <c r="O70" s="37" t="s">
        <v>485</v>
      </c>
      <c r="P70" s="37" t="s">
        <v>486</v>
      </c>
      <c r="Q70" s="37" t="s">
        <v>45</v>
      </c>
      <c r="R70" s="37" t="s">
        <v>45</v>
      </c>
      <c r="S70" s="37" t="s">
        <v>45</v>
      </c>
      <c r="T70" s="37" t="s">
        <v>45</v>
      </c>
      <c r="U70" s="37" t="s">
        <v>487</v>
      </c>
      <c r="V70" s="37" t="s">
        <v>21</v>
      </c>
      <c r="W70" s="1">
        <f>VLOOKUP(A70,'Points Table'!A$3:J$43,IF('R1 XCO OHal'!V70="A Grade / Juniors",4,IF('R1 XCO OHal'!V70="B Grade",6,IF('R1 XCO OHal'!V70="C Grade",8,10))))</f>
        <v>168</v>
      </c>
    </row>
    <row r="71" spans="1:23">
      <c r="A71" s="69">
        <v>22</v>
      </c>
      <c r="B71" s="69" t="s">
        <v>314</v>
      </c>
      <c r="C71" s="1">
        <v>218</v>
      </c>
      <c r="D71" s="69" t="s">
        <v>1013</v>
      </c>
      <c r="E71" s="1">
        <v>4</v>
      </c>
      <c r="F71" s="70">
        <v>5.6507175925925926E-2</v>
      </c>
      <c r="G71" s="69" t="s">
        <v>795</v>
      </c>
      <c r="H71" s="69" t="s">
        <v>796</v>
      </c>
      <c r="I71" s="69" t="s">
        <v>797</v>
      </c>
      <c r="J71" s="69" t="s">
        <v>789</v>
      </c>
      <c r="K71" s="36">
        <v>5</v>
      </c>
      <c r="L71" s="37" t="s">
        <v>488</v>
      </c>
      <c r="M71" s="37" t="s">
        <v>46</v>
      </c>
      <c r="N71" s="37" t="s">
        <v>489</v>
      </c>
      <c r="O71" s="37" t="s">
        <v>490</v>
      </c>
      <c r="P71" s="37" t="s">
        <v>491</v>
      </c>
      <c r="Q71" s="37" t="s">
        <v>45</v>
      </c>
      <c r="R71" s="37" t="s">
        <v>45</v>
      </c>
      <c r="S71" s="37" t="s">
        <v>45</v>
      </c>
      <c r="T71" s="37" t="s">
        <v>45</v>
      </c>
      <c r="U71" s="37" t="s">
        <v>492</v>
      </c>
      <c r="V71" s="37" t="s">
        <v>21</v>
      </c>
      <c r="W71" s="1">
        <f>VLOOKUP(A71,'Points Table'!A$3:J$43,IF('R1 XCO OHal'!V71="A Grade / Juniors",4,IF('R1 XCO OHal'!V71="B Grade",6,IF('R1 XCO OHal'!V71="C Grade",8,10))))</f>
        <v>164.5</v>
      </c>
    </row>
    <row r="72" spans="1:23">
      <c r="A72" s="69">
        <v>23</v>
      </c>
      <c r="B72" s="69" t="s">
        <v>314</v>
      </c>
      <c r="C72" s="1">
        <v>222</v>
      </c>
      <c r="D72" s="69" t="s">
        <v>1014</v>
      </c>
      <c r="E72" s="1">
        <v>3</v>
      </c>
      <c r="F72" s="70">
        <v>5.8012962962962961E-2</v>
      </c>
      <c r="G72" s="69" t="s">
        <v>618</v>
      </c>
      <c r="H72" s="69" t="s">
        <v>798</v>
      </c>
      <c r="I72" s="69" t="s">
        <v>799</v>
      </c>
      <c r="J72" s="69" t="s">
        <v>800</v>
      </c>
      <c r="K72" s="36">
        <v>5</v>
      </c>
      <c r="L72" s="37" t="s">
        <v>493</v>
      </c>
      <c r="M72" s="37" t="s">
        <v>494</v>
      </c>
      <c r="N72" s="37" t="s">
        <v>495</v>
      </c>
      <c r="O72" s="37" t="s">
        <v>496</v>
      </c>
      <c r="P72" s="37" t="s">
        <v>497</v>
      </c>
      <c r="Q72" s="37" t="s">
        <v>45</v>
      </c>
      <c r="R72" s="37" t="s">
        <v>45</v>
      </c>
      <c r="S72" s="37" t="s">
        <v>45</v>
      </c>
      <c r="T72" s="37" t="s">
        <v>45</v>
      </c>
      <c r="U72" s="37" t="s">
        <v>498</v>
      </c>
      <c r="V72" s="37" t="s">
        <v>21</v>
      </c>
      <c r="W72" s="1">
        <f>VLOOKUP(A72,'Points Table'!A$3:J$43,IF('R1 XCO OHal'!V72="A Grade / Juniors",4,IF('R1 XCO OHal'!V72="B Grade",6,IF('R1 XCO OHal'!V72="C Grade",8,10))))</f>
        <v>161</v>
      </c>
    </row>
    <row r="73" spans="1:23">
      <c r="A73" s="69">
        <v>24</v>
      </c>
      <c r="B73" s="69" t="s">
        <v>314</v>
      </c>
      <c r="C73" s="1">
        <v>225</v>
      </c>
      <c r="D73" s="69" t="s">
        <v>1015</v>
      </c>
      <c r="E73" s="1">
        <v>2</v>
      </c>
      <c r="F73" s="70">
        <v>2.263136574074074E-2</v>
      </c>
      <c r="G73" s="69" t="s">
        <v>618</v>
      </c>
      <c r="H73" s="69" t="s">
        <v>705</v>
      </c>
      <c r="I73" s="69" t="s">
        <v>801</v>
      </c>
      <c r="J73" s="69" t="s">
        <v>718</v>
      </c>
      <c r="K73" s="36">
        <v>5</v>
      </c>
      <c r="L73" s="37" t="s">
        <v>499</v>
      </c>
      <c r="M73" s="37" t="s">
        <v>500</v>
      </c>
      <c r="N73" s="37" t="s">
        <v>501</v>
      </c>
      <c r="O73" s="37" t="s">
        <v>502</v>
      </c>
      <c r="P73" s="37" t="s">
        <v>503</v>
      </c>
      <c r="Q73" s="37" t="s">
        <v>45</v>
      </c>
      <c r="R73" s="37" t="s">
        <v>45</v>
      </c>
      <c r="S73" s="37" t="s">
        <v>45</v>
      </c>
      <c r="T73" s="37" t="s">
        <v>45</v>
      </c>
      <c r="U73" s="37" t="s">
        <v>504</v>
      </c>
      <c r="V73" s="37" t="s">
        <v>21</v>
      </c>
      <c r="W73" s="1">
        <f>VLOOKUP(A73,'Points Table'!A$3:J$43,IF('R1 XCO OHal'!V73="A Grade / Juniors",4,IF('R1 XCO OHal'!V73="B Grade",6,IF('R1 XCO OHal'!V73="C Grade",8,10))))</f>
        <v>157.5</v>
      </c>
    </row>
    <row r="74" spans="1:23">
      <c r="A74" s="69">
        <v>1</v>
      </c>
      <c r="B74" s="69" t="s">
        <v>535</v>
      </c>
      <c r="C74" s="1">
        <v>234</v>
      </c>
      <c r="D74" s="69" t="s">
        <v>1016</v>
      </c>
      <c r="E74" s="1">
        <v>3</v>
      </c>
      <c r="F74" s="70">
        <v>3.8475000000000002E-2</v>
      </c>
      <c r="G74" s="69" t="s">
        <v>575</v>
      </c>
      <c r="H74" s="69" t="s">
        <v>783</v>
      </c>
      <c r="I74" s="69" t="s">
        <v>726</v>
      </c>
      <c r="J74" s="69" t="s">
        <v>802</v>
      </c>
      <c r="K74" s="36">
        <v>4</v>
      </c>
      <c r="L74" s="37" t="s">
        <v>505</v>
      </c>
      <c r="M74" s="37" t="s">
        <v>506</v>
      </c>
      <c r="N74" s="37" t="s">
        <v>507</v>
      </c>
      <c r="O74" s="37" t="s">
        <v>508</v>
      </c>
      <c r="P74" s="37" t="s">
        <v>45</v>
      </c>
      <c r="Q74" s="37" t="s">
        <v>45</v>
      </c>
      <c r="R74" s="37" t="s">
        <v>45</v>
      </c>
      <c r="S74" s="37" t="s">
        <v>45</v>
      </c>
      <c r="T74" s="37" t="s">
        <v>45</v>
      </c>
      <c r="U74" s="37" t="s">
        <v>509</v>
      </c>
      <c r="V74" s="37" t="s">
        <v>21</v>
      </c>
      <c r="W74" s="1">
        <f>VLOOKUP(A74,'Points Table'!A$3:J$43,IF('R1 XCO OHal'!V74="A Grade / Juniors",4,IF('R1 XCO OHal'!V74="B Grade",6,IF('R1 XCO OHal'!V74="C Grade",8,10))))</f>
        <v>350</v>
      </c>
    </row>
    <row r="75" spans="1:23">
      <c r="A75" s="69">
        <v>2</v>
      </c>
      <c r="B75" s="69" t="s">
        <v>535</v>
      </c>
      <c r="C75" s="1">
        <v>232</v>
      </c>
      <c r="D75" s="69" t="s">
        <v>1017</v>
      </c>
      <c r="E75" s="1">
        <v>3</v>
      </c>
      <c r="F75" s="70">
        <v>4.1533333333333332E-2</v>
      </c>
      <c r="G75" s="69" t="s">
        <v>803</v>
      </c>
      <c r="H75" s="69" t="s">
        <v>804</v>
      </c>
      <c r="I75" s="69" t="s">
        <v>621</v>
      </c>
      <c r="J75" s="69" t="s">
        <v>805</v>
      </c>
      <c r="K75" s="36">
        <v>4</v>
      </c>
      <c r="L75" s="37" t="s">
        <v>510</v>
      </c>
      <c r="M75" s="37" t="s">
        <v>511</v>
      </c>
      <c r="N75" s="37" t="s">
        <v>512</v>
      </c>
      <c r="O75" s="37" t="s">
        <v>513</v>
      </c>
      <c r="P75" s="37" t="s">
        <v>45</v>
      </c>
      <c r="Q75" s="37" t="s">
        <v>45</v>
      </c>
      <c r="R75" s="37" t="s">
        <v>45</v>
      </c>
      <c r="S75" s="37" t="s">
        <v>45</v>
      </c>
      <c r="T75" s="37" t="s">
        <v>45</v>
      </c>
      <c r="U75" s="37" t="s">
        <v>514</v>
      </c>
      <c r="V75" s="37" t="s">
        <v>21</v>
      </c>
      <c r="W75" s="1">
        <f>VLOOKUP(A75,'Points Table'!A$3:J$43,IF('R1 XCO OHal'!V75="A Grade / Juniors",4,IF('R1 XCO OHal'!V75="B Grade",6,IF('R1 XCO OHal'!V75="C Grade",8,10))))</f>
        <v>315</v>
      </c>
    </row>
    <row r="76" spans="1:23">
      <c r="A76" s="69">
        <v>3</v>
      </c>
      <c r="B76" s="69" t="s">
        <v>535</v>
      </c>
      <c r="C76" s="1">
        <v>235</v>
      </c>
      <c r="D76" s="69" t="s">
        <v>1018</v>
      </c>
      <c r="E76" s="1">
        <v>3</v>
      </c>
      <c r="F76" s="70">
        <v>4.1545023148148147E-2</v>
      </c>
      <c r="G76" s="69" t="s">
        <v>806</v>
      </c>
      <c r="H76" s="69" t="s">
        <v>807</v>
      </c>
      <c r="I76" s="69" t="s">
        <v>621</v>
      </c>
      <c r="J76" s="69" t="s">
        <v>805</v>
      </c>
      <c r="K76" s="36">
        <v>5</v>
      </c>
      <c r="L76" s="37" t="s">
        <v>516</v>
      </c>
      <c r="M76" s="37" t="s">
        <v>517</v>
      </c>
      <c r="N76" s="37" t="s">
        <v>385</v>
      </c>
      <c r="O76" s="37" t="s">
        <v>518</v>
      </c>
      <c r="P76" s="37" t="s">
        <v>519</v>
      </c>
      <c r="Q76" s="37" t="s">
        <v>45</v>
      </c>
      <c r="R76" s="37" t="s">
        <v>45</v>
      </c>
      <c r="S76" s="37" t="s">
        <v>45</v>
      </c>
      <c r="T76" s="37" t="s">
        <v>45</v>
      </c>
      <c r="U76" s="37" t="s">
        <v>520</v>
      </c>
      <c r="V76" s="37" t="s">
        <v>21</v>
      </c>
      <c r="W76" s="1">
        <f>VLOOKUP(A76,'Points Table'!A$3:J$43,IF('R1 XCO OHal'!V76="A Grade / Juniors",4,IF('R1 XCO OHal'!V76="B Grade",6,IF('R1 XCO OHal'!V76="C Grade",8,10))))</f>
        <v>294</v>
      </c>
    </row>
    <row r="77" spans="1:23">
      <c r="A77" s="69">
        <v>4</v>
      </c>
      <c r="B77" s="69" t="s">
        <v>535</v>
      </c>
      <c r="C77" s="1">
        <v>231</v>
      </c>
      <c r="D77" s="69" t="s">
        <v>1019</v>
      </c>
      <c r="E77" s="1">
        <v>3</v>
      </c>
      <c r="F77" s="70">
        <v>4.1781249999999999E-2</v>
      </c>
      <c r="G77" s="69" t="s">
        <v>808</v>
      </c>
      <c r="H77" s="69" t="s">
        <v>809</v>
      </c>
      <c r="I77" s="69" t="s">
        <v>810</v>
      </c>
      <c r="J77" s="69" t="s">
        <v>811</v>
      </c>
      <c r="K77" s="36">
        <v>5</v>
      </c>
      <c r="L77" s="37" t="s">
        <v>521</v>
      </c>
      <c r="M77" s="37" t="s">
        <v>522</v>
      </c>
      <c r="N77" s="37" t="s">
        <v>523</v>
      </c>
      <c r="O77" s="37" t="s">
        <v>524</v>
      </c>
      <c r="P77" s="37" t="s">
        <v>525</v>
      </c>
      <c r="Q77" s="37" t="s">
        <v>45</v>
      </c>
      <c r="R77" s="37" t="s">
        <v>45</v>
      </c>
      <c r="S77" s="37" t="s">
        <v>45</v>
      </c>
      <c r="T77" s="37" t="s">
        <v>45</v>
      </c>
      <c r="U77" s="37" t="s">
        <v>526</v>
      </c>
      <c r="V77" s="37" t="s">
        <v>21</v>
      </c>
      <c r="W77" s="1">
        <f>VLOOKUP(A77,'Points Table'!A$3:J$43,IF('R1 XCO OHal'!V77="A Grade / Juniors",4,IF('R1 XCO OHal'!V77="B Grade",6,IF('R1 XCO OHal'!V77="C Grade",8,10))))</f>
        <v>280</v>
      </c>
    </row>
    <row r="78" spans="1:23">
      <c r="A78" s="69">
        <v>5</v>
      </c>
      <c r="B78" s="69" t="s">
        <v>535</v>
      </c>
      <c r="C78" s="1">
        <v>233</v>
      </c>
      <c r="D78" s="69" t="s">
        <v>1020</v>
      </c>
      <c r="E78" s="1">
        <v>3</v>
      </c>
      <c r="F78" s="70">
        <v>5.2422337962962966E-2</v>
      </c>
      <c r="G78" s="69" t="s">
        <v>812</v>
      </c>
      <c r="H78" s="69" t="s">
        <v>813</v>
      </c>
      <c r="I78" s="69" t="s">
        <v>814</v>
      </c>
      <c r="J78" s="69" t="s">
        <v>815</v>
      </c>
      <c r="K78" s="36">
        <v>6</v>
      </c>
      <c r="L78" s="37" t="s">
        <v>528</v>
      </c>
      <c r="M78" s="37" t="s">
        <v>529</v>
      </c>
      <c r="N78" s="37" t="s">
        <v>530</v>
      </c>
      <c r="O78" s="37" t="s">
        <v>531</v>
      </c>
      <c r="P78" s="37" t="s">
        <v>532</v>
      </c>
      <c r="Q78" s="37" t="s">
        <v>533</v>
      </c>
      <c r="R78" s="37" t="s">
        <v>45</v>
      </c>
      <c r="S78" s="37" t="s">
        <v>45</v>
      </c>
      <c r="T78" s="37" t="s">
        <v>45</v>
      </c>
      <c r="U78" s="37" t="s">
        <v>534</v>
      </c>
      <c r="V78" s="37" t="s">
        <v>21</v>
      </c>
      <c r="W78" s="1">
        <f>VLOOKUP(A78,'Points Table'!A$3:J$43,IF('R1 XCO OHal'!V78="A Grade / Juniors",4,IF('R1 XCO OHal'!V78="B Grade",6,IF('R1 XCO OHal'!V78="C Grade",8,10))))</f>
        <v>273</v>
      </c>
    </row>
    <row r="79" spans="1:23">
      <c r="A79" s="69">
        <v>1</v>
      </c>
      <c r="B79" s="69" t="s">
        <v>455</v>
      </c>
      <c r="C79" s="1">
        <v>301</v>
      </c>
      <c r="D79" s="69" t="s">
        <v>1021</v>
      </c>
      <c r="E79" s="1">
        <v>3</v>
      </c>
      <c r="F79" s="70">
        <v>3.3246759259259261E-2</v>
      </c>
      <c r="G79" s="69" t="s">
        <v>575</v>
      </c>
      <c r="H79" s="69" t="s">
        <v>697</v>
      </c>
      <c r="I79" s="69" t="s">
        <v>746</v>
      </c>
      <c r="J79" s="69" t="s">
        <v>687</v>
      </c>
      <c r="K79" s="36">
        <v>6</v>
      </c>
      <c r="L79" s="37" t="s">
        <v>536</v>
      </c>
      <c r="M79" s="37" t="s">
        <v>537</v>
      </c>
      <c r="N79" s="37" t="s">
        <v>538</v>
      </c>
      <c r="O79" s="37" t="s">
        <v>539</v>
      </c>
      <c r="P79" s="37" t="s">
        <v>540</v>
      </c>
      <c r="Q79" s="37" t="s">
        <v>541</v>
      </c>
      <c r="R79" s="37" t="s">
        <v>45</v>
      </c>
      <c r="S79" s="37" t="s">
        <v>45</v>
      </c>
      <c r="T79" s="37" t="s">
        <v>45</v>
      </c>
      <c r="U79" s="37" t="s">
        <v>542</v>
      </c>
      <c r="V79" s="37" t="s">
        <v>23</v>
      </c>
      <c r="W79" s="1">
        <f>VLOOKUP(A79,'Points Table'!A$3:J$43,IF('R1 XCO OHal'!V79="A Grade / Juniors",4,IF('R1 XCO OHal'!V79="B Grade",6,IF('R1 XCO OHal'!V79="C Grade",8,10))))</f>
        <v>300</v>
      </c>
    </row>
    <row r="80" spans="1:23">
      <c r="A80" s="69">
        <v>2</v>
      </c>
      <c r="B80" s="69" t="s">
        <v>455</v>
      </c>
      <c r="C80" s="1">
        <v>303</v>
      </c>
      <c r="D80" s="69" t="s">
        <v>1022</v>
      </c>
      <c r="E80" s="1">
        <v>3</v>
      </c>
      <c r="F80" s="70">
        <v>3.4785879629629632E-2</v>
      </c>
      <c r="G80" s="69" t="s">
        <v>816</v>
      </c>
      <c r="H80" s="69" t="s">
        <v>817</v>
      </c>
      <c r="I80" s="69" t="s">
        <v>818</v>
      </c>
      <c r="J80" s="69" t="s">
        <v>819</v>
      </c>
      <c r="K80" s="36">
        <v>5</v>
      </c>
      <c r="L80" s="37" t="s">
        <v>543</v>
      </c>
      <c r="M80" s="37" t="s">
        <v>544</v>
      </c>
      <c r="N80" s="37" t="s">
        <v>545</v>
      </c>
      <c r="O80" s="37" t="s">
        <v>546</v>
      </c>
      <c r="P80" s="37" t="s">
        <v>547</v>
      </c>
      <c r="Q80" s="37" t="s">
        <v>45</v>
      </c>
      <c r="R80" s="37" t="s">
        <v>45</v>
      </c>
      <c r="S80" s="37" t="s">
        <v>45</v>
      </c>
      <c r="T80" s="37" t="s">
        <v>45</v>
      </c>
      <c r="U80" s="37" t="s">
        <v>548</v>
      </c>
      <c r="V80" s="37" t="s">
        <v>23</v>
      </c>
      <c r="W80" s="1">
        <f>VLOOKUP(A80,'Points Table'!A$3:J$43,IF('R1 XCO OHal'!V80="A Grade / Juniors",4,IF('R1 XCO OHal'!V80="B Grade",6,IF('R1 XCO OHal'!V80="C Grade",8,10))))</f>
        <v>270</v>
      </c>
    </row>
    <row r="81" spans="1:23">
      <c r="A81" s="69">
        <v>3</v>
      </c>
      <c r="B81" s="69" t="s">
        <v>455</v>
      </c>
      <c r="C81" s="1">
        <v>307</v>
      </c>
      <c r="D81" s="69" t="s">
        <v>1023</v>
      </c>
      <c r="E81" s="1">
        <v>3</v>
      </c>
      <c r="F81" s="70">
        <v>3.5037847222222224E-2</v>
      </c>
      <c r="G81" s="69" t="s">
        <v>820</v>
      </c>
      <c r="H81" s="69" t="s">
        <v>761</v>
      </c>
      <c r="I81" s="69" t="s">
        <v>821</v>
      </c>
      <c r="J81" s="69" t="s">
        <v>822</v>
      </c>
      <c r="K81" s="36">
        <v>4</v>
      </c>
      <c r="L81" s="37" t="s">
        <v>549</v>
      </c>
      <c r="M81" s="37" t="s">
        <v>550</v>
      </c>
      <c r="N81" s="37" t="s">
        <v>551</v>
      </c>
      <c r="O81" s="37" t="s">
        <v>552</v>
      </c>
      <c r="P81" s="37" t="s">
        <v>45</v>
      </c>
      <c r="Q81" s="37" t="s">
        <v>45</v>
      </c>
      <c r="R81" s="37" t="s">
        <v>45</v>
      </c>
      <c r="S81" s="37" t="s">
        <v>45</v>
      </c>
      <c r="T81" s="37" t="s">
        <v>45</v>
      </c>
      <c r="U81" s="37" t="s">
        <v>553</v>
      </c>
      <c r="V81" s="37" t="s">
        <v>23</v>
      </c>
      <c r="W81" s="1">
        <f>VLOOKUP(A81,'Points Table'!A$3:J$43,IF('R1 XCO OHal'!V81="A Grade / Juniors",4,IF('R1 XCO OHal'!V81="B Grade",6,IF('R1 XCO OHal'!V81="C Grade",8,10))))</f>
        <v>252</v>
      </c>
    </row>
    <row r="82" spans="1:23">
      <c r="A82" s="69">
        <v>4</v>
      </c>
      <c r="B82" s="69" t="s">
        <v>455</v>
      </c>
      <c r="C82" s="1">
        <v>306</v>
      </c>
      <c r="D82" s="69" t="s">
        <v>1024</v>
      </c>
      <c r="E82" s="1">
        <v>3</v>
      </c>
      <c r="F82" s="70">
        <v>3.6136574074074071E-2</v>
      </c>
      <c r="G82" s="69" t="s">
        <v>823</v>
      </c>
      <c r="H82" s="69" t="s">
        <v>762</v>
      </c>
      <c r="I82" s="69" t="s">
        <v>824</v>
      </c>
      <c r="J82" s="69" t="s">
        <v>712</v>
      </c>
      <c r="K82" s="36">
        <v>3</v>
      </c>
      <c r="L82" s="37" t="s">
        <v>554</v>
      </c>
      <c r="M82" s="37" t="s">
        <v>555</v>
      </c>
      <c r="N82" s="37" t="s">
        <v>556</v>
      </c>
      <c r="O82" s="37" t="s">
        <v>45</v>
      </c>
      <c r="P82" s="37" t="s">
        <v>45</v>
      </c>
      <c r="Q82" s="37" t="s">
        <v>45</v>
      </c>
      <c r="R82" s="37" t="s">
        <v>45</v>
      </c>
      <c r="S82" s="37" t="s">
        <v>45</v>
      </c>
      <c r="T82" s="37" t="s">
        <v>45</v>
      </c>
      <c r="U82" s="37" t="s">
        <v>557</v>
      </c>
      <c r="V82" s="37" t="s">
        <v>23</v>
      </c>
      <c r="W82" s="1">
        <f>VLOOKUP(A82,'Points Table'!A$3:J$43,IF('R1 XCO OHal'!V82="A Grade / Juniors",4,IF('R1 XCO OHal'!V82="B Grade",6,IF('R1 XCO OHal'!V82="C Grade",8,10))))</f>
        <v>240</v>
      </c>
    </row>
    <row r="83" spans="1:23">
      <c r="A83" s="69">
        <v>5</v>
      </c>
      <c r="B83" s="69" t="s">
        <v>455</v>
      </c>
      <c r="C83" s="1">
        <v>313</v>
      </c>
      <c r="D83" s="69" t="s">
        <v>1025</v>
      </c>
      <c r="E83" s="1">
        <v>3</v>
      </c>
      <c r="F83" s="70">
        <v>3.7525462962962962E-2</v>
      </c>
      <c r="G83" s="69" t="s">
        <v>825</v>
      </c>
      <c r="H83" s="69" t="s">
        <v>675</v>
      </c>
      <c r="I83" s="69" t="s">
        <v>826</v>
      </c>
      <c r="J83" s="69" t="s">
        <v>827</v>
      </c>
      <c r="K83" s="36">
        <v>2</v>
      </c>
      <c r="L83" s="37" t="s">
        <v>558</v>
      </c>
      <c r="M83" s="37" t="s">
        <v>559</v>
      </c>
      <c r="N83" s="37" t="s">
        <v>45</v>
      </c>
      <c r="O83" s="37" t="s">
        <v>45</v>
      </c>
      <c r="P83" s="37" t="s">
        <v>45</v>
      </c>
      <c r="Q83" s="37" t="s">
        <v>45</v>
      </c>
      <c r="R83" s="37" t="s">
        <v>45</v>
      </c>
      <c r="S83" s="37" t="s">
        <v>45</v>
      </c>
      <c r="T83" s="37" t="s">
        <v>45</v>
      </c>
      <c r="U83" s="37" t="s">
        <v>560</v>
      </c>
      <c r="V83" s="37" t="s">
        <v>23</v>
      </c>
      <c r="W83" s="1">
        <f>VLOOKUP(A83,'Points Table'!A$3:J$43,IF('R1 XCO OHal'!V83="A Grade / Juniors",4,IF('R1 XCO OHal'!V83="B Grade",6,IF('R1 XCO OHal'!V83="C Grade",8,10))))</f>
        <v>234</v>
      </c>
    </row>
    <row r="84" spans="1:23">
      <c r="A84" s="69">
        <v>6</v>
      </c>
      <c r="B84" s="69" t="s">
        <v>455</v>
      </c>
      <c r="C84" s="1">
        <v>304</v>
      </c>
      <c r="D84" s="69" t="s">
        <v>1026</v>
      </c>
      <c r="E84" s="1">
        <v>3</v>
      </c>
      <c r="F84" s="70">
        <v>3.7850694444444444E-2</v>
      </c>
      <c r="G84" s="69" t="s">
        <v>828</v>
      </c>
      <c r="H84" s="69" t="s">
        <v>712</v>
      </c>
      <c r="I84" s="69" t="s">
        <v>794</v>
      </c>
      <c r="J84" s="69" t="s">
        <v>829</v>
      </c>
      <c r="V84" s="38" t="s">
        <v>23</v>
      </c>
      <c r="W84" s="1">
        <f>VLOOKUP(A84,'Points Table'!A$3:J$43,IF('R1 XCO OHal'!V84="A Grade / Juniors",4,IF('R1 XCO OHal'!V84="B Grade",6,IF('R1 XCO OHal'!V84="C Grade",8,10))))</f>
        <v>228</v>
      </c>
    </row>
    <row r="85" spans="1:23">
      <c r="A85" s="69">
        <v>7</v>
      </c>
      <c r="B85" s="69" t="s">
        <v>455</v>
      </c>
      <c r="C85" s="1">
        <v>305</v>
      </c>
      <c r="D85" s="69" t="s">
        <v>1027</v>
      </c>
      <c r="E85" s="1">
        <v>3</v>
      </c>
      <c r="F85" s="70">
        <v>3.8061111111111108E-2</v>
      </c>
      <c r="G85" s="69" t="s">
        <v>830</v>
      </c>
      <c r="H85" s="69" t="s">
        <v>831</v>
      </c>
      <c r="I85" s="69" t="s">
        <v>832</v>
      </c>
      <c r="J85" s="69" t="s">
        <v>833</v>
      </c>
      <c r="V85" s="38" t="s">
        <v>23</v>
      </c>
      <c r="W85" s="1">
        <f>VLOOKUP(A85,'Points Table'!A$3:J$43,IF('R1 XCO OHal'!V85="A Grade / Juniors",4,IF('R1 XCO OHal'!V85="B Grade",6,IF('R1 XCO OHal'!V85="C Grade",8,10))))</f>
        <v>222</v>
      </c>
    </row>
    <row r="86" spans="1:23">
      <c r="A86" s="69">
        <v>8</v>
      </c>
      <c r="B86" s="69" t="s">
        <v>455</v>
      </c>
      <c r="C86" s="1">
        <v>310</v>
      </c>
      <c r="D86" s="69" t="s">
        <v>1028</v>
      </c>
      <c r="E86" s="1">
        <v>3</v>
      </c>
      <c r="F86" s="70">
        <v>3.8154629629629629E-2</v>
      </c>
      <c r="G86" s="69" t="s">
        <v>834</v>
      </c>
      <c r="H86" s="69" t="s">
        <v>764</v>
      </c>
      <c r="I86" s="69" t="s">
        <v>835</v>
      </c>
      <c r="J86" s="69" t="s">
        <v>836</v>
      </c>
      <c r="V86" s="38" t="s">
        <v>23</v>
      </c>
      <c r="W86" s="1">
        <f>VLOOKUP(A86,'Points Table'!A$3:J$43,IF('R1 XCO OHal'!V86="A Grade / Juniors",4,IF('R1 XCO OHal'!V86="B Grade",6,IF('R1 XCO OHal'!V86="C Grade",8,10))))</f>
        <v>216</v>
      </c>
    </row>
    <row r="87" spans="1:23">
      <c r="A87" s="69">
        <v>9</v>
      </c>
      <c r="B87" s="69" t="s">
        <v>455</v>
      </c>
      <c r="C87" s="1">
        <v>312</v>
      </c>
      <c r="D87" s="69" t="s">
        <v>1029</v>
      </c>
      <c r="E87" s="1">
        <v>3</v>
      </c>
      <c r="F87" s="70">
        <v>4.0191203703703701E-2</v>
      </c>
      <c r="G87" s="69" t="s">
        <v>837</v>
      </c>
      <c r="H87" s="69" t="s">
        <v>827</v>
      </c>
      <c r="I87" s="69" t="s">
        <v>838</v>
      </c>
      <c r="J87" s="69" t="s">
        <v>839</v>
      </c>
      <c r="V87" s="38" t="s">
        <v>23</v>
      </c>
      <c r="W87" s="1">
        <f>VLOOKUP(A87,'Points Table'!A$3:J$43,IF('R1 XCO OHal'!V87="A Grade / Juniors",4,IF('R1 XCO OHal'!V87="B Grade",6,IF('R1 XCO OHal'!V87="C Grade",8,10))))</f>
        <v>210</v>
      </c>
    </row>
    <row r="88" spans="1:23">
      <c r="A88" s="69">
        <v>10</v>
      </c>
      <c r="B88" s="69" t="s">
        <v>455</v>
      </c>
      <c r="C88" s="1">
        <v>311</v>
      </c>
      <c r="D88" s="69" t="s">
        <v>1030</v>
      </c>
      <c r="E88" s="1">
        <v>3</v>
      </c>
      <c r="F88" s="70">
        <v>4.2145949074074075E-2</v>
      </c>
      <c r="G88" s="69" t="s">
        <v>840</v>
      </c>
      <c r="H88" s="69" t="s">
        <v>637</v>
      </c>
      <c r="I88" s="69" t="s">
        <v>841</v>
      </c>
      <c r="J88" s="69" t="s">
        <v>842</v>
      </c>
      <c r="V88" s="38" t="s">
        <v>23</v>
      </c>
      <c r="W88" s="1">
        <f>VLOOKUP(A88,'Points Table'!A$3:J$43,IF('R1 XCO OHal'!V88="A Grade / Juniors",4,IF('R1 XCO OHal'!V88="B Grade",6,IF('R1 XCO OHal'!V88="C Grade",8,10))))</f>
        <v>204</v>
      </c>
    </row>
    <row r="89" spans="1:23">
      <c r="A89" s="69">
        <v>11</v>
      </c>
      <c r="B89" s="69" t="s">
        <v>455</v>
      </c>
      <c r="C89" s="1">
        <v>308</v>
      </c>
      <c r="D89" s="69" t="s">
        <v>1031</v>
      </c>
      <c r="E89" s="1">
        <v>2</v>
      </c>
      <c r="F89" s="70">
        <v>5.1427083333333332E-2</v>
      </c>
      <c r="G89" s="69" t="s">
        <v>618</v>
      </c>
      <c r="H89" s="69" t="s">
        <v>843</v>
      </c>
      <c r="I89" s="69" t="s">
        <v>844</v>
      </c>
      <c r="J89" s="69" t="s">
        <v>845</v>
      </c>
      <c r="V89" s="38" t="s">
        <v>23</v>
      </c>
      <c r="W89" s="1">
        <f>VLOOKUP(A89,'Points Table'!A$3:J$43,IF('R1 XCO OHal'!V89="A Grade / Juniors",4,IF('R1 XCO OHal'!V89="B Grade",6,IF('R1 XCO OHal'!V89="C Grade",8,10))))</f>
        <v>198</v>
      </c>
    </row>
    <row r="90" spans="1:23">
      <c r="A90" s="69">
        <v>1</v>
      </c>
      <c r="B90" s="69" t="s">
        <v>846</v>
      </c>
      <c r="C90" s="1">
        <v>402</v>
      </c>
      <c r="D90" s="69" t="s">
        <v>1032</v>
      </c>
      <c r="E90" s="1">
        <v>5</v>
      </c>
      <c r="F90" s="70">
        <v>4.7537847222222221E-2</v>
      </c>
      <c r="G90" s="69" t="s">
        <v>575</v>
      </c>
      <c r="H90" s="69" t="s">
        <v>847</v>
      </c>
      <c r="I90" s="69" t="s">
        <v>848</v>
      </c>
      <c r="J90" s="69" t="s">
        <v>849</v>
      </c>
      <c r="V90" s="38" t="s">
        <v>562</v>
      </c>
      <c r="W90" s="1">
        <f>VLOOKUP(A90,'Points Table'!A$3:J$43,IF('R1 XCO OHal'!V90="A Grade / Juniors",4,IF('R1 XCO OHal'!V90="B Grade",6,IF('R1 XCO OHal'!V90="C Grade",8,10))))</f>
        <v>500</v>
      </c>
    </row>
    <row r="91" spans="1:23">
      <c r="A91" s="69">
        <v>2</v>
      </c>
      <c r="B91" s="69" t="s">
        <v>846</v>
      </c>
      <c r="C91" s="1">
        <v>403</v>
      </c>
      <c r="D91" s="69" t="s">
        <v>1033</v>
      </c>
      <c r="E91" s="1">
        <v>5</v>
      </c>
      <c r="F91" s="70">
        <v>4.9067013888888886E-2</v>
      </c>
      <c r="G91" s="69" t="s">
        <v>850</v>
      </c>
      <c r="H91" s="69" t="s">
        <v>581</v>
      </c>
      <c r="I91" s="69" t="s">
        <v>851</v>
      </c>
      <c r="J91" s="69" t="s">
        <v>848</v>
      </c>
      <c r="V91" s="38" t="s">
        <v>562</v>
      </c>
      <c r="W91" s="1">
        <f>VLOOKUP(A91,'Points Table'!A$3:J$43,IF('R1 XCO OHal'!V91="A Grade / Juniors",4,IF('R1 XCO OHal'!V91="B Grade",6,IF('R1 XCO OHal'!V91="C Grade",8,10))))</f>
        <v>450</v>
      </c>
    </row>
    <row r="92" spans="1:23">
      <c r="A92" s="69">
        <v>3</v>
      </c>
      <c r="B92" s="69" t="s">
        <v>846</v>
      </c>
      <c r="C92" s="1">
        <v>404</v>
      </c>
      <c r="D92" s="69" t="s">
        <v>1034</v>
      </c>
      <c r="E92" s="1">
        <v>5</v>
      </c>
      <c r="F92" s="70">
        <v>5.2066898148148147E-2</v>
      </c>
      <c r="G92" s="69" t="s">
        <v>852</v>
      </c>
      <c r="H92" s="69" t="s">
        <v>613</v>
      </c>
      <c r="I92" s="69" t="s">
        <v>853</v>
      </c>
      <c r="J92" s="69" t="s">
        <v>854</v>
      </c>
      <c r="V92" s="38" t="s">
        <v>562</v>
      </c>
      <c r="W92" s="1">
        <f>VLOOKUP(A92,'Points Table'!A$3:J$43,IF('R1 XCO OHal'!V92="A Grade / Juniors",4,IF('R1 XCO OHal'!V92="B Grade",6,IF('R1 XCO OHal'!V92="C Grade",8,10))))</f>
        <v>420</v>
      </c>
    </row>
    <row r="93" spans="1:23">
      <c r="A93" s="69">
        <v>4</v>
      </c>
      <c r="B93" s="69" t="s">
        <v>846</v>
      </c>
      <c r="C93" s="1">
        <v>401</v>
      </c>
      <c r="D93" s="69" t="s">
        <v>1035</v>
      </c>
      <c r="E93" s="1">
        <v>5</v>
      </c>
      <c r="F93" s="70">
        <v>5.544560185185185E-2</v>
      </c>
      <c r="G93" s="69" t="s">
        <v>855</v>
      </c>
      <c r="H93" s="69" t="s">
        <v>730</v>
      </c>
      <c r="I93" s="69" t="s">
        <v>771</v>
      </c>
      <c r="J93" s="69" t="s">
        <v>630</v>
      </c>
      <c r="V93" s="38" t="s">
        <v>562</v>
      </c>
      <c r="W93" s="1">
        <f>VLOOKUP(A93,'Points Table'!A$3:J$43,IF('R1 XCO OHal'!V93="A Grade / Juniors",4,IF('R1 XCO OHal'!V93="B Grade",6,IF('R1 XCO OHal'!V93="C Grade",8,10))))</f>
        <v>400</v>
      </c>
    </row>
    <row r="94" spans="1:23">
      <c r="A94" s="69">
        <v>5</v>
      </c>
      <c r="B94" s="69" t="s">
        <v>846</v>
      </c>
      <c r="C94" s="1">
        <v>405</v>
      </c>
      <c r="D94" s="69" t="s">
        <v>1036</v>
      </c>
      <c r="E94" s="1">
        <v>2</v>
      </c>
      <c r="F94" s="70">
        <v>2.1347685185185185E-2</v>
      </c>
      <c r="G94" s="69" t="s">
        <v>618</v>
      </c>
      <c r="H94" s="69" t="s">
        <v>657</v>
      </c>
      <c r="I94" s="69" t="s">
        <v>715</v>
      </c>
      <c r="J94" s="69" t="s">
        <v>853</v>
      </c>
      <c r="V94" s="38" t="s">
        <v>562</v>
      </c>
      <c r="W94" s="1">
        <f>VLOOKUP(A94,'Points Table'!A$3:J$43,IF('R1 XCO OHal'!V94="A Grade / Juniors",4,IF('R1 XCO OHal'!V94="B Grade",6,IF('R1 XCO OHal'!V94="C Grade",8,10))))</f>
        <v>390</v>
      </c>
    </row>
    <row r="95" spans="1:23">
      <c r="A95" s="69">
        <v>1</v>
      </c>
      <c r="B95" s="69" t="s">
        <v>856</v>
      </c>
      <c r="C95" s="1">
        <v>429</v>
      </c>
      <c r="D95" s="69" t="s">
        <v>1037</v>
      </c>
      <c r="E95" s="1">
        <v>4</v>
      </c>
      <c r="F95" s="70">
        <v>3.6263078703703704E-2</v>
      </c>
      <c r="G95" s="69" t="s">
        <v>575</v>
      </c>
      <c r="H95" s="69" t="s">
        <v>857</v>
      </c>
      <c r="I95" s="69" t="s">
        <v>858</v>
      </c>
      <c r="J95" s="69" t="s">
        <v>859</v>
      </c>
      <c r="V95" s="38" t="s">
        <v>562</v>
      </c>
      <c r="W95" s="1">
        <f>VLOOKUP(A95,'Points Table'!A$3:J$43,IF('R1 XCO OHal'!V95="A Grade / Juniors",4,IF('R1 XCO OHal'!V95="B Grade",6,IF('R1 XCO OHal'!V95="C Grade",8,10))))</f>
        <v>500</v>
      </c>
    </row>
    <row r="96" spans="1:23">
      <c r="A96" s="69">
        <v>2</v>
      </c>
      <c r="B96" s="69" t="s">
        <v>856</v>
      </c>
      <c r="C96" s="1">
        <v>426</v>
      </c>
      <c r="D96" s="69" t="s">
        <v>1038</v>
      </c>
      <c r="E96" s="1">
        <v>4</v>
      </c>
      <c r="F96" s="70">
        <v>3.6356597222222224E-2</v>
      </c>
      <c r="G96" s="69" t="s">
        <v>860</v>
      </c>
      <c r="H96" s="69" t="s">
        <v>857</v>
      </c>
      <c r="I96" s="69" t="s">
        <v>861</v>
      </c>
      <c r="J96" s="69" t="s">
        <v>862</v>
      </c>
      <c r="V96" s="38" t="s">
        <v>562</v>
      </c>
      <c r="W96" s="1">
        <f>VLOOKUP(A96,'Points Table'!A$3:J$43,IF('R1 XCO OHal'!V96="A Grade / Juniors",4,IF('R1 XCO OHal'!V96="B Grade",6,IF('R1 XCO OHal'!V96="C Grade",8,10))))</f>
        <v>450</v>
      </c>
    </row>
    <row r="97" spans="1:23">
      <c r="A97" s="69">
        <v>3</v>
      </c>
      <c r="B97" s="69" t="s">
        <v>856</v>
      </c>
      <c r="C97" s="1">
        <v>436</v>
      </c>
      <c r="D97" s="69" t="s">
        <v>1039</v>
      </c>
      <c r="E97" s="1">
        <v>4</v>
      </c>
      <c r="F97" s="70">
        <v>3.6356597222222224E-2</v>
      </c>
      <c r="G97" s="69" t="s">
        <v>863</v>
      </c>
      <c r="H97" s="69" t="s">
        <v>864</v>
      </c>
      <c r="I97" s="69" t="s">
        <v>639</v>
      </c>
      <c r="J97" s="69" t="s">
        <v>862</v>
      </c>
      <c r="V97" s="38" t="s">
        <v>562</v>
      </c>
      <c r="W97" s="1">
        <f>VLOOKUP(A97,'Points Table'!A$3:J$43,IF('R1 XCO OHal'!V97="A Grade / Juniors",4,IF('R1 XCO OHal'!V97="B Grade",6,IF('R1 XCO OHal'!V97="C Grade",8,10))))</f>
        <v>420</v>
      </c>
    </row>
    <row r="98" spans="1:23">
      <c r="A98" s="69">
        <v>4</v>
      </c>
      <c r="B98" s="69" t="s">
        <v>856</v>
      </c>
      <c r="C98" s="1">
        <v>432</v>
      </c>
      <c r="D98" s="69" t="s">
        <v>1040</v>
      </c>
      <c r="E98" s="1">
        <v>4</v>
      </c>
      <c r="F98" s="70">
        <v>3.9828819444444441E-2</v>
      </c>
      <c r="G98" s="69" t="s">
        <v>865</v>
      </c>
      <c r="H98" s="69" t="s">
        <v>866</v>
      </c>
      <c r="I98" s="69" t="s">
        <v>613</v>
      </c>
      <c r="J98" s="69" t="s">
        <v>609</v>
      </c>
      <c r="V98" s="38" t="s">
        <v>562</v>
      </c>
      <c r="W98" s="1">
        <f>VLOOKUP(A98,'Points Table'!A$3:J$43,IF('R1 XCO OHal'!V98="A Grade / Juniors",4,IF('R1 XCO OHal'!V98="B Grade",6,IF('R1 XCO OHal'!V98="C Grade",8,10))))</f>
        <v>400</v>
      </c>
    </row>
    <row r="99" spans="1:23">
      <c r="A99" s="69">
        <v>5</v>
      </c>
      <c r="B99" s="69" t="s">
        <v>856</v>
      </c>
      <c r="C99" s="1">
        <v>434</v>
      </c>
      <c r="D99" s="69" t="s">
        <v>1041</v>
      </c>
      <c r="E99" s="1">
        <v>4</v>
      </c>
      <c r="F99" s="70">
        <v>4.0441435185185184E-2</v>
      </c>
      <c r="G99" s="69" t="s">
        <v>867</v>
      </c>
      <c r="H99" s="69" t="s">
        <v>868</v>
      </c>
      <c r="I99" s="69" t="s">
        <v>869</v>
      </c>
      <c r="J99" s="69" t="s">
        <v>730</v>
      </c>
      <c r="V99" s="38" t="s">
        <v>562</v>
      </c>
      <c r="W99" s="1">
        <f>VLOOKUP(A99,'Points Table'!A$3:J$43,IF('R1 XCO OHal'!V99="A Grade / Juniors",4,IF('R1 XCO OHal'!V99="B Grade",6,IF('R1 XCO OHal'!V99="C Grade",8,10))))</f>
        <v>390</v>
      </c>
    </row>
    <row r="100" spans="1:23">
      <c r="A100" s="69">
        <v>6</v>
      </c>
      <c r="B100" s="69" t="s">
        <v>856</v>
      </c>
      <c r="C100" s="1">
        <v>435</v>
      </c>
      <c r="D100" s="69" t="s">
        <v>1042</v>
      </c>
      <c r="E100" s="1">
        <v>4</v>
      </c>
      <c r="F100" s="70">
        <v>4.0873958333333335E-2</v>
      </c>
      <c r="G100" s="69" t="s">
        <v>870</v>
      </c>
      <c r="H100" s="69" t="s">
        <v>871</v>
      </c>
      <c r="I100" s="69" t="s">
        <v>872</v>
      </c>
      <c r="J100" s="69" t="s">
        <v>735</v>
      </c>
      <c r="V100" s="38" t="s">
        <v>562</v>
      </c>
      <c r="W100" s="1">
        <f>VLOOKUP(A100,'Points Table'!A$3:J$43,IF('R1 XCO OHal'!V100="A Grade / Juniors",4,IF('R1 XCO OHal'!V100="B Grade",6,IF('R1 XCO OHal'!V100="C Grade",8,10))))</f>
        <v>380</v>
      </c>
    </row>
    <row r="101" spans="1:23">
      <c r="A101" s="69">
        <v>7</v>
      </c>
      <c r="B101" s="69" t="s">
        <v>856</v>
      </c>
      <c r="C101" s="1">
        <v>430</v>
      </c>
      <c r="D101" s="69" t="s">
        <v>1442</v>
      </c>
      <c r="E101" s="1">
        <v>4</v>
      </c>
      <c r="F101" s="70">
        <v>4.0972222222222222E-2</v>
      </c>
      <c r="G101" s="69" t="s">
        <v>873</v>
      </c>
      <c r="H101" s="69" t="s">
        <v>874</v>
      </c>
      <c r="I101" s="69" t="s">
        <v>731</v>
      </c>
      <c r="J101" s="69" t="s">
        <v>625</v>
      </c>
      <c r="V101" s="38" t="s">
        <v>562</v>
      </c>
      <c r="W101" s="1">
        <f>VLOOKUP(A101,'Points Table'!A$3:J$43,IF('R1 XCO OHal'!V101="A Grade / Juniors",4,IF('R1 XCO OHal'!V101="B Grade",6,IF('R1 XCO OHal'!V101="C Grade",8,10))))</f>
        <v>370</v>
      </c>
    </row>
    <row r="102" spans="1:23">
      <c r="A102" s="69">
        <v>8</v>
      </c>
      <c r="B102" s="69" t="s">
        <v>856</v>
      </c>
      <c r="C102" s="1">
        <v>433</v>
      </c>
      <c r="D102" s="69" t="s">
        <v>1043</v>
      </c>
      <c r="E102" s="1">
        <v>4</v>
      </c>
      <c r="F102" s="70">
        <v>4.6523032407407405E-2</v>
      </c>
      <c r="G102" s="69" t="s">
        <v>875</v>
      </c>
      <c r="H102" s="69" t="s">
        <v>751</v>
      </c>
      <c r="I102" s="69" t="s">
        <v>764</v>
      </c>
      <c r="J102" s="69" t="s">
        <v>876</v>
      </c>
      <c r="V102" s="38" t="s">
        <v>562</v>
      </c>
      <c r="W102" s="1">
        <f>VLOOKUP(A102,'Points Table'!A$3:J$43,IF('R1 XCO OHal'!V102="A Grade / Juniors",4,IF('R1 XCO OHal'!V102="B Grade",6,IF('R1 XCO OHal'!V102="C Grade",8,10))))</f>
        <v>360</v>
      </c>
    </row>
    <row r="103" spans="1:23">
      <c r="A103" s="69">
        <v>9</v>
      </c>
      <c r="B103" s="69" t="s">
        <v>856</v>
      </c>
      <c r="C103" s="1">
        <v>428</v>
      </c>
      <c r="D103" s="69" t="s">
        <v>1044</v>
      </c>
      <c r="E103" s="1">
        <v>3</v>
      </c>
      <c r="F103" s="70">
        <v>3.9309722222222225E-2</v>
      </c>
      <c r="G103" s="69" t="s">
        <v>618</v>
      </c>
      <c r="H103" s="69" t="s">
        <v>877</v>
      </c>
      <c r="I103" s="69" t="s">
        <v>878</v>
      </c>
      <c r="J103" s="69" t="s">
        <v>879</v>
      </c>
      <c r="V103" s="38" t="s">
        <v>562</v>
      </c>
      <c r="W103" s="1">
        <f>VLOOKUP(A103,'Points Table'!A$3:J$43,IF('R1 XCO OHal'!V103="A Grade / Juniors",4,IF('R1 XCO OHal'!V103="B Grade",6,IF('R1 XCO OHal'!V103="C Grade",8,10))))</f>
        <v>350</v>
      </c>
    </row>
    <row r="104" spans="1:23">
      <c r="A104" s="69">
        <v>10</v>
      </c>
      <c r="B104" s="69" t="s">
        <v>856</v>
      </c>
      <c r="C104" s="1">
        <v>431</v>
      </c>
      <c r="D104" s="69" t="s">
        <v>1045</v>
      </c>
      <c r="E104" s="1">
        <v>3</v>
      </c>
      <c r="F104" s="70">
        <v>5.1950000000000003E-2</v>
      </c>
      <c r="G104" s="69" t="s">
        <v>618</v>
      </c>
      <c r="H104" s="69" t="s">
        <v>880</v>
      </c>
      <c r="I104" s="69" t="s">
        <v>881</v>
      </c>
      <c r="J104" s="69" t="s">
        <v>882</v>
      </c>
      <c r="V104" s="38" t="s">
        <v>562</v>
      </c>
      <c r="W104" s="1">
        <f>VLOOKUP(A104,'Points Table'!A$3:J$43,IF('R1 XCO OHal'!V104="A Grade / Juniors",4,IF('R1 XCO OHal'!V104="B Grade",6,IF('R1 XCO OHal'!V104="C Grade",8,10))))</f>
        <v>340</v>
      </c>
    </row>
    <row r="105" spans="1:23">
      <c r="A105" s="69">
        <v>1</v>
      </c>
      <c r="B105" s="69" t="s">
        <v>883</v>
      </c>
      <c r="C105" s="1">
        <v>501</v>
      </c>
      <c r="D105" s="69" t="s">
        <v>1046</v>
      </c>
      <c r="E105" s="1">
        <v>3</v>
      </c>
      <c r="F105" s="70">
        <v>3.1300925925925926E-2</v>
      </c>
      <c r="G105" s="69" t="s">
        <v>575</v>
      </c>
      <c r="H105" s="69" t="s">
        <v>609</v>
      </c>
      <c r="I105" s="69" t="s">
        <v>679</v>
      </c>
      <c r="J105" s="69" t="s">
        <v>884</v>
      </c>
      <c r="V105" s="38" t="s">
        <v>562</v>
      </c>
      <c r="W105" s="1">
        <f>VLOOKUP(A105,'Points Table'!A$3:J$43,IF('R1 XCO OHal'!V105="A Grade / Juniors",4,IF('R1 XCO OHal'!V105="B Grade",6,IF('R1 XCO OHal'!V105="C Grade",8,10))))</f>
        <v>500</v>
      </c>
    </row>
    <row r="106" spans="1:23">
      <c r="A106" s="69">
        <v>2</v>
      </c>
      <c r="B106" s="69" t="s">
        <v>883</v>
      </c>
      <c r="C106" s="1">
        <v>511</v>
      </c>
      <c r="D106" s="69" t="s">
        <v>1047</v>
      </c>
      <c r="E106" s="1">
        <v>3</v>
      </c>
      <c r="F106" s="70">
        <v>3.2096412037037038E-2</v>
      </c>
      <c r="G106" s="69" t="s">
        <v>885</v>
      </c>
      <c r="H106" s="69" t="s">
        <v>617</v>
      </c>
      <c r="I106" s="69" t="s">
        <v>747</v>
      </c>
      <c r="J106" s="69" t="s">
        <v>886</v>
      </c>
      <c r="V106" s="38" t="s">
        <v>562</v>
      </c>
      <c r="W106" s="1">
        <f>VLOOKUP(A106,'Points Table'!A$3:J$43,IF('R1 XCO OHal'!V106="A Grade / Juniors",4,IF('R1 XCO OHal'!V106="B Grade",6,IF('R1 XCO OHal'!V106="C Grade",8,10))))</f>
        <v>450</v>
      </c>
    </row>
    <row r="107" spans="1:23">
      <c r="A107" s="69">
        <v>3</v>
      </c>
      <c r="B107" s="69" t="s">
        <v>883</v>
      </c>
      <c r="C107" s="1">
        <v>513</v>
      </c>
      <c r="D107" s="69" t="s">
        <v>1048</v>
      </c>
      <c r="E107" s="1">
        <v>3</v>
      </c>
      <c r="F107" s="70">
        <v>3.3719097222222223E-2</v>
      </c>
      <c r="G107" s="69" t="s">
        <v>887</v>
      </c>
      <c r="H107" s="69" t="s">
        <v>673</v>
      </c>
      <c r="I107" s="69" t="s">
        <v>888</v>
      </c>
      <c r="J107" s="69" t="s">
        <v>889</v>
      </c>
      <c r="V107" s="38" t="s">
        <v>562</v>
      </c>
      <c r="W107" s="1">
        <f>VLOOKUP(A107,'Points Table'!A$3:J$43,IF('R1 XCO OHal'!V107="A Grade / Juniors",4,IF('R1 XCO OHal'!V107="B Grade",6,IF('R1 XCO OHal'!V107="C Grade",8,10))))</f>
        <v>420</v>
      </c>
    </row>
    <row r="108" spans="1:23">
      <c r="A108" s="69">
        <v>4</v>
      </c>
      <c r="B108" s="69" t="s">
        <v>883</v>
      </c>
      <c r="C108" s="1">
        <v>512</v>
      </c>
      <c r="D108" s="69" t="s">
        <v>1049</v>
      </c>
      <c r="E108" s="1">
        <v>3</v>
      </c>
      <c r="F108" s="70">
        <v>3.6625462962962964E-2</v>
      </c>
      <c r="G108" s="69" t="s">
        <v>890</v>
      </c>
      <c r="H108" s="69" t="s">
        <v>696</v>
      </c>
      <c r="I108" s="69" t="s">
        <v>832</v>
      </c>
      <c r="J108" s="69" t="s">
        <v>891</v>
      </c>
      <c r="V108" s="38" t="s">
        <v>562</v>
      </c>
      <c r="W108" s="1">
        <f>VLOOKUP(A108,'Points Table'!A$3:J$43,IF('R1 XCO OHal'!V108="A Grade / Juniors",4,IF('R1 XCO OHal'!V108="B Grade",6,IF('R1 XCO OHal'!V108="C Grade",8,10))))</f>
        <v>400</v>
      </c>
    </row>
    <row r="109" spans="1:23">
      <c r="A109" s="69">
        <v>5</v>
      </c>
      <c r="B109" s="69" t="s">
        <v>883</v>
      </c>
      <c r="C109" s="1">
        <v>503</v>
      </c>
      <c r="D109" s="69" t="s">
        <v>1050</v>
      </c>
      <c r="E109" s="1">
        <v>3</v>
      </c>
      <c r="F109" s="70">
        <v>4.3230902777777774E-2</v>
      </c>
      <c r="G109" s="69" t="s">
        <v>892</v>
      </c>
      <c r="H109" s="69" t="s">
        <v>893</v>
      </c>
      <c r="I109" s="69" t="s">
        <v>894</v>
      </c>
      <c r="J109" s="69" t="s">
        <v>895</v>
      </c>
      <c r="V109" s="38" t="s">
        <v>562</v>
      </c>
      <c r="W109" s="1">
        <f>VLOOKUP(A109,'Points Table'!A$3:J$43,IF('R1 XCO OHal'!V109="A Grade / Juniors",4,IF('R1 XCO OHal'!V109="B Grade",6,IF('R1 XCO OHal'!V109="C Grade",8,10))))</f>
        <v>390</v>
      </c>
    </row>
    <row r="110" spans="1:23">
      <c r="A110" s="69">
        <v>6</v>
      </c>
      <c r="B110" s="69" t="s">
        <v>883</v>
      </c>
      <c r="C110" s="1">
        <v>509</v>
      </c>
      <c r="D110" s="69" t="s">
        <v>1051</v>
      </c>
      <c r="E110" s="1">
        <v>3</v>
      </c>
      <c r="F110" s="70">
        <v>4.6043750000000001E-2</v>
      </c>
      <c r="G110" s="69" t="s">
        <v>896</v>
      </c>
      <c r="H110" s="69" t="s">
        <v>897</v>
      </c>
      <c r="I110" s="69" t="s">
        <v>898</v>
      </c>
      <c r="J110" s="69" t="s">
        <v>899</v>
      </c>
      <c r="V110" s="38" t="s">
        <v>562</v>
      </c>
      <c r="W110" s="1">
        <f>VLOOKUP(A110,'Points Table'!A$3:J$43,IF('R1 XCO OHal'!V110="A Grade / Juniors",4,IF('R1 XCO OHal'!V110="B Grade",6,IF('R1 XCO OHal'!V110="C Grade",8,10))))</f>
        <v>380</v>
      </c>
    </row>
    <row r="111" spans="1:23">
      <c r="A111" s="69">
        <v>7</v>
      </c>
      <c r="B111" s="69" t="s">
        <v>883</v>
      </c>
      <c r="C111" s="1">
        <v>514</v>
      </c>
      <c r="D111" s="69" t="s">
        <v>1052</v>
      </c>
      <c r="E111" s="1">
        <v>3</v>
      </c>
      <c r="F111" s="70">
        <v>4.8092013888888889E-2</v>
      </c>
      <c r="G111" s="69" t="s">
        <v>900</v>
      </c>
      <c r="H111" s="69" t="s">
        <v>901</v>
      </c>
      <c r="I111" s="69" t="s">
        <v>902</v>
      </c>
      <c r="J111" s="69" t="s">
        <v>903</v>
      </c>
      <c r="V111" s="38" t="s">
        <v>562</v>
      </c>
      <c r="W111" s="1">
        <f>VLOOKUP(A111,'Points Table'!A$3:J$43,IF('R1 XCO OHal'!V111="A Grade / Juniors",4,IF('R1 XCO OHal'!V111="B Grade",6,IF('R1 XCO OHal'!V111="C Grade",8,10))))</f>
        <v>370</v>
      </c>
    </row>
    <row r="112" spans="1:23">
      <c r="A112" s="69">
        <v>8</v>
      </c>
      <c r="B112" s="69" t="s">
        <v>883</v>
      </c>
      <c r="C112" s="1">
        <v>508</v>
      </c>
      <c r="D112" s="69" t="s">
        <v>1053</v>
      </c>
      <c r="E112" s="1">
        <v>3</v>
      </c>
      <c r="F112" s="70">
        <v>4.9420138888888888E-2</v>
      </c>
      <c r="G112" s="69" t="s">
        <v>904</v>
      </c>
      <c r="H112" s="69" t="s">
        <v>905</v>
      </c>
      <c r="I112" s="69" t="s">
        <v>906</v>
      </c>
      <c r="J112" s="69" t="s">
        <v>907</v>
      </c>
      <c r="V112" s="38" t="s">
        <v>562</v>
      </c>
      <c r="W112" s="1">
        <f>VLOOKUP(A112,'Points Table'!A$3:J$43,IF('R1 XCO OHal'!V112="A Grade / Juniors",4,IF('R1 XCO OHal'!V112="B Grade",6,IF('R1 XCO OHal'!V112="C Grade",8,10))))</f>
        <v>360</v>
      </c>
    </row>
    <row r="113" spans="1:23">
      <c r="A113" s="69">
        <v>9</v>
      </c>
      <c r="B113" s="69" t="s">
        <v>883</v>
      </c>
      <c r="C113" s="1">
        <v>510</v>
      </c>
      <c r="D113" s="69" t="s">
        <v>1054</v>
      </c>
      <c r="E113" s="1">
        <v>2</v>
      </c>
      <c r="F113" s="70">
        <v>2.6126967592592594E-2</v>
      </c>
      <c r="G113" s="69" t="s">
        <v>618</v>
      </c>
      <c r="H113" s="69" t="s">
        <v>893</v>
      </c>
      <c r="I113" s="69" t="s">
        <v>908</v>
      </c>
      <c r="J113" s="69" t="s">
        <v>909</v>
      </c>
      <c r="V113" s="38" t="s">
        <v>562</v>
      </c>
      <c r="W113" s="1">
        <f>VLOOKUP(A113,'Points Table'!A$3:J$43,IF('R1 XCO OHal'!V113="A Grade / Juniors",4,IF('R1 XCO OHal'!V113="B Grade",6,IF('R1 XCO OHal'!V113="C Grade",8,10))))</f>
        <v>350</v>
      </c>
    </row>
    <row r="114" spans="1:23">
      <c r="A114" s="69">
        <v>10</v>
      </c>
      <c r="B114" s="69" t="s">
        <v>883</v>
      </c>
      <c r="C114" s="1">
        <v>507</v>
      </c>
      <c r="D114" s="69" t="s">
        <v>1055</v>
      </c>
      <c r="E114" s="1">
        <v>2</v>
      </c>
      <c r="F114" s="70">
        <v>5.9542129629629632E-2</v>
      </c>
      <c r="G114" s="69" t="s">
        <v>618</v>
      </c>
      <c r="H114" s="69" t="s">
        <v>910</v>
      </c>
      <c r="I114" s="69" t="s">
        <v>911</v>
      </c>
      <c r="J114" s="69" t="s">
        <v>912</v>
      </c>
      <c r="V114" s="38" t="s">
        <v>562</v>
      </c>
      <c r="W114" s="1">
        <f>VLOOKUP(A114,'Points Table'!A$3:J$43,IF('R1 XCO OHal'!V114="A Grade / Juniors",4,IF('R1 XCO OHal'!V114="B Grade",6,IF('R1 XCO OHal'!V114="C Grade",8,10))))</f>
        <v>340</v>
      </c>
    </row>
    <row r="115" spans="1:23">
      <c r="A115" s="69">
        <v>11</v>
      </c>
      <c r="B115" s="69" t="s">
        <v>883</v>
      </c>
      <c r="C115" s="1">
        <v>506</v>
      </c>
      <c r="D115" s="69" t="s">
        <v>1056</v>
      </c>
      <c r="E115" s="1">
        <v>2</v>
      </c>
      <c r="F115" s="70">
        <v>5.9542129629629632E-2</v>
      </c>
      <c r="G115" s="69" t="s">
        <v>618</v>
      </c>
      <c r="H115" s="69" t="s">
        <v>913</v>
      </c>
      <c r="I115" s="69" t="s">
        <v>914</v>
      </c>
      <c r="J115" s="69" t="s">
        <v>912</v>
      </c>
      <c r="V115" s="38" t="s">
        <v>562</v>
      </c>
      <c r="W115" s="1">
        <f>VLOOKUP(A115,'Points Table'!A$3:J$43,IF('R1 XCO OHal'!V115="A Grade / Juniors",4,IF('R1 XCO OHal'!V115="B Grade",6,IF('R1 XCO OHal'!V115="C Grade",8,10))))</f>
        <v>330</v>
      </c>
    </row>
    <row r="116" spans="1:23">
      <c r="A116" s="69">
        <v>1</v>
      </c>
      <c r="B116" s="69" t="s">
        <v>915</v>
      </c>
      <c r="C116" s="1">
        <v>529</v>
      </c>
      <c r="D116" s="69" t="s">
        <v>1057</v>
      </c>
      <c r="E116" s="1">
        <v>2</v>
      </c>
      <c r="F116" s="70">
        <v>2.2980324074074073E-2</v>
      </c>
      <c r="G116" s="69" t="s">
        <v>575</v>
      </c>
      <c r="H116" s="69" t="s">
        <v>916</v>
      </c>
      <c r="I116" s="69" t="s">
        <v>917</v>
      </c>
      <c r="J116" s="69" t="s">
        <v>761</v>
      </c>
      <c r="V116" s="38" t="s">
        <v>562</v>
      </c>
      <c r="W116" s="1">
        <f>VLOOKUP(A116,'Points Table'!A$3:J$43,IF('R1 XCO OHal'!V116="A Grade / Juniors",4,IF('R1 XCO OHal'!V116="B Grade",6,IF('R1 XCO OHal'!V116="C Grade",8,10))))</f>
        <v>500</v>
      </c>
    </row>
    <row r="117" spans="1:23">
      <c r="A117" s="69">
        <v>2</v>
      </c>
      <c r="B117" s="69" t="s">
        <v>915</v>
      </c>
      <c r="C117" s="1">
        <v>528</v>
      </c>
      <c r="D117" s="69" t="s">
        <v>1058</v>
      </c>
      <c r="E117" s="1">
        <v>2</v>
      </c>
      <c r="F117" s="70">
        <v>2.3856597222222223E-2</v>
      </c>
      <c r="G117" s="69" t="s">
        <v>918</v>
      </c>
      <c r="H117" s="69" t="s">
        <v>916</v>
      </c>
      <c r="I117" s="69" t="s">
        <v>919</v>
      </c>
      <c r="J117" s="69" t="s">
        <v>638</v>
      </c>
      <c r="V117" s="38" t="s">
        <v>562</v>
      </c>
      <c r="W117" s="1">
        <f>VLOOKUP(A117,'Points Table'!A$3:J$43,IF('R1 XCO OHal'!V117="A Grade / Juniors",4,IF('R1 XCO OHal'!V117="B Grade",6,IF('R1 XCO OHal'!V117="C Grade",8,10))))</f>
        <v>450</v>
      </c>
    </row>
    <row r="118" spans="1:23">
      <c r="A118" s="69">
        <v>3</v>
      </c>
      <c r="B118" s="69" t="s">
        <v>915</v>
      </c>
      <c r="C118" s="1">
        <v>527</v>
      </c>
      <c r="D118" s="69" t="s">
        <v>1059</v>
      </c>
      <c r="E118" s="1">
        <v>2</v>
      </c>
      <c r="F118" s="70">
        <v>2.5444212962962964E-2</v>
      </c>
      <c r="G118" s="69" t="s">
        <v>920</v>
      </c>
      <c r="H118" s="69" t="s">
        <v>921</v>
      </c>
      <c r="I118" s="69" t="s">
        <v>835</v>
      </c>
      <c r="J118" s="69" t="s">
        <v>922</v>
      </c>
      <c r="V118" s="38" t="s">
        <v>562</v>
      </c>
      <c r="W118" s="1">
        <f>VLOOKUP(A118,'Points Table'!A$3:J$43,IF('R1 XCO OHal'!V118="A Grade / Juniors",4,IF('R1 XCO OHal'!V118="B Grade",6,IF('R1 XCO OHal'!V118="C Grade",8,10))))</f>
        <v>420</v>
      </c>
    </row>
    <row r="119" spans="1:23">
      <c r="A119" s="69">
        <v>4</v>
      </c>
      <c r="B119" s="69" t="s">
        <v>915</v>
      </c>
      <c r="C119" s="1">
        <v>531</v>
      </c>
      <c r="D119" s="69" t="s">
        <v>1060</v>
      </c>
      <c r="E119" s="1">
        <v>2</v>
      </c>
      <c r="F119" s="70">
        <v>2.8455787037037036E-2</v>
      </c>
      <c r="G119" s="69" t="s">
        <v>923</v>
      </c>
      <c r="H119" s="69" t="s">
        <v>924</v>
      </c>
      <c r="I119" s="69" t="s">
        <v>925</v>
      </c>
      <c r="J119" s="69" t="s">
        <v>926</v>
      </c>
      <c r="V119" s="38" t="s">
        <v>562</v>
      </c>
      <c r="W119" s="1">
        <f>VLOOKUP(A119,'Points Table'!A$3:J$43,IF('R1 XCO OHal'!V119="A Grade / Juniors",4,IF('R1 XCO OHal'!V119="B Grade",6,IF('R1 XCO OHal'!V119="C Grade",8,10))))</f>
        <v>400</v>
      </c>
    </row>
    <row r="120" spans="1:23">
      <c r="A120" s="69">
        <v>5</v>
      </c>
      <c r="B120" s="69" t="s">
        <v>915</v>
      </c>
      <c r="C120" s="1">
        <v>530</v>
      </c>
      <c r="D120" s="69" t="s">
        <v>1061</v>
      </c>
      <c r="E120" s="1">
        <v>2</v>
      </c>
      <c r="F120" s="70">
        <v>3.2189930555555558E-2</v>
      </c>
      <c r="G120" s="69" t="s">
        <v>927</v>
      </c>
      <c r="H120" s="69" t="s">
        <v>928</v>
      </c>
      <c r="I120" s="69" t="s">
        <v>929</v>
      </c>
      <c r="J120" s="69" t="s">
        <v>930</v>
      </c>
      <c r="V120" s="38" t="s">
        <v>562</v>
      </c>
      <c r="W120" s="1">
        <f>VLOOKUP(A120,'Points Table'!A$3:J$43,IF('R1 XCO OHal'!V120="A Grade / Juniors",4,IF('R1 XCO OHal'!V120="B Grade",6,IF('R1 XCO OHal'!V120="C Grade",8,10))))</f>
        <v>390</v>
      </c>
    </row>
    <row r="121" spans="1:23">
      <c r="A121" s="69">
        <v>1</v>
      </c>
      <c r="B121" s="69" t="s">
        <v>931</v>
      </c>
      <c r="C121" s="1">
        <v>345</v>
      </c>
      <c r="D121" s="69" t="s">
        <v>1062</v>
      </c>
      <c r="E121" s="1">
        <v>3</v>
      </c>
      <c r="F121" s="70">
        <v>2.6669444444444444E-2</v>
      </c>
      <c r="G121" s="69" t="s">
        <v>575</v>
      </c>
      <c r="H121" s="69" t="s">
        <v>932</v>
      </c>
      <c r="I121" s="69" t="s">
        <v>933</v>
      </c>
      <c r="J121" s="69" t="s">
        <v>934</v>
      </c>
      <c r="V121" s="38" t="s">
        <v>23</v>
      </c>
      <c r="W121" s="1">
        <f>VLOOKUP(A121,'Points Table'!A$3:J$43,IF('R1 XCO OHal'!V121="A Grade / Juniors",4,IF('R1 XCO OHal'!V121="B Grade",6,IF('R1 XCO OHal'!V121="C Grade",8,10))))</f>
        <v>300</v>
      </c>
    </row>
    <row r="122" spans="1:23">
      <c r="A122" s="69">
        <v>2</v>
      </c>
      <c r="B122" s="69" t="s">
        <v>931</v>
      </c>
      <c r="C122" s="1">
        <v>344</v>
      </c>
      <c r="D122" s="69" t="s">
        <v>1063</v>
      </c>
      <c r="E122" s="1">
        <v>3</v>
      </c>
      <c r="F122" s="70">
        <v>2.7929745370370369E-2</v>
      </c>
      <c r="G122" s="69" t="s">
        <v>935</v>
      </c>
      <c r="H122" s="69" t="s">
        <v>936</v>
      </c>
      <c r="I122" s="69" t="s">
        <v>937</v>
      </c>
      <c r="J122" s="69" t="s">
        <v>581</v>
      </c>
      <c r="V122" s="38" t="s">
        <v>23</v>
      </c>
      <c r="W122" s="1">
        <f>VLOOKUP(A122,'Points Table'!A$3:J$43,IF('R1 XCO OHal'!V122="A Grade / Juniors",4,IF('R1 XCO OHal'!V122="B Grade",6,IF('R1 XCO OHal'!V122="C Grade",8,10))))</f>
        <v>270</v>
      </c>
    </row>
    <row r="123" spans="1:23">
      <c r="A123" s="69">
        <v>3</v>
      </c>
      <c r="B123" s="69" t="s">
        <v>931</v>
      </c>
      <c r="C123" s="1">
        <v>341</v>
      </c>
      <c r="D123" s="69" t="s">
        <v>1064</v>
      </c>
      <c r="E123" s="1">
        <v>3</v>
      </c>
      <c r="F123" s="70">
        <v>2.9564120370370369E-2</v>
      </c>
      <c r="G123" s="69" t="s">
        <v>938</v>
      </c>
      <c r="H123" s="69" t="s">
        <v>939</v>
      </c>
      <c r="I123" s="69" t="s">
        <v>653</v>
      </c>
      <c r="J123" s="69" t="s">
        <v>597</v>
      </c>
      <c r="V123" s="38" t="s">
        <v>23</v>
      </c>
      <c r="W123" s="1">
        <f>VLOOKUP(A123,'Points Table'!A$3:J$43,IF('R1 XCO OHal'!V123="A Grade / Juniors",4,IF('R1 XCO OHal'!V123="B Grade",6,IF('R1 XCO OHal'!V123="C Grade",8,10))))</f>
        <v>252</v>
      </c>
    </row>
    <row r="124" spans="1:23">
      <c r="A124" s="69">
        <v>4</v>
      </c>
      <c r="B124" s="69" t="s">
        <v>931</v>
      </c>
      <c r="C124" s="1">
        <v>342</v>
      </c>
      <c r="D124" s="69" t="s">
        <v>1065</v>
      </c>
      <c r="E124" s="1">
        <v>3</v>
      </c>
      <c r="F124" s="70">
        <v>3.000138888888889E-2</v>
      </c>
      <c r="G124" s="69" t="s">
        <v>940</v>
      </c>
      <c r="H124" s="69" t="s">
        <v>662</v>
      </c>
      <c r="I124" s="69" t="s">
        <v>655</v>
      </c>
      <c r="J124" s="69" t="s">
        <v>640</v>
      </c>
      <c r="V124" s="38" t="s">
        <v>23</v>
      </c>
      <c r="W124" s="1">
        <f>VLOOKUP(A124,'Points Table'!A$3:J$43,IF('R1 XCO OHal'!V124="A Grade / Juniors",4,IF('R1 XCO OHal'!V124="B Grade",6,IF('R1 XCO OHal'!V124="C Grade",8,10))))</f>
        <v>240</v>
      </c>
    </row>
    <row r="125" spans="1:23">
      <c r="A125" s="69">
        <v>5</v>
      </c>
      <c r="B125" s="69" t="s">
        <v>931</v>
      </c>
      <c r="C125" s="1">
        <v>343</v>
      </c>
      <c r="D125" s="69" t="s">
        <v>1066</v>
      </c>
      <c r="E125" s="1">
        <v>2</v>
      </c>
      <c r="F125" s="70">
        <v>2.4971875000000001E-2</v>
      </c>
      <c r="G125" s="69" t="s">
        <v>618</v>
      </c>
      <c r="H125" s="69" t="s">
        <v>941</v>
      </c>
      <c r="I125" s="69" t="s">
        <v>942</v>
      </c>
      <c r="J125" s="69" t="s">
        <v>775</v>
      </c>
      <c r="V125" s="38" t="s">
        <v>23</v>
      </c>
      <c r="W125" s="1">
        <f>VLOOKUP(A125,'Points Table'!A$3:J$43,IF('R1 XCO OHal'!V125="A Grade / Juniors",4,IF('R1 XCO OHal'!V125="B Grade",6,IF('R1 XCO OHal'!V125="C Grade",8,10))))</f>
        <v>234</v>
      </c>
    </row>
    <row r="126" spans="1:23">
      <c r="A126" s="69">
        <v>1</v>
      </c>
      <c r="B126" s="69" t="s">
        <v>943</v>
      </c>
      <c r="C126" s="1">
        <v>331</v>
      </c>
      <c r="D126" s="69" t="s">
        <v>1067</v>
      </c>
      <c r="E126" s="1">
        <v>3</v>
      </c>
      <c r="F126" s="70">
        <v>3.3281828703703706E-2</v>
      </c>
      <c r="G126" s="69" t="s">
        <v>575</v>
      </c>
      <c r="H126" s="69" t="s">
        <v>944</v>
      </c>
      <c r="I126" s="69" t="s">
        <v>708</v>
      </c>
      <c r="J126" s="69" t="s">
        <v>630</v>
      </c>
      <c r="V126" s="38" t="s">
        <v>21</v>
      </c>
      <c r="W126" s="1">
        <f>VLOOKUP(A126,'Points Table'!A$3:J$43,IF('R1 XCO OHal'!V126="A Grade / Juniors",4,IF('R1 XCO OHal'!V126="B Grade",6,IF('R1 XCO OHal'!V126="C Grade",8,10))))</f>
        <v>350</v>
      </c>
    </row>
    <row r="127" spans="1:23">
      <c r="A127" s="69"/>
      <c r="B127" s="69"/>
      <c r="C127" s="1"/>
      <c r="D127" s="69"/>
      <c r="E127" s="1"/>
      <c r="F127" s="70"/>
      <c r="G127" s="69"/>
      <c r="H127" s="69"/>
      <c r="I127" s="69"/>
      <c r="J127" s="69"/>
    </row>
    <row r="128" spans="1:23">
      <c r="A128" s="69"/>
      <c r="B128" s="69"/>
      <c r="C128" s="1"/>
      <c r="D128" s="69"/>
      <c r="E128" s="1"/>
      <c r="F128" s="70"/>
      <c r="G128" s="69"/>
      <c r="H128" s="69"/>
      <c r="I128" s="69"/>
      <c r="J128" s="69"/>
    </row>
    <row r="129" spans="1:10">
      <c r="A129" s="69"/>
      <c r="B129" s="69"/>
      <c r="C129" s="1"/>
      <c r="D129" s="69"/>
      <c r="E129" s="1"/>
      <c r="F129" s="70"/>
      <c r="G129" s="69"/>
      <c r="H129" s="69"/>
      <c r="I129" s="69"/>
      <c r="J129" s="69"/>
    </row>
    <row r="130" spans="1:10">
      <c r="A130" s="69"/>
      <c r="B130" s="69"/>
      <c r="C130" s="1"/>
      <c r="D130" s="69"/>
      <c r="E130" s="1"/>
      <c r="F130" s="70"/>
      <c r="G130" s="69"/>
      <c r="H130" s="69"/>
      <c r="I130" s="69"/>
      <c r="J130" s="69"/>
    </row>
    <row r="131" spans="1:10">
      <c r="A131" s="69"/>
      <c r="B131" s="69"/>
      <c r="C131" s="1"/>
      <c r="D131" s="69"/>
      <c r="E131" s="1"/>
      <c r="F131" s="70"/>
      <c r="G131" s="69"/>
      <c r="H131" s="69"/>
      <c r="I131" s="69"/>
      <c r="J131" s="69"/>
    </row>
    <row r="132" spans="1:10">
      <c r="A132" s="69"/>
      <c r="B132" s="69"/>
      <c r="C132" s="1"/>
      <c r="D132" s="69"/>
      <c r="E132" s="1"/>
      <c r="F132" s="70"/>
      <c r="G132" s="69"/>
      <c r="H132" s="69"/>
      <c r="I132" s="69"/>
      <c r="J132" s="69"/>
    </row>
    <row r="133" spans="1:10">
      <c r="A133" s="69"/>
      <c r="B133" s="69"/>
      <c r="C133" s="1"/>
      <c r="D133" s="69"/>
      <c r="E133" s="1"/>
      <c r="F133" s="70"/>
      <c r="G133" s="69"/>
      <c r="H133" s="69"/>
      <c r="I133" s="69"/>
      <c r="J133" s="69"/>
    </row>
    <row r="134" spans="1:10">
      <c r="A134" s="69"/>
      <c r="B134" s="69"/>
      <c r="C134" s="1"/>
      <c r="D134" s="69"/>
      <c r="E134" s="1"/>
      <c r="F134" s="70"/>
      <c r="G134" s="69"/>
      <c r="H134" s="69"/>
      <c r="I134" s="69"/>
      <c r="J134" s="69"/>
    </row>
    <row r="135" spans="1:10">
      <c r="A135" s="69"/>
      <c r="B135" s="69"/>
      <c r="C135" s="1"/>
      <c r="D135" s="69"/>
      <c r="E135" s="1"/>
      <c r="F135" s="70"/>
      <c r="G135" s="69"/>
      <c r="H135" s="69"/>
      <c r="I135" s="69"/>
      <c r="J135" s="69"/>
    </row>
    <row r="136" spans="1:10">
      <c r="A136" s="69"/>
      <c r="B136" s="69"/>
      <c r="C136" s="1"/>
      <c r="D136" s="69"/>
      <c r="E136" s="1"/>
      <c r="F136" s="70"/>
      <c r="G136" s="69"/>
      <c r="H136" s="69"/>
      <c r="I136" s="69"/>
      <c r="J136" s="69"/>
    </row>
    <row r="137" spans="1:10">
      <c r="A137" s="69"/>
      <c r="B137" s="69"/>
      <c r="C137" s="1"/>
      <c r="D137" s="69"/>
      <c r="E137" s="1"/>
      <c r="F137" s="70"/>
      <c r="G137" s="69"/>
      <c r="H137" s="69"/>
      <c r="I137" s="69"/>
      <c r="J137" s="69"/>
    </row>
    <row r="138" spans="1:10">
      <c r="A138" s="69"/>
      <c r="B138" s="69"/>
      <c r="C138" s="1"/>
      <c r="D138" s="69"/>
      <c r="E138" s="1"/>
      <c r="F138" s="70"/>
      <c r="G138" s="69"/>
      <c r="H138" s="69"/>
      <c r="I138" s="69"/>
      <c r="J138" s="69"/>
    </row>
    <row r="139" spans="1:10">
      <c r="A139" s="69"/>
      <c r="B139" s="69"/>
      <c r="C139" s="1"/>
      <c r="D139" s="69"/>
      <c r="E139" s="1"/>
      <c r="F139" s="70"/>
      <c r="G139" s="69"/>
      <c r="H139" s="69"/>
      <c r="I139" s="69"/>
      <c r="J139" s="69"/>
    </row>
    <row r="140" spans="1:10">
      <c r="A140" s="69"/>
      <c r="B140" s="69"/>
      <c r="C140" s="1"/>
      <c r="D140" s="69"/>
      <c r="E140" s="1"/>
      <c r="F140" s="70"/>
      <c r="G140" s="69"/>
      <c r="H140" s="69"/>
      <c r="I140" s="69"/>
      <c r="J140" s="69"/>
    </row>
    <row r="141" spans="1:10">
      <c r="A141" s="69"/>
      <c r="B141" s="69"/>
      <c r="C141" s="1"/>
      <c r="D141" s="69"/>
      <c r="E141" s="1"/>
      <c r="F141" s="70"/>
      <c r="G141" s="69"/>
      <c r="H141" s="69"/>
      <c r="I141" s="69"/>
      <c r="J141" s="69"/>
    </row>
    <row r="142" spans="1:10">
      <c r="A142" s="69"/>
      <c r="B142" s="69"/>
      <c r="C142" s="1"/>
      <c r="D142" s="69"/>
      <c r="E142" s="1"/>
      <c r="F142" s="70"/>
      <c r="G142" s="69"/>
      <c r="H142" s="69"/>
      <c r="I142" s="69"/>
      <c r="J142" s="69"/>
    </row>
    <row r="143" spans="1:10">
      <c r="A143" s="69"/>
      <c r="B143" s="69"/>
      <c r="C143" s="1"/>
      <c r="D143" s="69"/>
      <c r="E143" s="1"/>
      <c r="F143" s="70"/>
      <c r="G143" s="69"/>
      <c r="H143" s="69"/>
      <c r="I143" s="69"/>
      <c r="J143" s="69"/>
    </row>
    <row r="144" spans="1:10">
      <c r="A144" s="69"/>
      <c r="B144" s="69"/>
      <c r="C144" s="1"/>
      <c r="D144" s="69"/>
      <c r="E144" s="1"/>
      <c r="F144" s="70"/>
      <c r="G144" s="69"/>
      <c r="H144" s="69"/>
      <c r="I144" s="69"/>
      <c r="J144" s="69"/>
    </row>
    <row r="145" spans="1:10">
      <c r="A145" s="69"/>
      <c r="B145" s="69"/>
      <c r="C145" s="1"/>
      <c r="D145" s="69"/>
      <c r="E145" s="1"/>
      <c r="F145" s="70"/>
      <c r="G145" s="69"/>
      <c r="H145" s="69"/>
      <c r="I145" s="69"/>
      <c r="J145" s="69"/>
    </row>
  </sheetData>
  <autoFilter ref="A1:W83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4C20-FADE-4D29-A861-21967C14C91A}">
  <dimension ref="A1:I107"/>
  <sheetViews>
    <sheetView workbookViewId="0">
      <selection activeCell="J30" sqref="J30"/>
    </sheetView>
  </sheetViews>
  <sheetFormatPr baseColWidth="10" defaultColWidth="8.83203125" defaultRowHeight="15"/>
  <cols>
    <col min="6" max="6" width="14.33203125" customWidth="1"/>
    <col min="9" max="9" width="9" style="32"/>
  </cols>
  <sheetData>
    <row r="1" spans="1:9" ht="16" thickBot="1">
      <c r="A1" s="92" t="s">
        <v>1103</v>
      </c>
      <c r="B1" s="92" t="s">
        <v>1104</v>
      </c>
      <c r="C1" s="92" t="s">
        <v>568</v>
      </c>
      <c r="D1" s="92" t="s">
        <v>1105</v>
      </c>
      <c r="E1" s="92" t="s">
        <v>1106</v>
      </c>
      <c r="F1" s="92" t="s">
        <v>32</v>
      </c>
      <c r="G1" s="92" t="s">
        <v>35</v>
      </c>
      <c r="H1" s="92" t="s">
        <v>570</v>
      </c>
      <c r="I1" s="98" t="s">
        <v>18</v>
      </c>
    </row>
    <row r="2" spans="1:9">
      <c r="A2" s="93" t="s">
        <v>1107</v>
      </c>
      <c r="B2" s="93" t="s">
        <v>96</v>
      </c>
      <c r="C2" s="93">
        <v>1</v>
      </c>
      <c r="D2" s="94" t="s">
        <v>1108</v>
      </c>
      <c r="E2" s="94" t="s">
        <v>1109</v>
      </c>
      <c r="F2" s="94" t="s">
        <v>1110</v>
      </c>
      <c r="G2" s="94">
        <v>8</v>
      </c>
      <c r="H2" s="95">
        <v>0.15997685185185184</v>
      </c>
      <c r="I2" s="99">
        <f>VLOOKUP(C2,'Points Table'!A$3:L$43,IF('R4 XCM Prospect'!A2="A Grade / Juniors",4,IF('R4 XCM Prospect'!A2="B Grade",6,IF('R4 XCM Prospect'!A2="C Grade",8,IF('R4 XCM Prospect'!A2="D Grade",10,12)))))</f>
        <v>500</v>
      </c>
    </row>
    <row r="3" spans="1:9">
      <c r="A3" s="93" t="s">
        <v>1107</v>
      </c>
      <c r="B3" s="93" t="s">
        <v>96</v>
      </c>
      <c r="C3" s="93">
        <v>2</v>
      </c>
      <c r="D3" s="94" t="s">
        <v>1111</v>
      </c>
      <c r="E3" s="94" t="s">
        <v>1109</v>
      </c>
      <c r="F3" s="94" t="s">
        <v>1112</v>
      </c>
      <c r="G3" s="94">
        <v>8</v>
      </c>
      <c r="H3" s="95">
        <v>0.16870370370370369</v>
      </c>
      <c r="I3" s="99">
        <f>VLOOKUP(C3,'Points Table'!A$3:L$43,IF('R4 XCM Prospect'!A3="A Grade / Juniors",4,IF('R4 XCM Prospect'!A3="B Grade",6,IF('R4 XCM Prospect'!A3="C Grade",8,IF('R4 XCM Prospect'!A3="D Grade",10,12)))))</f>
        <v>450</v>
      </c>
    </row>
    <row r="4" spans="1:9">
      <c r="A4" s="93" t="s">
        <v>1107</v>
      </c>
      <c r="B4" s="93" t="s">
        <v>96</v>
      </c>
      <c r="C4" s="93">
        <v>3</v>
      </c>
      <c r="D4" s="94" t="s">
        <v>1113</v>
      </c>
      <c r="E4" s="94" t="s">
        <v>1109</v>
      </c>
      <c r="F4" s="94" t="s">
        <v>1114</v>
      </c>
      <c r="G4" s="94">
        <v>8</v>
      </c>
      <c r="H4" s="95">
        <v>0.17821759259259259</v>
      </c>
      <c r="I4" s="99">
        <f>VLOOKUP(C4,'Points Table'!A$3:L$43,IF('R4 XCM Prospect'!A4="A Grade / Juniors",4,IF('R4 XCM Prospect'!A4="B Grade",6,IF('R4 XCM Prospect'!A4="C Grade",8,IF('R4 XCM Prospect'!A4="D Grade",10,12)))))</f>
        <v>420</v>
      </c>
    </row>
    <row r="5" spans="1:9">
      <c r="A5" s="93" t="s">
        <v>1107</v>
      </c>
      <c r="B5" s="93" t="s">
        <v>96</v>
      </c>
      <c r="C5" s="93">
        <v>4</v>
      </c>
      <c r="D5" s="94" t="s">
        <v>1115</v>
      </c>
      <c r="E5" s="94" t="s">
        <v>1109</v>
      </c>
      <c r="F5" s="94" t="s">
        <v>1116</v>
      </c>
      <c r="G5" s="94">
        <v>8</v>
      </c>
      <c r="H5" s="95">
        <v>0.1832060185185185</v>
      </c>
      <c r="I5" s="99">
        <f>VLOOKUP(C5,'Points Table'!A$3:L$43,IF('R4 XCM Prospect'!A5="A Grade / Juniors",4,IF('R4 XCM Prospect'!A5="B Grade",6,IF('R4 XCM Prospect'!A5="C Grade",8,IF('R4 XCM Prospect'!A5="D Grade",10,12)))))</f>
        <v>400</v>
      </c>
    </row>
    <row r="6" spans="1:9">
      <c r="A6" s="93" t="s">
        <v>1107</v>
      </c>
      <c r="B6" s="93" t="s">
        <v>96</v>
      </c>
      <c r="C6" s="93">
        <v>5</v>
      </c>
      <c r="D6" s="94" t="s">
        <v>1117</v>
      </c>
      <c r="E6" s="94" t="s">
        <v>1109</v>
      </c>
      <c r="F6" s="94" t="s">
        <v>1118</v>
      </c>
      <c r="G6" s="94">
        <v>8</v>
      </c>
      <c r="H6" s="95">
        <v>0.18437499999999998</v>
      </c>
      <c r="I6" s="99">
        <f>VLOOKUP(C6,'Points Table'!A$3:L$43,IF('R4 XCM Prospect'!A6="A Grade / Juniors",4,IF('R4 XCM Prospect'!A6="B Grade",6,IF('R4 XCM Prospect'!A6="C Grade",8,IF('R4 XCM Prospect'!A6="D Grade",10,12)))))</f>
        <v>390</v>
      </c>
    </row>
    <row r="7" spans="1:9">
      <c r="A7" s="93" t="s">
        <v>1107</v>
      </c>
      <c r="B7" s="93" t="s">
        <v>96</v>
      </c>
      <c r="C7" s="93">
        <v>6</v>
      </c>
      <c r="D7" s="94" t="s">
        <v>1119</v>
      </c>
      <c r="E7" s="94" t="s">
        <v>1109</v>
      </c>
      <c r="F7" s="94" t="s">
        <v>1120</v>
      </c>
      <c r="G7" s="94">
        <v>8</v>
      </c>
      <c r="H7" s="95">
        <v>0.18508101851851852</v>
      </c>
      <c r="I7" s="99">
        <f>VLOOKUP(C7,'Points Table'!A$3:L$43,IF('R4 XCM Prospect'!A7="A Grade / Juniors",4,IF('R4 XCM Prospect'!A7="B Grade",6,IF('R4 XCM Prospect'!A7="C Grade",8,IF('R4 XCM Prospect'!A7="D Grade",10,12)))))</f>
        <v>380</v>
      </c>
    </row>
    <row r="8" spans="1:9">
      <c r="A8" s="93" t="s">
        <v>1107</v>
      </c>
      <c r="B8" s="93" t="s">
        <v>96</v>
      </c>
      <c r="C8" s="93">
        <v>7</v>
      </c>
      <c r="D8" s="94" t="s">
        <v>1121</v>
      </c>
      <c r="E8" s="94" t="s">
        <v>1109</v>
      </c>
      <c r="F8" s="94" t="s">
        <v>1122</v>
      </c>
      <c r="G8" s="94">
        <v>8</v>
      </c>
      <c r="H8" s="95">
        <v>0.18628472222222223</v>
      </c>
      <c r="I8" s="99">
        <f>VLOOKUP(C8,'Points Table'!A$3:L$43,IF('R4 XCM Prospect'!A8="A Grade / Juniors",4,IF('R4 XCM Prospect'!A8="B Grade",6,IF('R4 XCM Prospect'!A8="C Grade",8,IF('R4 XCM Prospect'!A8="D Grade",10,12)))))</f>
        <v>370</v>
      </c>
    </row>
    <row r="9" spans="1:9">
      <c r="A9" s="93" t="s">
        <v>1107</v>
      </c>
      <c r="B9" s="93" t="s">
        <v>96</v>
      </c>
      <c r="C9" s="93">
        <v>8</v>
      </c>
      <c r="D9" s="94" t="s">
        <v>1123</v>
      </c>
      <c r="E9" s="94" t="s">
        <v>1109</v>
      </c>
      <c r="F9" s="94" t="s">
        <v>1124</v>
      </c>
      <c r="G9" s="94">
        <v>8</v>
      </c>
      <c r="H9" s="95">
        <v>0.18718749999999998</v>
      </c>
      <c r="I9" s="99">
        <f>VLOOKUP(C9,'Points Table'!A$3:L$43,IF('R4 XCM Prospect'!A9="A Grade / Juniors",4,IF('R4 XCM Prospect'!A9="B Grade",6,IF('R4 XCM Prospect'!A9="C Grade",8,IF('R4 XCM Prospect'!A9="D Grade",10,12)))))</f>
        <v>360</v>
      </c>
    </row>
    <row r="10" spans="1:9">
      <c r="A10" s="93" t="s">
        <v>1107</v>
      </c>
      <c r="B10" s="93" t="s">
        <v>96</v>
      </c>
      <c r="C10" s="93">
        <v>9</v>
      </c>
      <c r="D10" s="94" t="s">
        <v>1125</v>
      </c>
      <c r="E10" s="94" t="s">
        <v>1109</v>
      </c>
      <c r="F10" s="94" t="s">
        <v>1126</v>
      </c>
      <c r="G10" s="94">
        <v>8</v>
      </c>
      <c r="H10" s="95">
        <v>0.19009259259259259</v>
      </c>
      <c r="I10" s="99">
        <f>VLOOKUP(C10,'Points Table'!A$3:L$43,IF('R4 XCM Prospect'!A10="A Grade / Juniors",4,IF('R4 XCM Prospect'!A10="B Grade",6,IF('R4 XCM Prospect'!A10="C Grade",8,IF('R4 XCM Prospect'!A10="D Grade",10,12)))))</f>
        <v>350</v>
      </c>
    </row>
    <row r="11" spans="1:9">
      <c r="A11" s="93" t="s">
        <v>1107</v>
      </c>
      <c r="B11" s="93" t="s">
        <v>96</v>
      </c>
      <c r="C11" s="93">
        <v>10</v>
      </c>
      <c r="D11" s="94" t="s">
        <v>1127</v>
      </c>
      <c r="E11" s="94" t="s">
        <v>1109</v>
      </c>
      <c r="F11" s="94" t="s">
        <v>1128</v>
      </c>
      <c r="G11" s="94">
        <v>7</v>
      </c>
      <c r="H11" s="95">
        <v>0.16677083333333334</v>
      </c>
      <c r="I11" s="99">
        <f>VLOOKUP(C11,'Points Table'!A$3:L$43,IF('R4 XCM Prospect'!A11="A Grade / Juniors",4,IF('R4 XCM Prospect'!A11="B Grade",6,IF('R4 XCM Prospect'!A11="C Grade",8,IF('R4 XCM Prospect'!A11="D Grade",10,12)))))</f>
        <v>340</v>
      </c>
    </row>
    <row r="12" spans="1:9">
      <c r="A12" s="93" t="s">
        <v>1107</v>
      </c>
      <c r="B12" s="93" t="s">
        <v>96</v>
      </c>
      <c r="C12" s="93">
        <v>11</v>
      </c>
      <c r="D12" s="94" t="s">
        <v>1129</v>
      </c>
      <c r="E12" s="94" t="s">
        <v>1109</v>
      </c>
      <c r="F12" s="94" t="s">
        <v>1130</v>
      </c>
      <c r="G12" s="94">
        <v>7</v>
      </c>
      <c r="H12" s="95">
        <v>0.17041666666666666</v>
      </c>
      <c r="I12" s="99">
        <f>VLOOKUP(C12,'Points Table'!A$3:L$43,IF('R4 XCM Prospect'!A12="A Grade / Juniors",4,IF('R4 XCM Prospect'!A12="B Grade",6,IF('R4 XCM Prospect'!A12="C Grade",8,IF('R4 XCM Prospect'!A12="D Grade",10,12)))))</f>
        <v>330</v>
      </c>
    </row>
    <row r="13" spans="1:9">
      <c r="A13" s="93" t="s">
        <v>1107</v>
      </c>
      <c r="B13" s="93" t="s">
        <v>96</v>
      </c>
      <c r="C13" s="93">
        <v>12</v>
      </c>
      <c r="D13" s="94" t="s">
        <v>1131</v>
      </c>
      <c r="E13" s="94" t="s">
        <v>1109</v>
      </c>
      <c r="F13" s="94" t="s">
        <v>1132</v>
      </c>
      <c r="G13" s="94">
        <v>7</v>
      </c>
      <c r="H13" s="95">
        <v>0.17706018518518518</v>
      </c>
      <c r="I13" s="99">
        <f>VLOOKUP(C13,'Points Table'!A$3:L$43,IF('R4 XCM Prospect'!A13="A Grade / Juniors",4,IF('R4 XCM Prospect'!A13="B Grade",6,IF('R4 XCM Prospect'!A13="C Grade",8,IF('R4 XCM Prospect'!A13="D Grade",10,12)))))</f>
        <v>320</v>
      </c>
    </row>
    <row r="14" spans="1:9">
      <c r="A14" s="93" t="s">
        <v>1107</v>
      </c>
      <c r="B14" s="93" t="s">
        <v>96</v>
      </c>
      <c r="C14" s="93">
        <v>13</v>
      </c>
      <c r="D14" s="94" t="s">
        <v>1133</v>
      </c>
      <c r="E14" s="94" t="s">
        <v>1109</v>
      </c>
      <c r="F14" s="94" t="s">
        <v>1134</v>
      </c>
      <c r="G14" s="94">
        <v>6</v>
      </c>
      <c r="H14" s="95">
        <v>0.11818287037037038</v>
      </c>
      <c r="I14" s="99">
        <f>VLOOKUP(C14,'Points Table'!A$3:L$43,IF('R4 XCM Prospect'!A14="A Grade / Juniors",4,IF('R4 XCM Prospect'!A14="B Grade",6,IF('R4 XCM Prospect'!A14="C Grade",8,IF('R4 XCM Prospect'!A14="D Grade",10,12)))))</f>
        <v>310</v>
      </c>
    </row>
    <row r="15" spans="1:9">
      <c r="A15" s="93" t="s">
        <v>1107</v>
      </c>
      <c r="B15" s="93" t="s">
        <v>96</v>
      </c>
      <c r="C15" s="93">
        <v>14</v>
      </c>
      <c r="D15" s="94" t="s">
        <v>1135</v>
      </c>
      <c r="E15" s="94" t="s">
        <v>1109</v>
      </c>
      <c r="F15" s="94" t="s">
        <v>1136</v>
      </c>
      <c r="G15" s="94">
        <v>6</v>
      </c>
      <c r="H15" s="95">
        <v>0.12562500000000001</v>
      </c>
      <c r="I15" s="99">
        <f>VLOOKUP(C15,'Points Table'!A$3:L$43,IF('R4 XCM Prospect'!A15="A Grade / Juniors",4,IF('R4 XCM Prospect'!A15="B Grade",6,IF('R4 XCM Prospect'!A15="C Grade",8,IF('R4 XCM Prospect'!A15="D Grade",10,12)))))</f>
        <v>300</v>
      </c>
    </row>
    <row r="16" spans="1:9">
      <c r="A16" s="93" t="s">
        <v>1107</v>
      </c>
      <c r="B16" s="93" t="s">
        <v>96</v>
      </c>
      <c r="C16" s="93">
        <v>15</v>
      </c>
      <c r="D16" s="94" t="s">
        <v>1137</v>
      </c>
      <c r="E16" s="94" t="s">
        <v>1109</v>
      </c>
      <c r="F16" s="94" t="s">
        <v>1138</v>
      </c>
      <c r="G16" s="94">
        <v>5</v>
      </c>
      <c r="H16" s="95">
        <v>0.12456018518518519</v>
      </c>
      <c r="I16" s="99">
        <f>VLOOKUP(C16,'Points Table'!A$3:L$43,IF('R4 XCM Prospect'!A16="A Grade / Juniors",4,IF('R4 XCM Prospect'!A16="B Grade",6,IF('R4 XCM Prospect'!A16="C Grade",8,IF('R4 XCM Prospect'!A16="D Grade",10,12)))))</f>
        <v>290</v>
      </c>
    </row>
    <row r="17" spans="1:9">
      <c r="A17" s="93" t="s">
        <v>1107</v>
      </c>
      <c r="B17" s="93" t="s">
        <v>96</v>
      </c>
      <c r="C17" s="93">
        <v>16</v>
      </c>
      <c r="D17" s="94" t="s">
        <v>1139</v>
      </c>
      <c r="E17" s="94" t="s">
        <v>1109</v>
      </c>
      <c r="F17" s="94" t="s">
        <v>1140</v>
      </c>
      <c r="G17" s="94">
        <v>0</v>
      </c>
      <c r="H17" s="96">
        <v>0</v>
      </c>
      <c r="I17" s="99">
        <f>VLOOKUP(C17,'Points Table'!A$3:L$43,IF('R4 XCM Prospect'!A17="A Grade / Juniors",4,IF('R4 XCM Prospect'!A17="B Grade",6,IF('R4 XCM Prospect'!A17="C Grade",8,IF('R4 XCM Prospect'!A17="D Grade",10,12)))))</f>
        <v>280</v>
      </c>
    </row>
    <row r="18" spans="1:9">
      <c r="A18" s="93" t="s">
        <v>19</v>
      </c>
      <c r="B18" s="93" t="s">
        <v>173</v>
      </c>
      <c r="C18" s="93">
        <v>1</v>
      </c>
      <c r="D18" s="94" t="s">
        <v>1108</v>
      </c>
      <c r="E18" s="94" t="s">
        <v>1109</v>
      </c>
      <c r="F18" s="94" t="s">
        <v>1141</v>
      </c>
      <c r="G18" s="94">
        <v>8</v>
      </c>
      <c r="H18" s="95">
        <v>0.18230324074074075</v>
      </c>
      <c r="I18" s="99">
        <f>VLOOKUP(C18,'Points Table'!A$3:L$43,IF('R4 XCM Prospect'!A18="A Grade / Juniors",4,IF('R4 XCM Prospect'!A18="B Grade",6,IF('R4 XCM Prospect'!A18="C Grade",8,IF('R4 XCM Prospect'!A18="D Grade",10,12)))))</f>
        <v>400</v>
      </c>
    </row>
    <row r="19" spans="1:9">
      <c r="A19" s="93" t="s">
        <v>19</v>
      </c>
      <c r="B19" s="93" t="s">
        <v>173</v>
      </c>
      <c r="C19" s="93">
        <v>2</v>
      </c>
      <c r="D19" s="94" t="s">
        <v>1111</v>
      </c>
      <c r="E19" s="94" t="s">
        <v>1109</v>
      </c>
      <c r="F19" s="94" t="s">
        <v>1142</v>
      </c>
      <c r="G19" s="94">
        <v>8</v>
      </c>
      <c r="H19" s="95">
        <v>0.18581018518518519</v>
      </c>
      <c r="I19" s="99">
        <f>VLOOKUP(C19,'Points Table'!A$3:L$43,IF('R4 XCM Prospect'!A19="A Grade / Juniors",4,IF('R4 XCM Prospect'!A19="B Grade",6,IF('R4 XCM Prospect'!A19="C Grade",8,IF('R4 XCM Prospect'!A19="D Grade",10,12)))))</f>
        <v>360</v>
      </c>
    </row>
    <row r="20" spans="1:9">
      <c r="A20" s="93" t="s">
        <v>19</v>
      </c>
      <c r="B20" s="93" t="s">
        <v>173</v>
      </c>
      <c r="C20" s="93">
        <v>3</v>
      </c>
      <c r="D20" s="94" t="s">
        <v>1113</v>
      </c>
      <c r="E20" s="94" t="s">
        <v>1109</v>
      </c>
      <c r="F20" s="94" t="s">
        <v>1143</v>
      </c>
      <c r="G20" s="94">
        <v>8</v>
      </c>
      <c r="H20" s="95">
        <v>0.19012731481481482</v>
      </c>
      <c r="I20" s="99">
        <f>VLOOKUP(C20,'Points Table'!A$3:L$43,IF('R4 XCM Prospect'!A20="A Grade / Juniors",4,IF('R4 XCM Prospect'!A20="B Grade",6,IF('R4 XCM Prospect'!A20="C Grade",8,IF('R4 XCM Prospect'!A20="D Grade",10,12)))))</f>
        <v>336</v>
      </c>
    </row>
    <row r="21" spans="1:9">
      <c r="A21" s="93" t="s">
        <v>19</v>
      </c>
      <c r="B21" s="93" t="s">
        <v>173</v>
      </c>
      <c r="C21" s="93">
        <v>4</v>
      </c>
      <c r="D21" s="94" t="s">
        <v>1115</v>
      </c>
      <c r="E21" s="94" t="s">
        <v>1109</v>
      </c>
      <c r="F21" s="94" t="s">
        <v>1144</v>
      </c>
      <c r="G21" s="94">
        <v>8</v>
      </c>
      <c r="H21" s="95">
        <v>0.19019675925925927</v>
      </c>
      <c r="I21" s="99">
        <f>VLOOKUP(C21,'Points Table'!A$3:L$43,IF('R4 XCM Prospect'!A21="A Grade / Juniors",4,IF('R4 XCM Prospect'!A21="B Grade",6,IF('R4 XCM Prospect'!A21="C Grade",8,IF('R4 XCM Prospect'!A21="D Grade",10,12)))))</f>
        <v>320</v>
      </c>
    </row>
    <row r="22" spans="1:9">
      <c r="A22" s="93" t="s">
        <v>19</v>
      </c>
      <c r="B22" s="93" t="s">
        <v>173</v>
      </c>
      <c r="C22" s="93">
        <v>5</v>
      </c>
      <c r="D22" s="94" t="s">
        <v>1117</v>
      </c>
      <c r="E22" s="94" t="s">
        <v>1109</v>
      </c>
      <c r="F22" s="94" t="s">
        <v>1145</v>
      </c>
      <c r="G22" s="94">
        <v>8</v>
      </c>
      <c r="H22" s="95">
        <v>0.19177083333333333</v>
      </c>
      <c r="I22" s="99">
        <f>VLOOKUP(C22,'Points Table'!A$3:L$43,IF('R4 XCM Prospect'!A22="A Grade / Juniors",4,IF('R4 XCM Prospect'!A22="B Grade",6,IF('R4 XCM Prospect'!A22="C Grade",8,IF('R4 XCM Prospect'!A22="D Grade",10,12)))))</f>
        <v>312</v>
      </c>
    </row>
    <row r="23" spans="1:9">
      <c r="A23" s="93" t="s">
        <v>19</v>
      </c>
      <c r="B23" s="93" t="s">
        <v>173</v>
      </c>
      <c r="C23" s="93">
        <v>6</v>
      </c>
      <c r="D23" s="94" t="s">
        <v>1119</v>
      </c>
      <c r="E23" s="94" t="s">
        <v>1109</v>
      </c>
      <c r="F23" s="94" t="s">
        <v>1146</v>
      </c>
      <c r="G23" s="94">
        <v>7</v>
      </c>
      <c r="H23" s="95">
        <v>0.16672453703703705</v>
      </c>
      <c r="I23" s="99">
        <f>VLOOKUP(C23,'Points Table'!A$3:L$43,IF('R4 XCM Prospect'!A23="A Grade / Juniors",4,IF('R4 XCM Prospect'!A23="B Grade",6,IF('R4 XCM Prospect'!A23="C Grade",8,IF('R4 XCM Prospect'!A23="D Grade",10,12)))))</f>
        <v>304</v>
      </c>
    </row>
    <row r="24" spans="1:9">
      <c r="A24" s="93" t="s">
        <v>19</v>
      </c>
      <c r="B24" s="93" t="s">
        <v>173</v>
      </c>
      <c r="C24" s="93">
        <v>7</v>
      </c>
      <c r="D24" s="94" t="s">
        <v>1121</v>
      </c>
      <c r="E24" s="94" t="s">
        <v>1109</v>
      </c>
      <c r="F24" s="94" t="s">
        <v>1147</v>
      </c>
      <c r="G24" s="94">
        <v>7</v>
      </c>
      <c r="H24" s="95">
        <v>0.1728587962962963</v>
      </c>
      <c r="I24" s="99">
        <f>VLOOKUP(C24,'Points Table'!A$3:L$43,IF('R4 XCM Prospect'!A24="A Grade / Juniors",4,IF('R4 XCM Prospect'!A24="B Grade",6,IF('R4 XCM Prospect'!A24="C Grade",8,IF('R4 XCM Prospect'!A24="D Grade",10,12)))))</f>
        <v>296</v>
      </c>
    </row>
    <row r="25" spans="1:9">
      <c r="A25" s="93" t="s">
        <v>19</v>
      </c>
      <c r="B25" s="93" t="s">
        <v>173</v>
      </c>
      <c r="C25" s="93">
        <v>8</v>
      </c>
      <c r="D25" s="94" t="s">
        <v>1123</v>
      </c>
      <c r="E25" s="94" t="s">
        <v>1109</v>
      </c>
      <c r="F25" s="94" t="s">
        <v>1148</v>
      </c>
      <c r="G25" s="94">
        <v>7</v>
      </c>
      <c r="H25" s="95">
        <v>0.17444444444444443</v>
      </c>
      <c r="I25" s="99">
        <f>VLOOKUP(C25,'Points Table'!A$3:L$43,IF('R4 XCM Prospect'!A25="A Grade / Juniors",4,IF('R4 XCM Prospect'!A25="B Grade",6,IF('R4 XCM Prospect'!A25="C Grade",8,IF('R4 XCM Prospect'!A25="D Grade",10,12)))))</f>
        <v>288</v>
      </c>
    </row>
    <row r="26" spans="1:9">
      <c r="A26" s="93" t="s">
        <v>19</v>
      </c>
      <c r="B26" s="93" t="s">
        <v>173</v>
      </c>
      <c r="C26" s="93">
        <v>9</v>
      </c>
      <c r="D26" s="94" t="s">
        <v>1125</v>
      </c>
      <c r="E26" s="94" t="s">
        <v>1109</v>
      </c>
      <c r="F26" s="94" t="s">
        <v>1149</v>
      </c>
      <c r="G26" s="94">
        <v>7</v>
      </c>
      <c r="H26" s="95">
        <v>0.17802083333333332</v>
      </c>
      <c r="I26" s="99">
        <f>VLOOKUP(C26,'Points Table'!A$3:L$43,IF('R4 XCM Prospect'!A26="A Grade / Juniors",4,IF('R4 XCM Prospect'!A26="B Grade",6,IF('R4 XCM Prospect'!A26="C Grade",8,IF('R4 XCM Prospect'!A26="D Grade",10,12)))))</f>
        <v>280</v>
      </c>
    </row>
    <row r="27" spans="1:9">
      <c r="A27" s="93" t="s">
        <v>19</v>
      </c>
      <c r="B27" s="93" t="s">
        <v>173</v>
      </c>
      <c r="C27" s="93">
        <v>10</v>
      </c>
      <c r="D27" s="94" t="s">
        <v>1127</v>
      </c>
      <c r="E27" s="94" t="s">
        <v>1109</v>
      </c>
      <c r="F27" s="94" t="s">
        <v>1150</v>
      </c>
      <c r="G27" s="94">
        <v>7</v>
      </c>
      <c r="H27" s="95">
        <v>0.18269675925925924</v>
      </c>
      <c r="I27" s="99">
        <f>VLOOKUP(C27,'Points Table'!A$3:L$43,IF('R4 XCM Prospect'!A27="A Grade / Juniors",4,IF('R4 XCM Prospect'!A27="B Grade",6,IF('R4 XCM Prospect'!A27="C Grade",8,IF('R4 XCM Prospect'!A27="D Grade",10,12)))))</f>
        <v>272</v>
      </c>
    </row>
    <row r="28" spans="1:9">
      <c r="A28" s="93" t="s">
        <v>19</v>
      </c>
      <c r="B28" s="93" t="s">
        <v>173</v>
      </c>
      <c r="C28" s="93">
        <v>11</v>
      </c>
      <c r="D28" s="94" t="s">
        <v>1129</v>
      </c>
      <c r="E28" s="94" t="s">
        <v>1109</v>
      </c>
      <c r="F28" s="94" t="s">
        <v>1151</v>
      </c>
      <c r="G28" s="94">
        <v>7</v>
      </c>
      <c r="H28" s="95">
        <v>0.18457175925925925</v>
      </c>
      <c r="I28" s="99">
        <f>VLOOKUP(C28,'Points Table'!A$3:L$43,IF('R4 XCM Prospect'!A28="A Grade / Juniors",4,IF('R4 XCM Prospect'!A28="B Grade",6,IF('R4 XCM Prospect'!A28="C Grade",8,IF('R4 XCM Prospect'!A28="D Grade",10,12)))))</f>
        <v>264</v>
      </c>
    </row>
    <row r="29" spans="1:9">
      <c r="A29" s="93" t="s">
        <v>19</v>
      </c>
      <c r="B29" s="93" t="s">
        <v>173</v>
      </c>
      <c r="C29" s="93">
        <v>12</v>
      </c>
      <c r="D29" s="94" t="s">
        <v>1131</v>
      </c>
      <c r="E29" s="94" t="s">
        <v>1109</v>
      </c>
      <c r="F29" s="94" t="s">
        <v>1152</v>
      </c>
      <c r="G29" s="94">
        <v>5</v>
      </c>
      <c r="H29" s="95">
        <v>0.1353587962962963</v>
      </c>
      <c r="I29" s="99">
        <f>VLOOKUP(C29,'Points Table'!A$3:L$43,IF('R4 XCM Prospect'!A29="A Grade / Juniors",4,IF('R4 XCM Prospect'!A29="B Grade",6,IF('R4 XCM Prospect'!A29="C Grade",8,IF('R4 XCM Prospect'!A29="D Grade",10,12)))))</f>
        <v>256</v>
      </c>
    </row>
    <row r="30" spans="1:9">
      <c r="A30" s="93" t="s">
        <v>19</v>
      </c>
      <c r="B30" s="93" t="s">
        <v>173</v>
      </c>
      <c r="C30" s="93">
        <v>13</v>
      </c>
      <c r="D30" s="94" t="s">
        <v>1133</v>
      </c>
      <c r="E30" s="94" t="s">
        <v>1109</v>
      </c>
      <c r="F30" s="94" t="s">
        <v>1153</v>
      </c>
      <c r="G30" s="94">
        <v>1</v>
      </c>
      <c r="H30" s="97">
        <v>1.5854166666666665</v>
      </c>
      <c r="I30" s="99">
        <f>VLOOKUP(C30,'Points Table'!A$3:L$43,IF('R4 XCM Prospect'!A30="A Grade / Juniors",4,IF('R4 XCM Prospect'!A30="B Grade",6,IF('R4 XCM Prospect'!A30="C Grade",8,IF('R4 XCM Prospect'!A30="D Grade",10,12)))))</f>
        <v>248</v>
      </c>
    </row>
    <row r="31" spans="1:9">
      <c r="A31" s="93" t="s">
        <v>21</v>
      </c>
      <c r="B31" s="93" t="s">
        <v>314</v>
      </c>
      <c r="C31" s="93">
        <v>1</v>
      </c>
      <c r="D31" s="94" t="s">
        <v>1108</v>
      </c>
      <c r="E31" s="94" t="s">
        <v>1109</v>
      </c>
      <c r="F31" s="36" t="s">
        <v>1241</v>
      </c>
      <c r="G31" s="94">
        <v>7</v>
      </c>
      <c r="H31" s="95">
        <v>0.17778935185185185</v>
      </c>
      <c r="I31" s="99">
        <f>VLOOKUP(C31,'Points Table'!A$3:L$43,IF('R4 XCM Prospect'!A31="A Grade / Juniors",4,IF('R4 XCM Prospect'!A31="B Grade",6,IF('R4 XCM Prospect'!A31="C Grade",8,IF('R4 XCM Prospect'!A31="D Grade",10,12)))))</f>
        <v>350</v>
      </c>
    </row>
    <row r="32" spans="1:9">
      <c r="A32" s="93" t="s">
        <v>21</v>
      </c>
      <c r="B32" s="93" t="s">
        <v>314</v>
      </c>
      <c r="C32" s="93">
        <v>2</v>
      </c>
      <c r="D32" s="94" t="s">
        <v>1111</v>
      </c>
      <c r="E32" s="94" t="s">
        <v>1109</v>
      </c>
      <c r="F32" s="94" t="s">
        <v>1154</v>
      </c>
      <c r="G32" s="94">
        <v>7</v>
      </c>
      <c r="H32" s="95">
        <v>0.17864583333333331</v>
      </c>
      <c r="I32" s="99">
        <f>VLOOKUP(C32,'Points Table'!A$3:L$43,IF('R4 XCM Prospect'!A32="A Grade / Juniors",4,IF('R4 XCM Prospect'!A32="B Grade",6,IF('R4 XCM Prospect'!A32="C Grade",8,IF('R4 XCM Prospect'!A32="D Grade",10,12)))))</f>
        <v>315</v>
      </c>
    </row>
    <row r="33" spans="1:9">
      <c r="A33" s="93" t="s">
        <v>21</v>
      </c>
      <c r="B33" s="93" t="s">
        <v>314</v>
      </c>
      <c r="C33" s="93">
        <v>3</v>
      </c>
      <c r="D33" s="94" t="s">
        <v>1113</v>
      </c>
      <c r="E33" s="94" t="s">
        <v>1109</v>
      </c>
      <c r="F33" s="94" t="s">
        <v>1155</v>
      </c>
      <c r="G33" s="94">
        <v>7</v>
      </c>
      <c r="H33" s="95">
        <v>0.18940972222222222</v>
      </c>
      <c r="I33" s="99">
        <f>VLOOKUP(C33,'Points Table'!A$3:L$43,IF('R4 XCM Prospect'!A33="A Grade / Juniors",4,IF('R4 XCM Prospect'!A33="B Grade",6,IF('R4 XCM Prospect'!A33="C Grade",8,IF('R4 XCM Prospect'!A33="D Grade",10,12)))))</f>
        <v>294</v>
      </c>
    </row>
    <row r="34" spans="1:9">
      <c r="A34" s="93" t="s">
        <v>21</v>
      </c>
      <c r="B34" s="93" t="s">
        <v>314</v>
      </c>
      <c r="C34" s="93">
        <v>4</v>
      </c>
      <c r="D34" s="94" t="s">
        <v>1115</v>
      </c>
      <c r="E34" s="94" t="s">
        <v>1109</v>
      </c>
      <c r="F34" s="94" t="s">
        <v>1156</v>
      </c>
      <c r="G34" s="94">
        <v>7</v>
      </c>
      <c r="H34" s="95">
        <v>0.19203703703703703</v>
      </c>
      <c r="I34" s="99">
        <f>VLOOKUP(C34,'Points Table'!A$3:L$43,IF('R4 XCM Prospect'!A34="A Grade / Juniors",4,IF('R4 XCM Prospect'!A34="B Grade",6,IF('R4 XCM Prospect'!A34="C Grade",8,IF('R4 XCM Prospect'!A34="D Grade",10,12)))))</f>
        <v>280</v>
      </c>
    </row>
    <row r="35" spans="1:9">
      <c r="A35" s="93" t="s">
        <v>21</v>
      </c>
      <c r="B35" s="93" t="s">
        <v>314</v>
      </c>
      <c r="C35" s="93">
        <v>5</v>
      </c>
      <c r="D35" s="94" t="s">
        <v>1117</v>
      </c>
      <c r="E35" s="94" t="s">
        <v>1109</v>
      </c>
      <c r="F35" s="94" t="s">
        <v>1157</v>
      </c>
      <c r="G35" s="94">
        <v>7</v>
      </c>
      <c r="H35" s="95">
        <v>0.19895833333333335</v>
      </c>
      <c r="I35" s="99">
        <f>VLOOKUP(C35,'Points Table'!A$3:L$43,IF('R4 XCM Prospect'!A35="A Grade / Juniors",4,IF('R4 XCM Prospect'!A35="B Grade",6,IF('R4 XCM Prospect'!A35="C Grade",8,IF('R4 XCM Prospect'!A35="D Grade",10,12)))))</f>
        <v>273</v>
      </c>
    </row>
    <row r="36" spans="1:9">
      <c r="A36" s="93" t="s">
        <v>21</v>
      </c>
      <c r="B36" s="93" t="s">
        <v>314</v>
      </c>
      <c r="C36" s="93">
        <v>6</v>
      </c>
      <c r="D36" s="94" t="s">
        <v>1119</v>
      </c>
      <c r="E36" s="94" t="s">
        <v>1109</v>
      </c>
      <c r="F36" s="94" t="s">
        <v>1158</v>
      </c>
      <c r="G36" s="94">
        <v>6</v>
      </c>
      <c r="H36" s="95">
        <v>0.16230324074074073</v>
      </c>
      <c r="I36" s="99">
        <f>VLOOKUP(C36,'Points Table'!A$3:L$43,IF('R4 XCM Prospect'!A36="A Grade / Juniors",4,IF('R4 XCM Prospect'!A36="B Grade",6,IF('R4 XCM Prospect'!A36="C Grade",8,IF('R4 XCM Prospect'!A36="D Grade",10,12)))))</f>
        <v>266</v>
      </c>
    </row>
    <row r="37" spans="1:9">
      <c r="A37" s="93" t="s">
        <v>21</v>
      </c>
      <c r="B37" s="93" t="s">
        <v>314</v>
      </c>
      <c r="C37" s="93">
        <v>7</v>
      </c>
      <c r="D37" s="94" t="s">
        <v>1121</v>
      </c>
      <c r="E37" s="94" t="s">
        <v>1109</v>
      </c>
      <c r="F37" s="94" t="s">
        <v>1159</v>
      </c>
      <c r="G37" s="94">
        <v>6</v>
      </c>
      <c r="H37" s="95">
        <v>0.16422453703703704</v>
      </c>
      <c r="I37" s="99">
        <f>VLOOKUP(C37,'Points Table'!A$3:L$43,IF('R4 XCM Prospect'!A37="A Grade / Juniors",4,IF('R4 XCM Prospect'!A37="B Grade",6,IF('R4 XCM Prospect'!A37="C Grade",8,IF('R4 XCM Prospect'!A37="D Grade",10,12)))))</f>
        <v>259</v>
      </c>
    </row>
    <row r="38" spans="1:9">
      <c r="A38" s="93" t="s">
        <v>21</v>
      </c>
      <c r="B38" s="93" t="s">
        <v>314</v>
      </c>
      <c r="C38" s="93">
        <v>8</v>
      </c>
      <c r="D38" s="94" t="s">
        <v>1123</v>
      </c>
      <c r="E38" s="94" t="s">
        <v>1109</v>
      </c>
      <c r="F38" s="94" t="s">
        <v>1160</v>
      </c>
      <c r="G38" s="94">
        <v>6</v>
      </c>
      <c r="H38" s="95">
        <v>0.17240740740740743</v>
      </c>
      <c r="I38" s="99">
        <f>VLOOKUP(C38,'Points Table'!A$3:L$43,IF('R4 XCM Prospect'!A38="A Grade / Juniors",4,IF('R4 XCM Prospect'!A38="B Grade",6,IF('R4 XCM Prospect'!A38="C Grade",8,IF('R4 XCM Prospect'!A38="D Grade",10,12)))))</f>
        <v>251.99999999999997</v>
      </c>
    </row>
    <row r="39" spans="1:9">
      <c r="A39" s="93" t="s">
        <v>21</v>
      </c>
      <c r="B39" s="93" t="s">
        <v>314</v>
      </c>
      <c r="C39" s="93">
        <v>9</v>
      </c>
      <c r="D39" s="94" t="s">
        <v>1125</v>
      </c>
      <c r="E39" s="94" t="s">
        <v>1109</v>
      </c>
      <c r="F39" s="94" t="s">
        <v>1161</v>
      </c>
      <c r="G39" s="94">
        <v>6</v>
      </c>
      <c r="H39" s="95">
        <v>0.17366898148148147</v>
      </c>
      <c r="I39" s="99">
        <f>VLOOKUP(C39,'Points Table'!A$3:L$43,IF('R4 XCM Prospect'!A39="A Grade / Juniors",4,IF('R4 XCM Prospect'!A39="B Grade",6,IF('R4 XCM Prospect'!A39="C Grade",8,IF('R4 XCM Prospect'!A39="D Grade",10,12)))))</f>
        <v>244.99999999999997</v>
      </c>
    </row>
    <row r="40" spans="1:9">
      <c r="A40" s="93" t="s">
        <v>21</v>
      </c>
      <c r="B40" s="93" t="s">
        <v>314</v>
      </c>
      <c r="C40" s="93">
        <v>10</v>
      </c>
      <c r="D40" s="94" t="s">
        <v>1127</v>
      </c>
      <c r="E40" s="94" t="s">
        <v>1109</v>
      </c>
      <c r="F40" s="94" t="s">
        <v>1162</v>
      </c>
      <c r="G40" s="94">
        <v>6</v>
      </c>
      <c r="H40" s="95">
        <v>0.17597222222222222</v>
      </c>
      <c r="I40" s="99">
        <f>VLOOKUP(C40,'Points Table'!A$3:L$43,IF('R4 XCM Prospect'!A40="A Grade / Juniors",4,IF('R4 XCM Prospect'!A40="B Grade",6,IF('R4 XCM Prospect'!A40="C Grade",8,IF('R4 XCM Prospect'!A40="D Grade",10,12)))))</f>
        <v>237.99999999999997</v>
      </c>
    </row>
    <row r="41" spans="1:9">
      <c r="A41" s="93" t="s">
        <v>21</v>
      </c>
      <c r="B41" s="93" t="s">
        <v>314</v>
      </c>
      <c r="C41" s="93">
        <v>11</v>
      </c>
      <c r="D41" s="94" t="s">
        <v>1129</v>
      </c>
      <c r="E41" s="94" t="s">
        <v>1109</v>
      </c>
      <c r="F41" s="94" t="s">
        <v>1163</v>
      </c>
      <c r="G41" s="94">
        <v>6</v>
      </c>
      <c r="H41" s="95">
        <v>0.19093749999999998</v>
      </c>
      <c r="I41" s="99">
        <f>VLOOKUP(C41,'Points Table'!A$3:L$43,IF('R4 XCM Prospect'!A41="A Grade / Juniors",4,IF('R4 XCM Prospect'!A41="B Grade",6,IF('R4 XCM Prospect'!A41="C Grade",8,IF('R4 XCM Prospect'!A41="D Grade",10,12)))))</f>
        <v>230.99999999999997</v>
      </c>
    </row>
    <row r="42" spans="1:9">
      <c r="A42" s="93" t="s">
        <v>21</v>
      </c>
      <c r="B42" s="93" t="s">
        <v>314</v>
      </c>
      <c r="C42" s="93">
        <v>12</v>
      </c>
      <c r="D42" s="94" t="s">
        <v>1131</v>
      </c>
      <c r="E42" s="94" t="s">
        <v>1109</v>
      </c>
      <c r="F42" s="94" t="s">
        <v>1164</v>
      </c>
      <c r="G42" s="94">
        <v>5</v>
      </c>
      <c r="H42" s="95">
        <v>0.13020833333333334</v>
      </c>
      <c r="I42" s="99">
        <f>VLOOKUP(C42,'Points Table'!A$3:L$43,IF('R4 XCM Prospect'!A42="A Grade / Juniors",4,IF('R4 XCM Prospect'!A42="B Grade",6,IF('R4 XCM Prospect'!A42="C Grade",8,IF('R4 XCM Prospect'!A42="D Grade",10,12)))))</f>
        <v>224</v>
      </c>
    </row>
    <row r="43" spans="1:9">
      <c r="A43" s="93" t="s">
        <v>21</v>
      </c>
      <c r="B43" s="93" t="s">
        <v>314</v>
      </c>
      <c r="C43" s="93">
        <v>13</v>
      </c>
      <c r="D43" s="94" t="s">
        <v>1133</v>
      </c>
      <c r="E43" s="94" t="s">
        <v>1109</v>
      </c>
      <c r="F43" s="94" t="s">
        <v>1165</v>
      </c>
      <c r="G43" s="94">
        <v>3</v>
      </c>
      <c r="H43" s="95">
        <v>8.0150462962962965E-2</v>
      </c>
      <c r="I43" s="99">
        <f>VLOOKUP(C43,'Points Table'!A$3:L$43,IF('R4 XCM Prospect'!A43="A Grade / Juniors",4,IF('R4 XCM Prospect'!A43="B Grade",6,IF('R4 XCM Prospect'!A43="C Grade",8,IF('R4 XCM Prospect'!A43="D Grade",10,12)))))</f>
        <v>217</v>
      </c>
    </row>
    <row r="44" spans="1:9">
      <c r="A44" s="93" t="s">
        <v>21</v>
      </c>
      <c r="B44" s="93" t="s">
        <v>314</v>
      </c>
      <c r="C44" s="93">
        <v>14</v>
      </c>
      <c r="D44" s="94" t="s">
        <v>1135</v>
      </c>
      <c r="E44" s="94" t="s">
        <v>1109</v>
      </c>
      <c r="F44" s="94" t="s">
        <v>1166</v>
      </c>
      <c r="G44" s="94">
        <v>3</v>
      </c>
      <c r="H44" s="95">
        <v>0.11145833333333333</v>
      </c>
      <c r="I44" s="99">
        <f>VLOOKUP(C44,'Points Table'!A$3:L$43,IF('R4 XCM Prospect'!A44="A Grade / Juniors",4,IF('R4 XCM Prospect'!A44="B Grade",6,IF('R4 XCM Prospect'!A44="C Grade",8,IF('R4 XCM Prospect'!A44="D Grade",10,12)))))</f>
        <v>210</v>
      </c>
    </row>
    <row r="45" spans="1:9">
      <c r="A45" s="93" t="s">
        <v>21</v>
      </c>
      <c r="B45" s="93" t="s">
        <v>314</v>
      </c>
      <c r="C45" s="93">
        <v>15</v>
      </c>
      <c r="D45" s="94" t="s">
        <v>1137</v>
      </c>
      <c r="E45" s="94" t="s">
        <v>1109</v>
      </c>
      <c r="F45" s="94" t="s">
        <v>1167</v>
      </c>
      <c r="G45" s="94">
        <v>2</v>
      </c>
      <c r="H45" s="95">
        <v>5.4131944444444441E-2</v>
      </c>
      <c r="I45" s="99">
        <f>VLOOKUP(C45,'Points Table'!A$3:L$43,IF('R4 XCM Prospect'!A45="A Grade / Juniors",4,IF('R4 XCM Prospect'!A45="B Grade",6,IF('R4 XCM Prospect'!A45="C Grade",8,IF('R4 XCM Prospect'!A45="D Grade",10,12)))))</f>
        <v>203</v>
      </c>
    </row>
    <row r="46" spans="1:9">
      <c r="A46" s="93" t="s">
        <v>23</v>
      </c>
      <c r="B46" s="93" t="s">
        <v>455</v>
      </c>
      <c r="C46" s="93">
        <v>1</v>
      </c>
      <c r="D46" s="94" t="s">
        <v>1108</v>
      </c>
      <c r="E46" s="94" t="s">
        <v>1109</v>
      </c>
      <c r="F46" s="94" t="s">
        <v>1168</v>
      </c>
      <c r="G46" s="94">
        <v>6</v>
      </c>
      <c r="H46" s="95">
        <v>0.1647800925925926</v>
      </c>
      <c r="I46" s="99">
        <f>VLOOKUP(C46,'Points Table'!A$3:L$43,IF('R4 XCM Prospect'!A46="A Grade / Juniors",4,IF('R4 XCM Prospect'!A46="B Grade",6,IF('R4 XCM Prospect'!A46="C Grade",8,IF('R4 XCM Prospect'!A46="D Grade",10,12)))))</f>
        <v>300</v>
      </c>
    </row>
    <row r="47" spans="1:9">
      <c r="A47" s="93" t="s">
        <v>23</v>
      </c>
      <c r="B47" s="93" t="s">
        <v>455</v>
      </c>
      <c r="C47" s="93">
        <v>2</v>
      </c>
      <c r="D47" s="94" t="s">
        <v>1111</v>
      </c>
      <c r="E47" s="94" t="s">
        <v>1109</v>
      </c>
      <c r="F47" s="94" t="s">
        <v>1169</v>
      </c>
      <c r="G47" s="94">
        <v>6</v>
      </c>
      <c r="H47" s="95">
        <v>0.18326388888888889</v>
      </c>
      <c r="I47" s="99">
        <f>VLOOKUP(C47,'Points Table'!A$3:L$43,IF('R4 XCM Prospect'!A47="A Grade / Juniors",4,IF('R4 XCM Prospect'!A47="B Grade",6,IF('R4 XCM Prospect'!A47="C Grade",8,IF('R4 XCM Prospect'!A47="D Grade",10,12)))))</f>
        <v>270</v>
      </c>
    </row>
    <row r="48" spans="1:9">
      <c r="A48" s="93" t="s">
        <v>23</v>
      </c>
      <c r="B48" s="93" t="s">
        <v>455</v>
      </c>
      <c r="C48" s="93">
        <v>3</v>
      </c>
      <c r="D48" s="94" t="s">
        <v>1113</v>
      </c>
      <c r="E48" s="94" t="s">
        <v>1109</v>
      </c>
      <c r="F48" s="94" t="s">
        <v>1170</v>
      </c>
      <c r="G48" s="94">
        <v>6</v>
      </c>
      <c r="H48" s="95">
        <v>0.18517361111111111</v>
      </c>
      <c r="I48" s="99">
        <f>VLOOKUP(C48,'Points Table'!A$3:L$43,IF('R4 XCM Prospect'!A48="A Grade / Juniors",4,IF('R4 XCM Prospect'!A48="B Grade",6,IF('R4 XCM Prospect'!A48="C Grade",8,IF('R4 XCM Prospect'!A48="D Grade",10,12)))))</f>
        <v>252</v>
      </c>
    </row>
    <row r="49" spans="1:9">
      <c r="A49" s="93" t="s">
        <v>23</v>
      </c>
      <c r="B49" s="93" t="s">
        <v>455</v>
      </c>
      <c r="C49" s="93">
        <v>4</v>
      </c>
      <c r="D49" s="94" t="s">
        <v>1115</v>
      </c>
      <c r="E49" s="94" t="s">
        <v>1109</v>
      </c>
      <c r="F49" s="94" t="s">
        <v>1171</v>
      </c>
      <c r="G49" s="94">
        <v>6</v>
      </c>
      <c r="H49" s="95">
        <v>0.18649305555555554</v>
      </c>
      <c r="I49" s="99">
        <f>VLOOKUP(C49,'Points Table'!A$3:L$43,IF('R4 XCM Prospect'!A49="A Grade / Juniors",4,IF('R4 XCM Prospect'!A49="B Grade",6,IF('R4 XCM Prospect'!A49="C Grade",8,IF('R4 XCM Prospect'!A49="D Grade",10,12)))))</f>
        <v>240</v>
      </c>
    </row>
    <row r="50" spans="1:9">
      <c r="A50" s="93" t="s">
        <v>23</v>
      </c>
      <c r="B50" s="93" t="s">
        <v>455</v>
      </c>
      <c r="C50" s="93">
        <v>5</v>
      </c>
      <c r="D50" s="94" t="s">
        <v>1117</v>
      </c>
      <c r="E50" s="94" t="s">
        <v>1109</v>
      </c>
      <c r="F50" s="94" t="s">
        <v>1172</v>
      </c>
      <c r="G50" s="94">
        <v>4</v>
      </c>
      <c r="H50" s="95">
        <v>0.12942129629629631</v>
      </c>
      <c r="I50" s="99">
        <f>VLOOKUP(C50,'Points Table'!A$3:L$43,IF('R4 XCM Prospect'!A50="A Grade / Juniors",4,IF('R4 XCM Prospect'!A50="B Grade",6,IF('R4 XCM Prospect'!A50="C Grade",8,IF('R4 XCM Prospect'!A50="D Grade",10,12)))))</f>
        <v>234</v>
      </c>
    </row>
    <row r="51" spans="1:9">
      <c r="A51" s="93" t="s">
        <v>23</v>
      </c>
      <c r="B51" s="93" t="s">
        <v>455</v>
      </c>
      <c r="C51" s="93">
        <v>6</v>
      </c>
      <c r="D51" s="94" t="s">
        <v>1119</v>
      </c>
      <c r="E51" s="94" t="s">
        <v>1109</v>
      </c>
      <c r="F51" s="94" t="s">
        <v>1173</v>
      </c>
      <c r="G51" s="94">
        <v>4</v>
      </c>
      <c r="H51" s="95">
        <v>0.16171296296296298</v>
      </c>
      <c r="I51" s="99">
        <f>VLOOKUP(C51,'Points Table'!A$3:L$43,IF('R4 XCM Prospect'!A51="A Grade / Juniors",4,IF('R4 XCM Prospect'!A51="B Grade",6,IF('R4 XCM Prospect'!A51="C Grade",8,IF('R4 XCM Prospect'!A51="D Grade",10,12)))))</f>
        <v>228</v>
      </c>
    </row>
    <row r="52" spans="1:9">
      <c r="A52" s="93" t="s">
        <v>23</v>
      </c>
      <c r="B52" s="93" t="s">
        <v>455</v>
      </c>
      <c r="C52" s="93">
        <v>7</v>
      </c>
      <c r="D52" s="94" t="s">
        <v>1121</v>
      </c>
      <c r="E52" s="94" t="s">
        <v>1109</v>
      </c>
      <c r="F52" s="94" t="s">
        <v>1174</v>
      </c>
      <c r="G52" s="94">
        <v>3</v>
      </c>
      <c r="H52" s="95">
        <v>0.12429398148148148</v>
      </c>
      <c r="I52" s="99">
        <f>VLOOKUP(C52,'Points Table'!A$3:L$43,IF('R4 XCM Prospect'!A52="A Grade / Juniors",4,IF('R4 XCM Prospect'!A52="B Grade",6,IF('R4 XCM Prospect'!A52="C Grade",8,IF('R4 XCM Prospect'!A52="D Grade",10,12)))))</f>
        <v>222</v>
      </c>
    </row>
    <row r="53" spans="1:9">
      <c r="A53" s="93" t="s">
        <v>23</v>
      </c>
      <c r="B53" s="93" t="s">
        <v>455</v>
      </c>
      <c r="C53" s="93">
        <v>8</v>
      </c>
      <c r="D53" s="94" t="s">
        <v>1123</v>
      </c>
      <c r="E53" s="94" t="s">
        <v>1109</v>
      </c>
      <c r="F53" s="94" t="s">
        <v>1175</v>
      </c>
      <c r="G53" s="94">
        <v>3</v>
      </c>
      <c r="H53" s="95">
        <v>0.1335763888888889</v>
      </c>
      <c r="I53" s="99">
        <f>VLOOKUP(C53,'Points Table'!A$3:L$43,IF('R4 XCM Prospect'!A53="A Grade / Juniors",4,IF('R4 XCM Prospect'!A53="B Grade",6,IF('R4 XCM Prospect'!A53="C Grade",8,IF('R4 XCM Prospect'!A53="D Grade",10,12)))))</f>
        <v>216</v>
      </c>
    </row>
    <row r="54" spans="1:9">
      <c r="A54" s="93" t="s">
        <v>23</v>
      </c>
      <c r="B54" s="93" t="s">
        <v>455</v>
      </c>
      <c r="C54" s="93">
        <v>9</v>
      </c>
      <c r="D54" s="94" t="s">
        <v>1125</v>
      </c>
      <c r="E54" s="94" t="s">
        <v>1109</v>
      </c>
      <c r="F54" s="94" t="s">
        <v>1176</v>
      </c>
      <c r="G54" s="94">
        <v>1</v>
      </c>
      <c r="H54" s="97">
        <v>1.8861111111111111</v>
      </c>
      <c r="I54" s="99">
        <f>VLOOKUP(C54,'Points Table'!A$3:L$43,IF('R4 XCM Prospect'!A54="A Grade / Juniors",4,IF('R4 XCM Prospect'!A54="B Grade",6,IF('R4 XCM Prospect'!A54="C Grade",8,IF('R4 XCM Prospect'!A54="D Grade",10,12)))))</f>
        <v>210</v>
      </c>
    </row>
    <row r="55" spans="1:9">
      <c r="A55" s="93" t="s">
        <v>562</v>
      </c>
      <c r="B55" s="93" t="s">
        <v>515</v>
      </c>
      <c r="C55" s="93">
        <v>1</v>
      </c>
      <c r="D55" s="94" t="s">
        <v>1108</v>
      </c>
      <c r="E55" s="94" t="s">
        <v>1109</v>
      </c>
      <c r="F55" s="94" t="s">
        <v>1177</v>
      </c>
      <c r="G55" s="94">
        <v>7</v>
      </c>
      <c r="H55" s="95">
        <v>0.18303240740740742</v>
      </c>
      <c r="I55" s="99">
        <f>VLOOKUP(C55,'Points Table'!A$3:L$43,IF('R4 XCM Prospect'!A55="A Grade / Juniors",4,IF('R4 XCM Prospect'!A55="B Grade",6,IF('R4 XCM Prospect'!A55="C Grade",8,IF('R4 XCM Prospect'!A55="D Grade",10,12)))))</f>
        <v>500</v>
      </c>
    </row>
    <row r="56" spans="1:9">
      <c r="A56" s="93" t="s">
        <v>562</v>
      </c>
      <c r="B56" s="93" t="s">
        <v>515</v>
      </c>
      <c r="C56" s="93">
        <v>2</v>
      </c>
      <c r="D56" s="94" t="s">
        <v>1111</v>
      </c>
      <c r="E56" s="94" t="s">
        <v>1109</v>
      </c>
      <c r="F56" s="94" t="s">
        <v>1178</v>
      </c>
      <c r="G56" s="94">
        <v>6</v>
      </c>
      <c r="H56" s="95">
        <v>0.1728587962962963</v>
      </c>
      <c r="I56" s="99">
        <f>VLOOKUP(C56,'Points Table'!A$3:L$43,IF('R4 XCM Prospect'!A56="A Grade / Juniors",4,IF('R4 XCM Prospect'!A56="B Grade",6,IF('R4 XCM Prospect'!A56="C Grade",8,IF('R4 XCM Prospect'!A56="D Grade",10,12)))))</f>
        <v>450</v>
      </c>
    </row>
    <row r="57" spans="1:9">
      <c r="A57" s="93" t="s">
        <v>21</v>
      </c>
      <c r="B57" s="93" t="s">
        <v>535</v>
      </c>
      <c r="C57" s="93">
        <v>1</v>
      </c>
      <c r="D57" s="94" t="s">
        <v>1108</v>
      </c>
      <c r="E57" s="94" t="s">
        <v>1109</v>
      </c>
      <c r="F57" s="94" t="s">
        <v>1179</v>
      </c>
      <c r="G57" s="94">
        <v>5</v>
      </c>
      <c r="H57" s="95">
        <v>0.16723379629629631</v>
      </c>
      <c r="I57" s="99">
        <f>VLOOKUP(C57,'Points Table'!A$3:L$43,IF('R4 XCM Prospect'!A57="A Grade / Juniors",4,IF('R4 XCM Prospect'!A57="B Grade",6,IF('R4 XCM Prospect'!A57="C Grade",8,IF('R4 XCM Prospect'!A57="D Grade",10,12)))))</f>
        <v>350</v>
      </c>
    </row>
    <row r="58" spans="1:9">
      <c r="A58" s="93" t="s">
        <v>23</v>
      </c>
      <c r="B58" s="93" t="s">
        <v>1180</v>
      </c>
      <c r="C58" s="93">
        <v>1</v>
      </c>
      <c r="D58" s="94" t="s">
        <v>1108</v>
      </c>
      <c r="E58" s="94" t="s">
        <v>1109</v>
      </c>
      <c r="F58" s="94" t="s">
        <v>1181</v>
      </c>
      <c r="G58" s="94">
        <v>4</v>
      </c>
      <c r="H58" s="95">
        <v>0.15888888888888889</v>
      </c>
      <c r="I58" s="99">
        <f>VLOOKUP(C58,'Points Table'!A$3:L$43,IF('R4 XCM Prospect'!A58="A Grade / Juniors",4,IF('R4 XCM Prospect'!A58="B Grade",6,IF('R4 XCM Prospect'!A58="C Grade",8,IF('R4 XCM Prospect'!A58="D Grade",10,12)))))</f>
        <v>300</v>
      </c>
    </row>
    <row r="59" spans="1:9">
      <c r="A59" s="93" t="s">
        <v>23</v>
      </c>
      <c r="B59" s="93" t="s">
        <v>1180</v>
      </c>
      <c r="C59" s="93">
        <v>2</v>
      </c>
      <c r="D59" s="94" t="s">
        <v>1111</v>
      </c>
      <c r="E59" s="94" t="s">
        <v>1109</v>
      </c>
      <c r="F59" s="94" t="s">
        <v>1182</v>
      </c>
      <c r="G59" s="94">
        <v>4</v>
      </c>
      <c r="H59" s="95">
        <v>0.16706018518518517</v>
      </c>
      <c r="I59" s="99">
        <f>VLOOKUP(C59,'Points Table'!A$3:L$43,IF('R4 XCM Prospect'!A59="A Grade / Juniors",4,IF('R4 XCM Prospect'!A59="B Grade",6,IF('R4 XCM Prospect'!A59="C Grade",8,IF('R4 XCM Prospect'!A59="D Grade",10,12)))))</f>
        <v>270</v>
      </c>
    </row>
    <row r="60" spans="1:9">
      <c r="A60" s="93" t="s">
        <v>23</v>
      </c>
      <c r="B60" s="93" t="s">
        <v>1180</v>
      </c>
      <c r="C60" s="93">
        <v>3</v>
      </c>
      <c r="D60" s="94" t="s">
        <v>1113</v>
      </c>
      <c r="E60" s="94" t="s">
        <v>1109</v>
      </c>
      <c r="F60" s="94" t="s">
        <v>1183</v>
      </c>
      <c r="G60" s="94">
        <v>3</v>
      </c>
      <c r="H60" s="95">
        <v>0.11849537037037038</v>
      </c>
      <c r="I60" s="99">
        <f>VLOOKUP(C60,'Points Table'!A$3:L$43,IF('R4 XCM Prospect'!A60="A Grade / Juniors",4,IF('R4 XCM Prospect'!A60="B Grade",6,IF('R4 XCM Prospect'!A60="C Grade",8,IF('R4 XCM Prospect'!A60="D Grade",10,12)))))</f>
        <v>252</v>
      </c>
    </row>
    <row r="61" spans="1:9">
      <c r="A61" s="93" t="s">
        <v>1101</v>
      </c>
      <c r="B61" s="93" t="s">
        <v>1184</v>
      </c>
      <c r="C61" s="93">
        <v>1</v>
      </c>
      <c r="D61" s="94" t="s">
        <v>1108</v>
      </c>
      <c r="E61" s="94" t="s">
        <v>1185</v>
      </c>
      <c r="F61" s="94" t="s">
        <v>1186</v>
      </c>
      <c r="G61" s="94">
        <v>8</v>
      </c>
      <c r="H61" s="95">
        <v>0.17709490740740741</v>
      </c>
      <c r="I61" s="99">
        <f>VLOOKUP(C61,'Points Table'!A$3:L$43,IF('R4 XCM Prospect'!A61="A Grade / Juniors",4,IF('R4 XCM Prospect'!A61="B Grade",6,IF('R4 XCM Prospect'!A61="C Grade",8,IF('R4 XCM Prospect'!A61="D Grade",10,12)))))</f>
        <v>250</v>
      </c>
    </row>
    <row r="62" spans="1:9">
      <c r="A62" s="93" t="s">
        <v>1101</v>
      </c>
      <c r="B62" s="93" t="s">
        <v>1184</v>
      </c>
      <c r="C62" s="93">
        <v>1</v>
      </c>
      <c r="D62" s="94" t="s">
        <v>1108</v>
      </c>
      <c r="E62" s="94" t="s">
        <v>1185</v>
      </c>
      <c r="F62" s="94" t="s">
        <v>968</v>
      </c>
      <c r="G62" s="94">
        <v>8</v>
      </c>
      <c r="H62" s="95">
        <v>0.17709490740740741</v>
      </c>
      <c r="I62" s="99">
        <f>VLOOKUP(C62,'Points Table'!A$3:L$43,IF('R4 XCM Prospect'!A62="A Grade / Juniors",4,IF('R4 XCM Prospect'!A62="B Grade",6,IF('R4 XCM Prospect'!A62="C Grade",8,IF('R4 XCM Prospect'!A62="D Grade",10,12)))))</f>
        <v>250</v>
      </c>
    </row>
    <row r="63" spans="1:9" ht="20">
      <c r="A63" s="93" t="s">
        <v>1101</v>
      </c>
      <c r="B63" s="93" t="s">
        <v>1184</v>
      </c>
      <c r="C63" s="93">
        <v>2</v>
      </c>
      <c r="D63" s="94" t="s">
        <v>1111</v>
      </c>
      <c r="E63" s="94" t="s">
        <v>1187</v>
      </c>
      <c r="F63" s="94" t="s">
        <v>1188</v>
      </c>
      <c r="G63" s="94">
        <v>8</v>
      </c>
      <c r="H63" s="95">
        <v>0.18805555555555556</v>
      </c>
      <c r="I63" s="99">
        <f>VLOOKUP(C63,'Points Table'!A$3:L$43,IF('R4 XCM Prospect'!A63="A Grade / Juniors",4,IF('R4 XCM Prospect'!A63="B Grade",6,IF('R4 XCM Prospect'!A63="C Grade",8,IF('R4 XCM Prospect'!A63="D Grade",10,12)))))</f>
        <v>225</v>
      </c>
    </row>
    <row r="64" spans="1:9" ht="20">
      <c r="A64" s="93" t="s">
        <v>1101</v>
      </c>
      <c r="B64" s="93" t="s">
        <v>1184</v>
      </c>
      <c r="C64" s="93">
        <v>2</v>
      </c>
      <c r="D64" s="94" t="s">
        <v>1111</v>
      </c>
      <c r="E64" s="94" t="s">
        <v>1187</v>
      </c>
      <c r="F64" s="94" t="s">
        <v>1189</v>
      </c>
      <c r="G64" s="94">
        <v>8</v>
      </c>
      <c r="H64" s="95">
        <v>0.18805555555555556</v>
      </c>
      <c r="I64" s="99">
        <f>VLOOKUP(C64,'Points Table'!A$3:L$43,IF('R4 XCM Prospect'!A64="A Grade / Juniors",4,IF('R4 XCM Prospect'!A64="B Grade",6,IF('R4 XCM Prospect'!A64="C Grade",8,IF('R4 XCM Prospect'!A64="D Grade",10,12)))))</f>
        <v>225</v>
      </c>
    </row>
    <row r="65" spans="1:9">
      <c r="A65" s="93" t="s">
        <v>1101</v>
      </c>
      <c r="B65" s="93" t="s">
        <v>1184</v>
      </c>
      <c r="C65" s="93">
        <v>3</v>
      </c>
      <c r="D65" s="94" t="s">
        <v>1113</v>
      </c>
      <c r="E65" s="94" t="s">
        <v>1190</v>
      </c>
      <c r="F65" s="94" t="s">
        <v>1031</v>
      </c>
      <c r="G65" s="94">
        <v>7</v>
      </c>
      <c r="H65" s="95">
        <v>0.18231481481481482</v>
      </c>
      <c r="I65" s="99">
        <f>VLOOKUP(C65,'Points Table'!A$3:L$43,IF('R4 XCM Prospect'!A65="A Grade / Juniors",4,IF('R4 XCM Prospect'!A65="B Grade",6,IF('R4 XCM Prospect'!A65="C Grade",8,IF('R4 XCM Prospect'!A65="D Grade",10,12)))))</f>
        <v>210</v>
      </c>
    </row>
    <row r="66" spans="1:9">
      <c r="A66" s="93" t="s">
        <v>1101</v>
      </c>
      <c r="B66" s="93" t="s">
        <v>1184</v>
      </c>
      <c r="C66" s="93">
        <v>3</v>
      </c>
      <c r="D66" s="94" t="s">
        <v>1113</v>
      </c>
      <c r="E66" s="94" t="s">
        <v>1190</v>
      </c>
      <c r="F66" s="94" t="s">
        <v>1023</v>
      </c>
      <c r="G66" s="94">
        <v>7</v>
      </c>
      <c r="H66" s="95">
        <v>0.18231481481481482</v>
      </c>
      <c r="I66" s="99">
        <f>VLOOKUP(C66,'Points Table'!A$3:L$43,IF('R4 XCM Prospect'!A66="A Grade / Juniors",4,IF('R4 XCM Prospect'!A66="B Grade",6,IF('R4 XCM Prospect'!A66="C Grade",8,IF('R4 XCM Prospect'!A66="D Grade",10,12)))))</f>
        <v>210</v>
      </c>
    </row>
    <row r="67" spans="1:9">
      <c r="A67" s="93" t="s">
        <v>1101</v>
      </c>
      <c r="B67" s="93" t="s">
        <v>1184</v>
      </c>
      <c r="C67" s="93">
        <v>4</v>
      </c>
      <c r="D67" s="94" t="s">
        <v>1115</v>
      </c>
      <c r="E67" s="94" t="s">
        <v>1191</v>
      </c>
      <c r="F67" s="94" t="s">
        <v>1192</v>
      </c>
      <c r="G67" s="94">
        <v>7</v>
      </c>
      <c r="H67" s="95">
        <v>0.19199074074074074</v>
      </c>
      <c r="I67" s="99">
        <f>VLOOKUP(C67,'Points Table'!A$3:L$43,IF('R4 XCM Prospect'!A67="A Grade / Juniors",4,IF('R4 XCM Prospect'!A67="B Grade",6,IF('R4 XCM Prospect'!A67="C Grade",8,IF('R4 XCM Prospect'!A67="D Grade",10,12)))))</f>
        <v>200</v>
      </c>
    </row>
    <row r="68" spans="1:9">
      <c r="A68" s="93" t="s">
        <v>1101</v>
      </c>
      <c r="B68" s="93" t="s">
        <v>1184</v>
      </c>
      <c r="C68" s="93">
        <v>4</v>
      </c>
      <c r="D68" s="94" t="s">
        <v>1115</v>
      </c>
      <c r="E68" s="94" t="s">
        <v>1191</v>
      </c>
      <c r="F68" s="94" t="s">
        <v>1193</v>
      </c>
      <c r="G68" s="94">
        <v>7</v>
      </c>
      <c r="H68" s="95">
        <v>0.19199074074074074</v>
      </c>
      <c r="I68" s="99">
        <f>VLOOKUP(C68,'Points Table'!A$3:L$43,IF('R4 XCM Prospect'!A68="A Grade / Juniors",4,IF('R4 XCM Prospect'!A68="B Grade",6,IF('R4 XCM Prospect'!A68="C Grade",8,IF('R4 XCM Prospect'!A68="D Grade",10,12)))))</f>
        <v>200</v>
      </c>
    </row>
    <row r="69" spans="1:9">
      <c r="A69" s="93" t="s">
        <v>1101</v>
      </c>
      <c r="B69" s="93" t="s">
        <v>1184</v>
      </c>
      <c r="C69" s="93">
        <v>5</v>
      </c>
      <c r="D69" s="94" t="s">
        <v>1117</v>
      </c>
      <c r="E69" s="94" t="s">
        <v>1194</v>
      </c>
      <c r="F69" s="94" t="s">
        <v>1008</v>
      </c>
      <c r="G69" s="94">
        <v>6</v>
      </c>
      <c r="H69" s="95">
        <v>0.16995370370370369</v>
      </c>
      <c r="I69" s="99">
        <f>VLOOKUP(C69,'Points Table'!A$3:L$43,IF('R4 XCM Prospect'!A69="A Grade / Juniors",4,IF('R4 XCM Prospect'!A69="B Grade",6,IF('R4 XCM Prospect'!A69="C Grade",8,IF('R4 XCM Prospect'!A69="D Grade",10,12)))))</f>
        <v>195</v>
      </c>
    </row>
    <row r="70" spans="1:9">
      <c r="A70" s="93" t="s">
        <v>1101</v>
      </c>
      <c r="B70" s="93" t="s">
        <v>1184</v>
      </c>
      <c r="C70" s="93">
        <v>5</v>
      </c>
      <c r="D70" s="94" t="s">
        <v>1117</v>
      </c>
      <c r="E70" s="94" t="s">
        <v>1194</v>
      </c>
      <c r="F70" s="94" t="s">
        <v>1195</v>
      </c>
      <c r="G70" s="94">
        <v>6</v>
      </c>
      <c r="H70" s="95">
        <v>0.16995370370370369</v>
      </c>
      <c r="I70" s="99">
        <f>VLOOKUP(C70,'Points Table'!A$3:L$43,IF('R4 XCM Prospect'!A70="A Grade / Juniors",4,IF('R4 XCM Prospect'!A70="B Grade",6,IF('R4 XCM Prospect'!A70="C Grade",8,IF('R4 XCM Prospect'!A70="D Grade",10,12)))))</f>
        <v>195</v>
      </c>
    </row>
    <row r="71" spans="1:9">
      <c r="A71" s="93" t="s">
        <v>1101</v>
      </c>
      <c r="B71" s="93" t="s">
        <v>1184</v>
      </c>
      <c r="C71" s="93">
        <v>6</v>
      </c>
      <c r="D71" s="94" t="s">
        <v>1119</v>
      </c>
      <c r="E71" s="94" t="s">
        <v>1196</v>
      </c>
      <c r="F71" s="94" t="s">
        <v>1197</v>
      </c>
      <c r="G71" s="94">
        <v>6</v>
      </c>
      <c r="H71" s="95">
        <v>0.18915509259259258</v>
      </c>
      <c r="I71" s="99">
        <f>VLOOKUP(C71,'Points Table'!A$3:L$43,IF('R4 XCM Prospect'!A71="A Grade / Juniors",4,IF('R4 XCM Prospect'!A71="B Grade",6,IF('R4 XCM Prospect'!A71="C Grade",8,IF('R4 XCM Prospect'!A71="D Grade",10,12)))))</f>
        <v>190</v>
      </c>
    </row>
    <row r="72" spans="1:9">
      <c r="A72" s="93" t="s">
        <v>1101</v>
      </c>
      <c r="B72" s="93" t="s">
        <v>1184</v>
      </c>
      <c r="C72" s="93">
        <v>6</v>
      </c>
      <c r="D72" s="94" t="s">
        <v>1119</v>
      </c>
      <c r="E72" s="94" t="s">
        <v>1196</v>
      </c>
      <c r="F72" s="94" t="s">
        <v>1198</v>
      </c>
      <c r="G72" s="94">
        <v>6</v>
      </c>
      <c r="H72" s="95">
        <v>0.18915509259259258</v>
      </c>
      <c r="I72" s="99">
        <f>VLOOKUP(C72,'Points Table'!A$3:L$43,IF('R4 XCM Prospect'!A72="A Grade / Juniors",4,IF('R4 XCM Prospect'!A72="B Grade",6,IF('R4 XCM Prospect'!A72="C Grade",8,IF('R4 XCM Prospect'!A72="D Grade",10,12)))))</f>
        <v>190</v>
      </c>
    </row>
    <row r="73" spans="1:9">
      <c r="A73" s="93" t="s">
        <v>1101</v>
      </c>
      <c r="B73" s="93" t="s">
        <v>1199</v>
      </c>
      <c r="C73" s="93">
        <v>1</v>
      </c>
      <c r="D73" s="94" t="s">
        <v>1108</v>
      </c>
      <c r="E73" s="94" t="s">
        <v>1200</v>
      </c>
      <c r="F73" s="94" t="s">
        <v>1201</v>
      </c>
      <c r="G73" s="94">
        <v>4</v>
      </c>
      <c r="H73" s="95">
        <v>0.13114583333333332</v>
      </c>
      <c r="I73" s="99">
        <f>VLOOKUP(C73,'Points Table'!A$3:L$43,IF('R4 XCM Prospect'!A73="A Grade / Juniors",4,IF('R4 XCM Prospect'!A73="B Grade",6,IF('R4 XCM Prospect'!A73="C Grade",8,IF('R4 XCM Prospect'!A73="D Grade",10,12)))))</f>
        <v>250</v>
      </c>
    </row>
    <row r="74" spans="1:9">
      <c r="A74" s="93" t="s">
        <v>1101</v>
      </c>
      <c r="B74" s="93" t="s">
        <v>1199</v>
      </c>
      <c r="C74" s="93">
        <v>1</v>
      </c>
      <c r="D74" s="94" t="s">
        <v>1108</v>
      </c>
      <c r="E74" s="94" t="s">
        <v>1200</v>
      </c>
      <c r="F74" s="94" t="s">
        <v>1202</v>
      </c>
      <c r="G74" s="94">
        <v>4</v>
      </c>
      <c r="H74" s="95">
        <v>0.13114583333333332</v>
      </c>
      <c r="I74" s="99">
        <f>VLOOKUP(C74,'Points Table'!A$3:L$43,IF('R4 XCM Prospect'!A74="A Grade / Juniors",4,IF('R4 XCM Prospect'!A74="B Grade",6,IF('R4 XCM Prospect'!A74="C Grade",8,IF('R4 XCM Prospect'!A74="D Grade",10,12)))))</f>
        <v>250</v>
      </c>
    </row>
    <row r="75" spans="1:9">
      <c r="A75" s="93" t="s">
        <v>1101</v>
      </c>
      <c r="B75" s="93" t="s">
        <v>1203</v>
      </c>
      <c r="C75" s="93">
        <v>1</v>
      </c>
      <c r="D75" s="94" t="s">
        <v>1108</v>
      </c>
      <c r="E75" s="94" t="s">
        <v>1204</v>
      </c>
      <c r="F75" s="94" t="s">
        <v>963</v>
      </c>
      <c r="G75" s="94">
        <v>8</v>
      </c>
      <c r="H75" s="95">
        <v>0.18385416666666665</v>
      </c>
      <c r="I75" s="99">
        <f>VLOOKUP(C75,'Points Table'!A$3:L$43,IF('R4 XCM Prospect'!A75="A Grade / Juniors",4,IF('R4 XCM Prospect'!A75="B Grade",6,IF('R4 XCM Prospect'!A75="C Grade",8,IF('R4 XCM Prospect'!A75="D Grade",10,12)))))</f>
        <v>250</v>
      </c>
    </row>
    <row r="76" spans="1:9">
      <c r="A76" s="93" t="s">
        <v>1101</v>
      </c>
      <c r="B76" s="93" t="s">
        <v>1203</v>
      </c>
      <c r="C76" s="93">
        <v>1</v>
      </c>
      <c r="D76" s="94" t="s">
        <v>1108</v>
      </c>
      <c r="E76" s="94" t="s">
        <v>1204</v>
      </c>
      <c r="F76" s="94" t="s">
        <v>1205</v>
      </c>
      <c r="G76" s="94">
        <v>8</v>
      </c>
      <c r="H76" s="95">
        <v>0.18385416666666665</v>
      </c>
      <c r="I76" s="99">
        <f>VLOOKUP(C76,'Points Table'!A$3:L$43,IF('R4 XCM Prospect'!A76="A Grade / Juniors",4,IF('R4 XCM Prospect'!A76="B Grade",6,IF('R4 XCM Prospect'!A76="C Grade",8,IF('R4 XCM Prospect'!A76="D Grade",10,12)))))</f>
        <v>250</v>
      </c>
    </row>
    <row r="77" spans="1:9">
      <c r="A77" s="93" t="s">
        <v>1101</v>
      </c>
      <c r="B77" s="93" t="s">
        <v>1203</v>
      </c>
      <c r="C77" s="93">
        <v>2</v>
      </c>
      <c r="D77" s="94" t="s">
        <v>1111</v>
      </c>
      <c r="E77" s="94" t="s">
        <v>1206</v>
      </c>
      <c r="F77" s="94" t="s">
        <v>1207</v>
      </c>
      <c r="G77" s="94">
        <v>8</v>
      </c>
      <c r="H77" s="95">
        <v>0.18900462962962963</v>
      </c>
      <c r="I77" s="99">
        <f>VLOOKUP(C77,'Points Table'!A$3:L$43,IF('R4 XCM Prospect'!A77="A Grade / Juniors",4,IF('R4 XCM Prospect'!A77="B Grade",6,IF('R4 XCM Prospect'!A77="C Grade",8,IF('R4 XCM Prospect'!A77="D Grade",10,12)))))</f>
        <v>225</v>
      </c>
    </row>
    <row r="78" spans="1:9">
      <c r="A78" s="93" t="s">
        <v>1101</v>
      </c>
      <c r="B78" s="93" t="s">
        <v>1203</v>
      </c>
      <c r="C78" s="93">
        <v>2</v>
      </c>
      <c r="D78" s="94" t="s">
        <v>1111</v>
      </c>
      <c r="E78" s="94" t="s">
        <v>1206</v>
      </c>
      <c r="F78" s="94" t="s">
        <v>956</v>
      </c>
      <c r="G78" s="94">
        <v>8</v>
      </c>
      <c r="H78" s="95">
        <v>0.18900462962962963</v>
      </c>
      <c r="I78" s="99">
        <f>VLOOKUP(C78,'Points Table'!A$3:L$43,IF('R4 XCM Prospect'!A78="A Grade / Juniors",4,IF('R4 XCM Prospect'!A78="B Grade",6,IF('R4 XCM Prospect'!A78="C Grade",8,IF('R4 XCM Prospect'!A78="D Grade",10,12)))))</f>
        <v>225</v>
      </c>
    </row>
    <row r="79" spans="1:9">
      <c r="A79" s="93" t="s">
        <v>1101</v>
      </c>
      <c r="B79" s="93" t="s">
        <v>1203</v>
      </c>
      <c r="C79" s="93">
        <v>3</v>
      </c>
      <c r="D79" s="94" t="s">
        <v>1113</v>
      </c>
      <c r="E79" s="94" t="s">
        <v>1208</v>
      </c>
      <c r="F79" s="94" t="s">
        <v>1209</v>
      </c>
      <c r="G79" s="94">
        <v>7</v>
      </c>
      <c r="H79" s="95">
        <v>0.20104166666666667</v>
      </c>
      <c r="I79" s="99">
        <f>VLOOKUP(C79,'Points Table'!A$3:L$43,IF('R4 XCM Prospect'!A79="A Grade / Juniors",4,IF('R4 XCM Prospect'!A79="B Grade",6,IF('R4 XCM Prospect'!A79="C Grade",8,IF('R4 XCM Prospect'!A79="D Grade",10,12)))))</f>
        <v>210</v>
      </c>
    </row>
    <row r="80" spans="1:9">
      <c r="A80" s="93" t="s">
        <v>1101</v>
      </c>
      <c r="B80" s="93" t="s">
        <v>1203</v>
      </c>
      <c r="C80" s="93">
        <v>3</v>
      </c>
      <c r="D80" s="94" t="s">
        <v>1113</v>
      </c>
      <c r="E80" s="94" t="s">
        <v>1208</v>
      </c>
      <c r="F80" s="94" t="s">
        <v>1210</v>
      </c>
      <c r="G80" s="94">
        <v>7</v>
      </c>
      <c r="H80" s="95">
        <v>0.20104166666666667</v>
      </c>
      <c r="I80" s="99">
        <f>VLOOKUP(C80,'Points Table'!A$3:L$43,IF('R4 XCM Prospect'!A80="A Grade / Juniors",4,IF('R4 XCM Prospect'!A80="B Grade",6,IF('R4 XCM Prospect'!A80="C Grade",8,IF('R4 XCM Prospect'!A80="D Grade",10,12)))))</f>
        <v>210</v>
      </c>
    </row>
    <row r="81" spans="1:9">
      <c r="A81" s="93" t="s">
        <v>1101</v>
      </c>
      <c r="B81" s="93" t="s">
        <v>1203</v>
      </c>
      <c r="C81" s="93">
        <v>4</v>
      </c>
      <c r="D81" s="94" t="s">
        <v>1115</v>
      </c>
      <c r="E81" s="94" t="s">
        <v>1211</v>
      </c>
      <c r="F81" s="94" t="s">
        <v>1212</v>
      </c>
      <c r="G81" s="94">
        <v>6</v>
      </c>
      <c r="H81" s="95">
        <v>0.18188657407407408</v>
      </c>
      <c r="I81" s="99">
        <f>VLOOKUP(C81,'Points Table'!A$3:L$43,IF('R4 XCM Prospect'!A81="A Grade / Juniors",4,IF('R4 XCM Prospect'!A81="B Grade",6,IF('R4 XCM Prospect'!A81="C Grade",8,IF('R4 XCM Prospect'!A81="D Grade",10,12)))))</f>
        <v>200</v>
      </c>
    </row>
    <row r="82" spans="1:9">
      <c r="A82" s="93" t="s">
        <v>1101</v>
      </c>
      <c r="B82" s="93" t="s">
        <v>1203</v>
      </c>
      <c r="C82" s="93">
        <v>4</v>
      </c>
      <c r="D82" s="94" t="s">
        <v>1115</v>
      </c>
      <c r="E82" s="94" t="s">
        <v>1211</v>
      </c>
      <c r="F82" s="94" t="s">
        <v>1213</v>
      </c>
      <c r="G82" s="94">
        <v>6</v>
      </c>
      <c r="H82" s="95">
        <v>0.18188657407407408</v>
      </c>
      <c r="I82" s="99">
        <f>VLOOKUP(C82,'Points Table'!A$3:L$43,IF('R4 XCM Prospect'!A82="A Grade / Juniors",4,IF('R4 XCM Prospect'!A82="B Grade",6,IF('R4 XCM Prospect'!A82="C Grade",8,IF('R4 XCM Prospect'!A82="D Grade",10,12)))))</f>
        <v>200</v>
      </c>
    </row>
    <row r="83" spans="1:9">
      <c r="A83" s="93" t="s">
        <v>1101</v>
      </c>
      <c r="B83" s="93" t="s">
        <v>1203</v>
      </c>
      <c r="C83" s="93">
        <v>5</v>
      </c>
      <c r="D83" s="94" t="s">
        <v>1117</v>
      </c>
      <c r="E83" s="94" t="s">
        <v>1214</v>
      </c>
      <c r="F83" s="94" t="s">
        <v>1215</v>
      </c>
      <c r="G83" s="94">
        <v>4</v>
      </c>
      <c r="H83" s="95">
        <v>0.13376157407407407</v>
      </c>
      <c r="I83" s="99">
        <f>VLOOKUP(C83,'Points Table'!A$3:L$43,IF('R4 XCM Prospect'!A83="A Grade / Juniors",4,IF('R4 XCM Prospect'!A83="B Grade",6,IF('R4 XCM Prospect'!A83="C Grade",8,IF('R4 XCM Prospect'!A83="D Grade",10,12)))))</f>
        <v>195</v>
      </c>
    </row>
    <row r="84" spans="1:9">
      <c r="A84" s="93" t="s">
        <v>1101</v>
      </c>
      <c r="B84" s="93" t="s">
        <v>1203</v>
      </c>
      <c r="C84" s="93">
        <v>5</v>
      </c>
      <c r="D84" s="94" t="s">
        <v>1117</v>
      </c>
      <c r="E84" s="94" t="s">
        <v>1214</v>
      </c>
      <c r="F84" s="94" t="s">
        <v>1216</v>
      </c>
      <c r="G84" s="94">
        <v>4</v>
      </c>
      <c r="H84" s="95">
        <v>0.13376157407407407</v>
      </c>
      <c r="I84" s="99">
        <f>VLOOKUP(C84,'Points Table'!A$3:L$43,IF('R4 XCM Prospect'!A84="A Grade / Juniors",4,IF('R4 XCM Prospect'!A84="B Grade",6,IF('R4 XCM Prospect'!A84="C Grade",8,IF('R4 XCM Prospect'!A84="D Grade",10,12)))))</f>
        <v>195</v>
      </c>
    </row>
    <row r="85" spans="1:9">
      <c r="A85" s="93" t="s">
        <v>562</v>
      </c>
      <c r="B85" s="93" t="s">
        <v>846</v>
      </c>
      <c r="C85" s="93">
        <v>1</v>
      </c>
      <c r="D85" s="94" t="s">
        <v>1108</v>
      </c>
      <c r="E85" s="94" t="s">
        <v>1109</v>
      </c>
      <c r="F85" s="94" t="s">
        <v>1217</v>
      </c>
      <c r="G85" s="94">
        <v>7</v>
      </c>
      <c r="H85" s="95">
        <v>0.17526620370370372</v>
      </c>
      <c r="I85" s="99">
        <f>VLOOKUP(C85,'Points Table'!A$3:L$43,IF('R4 XCM Prospect'!A85="A Grade / Juniors",4,IF('R4 XCM Prospect'!A85="B Grade",6,IF('R4 XCM Prospect'!A85="C Grade",8,IF('R4 XCM Prospect'!A85="D Grade",10,12)))))</f>
        <v>500</v>
      </c>
    </row>
    <row r="86" spans="1:9">
      <c r="A86" s="93" t="s">
        <v>562</v>
      </c>
      <c r="B86" s="93" t="s">
        <v>846</v>
      </c>
      <c r="C86" s="93">
        <v>2</v>
      </c>
      <c r="D86" s="94" t="s">
        <v>1111</v>
      </c>
      <c r="E86" s="94" t="s">
        <v>1109</v>
      </c>
      <c r="F86" s="94" t="s">
        <v>1218</v>
      </c>
      <c r="G86" s="94">
        <v>7</v>
      </c>
      <c r="H86" s="95">
        <v>0.17613425925925927</v>
      </c>
      <c r="I86" s="99">
        <f>VLOOKUP(C86,'Points Table'!A$3:L$43,IF('R4 XCM Prospect'!A86="A Grade / Juniors",4,IF('R4 XCM Prospect'!A86="B Grade",6,IF('R4 XCM Prospect'!A86="C Grade",8,IF('R4 XCM Prospect'!A86="D Grade",10,12)))))</f>
        <v>450</v>
      </c>
    </row>
    <row r="87" spans="1:9">
      <c r="A87" s="93" t="s">
        <v>562</v>
      </c>
      <c r="B87" s="93" t="s">
        <v>856</v>
      </c>
      <c r="C87" s="93">
        <v>1</v>
      </c>
      <c r="D87" s="94" t="s">
        <v>1108</v>
      </c>
      <c r="E87" s="94" t="s">
        <v>1109</v>
      </c>
      <c r="F87" s="94" t="s">
        <v>1219</v>
      </c>
      <c r="G87" s="94">
        <v>6</v>
      </c>
      <c r="H87" s="95">
        <v>0.11056712962962963</v>
      </c>
      <c r="I87" s="99">
        <f>VLOOKUP(C87,'Points Table'!A$3:L$43,IF('R4 XCM Prospect'!A87="A Grade / Juniors",4,IF('R4 XCM Prospect'!A87="B Grade",6,IF('R4 XCM Prospect'!A87="C Grade",8,IF('R4 XCM Prospect'!A87="D Grade",10,12)))))</f>
        <v>500</v>
      </c>
    </row>
    <row r="88" spans="1:9">
      <c r="A88" s="93" t="s">
        <v>562</v>
      </c>
      <c r="B88" s="93" t="s">
        <v>856</v>
      </c>
      <c r="C88" s="93">
        <v>2</v>
      </c>
      <c r="D88" s="94" t="s">
        <v>1111</v>
      </c>
      <c r="E88" s="94" t="s">
        <v>1109</v>
      </c>
      <c r="F88" s="94" t="s">
        <v>1039</v>
      </c>
      <c r="G88" s="94">
        <v>5</v>
      </c>
      <c r="H88" s="95">
        <v>0.10291666666666666</v>
      </c>
      <c r="I88" s="99">
        <f>VLOOKUP(C88,'Points Table'!A$3:L$43,IF('R4 XCM Prospect'!A88="A Grade / Juniors",4,IF('R4 XCM Prospect'!A88="B Grade",6,IF('R4 XCM Prospect'!A88="C Grade",8,IF('R4 XCM Prospect'!A88="D Grade",10,12)))))</f>
        <v>450</v>
      </c>
    </row>
    <row r="89" spans="1:9">
      <c r="A89" s="93" t="s">
        <v>562</v>
      </c>
      <c r="B89" s="93" t="s">
        <v>856</v>
      </c>
      <c r="C89" s="93">
        <v>3</v>
      </c>
      <c r="D89" s="94" t="s">
        <v>1113</v>
      </c>
      <c r="E89" s="94" t="s">
        <v>1109</v>
      </c>
      <c r="F89" s="94" t="s">
        <v>1220</v>
      </c>
      <c r="G89" s="94">
        <v>4</v>
      </c>
      <c r="H89" s="95">
        <v>0.1017013888888889</v>
      </c>
      <c r="I89" s="99">
        <f>VLOOKUP(C89,'Points Table'!A$3:L$43,IF('R4 XCM Prospect'!A89="A Grade / Juniors",4,IF('R4 XCM Prospect'!A89="B Grade",6,IF('R4 XCM Prospect'!A89="C Grade",8,IF('R4 XCM Prospect'!A89="D Grade",10,12)))))</f>
        <v>420</v>
      </c>
    </row>
    <row r="90" spans="1:9">
      <c r="A90" s="93" t="s">
        <v>562</v>
      </c>
      <c r="B90" s="93" t="s">
        <v>883</v>
      </c>
      <c r="C90" s="93">
        <v>1</v>
      </c>
      <c r="D90" s="94" t="s">
        <v>1108</v>
      </c>
      <c r="E90" s="94" t="s">
        <v>1109</v>
      </c>
      <c r="F90" s="94" t="s">
        <v>1221</v>
      </c>
      <c r="G90" s="94">
        <v>4</v>
      </c>
      <c r="H90" s="95">
        <v>0.10190972222222222</v>
      </c>
      <c r="I90" s="99">
        <f>VLOOKUP(C90,'Points Table'!A$3:L$43,IF('R4 XCM Prospect'!A90="A Grade / Juniors",4,IF('R4 XCM Prospect'!A90="B Grade",6,IF('R4 XCM Prospect'!A90="C Grade",8,IF('R4 XCM Prospect'!A90="D Grade",10,12)))))</f>
        <v>500</v>
      </c>
    </row>
    <row r="91" spans="1:9">
      <c r="A91" s="93" t="s">
        <v>562</v>
      </c>
      <c r="B91" s="93" t="s">
        <v>883</v>
      </c>
      <c r="C91" s="93">
        <v>2</v>
      </c>
      <c r="D91" s="94" t="s">
        <v>1111</v>
      </c>
      <c r="E91" s="94" t="s">
        <v>1109</v>
      </c>
      <c r="F91" s="94" t="s">
        <v>1222</v>
      </c>
      <c r="G91" s="94">
        <v>4</v>
      </c>
      <c r="H91" s="95">
        <v>0.10221064814814813</v>
      </c>
      <c r="I91" s="99">
        <f>VLOOKUP(C91,'Points Table'!A$3:L$43,IF('R4 XCM Prospect'!A91="A Grade / Juniors",4,IF('R4 XCM Prospect'!A91="B Grade",6,IF('R4 XCM Prospect'!A91="C Grade",8,IF('R4 XCM Prospect'!A91="D Grade",10,12)))))</f>
        <v>450</v>
      </c>
    </row>
    <row r="92" spans="1:9">
      <c r="A92" s="93" t="s">
        <v>562</v>
      </c>
      <c r="B92" s="93" t="s">
        <v>883</v>
      </c>
      <c r="C92" s="93">
        <v>3</v>
      </c>
      <c r="D92" s="94" t="s">
        <v>1113</v>
      </c>
      <c r="E92" s="94" t="s">
        <v>1109</v>
      </c>
      <c r="F92" s="94" t="s">
        <v>1223</v>
      </c>
      <c r="G92" s="94">
        <v>3</v>
      </c>
      <c r="H92" s="95">
        <v>8.3437499999999998E-2</v>
      </c>
      <c r="I92" s="99">
        <f>VLOOKUP(C92,'Points Table'!A$3:L$43,IF('R4 XCM Prospect'!A92="A Grade / Juniors",4,IF('R4 XCM Prospect'!A92="B Grade",6,IF('R4 XCM Prospect'!A92="C Grade",8,IF('R4 XCM Prospect'!A92="D Grade",10,12)))))</f>
        <v>420</v>
      </c>
    </row>
    <row r="93" spans="1:9">
      <c r="A93" s="93" t="s">
        <v>562</v>
      </c>
      <c r="B93" s="93" t="s">
        <v>883</v>
      </c>
      <c r="C93" s="93">
        <v>4</v>
      </c>
      <c r="D93" s="94" t="s">
        <v>1115</v>
      </c>
      <c r="E93" s="94" t="s">
        <v>1109</v>
      </c>
      <c r="F93" s="94" t="s">
        <v>1224</v>
      </c>
      <c r="G93" s="94">
        <v>3</v>
      </c>
      <c r="H93" s="95">
        <v>8.9490740740740746E-2</v>
      </c>
      <c r="I93" s="99">
        <f>VLOOKUP(C93,'Points Table'!A$3:L$43,IF('R4 XCM Prospect'!A93="A Grade / Juniors",4,IF('R4 XCM Prospect'!A93="B Grade",6,IF('R4 XCM Prospect'!A93="C Grade",8,IF('R4 XCM Prospect'!A93="D Grade",10,12)))))</f>
        <v>400</v>
      </c>
    </row>
    <row r="94" spans="1:9">
      <c r="A94" s="93" t="s">
        <v>1101</v>
      </c>
      <c r="B94" s="93" t="s">
        <v>1225</v>
      </c>
      <c r="C94" s="93">
        <v>1</v>
      </c>
      <c r="D94" s="94" t="s">
        <v>1108</v>
      </c>
      <c r="E94" s="94" t="s">
        <v>1226</v>
      </c>
      <c r="F94" s="94" t="s">
        <v>1227</v>
      </c>
      <c r="G94" s="94">
        <v>8</v>
      </c>
      <c r="H94" s="95">
        <v>8.6458333333333345E-2</v>
      </c>
      <c r="I94" s="99">
        <f>VLOOKUP(C94,'Points Table'!A$3:L$43,IF('R4 XCM Prospect'!A94="A Grade / Juniors",4,IF('R4 XCM Prospect'!A94="B Grade",6,IF('R4 XCM Prospect'!A94="C Grade",8,IF('R4 XCM Prospect'!A94="D Grade",10,12)))))</f>
        <v>250</v>
      </c>
    </row>
    <row r="95" spans="1:9">
      <c r="A95" s="93" t="s">
        <v>1101</v>
      </c>
      <c r="B95" s="93" t="s">
        <v>1225</v>
      </c>
      <c r="C95" s="93">
        <v>1</v>
      </c>
      <c r="D95" s="94" t="s">
        <v>1108</v>
      </c>
      <c r="E95" s="94" t="s">
        <v>1226</v>
      </c>
      <c r="F95" s="94" t="s">
        <v>1057</v>
      </c>
      <c r="G95" s="94">
        <v>8</v>
      </c>
      <c r="H95" s="95">
        <v>8.6458333333333345E-2</v>
      </c>
      <c r="I95" s="99">
        <f>VLOOKUP(C95,'Points Table'!A$3:L$43,IF('R4 XCM Prospect'!A95="A Grade / Juniors",4,IF('R4 XCM Prospect'!A95="B Grade",6,IF('R4 XCM Prospect'!A95="C Grade",8,IF('R4 XCM Prospect'!A95="D Grade",10,12)))))</f>
        <v>250</v>
      </c>
    </row>
    <row r="96" spans="1:9">
      <c r="A96" s="93" t="s">
        <v>1101</v>
      </c>
      <c r="B96" s="93" t="s">
        <v>1225</v>
      </c>
      <c r="C96" s="93">
        <v>2</v>
      </c>
      <c r="D96" s="94" t="s">
        <v>1111</v>
      </c>
      <c r="E96" s="94" t="s">
        <v>1228</v>
      </c>
      <c r="F96" s="94" t="s">
        <v>1059</v>
      </c>
      <c r="G96" s="94">
        <v>8</v>
      </c>
      <c r="H96" s="95">
        <v>9.5092592592592604E-2</v>
      </c>
      <c r="I96" s="99">
        <f>VLOOKUP(C96,'Points Table'!A$3:L$43,IF('R4 XCM Prospect'!A96="A Grade / Juniors",4,IF('R4 XCM Prospect'!A96="B Grade",6,IF('R4 XCM Prospect'!A96="C Grade",8,IF('R4 XCM Prospect'!A96="D Grade",10,12)))))</f>
        <v>225</v>
      </c>
    </row>
    <row r="97" spans="1:9">
      <c r="A97" s="93" t="s">
        <v>1101</v>
      </c>
      <c r="B97" s="93" t="s">
        <v>1225</v>
      </c>
      <c r="C97" s="93">
        <v>2</v>
      </c>
      <c r="D97" s="94" t="s">
        <v>1111</v>
      </c>
      <c r="E97" s="94" t="s">
        <v>1228</v>
      </c>
      <c r="F97" s="94" t="s">
        <v>1060</v>
      </c>
      <c r="G97" s="94">
        <v>8</v>
      </c>
      <c r="H97" s="95">
        <v>9.5092592592592604E-2</v>
      </c>
      <c r="I97" s="99">
        <f>VLOOKUP(C97,'Points Table'!A$3:L$43,IF('R4 XCM Prospect'!A97="A Grade / Juniors",4,IF('R4 XCM Prospect'!A97="B Grade",6,IF('R4 XCM Prospect'!A97="C Grade",8,IF('R4 XCM Prospect'!A97="D Grade",10,12)))))</f>
        <v>225</v>
      </c>
    </row>
    <row r="98" spans="1:9">
      <c r="A98" s="93" t="s">
        <v>1101</v>
      </c>
      <c r="B98" s="93" t="s">
        <v>1229</v>
      </c>
      <c r="C98" s="93">
        <v>1</v>
      </c>
      <c r="D98" s="94" t="s">
        <v>1108</v>
      </c>
      <c r="E98" s="94" t="s">
        <v>1230</v>
      </c>
      <c r="F98" s="94" t="s">
        <v>1231</v>
      </c>
      <c r="G98" s="94">
        <v>7</v>
      </c>
      <c r="H98" s="95">
        <v>0.176875</v>
      </c>
      <c r="I98" s="99">
        <f>VLOOKUP(C98,'Points Table'!A$3:L$43,IF('R4 XCM Prospect'!A98="A Grade / Juniors",4,IF('R4 XCM Prospect'!A98="B Grade",6,IF('R4 XCM Prospect'!A98="C Grade",8,IF('R4 XCM Prospect'!A98="D Grade",10,12)))))</f>
        <v>250</v>
      </c>
    </row>
    <row r="99" spans="1:9">
      <c r="A99" s="93" t="s">
        <v>1101</v>
      </c>
      <c r="B99" s="93" t="s">
        <v>1229</v>
      </c>
      <c r="C99" s="93">
        <v>1</v>
      </c>
      <c r="D99" s="94" t="s">
        <v>1108</v>
      </c>
      <c r="E99" s="94" t="s">
        <v>1230</v>
      </c>
      <c r="F99" s="94" t="s">
        <v>1034</v>
      </c>
      <c r="G99" s="94">
        <v>7</v>
      </c>
      <c r="H99" s="95">
        <v>0.176875</v>
      </c>
      <c r="I99" s="99">
        <f>VLOOKUP(C99,'Points Table'!A$3:L$43,IF('R4 XCM Prospect'!A99="A Grade / Juniors",4,IF('R4 XCM Prospect'!A99="B Grade",6,IF('R4 XCM Prospect'!A99="C Grade",8,IF('R4 XCM Prospect'!A99="D Grade",10,12)))))</f>
        <v>250</v>
      </c>
    </row>
    <row r="100" spans="1:9">
      <c r="A100" s="93" t="s">
        <v>1101</v>
      </c>
      <c r="B100" s="93" t="s">
        <v>1229</v>
      </c>
      <c r="C100" s="93">
        <v>2</v>
      </c>
      <c r="D100" s="94" t="s">
        <v>1111</v>
      </c>
      <c r="E100" s="94" t="s">
        <v>1232</v>
      </c>
      <c r="F100" s="94" t="s">
        <v>1233</v>
      </c>
      <c r="G100" s="94">
        <v>6</v>
      </c>
      <c r="H100" s="95">
        <v>0.18901620370370367</v>
      </c>
      <c r="I100" s="99">
        <f>VLOOKUP(C100,'Points Table'!A$3:L$43,IF('R4 XCM Prospect'!A100="A Grade / Juniors",4,IF('R4 XCM Prospect'!A100="B Grade",6,IF('R4 XCM Prospect'!A100="C Grade",8,IF('R4 XCM Prospect'!A100="D Grade",10,12)))))</f>
        <v>225</v>
      </c>
    </row>
    <row r="101" spans="1:9">
      <c r="A101" s="93" t="s">
        <v>1101</v>
      </c>
      <c r="B101" s="93" t="s">
        <v>1229</v>
      </c>
      <c r="C101" s="93">
        <v>2</v>
      </c>
      <c r="D101" s="94" t="s">
        <v>1111</v>
      </c>
      <c r="E101" s="94" t="s">
        <v>1232</v>
      </c>
      <c r="F101" s="94" t="s">
        <v>1234</v>
      </c>
      <c r="G101" s="94">
        <v>6</v>
      </c>
      <c r="H101" s="95">
        <v>0.18901620370370367</v>
      </c>
      <c r="I101" s="99">
        <f>VLOOKUP(C101,'Points Table'!A$3:L$43,IF('R4 XCM Prospect'!A101="A Grade / Juniors",4,IF('R4 XCM Prospect'!A101="B Grade",6,IF('R4 XCM Prospect'!A101="C Grade",8,IF('R4 XCM Prospect'!A101="D Grade",10,12)))))</f>
        <v>225</v>
      </c>
    </row>
    <row r="102" spans="1:9">
      <c r="A102" s="93" t="s">
        <v>1101</v>
      </c>
      <c r="B102" s="93" t="s">
        <v>1229</v>
      </c>
      <c r="C102" s="93">
        <v>3</v>
      </c>
      <c r="D102" s="94" t="s">
        <v>1113</v>
      </c>
      <c r="E102" s="94" t="s">
        <v>1235</v>
      </c>
      <c r="F102" s="94" t="s">
        <v>1235</v>
      </c>
      <c r="G102" s="94">
        <v>5</v>
      </c>
      <c r="H102" s="95">
        <v>0.19153935185185186</v>
      </c>
      <c r="I102" s="99">
        <f>VLOOKUP(C102,'Points Table'!A$3:L$43,IF('R4 XCM Prospect'!A102="A Grade / Juniors",4,IF('R4 XCM Prospect'!A102="B Grade",6,IF('R4 XCM Prospect'!A102="C Grade",8,IF('R4 XCM Prospect'!A102="D Grade",10,12)))))</f>
        <v>210</v>
      </c>
    </row>
    <row r="103" spans="1:9">
      <c r="A103" s="93" t="s">
        <v>1101</v>
      </c>
      <c r="B103" s="93" t="s">
        <v>1229</v>
      </c>
      <c r="C103" s="93">
        <v>3</v>
      </c>
      <c r="D103" s="94" t="s">
        <v>1113</v>
      </c>
      <c r="E103" s="94" t="s">
        <v>1235</v>
      </c>
      <c r="F103" s="94" t="s">
        <v>1236</v>
      </c>
      <c r="G103" s="94">
        <v>5</v>
      </c>
      <c r="H103" s="95">
        <v>0.19153935185185186</v>
      </c>
      <c r="I103" s="99">
        <f>VLOOKUP(C103,'Points Table'!A$3:L$43,IF('R4 XCM Prospect'!A103="A Grade / Juniors",4,IF('R4 XCM Prospect'!A103="B Grade",6,IF('R4 XCM Prospect'!A103="C Grade",8,IF('R4 XCM Prospect'!A103="D Grade",10,12)))))</f>
        <v>210</v>
      </c>
    </row>
    <row r="104" spans="1:9">
      <c r="A104" s="93" t="s">
        <v>1101</v>
      </c>
      <c r="B104" s="93" t="s">
        <v>1229</v>
      </c>
      <c r="C104" s="93">
        <v>4</v>
      </c>
      <c r="D104" s="94" t="s">
        <v>1115</v>
      </c>
      <c r="E104" s="94" t="s">
        <v>1237</v>
      </c>
      <c r="F104" s="94" t="s">
        <v>1051</v>
      </c>
      <c r="G104" s="94">
        <v>4</v>
      </c>
      <c r="H104" s="95">
        <v>0.1441435185185185</v>
      </c>
      <c r="I104" s="99">
        <f>VLOOKUP(C104,'Points Table'!A$3:L$43,IF('R4 XCM Prospect'!A104="A Grade / Juniors",4,IF('R4 XCM Prospect'!A104="B Grade",6,IF('R4 XCM Prospect'!A104="C Grade",8,IF('R4 XCM Prospect'!A104="D Grade",10,12)))))</f>
        <v>200</v>
      </c>
    </row>
    <row r="105" spans="1:9">
      <c r="A105" s="93" t="s">
        <v>1101</v>
      </c>
      <c r="B105" s="93" t="s">
        <v>1229</v>
      </c>
      <c r="C105" s="93">
        <v>4</v>
      </c>
      <c r="D105" s="94" t="s">
        <v>1115</v>
      </c>
      <c r="E105" s="94" t="s">
        <v>1237</v>
      </c>
      <c r="F105" s="94" t="s">
        <v>1050</v>
      </c>
      <c r="G105" s="94">
        <v>4</v>
      </c>
      <c r="H105" s="95">
        <v>0.1441435185185185</v>
      </c>
      <c r="I105" s="99">
        <f>VLOOKUP(C105,'Points Table'!A$3:L$43,IF('R4 XCM Prospect'!A105="A Grade / Juniors",4,IF('R4 XCM Prospect'!A105="B Grade",6,IF('R4 XCM Prospect'!A105="C Grade",8,IF('R4 XCM Prospect'!A105="D Grade",10,12)))))</f>
        <v>200</v>
      </c>
    </row>
    <row r="106" spans="1:9">
      <c r="A106" s="93" t="s">
        <v>23</v>
      </c>
      <c r="B106" s="93" t="s">
        <v>1238</v>
      </c>
      <c r="C106" s="93">
        <v>1</v>
      </c>
      <c r="D106" s="94" t="s">
        <v>1108</v>
      </c>
      <c r="E106" s="94" t="s">
        <v>1109</v>
      </c>
      <c r="F106" s="94" t="s">
        <v>1239</v>
      </c>
      <c r="G106" s="94">
        <v>6</v>
      </c>
      <c r="H106" s="95">
        <v>0.16991898148148146</v>
      </c>
      <c r="I106" s="99">
        <f>VLOOKUP(C106,'Points Table'!A$3:L$43,IF('R4 XCM Prospect'!A106="A Grade / Juniors",4,IF('R4 XCM Prospect'!A106="B Grade",6,IF('R4 XCM Prospect'!A106="C Grade",8,IF('R4 XCM Prospect'!A106="D Grade",10,12)))))</f>
        <v>300</v>
      </c>
    </row>
    <row r="107" spans="1:9">
      <c r="A107" s="93" t="s">
        <v>23</v>
      </c>
      <c r="B107" s="93" t="s">
        <v>1238</v>
      </c>
      <c r="C107" s="93">
        <v>2</v>
      </c>
      <c r="D107" s="94" t="s">
        <v>1111</v>
      </c>
      <c r="E107" s="94" t="s">
        <v>1109</v>
      </c>
      <c r="F107" s="94" t="s">
        <v>1240</v>
      </c>
      <c r="G107" s="94">
        <v>6</v>
      </c>
      <c r="H107" s="95">
        <v>0.1711111111111111</v>
      </c>
      <c r="I107" s="99">
        <f>VLOOKUP(C107,'Points Table'!A$3:L$43,IF('R4 XCM Prospect'!A107="A Grade / Juniors",4,IF('R4 XCM Prospect'!A107="B Grade",6,IF('R4 XCM Prospect'!A107="C Grade",8,IF('R4 XCM Prospect'!A107="D Grade",10,12)))))</f>
        <v>270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F201F-F2C2-4141-B182-B7E4C221823B}">
  <dimension ref="A1:J110"/>
  <sheetViews>
    <sheetView workbookViewId="0">
      <selection activeCell="J2" sqref="J2"/>
    </sheetView>
  </sheetViews>
  <sheetFormatPr baseColWidth="10" defaultColWidth="8.83203125" defaultRowHeight="15"/>
  <cols>
    <col min="1" max="2" width="9" style="1"/>
    <col min="3" max="3" width="15" style="32" bestFit="1" customWidth="1"/>
    <col min="4" max="4" width="3.6640625" bestFit="1" customWidth="1"/>
    <col min="5" max="5" width="19.6640625" bestFit="1" customWidth="1"/>
    <col min="6" max="6" width="19.6640625" style="1" customWidth="1"/>
    <col min="7" max="7" width="4.1640625" bestFit="1" customWidth="1"/>
    <col min="8" max="8" width="7.6640625" bestFit="1" customWidth="1"/>
    <col min="9" max="9" width="14" bestFit="1" customWidth="1"/>
  </cols>
  <sheetData>
    <row r="1" spans="1:10">
      <c r="C1" s="109" t="s">
        <v>568</v>
      </c>
      <c r="D1" s="36" t="s">
        <v>45</v>
      </c>
      <c r="E1" s="36" t="s">
        <v>1106</v>
      </c>
      <c r="F1" s="36" t="s">
        <v>561</v>
      </c>
      <c r="G1" s="36" t="s">
        <v>35</v>
      </c>
      <c r="H1" s="36" t="s">
        <v>570</v>
      </c>
      <c r="I1" s="36" t="s">
        <v>34</v>
      </c>
      <c r="J1" s="36" t="s">
        <v>18</v>
      </c>
    </row>
    <row r="2" spans="1:10">
      <c r="A2" s="1" t="s">
        <v>1387</v>
      </c>
      <c r="B2" s="1" t="s">
        <v>27</v>
      </c>
      <c r="C2" s="109">
        <v>1</v>
      </c>
      <c r="D2" s="36">
        <v>5</v>
      </c>
      <c r="E2" s="36" t="s">
        <v>1134</v>
      </c>
      <c r="F2" s="36" t="str">
        <f>PROPER(E2)</f>
        <v>Curtis Dowdell</v>
      </c>
      <c r="G2" s="36">
        <v>11</v>
      </c>
      <c r="H2" s="36" t="s">
        <v>1246</v>
      </c>
      <c r="I2" t="s">
        <v>1107</v>
      </c>
      <c r="J2" s="99">
        <f>VLOOKUP(C2,'Points Table'!A$3:L$43,IF('R5 XCM Kin'!I2="A Grade / Juniors",4,IF('R5 XCM Kin'!I2="B Grade",6,IF('R5 XCM Kin'!I2="C Grade",8,IF('R5 XCM Kin'!I2="D Grade",10,12)))))</f>
        <v>500</v>
      </c>
    </row>
    <row r="3" spans="1:10">
      <c r="A3" s="1" t="s">
        <v>1387</v>
      </c>
      <c r="B3" s="1" t="s">
        <v>27</v>
      </c>
      <c r="C3" s="109">
        <v>2</v>
      </c>
      <c r="D3" s="36">
        <v>2</v>
      </c>
      <c r="E3" s="36" t="s">
        <v>1140</v>
      </c>
      <c r="F3" s="36" t="str">
        <f t="shared" ref="F3:F60" si="0">PROPER(E3)</f>
        <v>Matthew Bird</v>
      </c>
      <c r="G3" s="36">
        <v>10</v>
      </c>
      <c r="H3" s="36" t="s">
        <v>1247</v>
      </c>
      <c r="I3" s="1" t="s">
        <v>1107</v>
      </c>
      <c r="J3" s="99">
        <f>VLOOKUP(C3,'Points Table'!A$3:L$43,IF('R5 XCM Kin'!I3="A Grade / Juniors",4,IF('R5 XCM Kin'!I3="B Grade",6,IF('R5 XCM Kin'!I3="C Grade",8,IF('R5 XCM Kin'!I3="D Grade",10,12)))))</f>
        <v>450</v>
      </c>
    </row>
    <row r="4" spans="1:10">
      <c r="A4" s="1" t="s">
        <v>1387</v>
      </c>
      <c r="B4" s="1" t="s">
        <v>27</v>
      </c>
      <c r="C4" s="109">
        <v>3</v>
      </c>
      <c r="D4" s="36">
        <v>6</v>
      </c>
      <c r="E4" s="36" t="s">
        <v>1114</v>
      </c>
      <c r="F4" s="36" t="str">
        <f t="shared" si="0"/>
        <v>Lachlan Glasspool</v>
      </c>
      <c r="G4" s="36">
        <v>10</v>
      </c>
      <c r="H4" s="36" t="s">
        <v>1248</v>
      </c>
      <c r="I4" s="1" t="s">
        <v>1107</v>
      </c>
      <c r="J4" s="99">
        <f>VLOOKUP(C4,'Points Table'!A$3:L$43,IF('R5 XCM Kin'!I4="A Grade / Juniors",4,IF('R5 XCM Kin'!I4="B Grade",6,IF('R5 XCM Kin'!I4="C Grade",8,IF('R5 XCM Kin'!I4="D Grade",10,12)))))</f>
        <v>420</v>
      </c>
    </row>
    <row r="5" spans="1:10">
      <c r="A5" s="1" t="s">
        <v>1387</v>
      </c>
      <c r="B5" s="1" t="s">
        <v>27</v>
      </c>
      <c r="C5" s="109">
        <v>4</v>
      </c>
      <c r="D5" s="36">
        <v>3</v>
      </c>
      <c r="E5" s="36" t="s">
        <v>1120</v>
      </c>
      <c r="F5" s="36" t="str">
        <f t="shared" si="0"/>
        <v>Giancarlo Costagliola</v>
      </c>
      <c r="G5" s="36">
        <v>10</v>
      </c>
      <c r="H5" s="36" t="s">
        <v>1249</v>
      </c>
      <c r="I5" s="1" t="s">
        <v>1107</v>
      </c>
      <c r="J5" s="99">
        <f>VLOOKUP(C5,'Points Table'!A$3:L$43,IF('R5 XCM Kin'!I5="A Grade / Juniors",4,IF('R5 XCM Kin'!I5="B Grade",6,IF('R5 XCM Kin'!I5="C Grade",8,IF('R5 XCM Kin'!I5="D Grade",10,12)))))</f>
        <v>400</v>
      </c>
    </row>
    <row r="6" spans="1:10">
      <c r="A6" s="1" t="s">
        <v>1387</v>
      </c>
      <c r="B6" s="1" t="s">
        <v>27</v>
      </c>
      <c r="C6" s="109">
        <v>5</v>
      </c>
      <c r="D6" s="36">
        <v>13</v>
      </c>
      <c r="E6" s="36" t="s">
        <v>1116</v>
      </c>
      <c r="F6" s="36" t="str">
        <f t="shared" si="0"/>
        <v>Rowan Walker</v>
      </c>
      <c r="G6" s="36">
        <v>10</v>
      </c>
      <c r="H6" s="36" t="s">
        <v>1250</v>
      </c>
      <c r="I6" s="1" t="s">
        <v>1107</v>
      </c>
      <c r="J6" s="99">
        <f>VLOOKUP(C6,'Points Table'!A$3:L$43,IF('R5 XCM Kin'!I6="A Grade / Juniors",4,IF('R5 XCM Kin'!I6="B Grade",6,IF('R5 XCM Kin'!I6="C Grade",8,IF('R5 XCM Kin'!I6="D Grade",10,12)))))</f>
        <v>390</v>
      </c>
    </row>
    <row r="7" spans="1:10">
      <c r="A7" s="1" t="s">
        <v>1387</v>
      </c>
      <c r="B7" s="1" t="s">
        <v>27</v>
      </c>
      <c r="C7" s="109">
        <v>6</v>
      </c>
      <c r="D7" s="36">
        <v>12</v>
      </c>
      <c r="E7" s="36" t="s">
        <v>1141</v>
      </c>
      <c r="F7" s="36" t="str">
        <f t="shared" si="0"/>
        <v>Lachlan Sens</v>
      </c>
      <c r="G7" s="36">
        <v>10</v>
      </c>
      <c r="H7" s="36" t="s">
        <v>1251</v>
      </c>
      <c r="I7" s="1" t="s">
        <v>1107</v>
      </c>
      <c r="J7" s="99">
        <f>VLOOKUP(C7,'Points Table'!A$3:L$43,IF('R5 XCM Kin'!I7="A Grade / Juniors",4,IF('R5 XCM Kin'!I7="B Grade",6,IF('R5 XCM Kin'!I7="C Grade",8,IF('R5 XCM Kin'!I7="D Grade",10,12)))))</f>
        <v>380</v>
      </c>
    </row>
    <row r="8" spans="1:10">
      <c r="A8" s="1" t="s">
        <v>1387</v>
      </c>
      <c r="B8" s="1" t="s">
        <v>27</v>
      </c>
      <c r="C8" s="109">
        <v>7</v>
      </c>
      <c r="D8" s="36">
        <v>14</v>
      </c>
      <c r="E8" s="36" t="s">
        <v>1118</v>
      </c>
      <c r="F8" s="36" t="str">
        <f t="shared" si="0"/>
        <v>Max Hardy</v>
      </c>
      <c r="G8" s="36">
        <v>9</v>
      </c>
      <c r="H8" s="36" t="s">
        <v>1252</v>
      </c>
      <c r="I8" s="1" t="s">
        <v>1107</v>
      </c>
      <c r="J8" s="99">
        <f>VLOOKUP(C8,'Points Table'!A$3:L$43,IF('R5 XCM Kin'!I8="A Grade / Juniors",4,IF('R5 XCM Kin'!I8="B Grade",6,IF('R5 XCM Kin'!I8="C Grade",8,IF('R5 XCM Kin'!I8="D Grade",10,12)))))</f>
        <v>370</v>
      </c>
    </row>
    <row r="9" spans="1:10">
      <c r="A9" s="1" t="s">
        <v>1387</v>
      </c>
      <c r="B9" s="1" t="s">
        <v>27</v>
      </c>
      <c r="C9" s="109">
        <v>8</v>
      </c>
      <c r="D9" s="36">
        <v>7</v>
      </c>
      <c r="E9" s="36" t="s">
        <v>1130</v>
      </c>
      <c r="F9" s="36" t="str">
        <f t="shared" si="0"/>
        <v>Carlos Guedez</v>
      </c>
      <c r="G9" s="36">
        <v>9</v>
      </c>
      <c r="H9" s="36" t="s">
        <v>1253</v>
      </c>
      <c r="I9" s="1" t="s">
        <v>1107</v>
      </c>
      <c r="J9" s="99">
        <f>VLOOKUP(C9,'Points Table'!A$3:L$43,IF('R5 XCM Kin'!I9="A Grade / Juniors",4,IF('R5 XCM Kin'!I9="B Grade",6,IF('R5 XCM Kin'!I9="C Grade",8,IF('R5 XCM Kin'!I9="D Grade",10,12)))))</f>
        <v>360</v>
      </c>
    </row>
    <row r="10" spans="1:10">
      <c r="A10" s="1" t="s">
        <v>1387</v>
      </c>
      <c r="B10" s="1" t="s">
        <v>27</v>
      </c>
      <c r="C10" s="109">
        <v>9</v>
      </c>
      <c r="D10" s="36">
        <v>11</v>
      </c>
      <c r="E10" s="36" t="s">
        <v>1128</v>
      </c>
      <c r="F10" s="36" t="str">
        <f t="shared" si="0"/>
        <v>Adrian Scott</v>
      </c>
      <c r="G10" s="36">
        <v>9</v>
      </c>
      <c r="H10" s="36" t="s">
        <v>1254</v>
      </c>
      <c r="I10" s="1" t="s">
        <v>1107</v>
      </c>
      <c r="J10" s="99">
        <f>VLOOKUP(C10,'Points Table'!A$3:L$43,IF('R5 XCM Kin'!I10="A Grade / Juniors",4,IF('R5 XCM Kin'!I10="B Grade",6,IF('R5 XCM Kin'!I10="C Grade",8,IF('R5 XCM Kin'!I10="D Grade",10,12)))))</f>
        <v>350</v>
      </c>
    </row>
    <row r="11" spans="1:10">
      <c r="A11" s="1" t="s">
        <v>1387</v>
      </c>
      <c r="B11" s="1" t="s">
        <v>27</v>
      </c>
      <c r="C11" s="109">
        <v>10</v>
      </c>
      <c r="D11" s="36">
        <v>9</v>
      </c>
      <c r="E11" s="36" t="s">
        <v>1126</v>
      </c>
      <c r="F11" s="36" t="str">
        <f t="shared" si="0"/>
        <v>Adam Kerin</v>
      </c>
      <c r="G11" s="36">
        <v>9</v>
      </c>
      <c r="H11" s="36" t="s">
        <v>1255</v>
      </c>
      <c r="I11" s="1" t="s">
        <v>1107</v>
      </c>
      <c r="J11" s="99">
        <f>VLOOKUP(C11,'Points Table'!A$3:L$43,IF('R5 XCM Kin'!I11="A Grade / Juniors",4,IF('R5 XCM Kin'!I11="B Grade",6,IF('R5 XCM Kin'!I11="C Grade",8,IF('R5 XCM Kin'!I11="D Grade",10,12)))))</f>
        <v>340</v>
      </c>
    </row>
    <row r="12" spans="1:10">
      <c r="A12" s="1" t="s">
        <v>1387</v>
      </c>
      <c r="B12" s="1" t="s">
        <v>27</v>
      </c>
      <c r="C12" s="109">
        <v>11</v>
      </c>
      <c r="D12" s="36">
        <v>10</v>
      </c>
      <c r="E12" s="36" t="s">
        <v>1256</v>
      </c>
      <c r="F12" s="36" t="str">
        <f t="shared" si="0"/>
        <v>Aidan Lampe</v>
      </c>
      <c r="G12" s="36">
        <v>8</v>
      </c>
      <c r="H12" s="36" t="s">
        <v>1257</v>
      </c>
      <c r="I12" s="1" t="s">
        <v>1107</v>
      </c>
      <c r="J12" s="99">
        <f>VLOOKUP(C12,'Points Table'!A$3:L$43,IF('R5 XCM Kin'!I12="A Grade / Juniors",4,IF('R5 XCM Kin'!I12="B Grade",6,IF('R5 XCM Kin'!I12="C Grade",8,IF('R5 XCM Kin'!I12="D Grade",10,12)))))</f>
        <v>330</v>
      </c>
    </row>
    <row r="13" spans="1:10">
      <c r="A13" s="1" t="s">
        <v>1387</v>
      </c>
      <c r="B13" s="1" t="s">
        <v>27</v>
      </c>
      <c r="C13" s="109">
        <v>12</v>
      </c>
      <c r="D13" s="36">
        <v>8</v>
      </c>
      <c r="E13" s="36" t="s">
        <v>1122</v>
      </c>
      <c r="F13" s="36" t="str">
        <f t="shared" si="0"/>
        <v>Harry Hollaway</v>
      </c>
      <c r="G13" s="36">
        <v>2</v>
      </c>
      <c r="H13" s="36" t="s">
        <v>1258</v>
      </c>
      <c r="I13" s="1" t="s">
        <v>1107</v>
      </c>
      <c r="J13" s="99">
        <f>VLOOKUP(C13,'Points Table'!A$3:L$43,IF('R5 XCM Kin'!I13="A Grade / Juniors",4,IF('R5 XCM Kin'!I13="B Grade",6,IF('R5 XCM Kin'!I13="C Grade",8,IF('R5 XCM Kin'!I13="D Grade",10,12)))))</f>
        <v>320</v>
      </c>
    </row>
    <row r="14" spans="1:10">
      <c r="A14" s="1" t="s">
        <v>19</v>
      </c>
      <c r="B14" s="1" t="s">
        <v>27</v>
      </c>
      <c r="C14" s="109">
        <v>1</v>
      </c>
      <c r="D14" s="36">
        <v>27</v>
      </c>
      <c r="E14" s="36" t="s">
        <v>1259</v>
      </c>
      <c r="F14" s="36" t="str">
        <f t="shared" si="0"/>
        <v>Samuel Beveridge</v>
      </c>
      <c r="G14" s="36">
        <v>10</v>
      </c>
      <c r="H14" s="36" t="s">
        <v>1260</v>
      </c>
      <c r="I14" s="1" t="s">
        <v>19</v>
      </c>
      <c r="J14" s="99">
        <f>VLOOKUP(C14,'Points Table'!A$3:L$43,IF('R5 XCM Kin'!I14="A Grade / Juniors",4,IF('R5 XCM Kin'!I14="B Grade",6,IF('R5 XCM Kin'!I14="C Grade",8,IF('R5 XCM Kin'!I14="D Grade",10,12)))))</f>
        <v>400</v>
      </c>
    </row>
    <row r="15" spans="1:10">
      <c r="A15" s="1" t="s">
        <v>19</v>
      </c>
      <c r="B15" s="1" t="s">
        <v>27</v>
      </c>
      <c r="C15" s="109">
        <v>2</v>
      </c>
      <c r="D15" s="36">
        <v>31</v>
      </c>
      <c r="E15" s="36" t="s">
        <v>1145</v>
      </c>
      <c r="F15" s="36" t="str">
        <f t="shared" si="0"/>
        <v>Dirk Gardner</v>
      </c>
      <c r="G15" s="36">
        <v>10</v>
      </c>
      <c r="H15" s="36" t="s">
        <v>1261</v>
      </c>
      <c r="I15" s="1" t="s">
        <v>19</v>
      </c>
      <c r="J15" s="99">
        <f>VLOOKUP(C15,'Points Table'!A$3:L$43,IF('R5 XCM Kin'!I15="A Grade / Juniors",4,IF('R5 XCM Kin'!I15="B Grade",6,IF('R5 XCM Kin'!I15="C Grade",8,IF('R5 XCM Kin'!I15="D Grade",10,12)))))</f>
        <v>360</v>
      </c>
    </row>
    <row r="16" spans="1:10">
      <c r="A16" s="1" t="s">
        <v>19</v>
      </c>
      <c r="B16" s="1" t="s">
        <v>27</v>
      </c>
      <c r="C16" s="109">
        <v>3</v>
      </c>
      <c r="D16" s="36">
        <v>41</v>
      </c>
      <c r="E16" s="36" t="s">
        <v>1143</v>
      </c>
      <c r="F16" s="36" t="str">
        <f t="shared" si="0"/>
        <v>David Talbot</v>
      </c>
      <c r="G16" s="36">
        <v>9</v>
      </c>
      <c r="H16" s="36" t="s">
        <v>1262</v>
      </c>
      <c r="I16" s="1" t="s">
        <v>19</v>
      </c>
      <c r="J16" s="99">
        <f>VLOOKUP(C16,'Points Table'!A$3:L$43,IF('R5 XCM Kin'!I16="A Grade / Juniors",4,IF('R5 XCM Kin'!I16="B Grade",6,IF('R5 XCM Kin'!I16="C Grade",8,IF('R5 XCM Kin'!I16="D Grade",10,12)))))</f>
        <v>336</v>
      </c>
    </row>
    <row r="17" spans="1:10">
      <c r="A17" s="1" t="s">
        <v>19</v>
      </c>
      <c r="B17" s="1" t="s">
        <v>27</v>
      </c>
      <c r="C17" s="109">
        <v>4</v>
      </c>
      <c r="D17" s="36">
        <v>42</v>
      </c>
      <c r="E17" s="36" t="s">
        <v>1142</v>
      </c>
      <c r="F17" s="36" t="str">
        <f t="shared" si="0"/>
        <v>Brett Washington</v>
      </c>
      <c r="G17" s="36">
        <v>9</v>
      </c>
      <c r="H17" s="36" t="s">
        <v>1263</v>
      </c>
      <c r="I17" s="1" t="s">
        <v>19</v>
      </c>
      <c r="J17" s="99">
        <f>VLOOKUP(C17,'Points Table'!A$3:L$43,IF('R5 XCM Kin'!I17="A Grade / Juniors",4,IF('R5 XCM Kin'!I17="B Grade",6,IF('R5 XCM Kin'!I17="C Grade",8,IF('R5 XCM Kin'!I17="D Grade",10,12)))))</f>
        <v>320</v>
      </c>
    </row>
    <row r="18" spans="1:10">
      <c r="A18" s="1" t="s">
        <v>19</v>
      </c>
      <c r="B18" s="1" t="s">
        <v>27</v>
      </c>
      <c r="C18" s="109">
        <v>5</v>
      </c>
      <c r="D18" s="36">
        <v>37</v>
      </c>
      <c r="E18" s="36" t="s">
        <v>1264</v>
      </c>
      <c r="F18" s="36" t="str">
        <f t="shared" si="0"/>
        <v>John Oakes</v>
      </c>
      <c r="G18" s="36">
        <v>9</v>
      </c>
      <c r="H18" s="36" t="s">
        <v>1265</v>
      </c>
      <c r="I18" s="1" t="s">
        <v>19</v>
      </c>
      <c r="J18" s="99">
        <f>VLOOKUP(C18,'Points Table'!A$3:L$43,IF('R5 XCM Kin'!I18="A Grade / Juniors",4,IF('R5 XCM Kin'!I18="B Grade",6,IF('R5 XCM Kin'!I18="C Grade",8,IF('R5 XCM Kin'!I18="D Grade",10,12)))))</f>
        <v>312</v>
      </c>
    </row>
    <row r="19" spans="1:10">
      <c r="A19" s="1" t="s">
        <v>19</v>
      </c>
      <c r="B19" s="1" t="s">
        <v>27</v>
      </c>
      <c r="C19" s="109">
        <v>6</v>
      </c>
      <c r="D19" s="36">
        <v>39</v>
      </c>
      <c r="E19" s="36" t="s">
        <v>1146</v>
      </c>
      <c r="F19" s="36" t="str">
        <f t="shared" si="0"/>
        <v>Alister Smith</v>
      </c>
      <c r="G19" s="36">
        <v>9</v>
      </c>
      <c r="H19" s="36" t="s">
        <v>1266</v>
      </c>
      <c r="I19" s="1" t="s">
        <v>19</v>
      </c>
      <c r="J19" s="99">
        <f>VLOOKUP(C19,'Points Table'!A$3:L$43,IF('R5 XCM Kin'!I19="A Grade / Juniors",4,IF('R5 XCM Kin'!I19="B Grade",6,IF('R5 XCM Kin'!I19="C Grade",8,IF('R5 XCM Kin'!I19="D Grade",10,12)))))</f>
        <v>304</v>
      </c>
    </row>
    <row r="20" spans="1:10">
      <c r="A20" s="1" t="s">
        <v>19</v>
      </c>
      <c r="B20" s="1" t="s">
        <v>27</v>
      </c>
      <c r="C20" s="109">
        <v>7</v>
      </c>
      <c r="D20" s="36">
        <v>34</v>
      </c>
      <c r="E20" s="36" t="s">
        <v>1148</v>
      </c>
      <c r="F20" s="36" t="str">
        <f t="shared" si="0"/>
        <v>Jon Herd</v>
      </c>
      <c r="G20" s="36">
        <v>9</v>
      </c>
      <c r="H20" s="36" t="s">
        <v>1267</v>
      </c>
      <c r="I20" s="1" t="s">
        <v>19</v>
      </c>
      <c r="J20" s="99">
        <f>VLOOKUP(C20,'Points Table'!A$3:L$43,IF('R5 XCM Kin'!I20="A Grade / Juniors",4,IF('R5 XCM Kin'!I20="B Grade",6,IF('R5 XCM Kin'!I20="C Grade",8,IF('R5 XCM Kin'!I20="D Grade",10,12)))))</f>
        <v>296</v>
      </c>
    </row>
    <row r="21" spans="1:10">
      <c r="A21" s="1" t="s">
        <v>19</v>
      </c>
      <c r="B21" s="1" t="s">
        <v>27</v>
      </c>
      <c r="C21" s="109">
        <v>8</v>
      </c>
      <c r="D21" s="36">
        <v>29</v>
      </c>
      <c r="E21" s="36" t="s">
        <v>1268</v>
      </c>
      <c r="F21" s="36" t="str">
        <f t="shared" si="0"/>
        <v>Andrew Field</v>
      </c>
      <c r="G21" s="36">
        <v>9</v>
      </c>
      <c r="H21" s="36" t="s">
        <v>1269</v>
      </c>
      <c r="I21" s="1" t="s">
        <v>19</v>
      </c>
      <c r="J21" s="99">
        <f>VLOOKUP(C21,'Points Table'!A$3:L$43,IF('R5 XCM Kin'!I21="A Grade / Juniors",4,IF('R5 XCM Kin'!I21="B Grade",6,IF('R5 XCM Kin'!I21="C Grade",8,IF('R5 XCM Kin'!I21="D Grade",10,12)))))</f>
        <v>288</v>
      </c>
    </row>
    <row r="22" spans="1:10">
      <c r="A22" s="1" t="s">
        <v>19</v>
      </c>
      <c r="B22" s="1" t="s">
        <v>27</v>
      </c>
      <c r="C22" s="109">
        <v>9</v>
      </c>
      <c r="D22" s="36">
        <v>36</v>
      </c>
      <c r="E22" s="36" t="s">
        <v>1270</v>
      </c>
      <c r="F22" s="36" t="str">
        <f t="shared" si="0"/>
        <v>Tim Klein</v>
      </c>
      <c r="G22" s="36">
        <v>9</v>
      </c>
      <c r="H22" s="36" t="s">
        <v>1271</v>
      </c>
      <c r="I22" s="1" t="s">
        <v>19</v>
      </c>
      <c r="J22" s="99">
        <f>VLOOKUP(C22,'Points Table'!A$3:L$43,IF('R5 XCM Kin'!I22="A Grade / Juniors",4,IF('R5 XCM Kin'!I22="B Grade",6,IF('R5 XCM Kin'!I22="C Grade",8,IF('R5 XCM Kin'!I22="D Grade",10,12)))))</f>
        <v>280</v>
      </c>
    </row>
    <row r="23" spans="1:10">
      <c r="A23" s="1" t="s">
        <v>19</v>
      </c>
      <c r="B23" s="1" t="s">
        <v>27</v>
      </c>
      <c r="C23" s="109">
        <v>10</v>
      </c>
      <c r="D23" s="36">
        <v>35</v>
      </c>
      <c r="E23" s="36" t="s">
        <v>1150</v>
      </c>
      <c r="F23" s="36" t="str">
        <f t="shared" si="0"/>
        <v>James Irving</v>
      </c>
      <c r="G23" s="36">
        <v>9</v>
      </c>
      <c r="H23" s="36" t="s">
        <v>1272</v>
      </c>
      <c r="I23" s="1" t="s">
        <v>19</v>
      </c>
      <c r="J23" s="99">
        <f>VLOOKUP(C23,'Points Table'!A$3:L$43,IF('R5 XCM Kin'!I23="A Grade / Juniors",4,IF('R5 XCM Kin'!I23="B Grade",6,IF('R5 XCM Kin'!I23="C Grade",8,IF('R5 XCM Kin'!I23="D Grade",10,12)))))</f>
        <v>272</v>
      </c>
    </row>
    <row r="24" spans="1:10">
      <c r="A24" s="1" t="s">
        <v>19</v>
      </c>
      <c r="B24" s="1" t="s">
        <v>27</v>
      </c>
      <c r="C24" s="109">
        <v>11</v>
      </c>
      <c r="D24" s="36">
        <v>28</v>
      </c>
      <c r="E24" s="36" t="s">
        <v>1273</v>
      </c>
      <c r="F24" s="36" t="str">
        <f t="shared" si="0"/>
        <v>Andrew Burley</v>
      </c>
      <c r="G24" s="36">
        <v>8</v>
      </c>
      <c r="H24" s="36" t="s">
        <v>1274</v>
      </c>
      <c r="I24" s="1" t="s">
        <v>19</v>
      </c>
      <c r="J24" s="99">
        <f>VLOOKUP(C24,'Points Table'!A$3:L$43,IF('R5 XCM Kin'!I24="A Grade / Juniors",4,IF('R5 XCM Kin'!I24="B Grade",6,IF('R5 XCM Kin'!I24="C Grade",8,IF('R5 XCM Kin'!I24="D Grade",10,12)))))</f>
        <v>264</v>
      </c>
    </row>
    <row r="25" spans="1:10">
      <c r="A25" s="1" t="s">
        <v>19</v>
      </c>
      <c r="B25" s="1" t="s">
        <v>27</v>
      </c>
      <c r="C25" s="109">
        <v>12</v>
      </c>
      <c r="D25" s="36">
        <v>26</v>
      </c>
      <c r="E25" s="36" t="s">
        <v>1275</v>
      </c>
      <c r="F25" s="36" t="str">
        <f t="shared" si="0"/>
        <v>John Allison</v>
      </c>
      <c r="G25" s="36">
        <v>8</v>
      </c>
      <c r="H25" s="36" t="s">
        <v>1276</v>
      </c>
      <c r="I25" s="1" t="s">
        <v>19</v>
      </c>
      <c r="J25" s="99">
        <f>VLOOKUP(C25,'Points Table'!A$3:L$43,IF('R5 XCM Kin'!I25="A Grade / Juniors",4,IF('R5 XCM Kin'!I25="B Grade",6,IF('R5 XCM Kin'!I25="C Grade",8,IF('R5 XCM Kin'!I25="D Grade",10,12)))))</f>
        <v>256</v>
      </c>
    </row>
    <row r="26" spans="1:10">
      <c r="A26" s="1" t="s">
        <v>19</v>
      </c>
      <c r="B26" s="1" t="s">
        <v>27</v>
      </c>
      <c r="C26" s="109">
        <v>13</v>
      </c>
      <c r="D26" s="36">
        <v>40</v>
      </c>
      <c r="E26" s="36" t="s">
        <v>1153</v>
      </c>
      <c r="F26" s="36" t="str">
        <f t="shared" si="0"/>
        <v>Christopher Sutter</v>
      </c>
      <c r="G26" s="36">
        <v>8</v>
      </c>
      <c r="H26" s="36" t="s">
        <v>1277</v>
      </c>
      <c r="I26" s="1" t="s">
        <v>19</v>
      </c>
      <c r="J26" s="99">
        <f>VLOOKUP(C26,'Points Table'!A$3:L$43,IF('R5 XCM Kin'!I26="A Grade / Juniors",4,IF('R5 XCM Kin'!I26="B Grade",6,IF('R5 XCM Kin'!I26="C Grade",8,IF('R5 XCM Kin'!I26="D Grade",10,12)))))</f>
        <v>248</v>
      </c>
    </row>
    <row r="27" spans="1:10">
      <c r="A27" s="1" t="s">
        <v>19</v>
      </c>
      <c r="B27" s="1" t="s">
        <v>27</v>
      </c>
      <c r="C27" s="109">
        <v>14</v>
      </c>
      <c r="D27" s="36">
        <v>30</v>
      </c>
      <c r="E27" s="36" t="s">
        <v>1278</v>
      </c>
      <c r="F27" s="36" t="str">
        <f t="shared" si="0"/>
        <v>Troy Flower</v>
      </c>
      <c r="G27" s="36">
        <v>7</v>
      </c>
      <c r="H27" s="36" t="s">
        <v>1279</v>
      </c>
      <c r="I27" s="1" t="s">
        <v>19</v>
      </c>
      <c r="J27" s="99">
        <f>VLOOKUP(C27,'Points Table'!A$3:L$43,IF('R5 XCM Kin'!I27="A Grade / Juniors",4,IF('R5 XCM Kin'!I27="B Grade",6,IF('R5 XCM Kin'!I27="C Grade",8,IF('R5 XCM Kin'!I27="D Grade",10,12)))))</f>
        <v>240</v>
      </c>
    </row>
    <row r="28" spans="1:10">
      <c r="A28" s="1" t="s">
        <v>21</v>
      </c>
      <c r="B28" s="1" t="s">
        <v>1388</v>
      </c>
      <c r="C28" s="109">
        <v>1</v>
      </c>
      <c r="D28" s="36">
        <v>105</v>
      </c>
      <c r="E28" s="36" t="s">
        <v>1280</v>
      </c>
      <c r="F28" s="36" t="str">
        <f t="shared" si="0"/>
        <v>Nic Jacobson</v>
      </c>
      <c r="G28" s="36">
        <v>9</v>
      </c>
      <c r="H28" s="36" t="s">
        <v>1281</v>
      </c>
      <c r="I28" s="1" t="s">
        <v>21</v>
      </c>
      <c r="J28" s="99">
        <f>VLOOKUP(C28,'Points Table'!A$3:L$43,IF('R5 XCM Kin'!I28="A Grade / Juniors",4,IF('R5 XCM Kin'!I28="B Grade",6,IF('R5 XCM Kin'!I28="C Grade",8,IF('R5 XCM Kin'!I28="D Grade",10,12)))))</f>
        <v>350</v>
      </c>
    </row>
    <row r="29" spans="1:10">
      <c r="A29" s="1" t="s">
        <v>21</v>
      </c>
      <c r="B29" s="1" t="s">
        <v>1388</v>
      </c>
      <c r="C29" s="109">
        <v>2</v>
      </c>
      <c r="D29" s="36">
        <v>103</v>
      </c>
      <c r="E29" s="36" t="s">
        <v>1154</v>
      </c>
      <c r="F29" s="36" t="str">
        <f t="shared" si="0"/>
        <v>Michael Eastaff</v>
      </c>
      <c r="G29" s="36">
        <v>9</v>
      </c>
      <c r="H29" s="36" t="s">
        <v>1282</v>
      </c>
      <c r="I29" s="1" t="s">
        <v>21</v>
      </c>
      <c r="J29" s="99">
        <f>VLOOKUP(C29,'Points Table'!A$3:L$43,IF('R5 XCM Kin'!I29="A Grade / Juniors",4,IF('R5 XCM Kin'!I29="B Grade",6,IF('R5 XCM Kin'!I29="C Grade",8,IF('R5 XCM Kin'!I29="D Grade",10,12)))))</f>
        <v>315</v>
      </c>
    </row>
    <row r="30" spans="1:10">
      <c r="A30" s="1" t="s">
        <v>21</v>
      </c>
      <c r="B30" s="1" t="s">
        <v>1388</v>
      </c>
      <c r="C30" s="109">
        <v>3</v>
      </c>
      <c r="D30" s="36">
        <v>112</v>
      </c>
      <c r="E30" s="36" t="s">
        <v>1158</v>
      </c>
      <c r="F30" s="36" t="str">
        <f t="shared" si="0"/>
        <v>Jason Tattersall</v>
      </c>
      <c r="G30" s="36">
        <v>8</v>
      </c>
      <c r="H30" s="36" t="s">
        <v>1283</v>
      </c>
      <c r="I30" s="1" t="s">
        <v>21</v>
      </c>
      <c r="J30" s="99">
        <f>VLOOKUP(C30,'Points Table'!A$3:L$43,IF('R5 XCM Kin'!I30="A Grade / Juniors",4,IF('R5 XCM Kin'!I30="B Grade",6,IF('R5 XCM Kin'!I30="C Grade",8,IF('R5 XCM Kin'!I30="D Grade",10,12)))))</f>
        <v>294</v>
      </c>
    </row>
    <row r="31" spans="1:10">
      <c r="A31" s="1" t="s">
        <v>21</v>
      </c>
      <c r="B31" s="1" t="s">
        <v>1388</v>
      </c>
      <c r="C31" s="109">
        <v>4</v>
      </c>
      <c r="D31" s="36">
        <v>107</v>
      </c>
      <c r="E31" s="36" t="s">
        <v>1284</v>
      </c>
      <c r="F31" s="36" t="str">
        <f t="shared" si="0"/>
        <v>Stephen Manson</v>
      </c>
      <c r="G31" s="36">
        <v>8</v>
      </c>
      <c r="H31" s="36" t="s">
        <v>1285</v>
      </c>
      <c r="I31" s="1" t="s">
        <v>21</v>
      </c>
      <c r="J31" s="99">
        <f>VLOOKUP(C31,'Points Table'!A$3:L$43,IF('R5 XCM Kin'!I31="A Grade / Juniors",4,IF('R5 XCM Kin'!I31="B Grade",6,IF('R5 XCM Kin'!I31="C Grade",8,IF('R5 XCM Kin'!I31="D Grade",10,12)))))</f>
        <v>280</v>
      </c>
    </row>
    <row r="32" spans="1:10">
      <c r="A32" s="1" t="s">
        <v>21</v>
      </c>
      <c r="B32" s="1" t="s">
        <v>1388</v>
      </c>
      <c r="C32" s="109">
        <v>5</v>
      </c>
      <c r="D32" s="36">
        <v>101</v>
      </c>
      <c r="E32" s="36" t="s">
        <v>1286</v>
      </c>
      <c r="F32" s="36" t="str">
        <f t="shared" si="0"/>
        <v>Greg Adams</v>
      </c>
      <c r="G32" s="36">
        <v>8</v>
      </c>
      <c r="H32" s="36" t="s">
        <v>1287</v>
      </c>
      <c r="I32" s="1" t="s">
        <v>21</v>
      </c>
      <c r="J32" s="99">
        <f>VLOOKUP(C32,'Points Table'!A$3:L$43,IF('R5 XCM Kin'!I32="A Grade / Juniors",4,IF('R5 XCM Kin'!I32="B Grade",6,IF('R5 XCM Kin'!I32="C Grade",8,IF('R5 XCM Kin'!I32="D Grade",10,12)))))</f>
        <v>273</v>
      </c>
    </row>
    <row r="33" spans="1:10">
      <c r="A33" s="1" t="s">
        <v>21</v>
      </c>
      <c r="B33" s="1" t="s">
        <v>1388</v>
      </c>
      <c r="C33" s="109">
        <v>6</v>
      </c>
      <c r="D33" s="36">
        <v>108</v>
      </c>
      <c r="E33" s="36" t="s">
        <v>1156</v>
      </c>
      <c r="F33" s="36" t="str">
        <f t="shared" si="0"/>
        <v>Jason Moore</v>
      </c>
      <c r="G33" s="36">
        <v>8</v>
      </c>
      <c r="H33" s="36" t="s">
        <v>1288</v>
      </c>
      <c r="I33" s="1" t="s">
        <v>21</v>
      </c>
      <c r="J33" s="99">
        <f>VLOOKUP(C33,'Points Table'!A$3:L$43,IF('R5 XCM Kin'!I33="A Grade / Juniors",4,IF('R5 XCM Kin'!I33="B Grade",6,IF('R5 XCM Kin'!I33="C Grade",8,IF('R5 XCM Kin'!I33="D Grade",10,12)))))</f>
        <v>266</v>
      </c>
    </row>
    <row r="34" spans="1:10">
      <c r="A34" s="1" t="s">
        <v>21</v>
      </c>
      <c r="B34" s="1" t="s">
        <v>1388</v>
      </c>
      <c r="C34" s="109">
        <v>7</v>
      </c>
      <c r="D34" s="36">
        <v>102</v>
      </c>
      <c r="E34" s="36" t="s">
        <v>1289</v>
      </c>
      <c r="F34" s="36" t="str">
        <f t="shared" si="0"/>
        <v>Nicholas Chabrel</v>
      </c>
      <c r="G34" s="36">
        <v>8</v>
      </c>
      <c r="H34" s="36" t="s">
        <v>1290</v>
      </c>
      <c r="I34" s="1" t="s">
        <v>21</v>
      </c>
      <c r="J34" s="99">
        <f>VLOOKUP(C34,'Points Table'!A$3:L$43,IF('R5 XCM Kin'!I34="A Grade / Juniors",4,IF('R5 XCM Kin'!I34="B Grade",6,IF('R5 XCM Kin'!I34="C Grade",8,IF('R5 XCM Kin'!I34="D Grade",10,12)))))</f>
        <v>259</v>
      </c>
    </row>
    <row r="35" spans="1:10">
      <c r="A35" s="1" t="s">
        <v>21</v>
      </c>
      <c r="B35" s="1" t="s">
        <v>1388</v>
      </c>
      <c r="C35" s="109">
        <v>8</v>
      </c>
      <c r="D35" s="36">
        <v>109</v>
      </c>
      <c r="E35" s="36" t="s">
        <v>1291</v>
      </c>
      <c r="F35" s="36" t="str">
        <f t="shared" si="0"/>
        <v>Jason Morgan</v>
      </c>
      <c r="G35" s="36">
        <v>7</v>
      </c>
      <c r="H35" s="36" t="s">
        <v>1292</v>
      </c>
      <c r="I35" s="1" t="s">
        <v>21</v>
      </c>
      <c r="J35" s="99">
        <f>VLOOKUP(C35,'Points Table'!A$3:L$43,IF('R5 XCM Kin'!I35="A Grade / Juniors",4,IF('R5 XCM Kin'!I35="B Grade",6,IF('R5 XCM Kin'!I35="C Grade",8,IF('R5 XCM Kin'!I35="D Grade",10,12)))))</f>
        <v>251.99999999999997</v>
      </c>
    </row>
    <row r="36" spans="1:10">
      <c r="A36" s="1" t="s">
        <v>21</v>
      </c>
      <c r="B36" s="1" t="s">
        <v>1388</v>
      </c>
      <c r="C36" s="109">
        <v>9</v>
      </c>
      <c r="D36" s="36">
        <v>110</v>
      </c>
      <c r="E36" s="36" t="s">
        <v>1163</v>
      </c>
      <c r="F36" s="36" t="str">
        <f t="shared" si="0"/>
        <v>Mark Nurmela</v>
      </c>
      <c r="G36" s="36">
        <v>7</v>
      </c>
      <c r="H36" s="36" t="s">
        <v>1293</v>
      </c>
      <c r="I36" s="1" t="s">
        <v>21</v>
      </c>
      <c r="J36" s="99">
        <f>VLOOKUP(C36,'Points Table'!A$3:L$43,IF('R5 XCM Kin'!I36="A Grade / Juniors",4,IF('R5 XCM Kin'!I36="B Grade",6,IF('R5 XCM Kin'!I36="C Grade",8,IF('R5 XCM Kin'!I36="D Grade",10,12)))))</f>
        <v>244.99999999999997</v>
      </c>
    </row>
    <row r="37" spans="1:10">
      <c r="A37" s="1" t="s">
        <v>21</v>
      </c>
      <c r="B37" s="1" t="s">
        <v>1388</v>
      </c>
      <c r="C37" s="109">
        <v>10</v>
      </c>
      <c r="D37" s="36">
        <v>104</v>
      </c>
      <c r="E37" s="36" t="s">
        <v>1165</v>
      </c>
      <c r="F37" s="36" t="str">
        <f t="shared" si="0"/>
        <v>Rob Greenwood</v>
      </c>
      <c r="G37" s="36">
        <v>6</v>
      </c>
      <c r="H37" s="36" t="s">
        <v>1294</v>
      </c>
      <c r="I37" s="1" t="s">
        <v>21</v>
      </c>
      <c r="J37" s="99">
        <f>VLOOKUP(C37,'Points Table'!A$3:L$43,IF('R5 XCM Kin'!I37="A Grade / Juniors",4,IF('R5 XCM Kin'!I37="B Grade",6,IF('R5 XCM Kin'!I37="C Grade",8,IF('R5 XCM Kin'!I37="D Grade",10,12)))))</f>
        <v>237.99999999999997</v>
      </c>
    </row>
    <row r="38" spans="1:10">
      <c r="A38" s="1" t="s">
        <v>21</v>
      </c>
      <c r="B38" s="1" t="s">
        <v>1388</v>
      </c>
      <c r="C38" s="109">
        <v>11</v>
      </c>
      <c r="D38" s="36">
        <v>106</v>
      </c>
      <c r="E38" s="36" t="s">
        <v>1160</v>
      </c>
      <c r="F38" s="36" t="str">
        <f t="shared" si="0"/>
        <v>Brad Josic</v>
      </c>
      <c r="G38" s="36">
        <v>6</v>
      </c>
      <c r="H38" s="36" t="s">
        <v>1295</v>
      </c>
      <c r="I38" s="1" t="s">
        <v>21</v>
      </c>
      <c r="J38" s="99">
        <f>VLOOKUP(C38,'Points Table'!A$3:L$43,IF('R5 XCM Kin'!I38="A Grade / Juniors",4,IF('R5 XCM Kin'!I38="B Grade",6,IF('R5 XCM Kin'!I38="C Grade",8,IF('R5 XCM Kin'!I38="D Grade",10,12)))))</f>
        <v>230.99999999999997</v>
      </c>
    </row>
    <row r="39" spans="1:10">
      <c r="A39" s="1" t="s">
        <v>21</v>
      </c>
      <c r="B39" s="1" t="s">
        <v>1388</v>
      </c>
      <c r="C39" s="109">
        <v>12</v>
      </c>
      <c r="D39" s="36">
        <v>111</v>
      </c>
      <c r="E39" s="36" t="s">
        <v>1162</v>
      </c>
      <c r="F39" s="36" t="str">
        <f t="shared" si="0"/>
        <v>John O Leary</v>
      </c>
      <c r="G39" s="36">
        <v>5</v>
      </c>
      <c r="H39" s="36" t="s">
        <v>1296</v>
      </c>
      <c r="I39" s="1" t="s">
        <v>21</v>
      </c>
      <c r="J39" s="99">
        <f>VLOOKUP(C39,'Points Table'!A$3:L$43,IF('R5 XCM Kin'!I39="A Grade / Juniors",4,IF('R5 XCM Kin'!I39="B Grade",6,IF('R5 XCM Kin'!I39="C Grade",8,IF('R5 XCM Kin'!I39="D Grade",10,12)))))</f>
        <v>224</v>
      </c>
    </row>
    <row r="40" spans="1:10">
      <c r="A40" s="1" t="s">
        <v>23</v>
      </c>
      <c r="B40" s="1" t="s">
        <v>27</v>
      </c>
      <c r="C40" s="109">
        <v>1</v>
      </c>
      <c r="D40" s="36">
        <v>133</v>
      </c>
      <c r="E40" s="36" t="s">
        <v>1297</v>
      </c>
      <c r="F40" s="36" t="str">
        <f t="shared" si="0"/>
        <v>Gabriel Victor Sartor</v>
      </c>
      <c r="G40" s="36">
        <v>8</v>
      </c>
      <c r="H40" s="36" t="s">
        <v>1298</v>
      </c>
      <c r="I40" s="1" t="s">
        <v>23</v>
      </c>
      <c r="J40" s="99">
        <f>VLOOKUP(C40,'Points Table'!A$3:L$43,IF('R5 XCM Kin'!I40="A Grade / Juniors",4,IF('R5 XCM Kin'!I40="B Grade",6,IF('R5 XCM Kin'!I40="C Grade",8,IF('R5 XCM Kin'!I40="D Grade",10,12)))))</f>
        <v>300</v>
      </c>
    </row>
    <row r="41" spans="1:10">
      <c r="A41" s="1" t="s">
        <v>23</v>
      </c>
      <c r="B41" s="1" t="s">
        <v>27</v>
      </c>
      <c r="C41" s="109">
        <v>2</v>
      </c>
      <c r="D41" s="36">
        <v>135</v>
      </c>
      <c r="E41" s="36" t="s">
        <v>1299</v>
      </c>
      <c r="F41" s="36" t="str">
        <f t="shared" si="0"/>
        <v>Kenny Williams</v>
      </c>
      <c r="G41" s="36">
        <v>7</v>
      </c>
      <c r="H41" s="36" t="s">
        <v>1300</v>
      </c>
      <c r="I41" s="1" t="s">
        <v>23</v>
      </c>
      <c r="J41" s="99">
        <f>VLOOKUP(C41,'Points Table'!A$3:L$43,IF('R5 XCM Kin'!I41="A Grade / Juniors",4,IF('R5 XCM Kin'!I41="B Grade",6,IF('R5 XCM Kin'!I41="C Grade",8,IF('R5 XCM Kin'!I41="D Grade",10,12)))))</f>
        <v>270</v>
      </c>
    </row>
    <row r="42" spans="1:10">
      <c r="A42" s="1" t="s">
        <v>23</v>
      </c>
      <c r="B42" s="1" t="s">
        <v>27</v>
      </c>
      <c r="C42" s="109">
        <v>3</v>
      </c>
      <c r="D42" s="36">
        <v>121</v>
      </c>
      <c r="E42" s="36" t="s">
        <v>1169</v>
      </c>
      <c r="F42" s="36" t="str">
        <f t="shared" si="0"/>
        <v>Andrew Braker</v>
      </c>
      <c r="G42" s="36">
        <v>7</v>
      </c>
      <c r="H42" s="36" t="s">
        <v>1301</v>
      </c>
      <c r="I42" s="1" t="s">
        <v>23</v>
      </c>
      <c r="J42" s="99">
        <f>VLOOKUP(C42,'Points Table'!A$3:L$43,IF('R5 XCM Kin'!I42="A Grade / Juniors",4,IF('R5 XCM Kin'!I42="B Grade",6,IF('R5 XCM Kin'!I42="C Grade",8,IF('R5 XCM Kin'!I42="D Grade",10,12)))))</f>
        <v>252</v>
      </c>
    </row>
    <row r="43" spans="1:10">
      <c r="A43" s="1" t="s">
        <v>23</v>
      </c>
      <c r="B43" s="1" t="s">
        <v>27</v>
      </c>
      <c r="C43" s="109">
        <v>4</v>
      </c>
      <c r="D43" s="36">
        <v>127</v>
      </c>
      <c r="E43" s="36" t="s">
        <v>1302</v>
      </c>
      <c r="F43" s="36" t="str">
        <f t="shared" si="0"/>
        <v>Cam Rowberry</v>
      </c>
      <c r="G43" s="36">
        <v>7</v>
      </c>
      <c r="H43" s="36" t="s">
        <v>1303</v>
      </c>
      <c r="I43" s="1" t="s">
        <v>23</v>
      </c>
      <c r="J43" s="99">
        <f>VLOOKUP(C43,'Points Table'!A$3:L$43,IF('R5 XCM Kin'!I43="A Grade / Juniors",4,IF('R5 XCM Kin'!I43="B Grade",6,IF('R5 XCM Kin'!I43="C Grade",8,IF('R5 XCM Kin'!I43="D Grade",10,12)))))</f>
        <v>240</v>
      </c>
    </row>
    <row r="44" spans="1:10">
      <c r="A44" s="1" t="s">
        <v>23</v>
      </c>
      <c r="B44" s="1" t="s">
        <v>27</v>
      </c>
      <c r="C44" s="109">
        <v>5</v>
      </c>
      <c r="D44" s="36">
        <v>124</v>
      </c>
      <c r="E44" s="36" t="s">
        <v>1170</v>
      </c>
      <c r="F44" s="36" t="str">
        <f t="shared" si="0"/>
        <v>Dane Eldridge</v>
      </c>
      <c r="G44" s="36">
        <v>7</v>
      </c>
      <c r="H44" s="36" t="s">
        <v>1304</v>
      </c>
      <c r="I44" s="1" t="s">
        <v>23</v>
      </c>
      <c r="J44" s="99">
        <f>VLOOKUP(C44,'Points Table'!A$3:L$43,IF('R5 XCM Kin'!I44="A Grade / Juniors",4,IF('R5 XCM Kin'!I44="B Grade",6,IF('R5 XCM Kin'!I44="C Grade",8,IF('R5 XCM Kin'!I44="D Grade",10,12)))))</f>
        <v>234</v>
      </c>
    </row>
    <row r="45" spans="1:10">
      <c r="A45" s="1" t="s">
        <v>23</v>
      </c>
      <c r="B45" s="1" t="s">
        <v>27</v>
      </c>
      <c r="C45" s="109">
        <v>6</v>
      </c>
      <c r="D45" s="36">
        <v>126</v>
      </c>
      <c r="E45" s="36" t="s">
        <v>1305</v>
      </c>
      <c r="F45" s="36" t="str">
        <f t="shared" si="0"/>
        <v>Henry Martin-Harris</v>
      </c>
      <c r="G45" s="36">
        <v>7</v>
      </c>
      <c r="H45" s="36" t="s">
        <v>1306</v>
      </c>
      <c r="I45" s="1" t="s">
        <v>23</v>
      </c>
      <c r="J45" s="99">
        <f>VLOOKUP(C45,'Points Table'!A$3:L$43,IF('R5 XCM Kin'!I45="A Grade / Juniors",4,IF('R5 XCM Kin'!I45="B Grade",6,IF('R5 XCM Kin'!I45="C Grade",8,IF('R5 XCM Kin'!I45="D Grade",10,12)))))</f>
        <v>228</v>
      </c>
    </row>
    <row r="46" spans="1:10">
      <c r="A46" s="1" t="s">
        <v>23</v>
      </c>
      <c r="B46" s="1" t="s">
        <v>27</v>
      </c>
      <c r="C46" s="109">
        <v>7</v>
      </c>
      <c r="D46" s="36">
        <v>134</v>
      </c>
      <c r="E46" s="36" t="s">
        <v>1172</v>
      </c>
      <c r="F46" s="36" t="str">
        <f t="shared" si="0"/>
        <v>Simon White</v>
      </c>
      <c r="G46" s="36">
        <v>7</v>
      </c>
      <c r="H46" s="36" t="s">
        <v>1307</v>
      </c>
      <c r="I46" s="1" t="s">
        <v>23</v>
      </c>
      <c r="J46" s="99">
        <f>VLOOKUP(C46,'Points Table'!A$3:L$43,IF('R5 XCM Kin'!I46="A Grade / Juniors",4,IF('R5 XCM Kin'!I46="B Grade",6,IF('R5 XCM Kin'!I46="C Grade",8,IF('R5 XCM Kin'!I46="D Grade",10,12)))))</f>
        <v>222</v>
      </c>
    </row>
    <row r="47" spans="1:10">
      <c r="A47" s="1" t="s">
        <v>23</v>
      </c>
      <c r="B47" s="1" t="s">
        <v>27</v>
      </c>
      <c r="C47" s="109">
        <v>8</v>
      </c>
      <c r="D47" s="36">
        <v>122</v>
      </c>
      <c r="E47" s="36" t="s">
        <v>1173</v>
      </c>
      <c r="F47" s="36" t="str">
        <f t="shared" si="0"/>
        <v>Luke Cellier</v>
      </c>
      <c r="G47" s="36">
        <v>6</v>
      </c>
      <c r="H47" s="36" t="s">
        <v>1308</v>
      </c>
      <c r="I47" s="1" t="s">
        <v>23</v>
      </c>
      <c r="J47" s="99">
        <f>VLOOKUP(C47,'Points Table'!A$3:L$43,IF('R5 XCM Kin'!I47="A Grade / Juniors",4,IF('R5 XCM Kin'!I47="B Grade",6,IF('R5 XCM Kin'!I47="C Grade",8,IF('R5 XCM Kin'!I47="D Grade",10,12)))))</f>
        <v>216</v>
      </c>
    </row>
    <row r="48" spans="1:10">
      <c r="A48" s="1" t="s">
        <v>23</v>
      </c>
      <c r="B48" s="1" t="s">
        <v>27</v>
      </c>
      <c r="C48" s="109">
        <v>9</v>
      </c>
      <c r="D48" s="36">
        <v>128</v>
      </c>
      <c r="E48" s="36" t="s">
        <v>1309</v>
      </c>
      <c r="F48" s="36" t="str">
        <f t="shared" si="0"/>
        <v>Brad Rudiger</v>
      </c>
      <c r="G48" s="36">
        <v>5</v>
      </c>
      <c r="H48" s="36" t="s">
        <v>1310</v>
      </c>
      <c r="I48" s="1" t="s">
        <v>23</v>
      </c>
      <c r="J48" s="99">
        <f>VLOOKUP(C48,'Points Table'!A$3:L$43,IF('R5 XCM Kin'!I48="A Grade / Juniors",4,IF('R5 XCM Kin'!I48="B Grade",6,IF('R5 XCM Kin'!I48="C Grade",8,IF('R5 XCM Kin'!I48="D Grade",10,12)))))</f>
        <v>210</v>
      </c>
    </row>
    <row r="49" spans="1:10">
      <c r="A49" s="1" t="s">
        <v>23</v>
      </c>
      <c r="B49" s="1" t="s">
        <v>27</v>
      </c>
      <c r="C49" s="109">
        <v>10</v>
      </c>
      <c r="D49" s="36">
        <v>129</v>
      </c>
      <c r="E49" s="36" t="s">
        <v>1311</v>
      </c>
      <c r="F49" s="36" t="str">
        <f t="shared" si="0"/>
        <v>David Shailer</v>
      </c>
      <c r="G49" s="36">
        <v>5</v>
      </c>
      <c r="H49" s="36" t="s">
        <v>1312</v>
      </c>
      <c r="I49" s="1" t="s">
        <v>23</v>
      </c>
      <c r="J49" s="99">
        <f>VLOOKUP(C49,'Points Table'!A$3:L$43,IF('R5 XCM Kin'!I49="A Grade / Juniors",4,IF('R5 XCM Kin'!I49="B Grade",6,IF('R5 XCM Kin'!I49="C Grade",8,IF('R5 XCM Kin'!I49="D Grade",10,12)))))</f>
        <v>204</v>
      </c>
    </row>
    <row r="50" spans="1:10">
      <c r="A50" s="1" t="s">
        <v>23</v>
      </c>
      <c r="B50" s="1" t="s">
        <v>27</v>
      </c>
      <c r="C50" s="109">
        <v>11</v>
      </c>
      <c r="D50" s="36">
        <v>125</v>
      </c>
      <c r="E50" s="36" t="s">
        <v>1313</v>
      </c>
      <c r="F50" s="36" t="str">
        <f t="shared" si="0"/>
        <v>Olav Marold</v>
      </c>
      <c r="G50" s="36">
        <v>4</v>
      </c>
      <c r="H50" s="36" t="s">
        <v>1314</v>
      </c>
      <c r="I50" s="1" t="s">
        <v>23</v>
      </c>
      <c r="J50" s="99">
        <f>VLOOKUP(C50,'Points Table'!A$3:L$43,IF('R5 XCM Kin'!I50="A Grade / Juniors",4,IF('R5 XCM Kin'!I50="B Grade",6,IF('R5 XCM Kin'!I50="C Grade",8,IF('R5 XCM Kin'!I50="D Grade",10,12)))))</f>
        <v>198</v>
      </c>
    </row>
    <row r="51" spans="1:10">
      <c r="A51" s="1" t="s">
        <v>23</v>
      </c>
      <c r="B51" s="1" t="s">
        <v>27</v>
      </c>
      <c r="C51" s="109">
        <v>12</v>
      </c>
      <c r="D51" s="36">
        <v>123</v>
      </c>
      <c r="E51" s="36" t="s">
        <v>1176</v>
      </c>
      <c r="F51" s="36" t="str">
        <f t="shared" si="0"/>
        <v>Paul Eckert</v>
      </c>
      <c r="G51" s="36">
        <v>3</v>
      </c>
      <c r="H51" s="36" t="s">
        <v>1315</v>
      </c>
      <c r="I51" s="1" t="s">
        <v>23</v>
      </c>
      <c r="J51" s="99">
        <f>VLOOKUP(C51,'Points Table'!A$3:L$43,IF('R5 XCM Kin'!I51="A Grade / Juniors",4,IF('R5 XCM Kin'!I51="B Grade",6,IF('R5 XCM Kin'!I51="C Grade",8,IF('R5 XCM Kin'!I51="D Grade",10,12)))))</f>
        <v>192</v>
      </c>
    </row>
    <row r="52" spans="1:10">
      <c r="A52" s="1" t="s">
        <v>1387</v>
      </c>
      <c r="B52" s="1" t="s">
        <v>26</v>
      </c>
      <c r="C52" s="109">
        <v>1</v>
      </c>
      <c r="D52" s="36">
        <v>1</v>
      </c>
      <c r="E52" s="36" t="s">
        <v>1177</v>
      </c>
      <c r="F52" s="36" t="str">
        <f t="shared" si="0"/>
        <v>Willowa Atkins</v>
      </c>
      <c r="G52" s="36">
        <v>9</v>
      </c>
      <c r="H52" s="36" t="s">
        <v>1316</v>
      </c>
      <c r="I52" s="1" t="s">
        <v>1107</v>
      </c>
      <c r="J52" s="99">
        <f>VLOOKUP(C52,'Points Table'!A$3:L$43,IF('R5 XCM Kin'!I52="A Grade / Juniors",4,IF('R5 XCM Kin'!I52="B Grade",6,IF('R5 XCM Kin'!I52="C Grade",8,IF('R5 XCM Kin'!I52="D Grade",10,12)))))</f>
        <v>500</v>
      </c>
    </row>
    <row r="53" spans="1:10">
      <c r="A53" s="1" t="s">
        <v>1387</v>
      </c>
      <c r="B53" s="1" t="s">
        <v>26</v>
      </c>
      <c r="C53" s="109">
        <v>2</v>
      </c>
      <c r="D53" s="36">
        <v>15</v>
      </c>
      <c r="E53" s="36" t="s">
        <v>1317</v>
      </c>
      <c r="F53" s="36" t="str">
        <f t="shared" si="0"/>
        <v>Madeleine Steele</v>
      </c>
      <c r="G53" s="36">
        <v>6</v>
      </c>
      <c r="H53" s="36" t="s">
        <v>1318</v>
      </c>
      <c r="I53" s="1" t="s">
        <v>1107</v>
      </c>
      <c r="J53" s="99">
        <f>VLOOKUP(C53,'Points Table'!A$3:L$43,IF('R5 XCM Kin'!I53="A Grade / Juniors",4,IF('R5 XCM Kin'!I53="B Grade",6,IF('R5 XCM Kin'!I53="C Grade",8,IF('R5 XCM Kin'!I53="D Grade",10,12)))))</f>
        <v>450</v>
      </c>
    </row>
    <row r="54" spans="1:10">
      <c r="A54" s="1" t="s">
        <v>19</v>
      </c>
      <c r="B54" s="1" t="s">
        <v>26</v>
      </c>
      <c r="C54" s="109">
        <v>1</v>
      </c>
      <c r="D54" s="36">
        <v>32</v>
      </c>
      <c r="E54" s="36" t="s">
        <v>1319</v>
      </c>
      <c r="F54" s="36" t="str">
        <f t="shared" si="0"/>
        <v>Susie Green</v>
      </c>
      <c r="G54" s="36">
        <v>7</v>
      </c>
      <c r="H54" s="36" t="s">
        <v>1320</v>
      </c>
      <c r="I54" s="1" t="s">
        <v>19</v>
      </c>
      <c r="J54" s="99">
        <f>VLOOKUP(C54,'Points Table'!A$3:L$43,IF('R5 XCM Kin'!I54="A Grade / Juniors",4,IF('R5 XCM Kin'!I54="B Grade",6,IF('R5 XCM Kin'!I54="C Grade",8,IF('R5 XCM Kin'!I54="D Grade",10,12)))))</f>
        <v>400</v>
      </c>
    </row>
    <row r="55" spans="1:10">
      <c r="A55" s="1" t="s">
        <v>19</v>
      </c>
      <c r="B55" s="1" t="s">
        <v>26</v>
      </c>
      <c r="C55" s="109">
        <v>2</v>
      </c>
      <c r="D55" s="36">
        <v>38</v>
      </c>
      <c r="E55" s="36" t="s">
        <v>1321</v>
      </c>
      <c r="F55" s="36" t="str">
        <f t="shared" si="0"/>
        <v>Julie Shaw</v>
      </c>
      <c r="G55" s="36">
        <v>7</v>
      </c>
      <c r="H55" s="36" t="s">
        <v>1322</v>
      </c>
      <c r="I55" s="1" t="s">
        <v>19</v>
      </c>
      <c r="J55" s="99">
        <f>VLOOKUP(C55,'Points Table'!A$3:L$43,IF('R5 XCM Kin'!I55="A Grade / Juniors",4,IF('R5 XCM Kin'!I55="B Grade",6,IF('R5 XCM Kin'!I55="C Grade",8,IF('R5 XCM Kin'!I55="D Grade",10,12)))))</f>
        <v>360</v>
      </c>
    </row>
    <row r="56" spans="1:10">
      <c r="A56" s="1" t="s">
        <v>19</v>
      </c>
      <c r="B56" s="1" t="s">
        <v>26</v>
      </c>
      <c r="C56" s="109">
        <v>3</v>
      </c>
      <c r="D56" s="36">
        <v>33</v>
      </c>
      <c r="E56" s="36" t="s">
        <v>1323</v>
      </c>
      <c r="F56" s="36" t="str">
        <f t="shared" si="0"/>
        <v>Alison Harris</v>
      </c>
      <c r="G56" s="36">
        <v>6</v>
      </c>
      <c r="H56" s="36" t="s">
        <v>1324</v>
      </c>
      <c r="I56" s="1" t="s">
        <v>19</v>
      </c>
      <c r="J56" s="99">
        <f>VLOOKUP(C56,'Points Table'!A$3:L$43,IF('R5 XCM Kin'!I56="A Grade / Juniors",4,IF('R5 XCM Kin'!I56="B Grade",6,IF('R5 XCM Kin'!I56="C Grade",8,IF('R5 XCM Kin'!I56="D Grade",10,12)))))</f>
        <v>336</v>
      </c>
    </row>
    <row r="57" spans="1:10">
      <c r="A57" s="1" t="s">
        <v>21</v>
      </c>
      <c r="B57" s="1" t="s">
        <v>26</v>
      </c>
      <c r="C57" s="109">
        <v>1</v>
      </c>
      <c r="D57" s="36">
        <v>142</v>
      </c>
      <c r="E57" s="36" t="s">
        <v>1179</v>
      </c>
      <c r="F57" s="36" t="str">
        <f t="shared" si="0"/>
        <v>Michelle Krockenberger</v>
      </c>
      <c r="G57" s="36">
        <v>7</v>
      </c>
      <c r="H57" s="36" t="s">
        <v>1325</v>
      </c>
      <c r="I57" s="1" t="s">
        <v>21</v>
      </c>
      <c r="J57" s="99">
        <f>VLOOKUP(C57,'Points Table'!A$3:L$43,IF('R5 XCM Kin'!I57="A Grade / Juniors",4,IF('R5 XCM Kin'!I57="B Grade",6,IF('R5 XCM Kin'!I57="C Grade",8,IF('R5 XCM Kin'!I57="D Grade",10,12)))))</f>
        <v>350</v>
      </c>
    </row>
    <row r="58" spans="1:10">
      <c r="A58" s="1" t="s">
        <v>21</v>
      </c>
      <c r="B58" s="1" t="s">
        <v>26</v>
      </c>
      <c r="C58" s="109">
        <v>2</v>
      </c>
      <c r="D58" s="36">
        <v>141</v>
      </c>
      <c r="E58" s="36" t="s">
        <v>1326</v>
      </c>
      <c r="F58" s="36" t="str">
        <f t="shared" si="0"/>
        <v>Alison Dermody</v>
      </c>
      <c r="G58" s="36">
        <v>6</v>
      </c>
      <c r="H58" s="36" t="s">
        <v>1327</v>
      </c>
      <c r="I58" s="1" t="s">
        <v>21</v>
      </c>
      <c r="J58" s="99">
        <f>VLOOKUP(C58,'Points Table'!A$3:L$43,IF('R5 XCM Kin'!I58="A Grade / Juniors",4,IF('R5 XCM Kin'!I58="B Grade",6,IF('R5 XCM Kin'!I58="C Grade",8,IF('R5 XCM Kin'!I58="D Grade",10,12)))))</f>
        <v>315</v>
      </c>
    </row>
    <row r="59" spans="1:10">
      <c r="A59" s="1" t="s">
        <v>21</v>
      </c>
      <c r="B59" s="1" t="s">
        <v>26</v>
      </c>
      <c r="C59" s="109">
        <v>3</v>
      </c>
      <c r="D59" s="36">
        <v>143</v>
      </c>
      <c r="E59" s="36" t="s">
        <v>1182</v>
      </c>
      <c r="F59" s="36" t="str">
        <f t="shared" si="0"/>
        <v>Mareike Miller</v>
      </c>
      <c r="G59" s="36">
        <v>6</v>
      </c>
      <c r="H59" s="36" t="s">
        <v>1328</v>
      </c>
      <c r="I59" s="1" t="s">
        <v>21</v>
      </c>
      <c r="J59" s="99">
        <f>VLOOKUP(C59,'Points Table'!A$3:L$43,IF('R5 XCM Kin'!I59="A Grade / Juniors",4,IF('R5 XCM Kin'!I59="B Grade",6,IF('R5 XCM Kin'!I59="C Grade",8,IF('R5 XCM Kin'!I59="D Grade",10,12)))))</f>
        <v>294</v>
      </c>
    </row>
    <row r="60" spans="1:10">
      <c r="A60" s="1" t="s">
        <v>21</v>
      </c>
      <c r="B60" s="1" t="s">
        <v>26</v>
      </c>
      <c r="C60" s="109">
        <v>4</v>
      </c>
      <c r="D60" s="36">
        <v>144</v>
      </c>
      <c r="E60" s="36" t="s">
        <v>1181</v>
      </c>
      <c r="F60" s="36" t="str">
        <f t="shared" si="0"/>
        <v>Elina Nurmela</v>
      </c>
      <c r="G60" s="36">
        <v>4</v>
      </c>
      <c r="H60" s="36" t="s">
        <v>1329</v>
      </c>
      <c r="I60" s="1" t="s">
        <v>21</v>
      </c>
      <c r="J60" s="99">
        <f>VLOOKUP(C60,'Points Table'!A$3:L$43,IF('R5 XCM Kin'!I60="A Grade / Juniors",4,IF('R5 XCM Kin'!I60="B Grade",6,IF('R5 XCM Kin'!I60="C Grade",8,IF('R5 XCM Kin'!I60="D Grade",10,12)))))</f>
        <v>280</v>
      </c>
    </row>
    <row r="61" spans="1:10">
      <c r="A61" s="1" t="s">
        <v>1101</v>
      </c>
      <c r="B61" s="1" t="s">
        <v>27</v>
      </c>
      <c r="C61" s="109">
        <v>1</v>
      </c>
      <c r="D61" s="36">
        <v>205</v>
      </c>
      <c r="E61" s="36" t="s">
        <v>1330</v>
      </c>
      <c r="F61" s="36" t="s">
        <v>957</v>
      </c>
      <c r="G61" s="36">
        <v>10</v>
      </c>
      <c r="H61" s="36" t="s">
        <v>1331</v>
      </c>
      <c r="I61" s="1" t="s">
        <v>1101</v>
      </c>
      <c r="J61" s="99">
        <f>VLOOKUP(C61,'Points Table'!A$3:L$43,IF('R5 XCM Kin'!I61="A Grade / Juniors",4,IF('R5 XCM Kin'!I61="B Grade",6,IF('R5 XCM Kin'!I61="C Grade",8,IF('R5 XCM Kin'!I61="D Grade",10,12)))))</f>
        <v>250</v>
      </c>
    </row>
    <row r="62" spans="1:10" s="1" customFormat="1">
      <c r="C62" s="109">
        <v>1</v>
      </c>
      <c r="D62" s="36"/>
      <c r="E62" s="36" t="s">
        <v>1330</v>
      </c>
      <c r="F62" s="36" t="s">
        <v>1401</v>
      </c>
      <c r="G62" s="36"/>
      <c r="H62" s="36"/>
      <c r="I62" s="1" t="s">
        <v>1101</v>
      </c>
      <c r="J62" s="99">
        <f>VLOOKUP(C62,'Points Table'!A$3:L$43,IF('R5 XCM Kin'!I62="A Grade / Juniors",4,IF('R5 XCM Kin'!I62="B Grade",6,IF('R5 XCM Kin'!I62="C Grade",8,IF('R5 XCM Kin'!I62="D Grade",10,12)))))</f>
        <v>250</v>
      </c>
    </row>
    <row r="63" spans="1:10">
      <c r="A63" s="1" t="s">
        <v>1101</v>
      </c>
      <c r="B63" s="1" t="s">
        <v>27</v>
      </c>
      <c r="C63" s="109">
        <v>2</v>
      </c>
      <c r="D63" s="36">
        <v>212</v>
      </c>
      <c r="E63" s="36" t="s">
        <v>1332</v>
      </c>
      <c r="F63" s="36" t="s">
        <v>968</v>
      </c>
      <c r="G63" s="36">
        <v>10</v>
      </c>
      <c r="H63" s="36" t="s">
        <v>1333</v>
      </c>
      <c r="I63" s="1" t="s">
        <v>1101</v>
      </c>
      <c r="J63" s="99">
        <f>VLOOKUP(C63,'Points Table'!A$3:L$43,IF('R5 XCM Kin'!I63="A Grade / Juniors",4,IF('R5 XCM Kin'!I63="B Grade",6,IF('R5 XCM Kin'!I63="C Grade",8,IF('R5 XCM Kin'!I63="D Grade",10,12)))))</f>
        <v>225</v>
      </c>
    </row>
    <row r="64" spans="1:10" s="1" customFormat="1">
      <c r="B64" s="17" t="s">
        <v>1393</v>
      </c>
      <c r="C64" s="109">
        <v>2</v>
      </c>
      <c r="D64" s="36"/>
      <c r="E64" s="36" t="s">
        <v>1332</v>
      </c>
      <c r="F64" s="110" t="s">
        <v>1047</v>
      </c>
      <c r="G64" s="36"/>
      <c r="H64" s="36"/>
      <c r="I64" s="1" t="s">
        <v>1101</v>
      </c>
      <c r="J64" s="99">
        <f>VLOOKUP(C64,'Points Table'!A$3:L$43,IF('R5 XCM Kin'!I64="A Grade / Juniors",4,IF('R5 XCM Kin'!I64="B Grade",6,IF('R5 XCM Kin'!I64="C Grade",8,IF('R5 XCM Kin'!I64="D Grade",10,12)))))</f>
        <v>225</v>
      </c>
    </row>
    <row r="65" spans="1:10">
      <c r="A65" s="1" t="s">
        <v>1101</v>
      </c>
      <c r="B65" s="1" t="s">
        <v>27</v>
      </c>
      <c r="C65" s="109">
        <v>3</v>
      </c>
      <c r="D65" s="36">
        <v>206</v>
      </c>
      <c r="E65" s="36" t="s">
        <v>1334</v>
      </c>
      <c r="F65" s="36" t="s">
        <v>1408</v>
      </c>
      <c r="G65" s="36">
        <v>10</v>
      </c>
      <c r="H65" s="36" t="s">
        <v>1335</v>
      </c>
      <c r="I65" s="1" t="s">
        <v>1101</v>
      </c>
      <c r="J65" s="99">
        <f>VLOOKUP(C65,'Points Table'!A$3:L$43,IF('R5 XCM Kin'!I65="A Grade / Juniors",4,IF('R5 XCM Kin'!I65="B Grade",6,IF('R5 XCM Kin'!I65="C Grade",8,IF('R5 XCM Kin'!I65="D Grade",10,12)))))</f>
        <v>210</v>
      </c>
    </row>
    <row r="66" spans="1:10" s="1" customFormat="1">
      <c r="C66" s="109">
        <v>3</v>
      </c>
      <c r="D66" s="36"/>
      <c r="E66" s="36" t="s">
        <v>1334</v>
      </c>
      <c r="F66" s="36" t="s">
        <v>999</v>
      </c>
      <c r="G66" s="36"/>
      <c r="H66" s="36"/>
      <c r="I66" s="1" t="s">
        <v>1101</v>
      </c>
      <c r="J66" s="99">
        <f>VLOOKUP(C66,'Points Table'!A$3:L$43,IF('R5 XCM Kin'!I66="A Grade / Juniors",4,IF('R5 XCM Kin'!I66="B Grade",6,IF('R5 XCM Kin'!I66="C Grade",8,IF('R5 XCM Kin'!I66="D Grade",10,12)))))</f>
        <v>210</v>
      </c>
    </row>
    <row r="67" spans="1:10">
      <c r="A67" s="1" t="s">
        <v>1101</v>
      </c>
      <c r="B67" s="1" t="s">
        <v>27</v>
      </c>
      <c r="C67" s="109">
        <v>4</v>
      </c>
      <c r="D67" s="36">
        <v>202</v>
      </c>
      <c r="E67" s="36" t="s">
        <v>1187</v>
      </c>
      <c r="F67" s="36" t="s">
        <v>1189</v>
      </c>
      <c r="G67" s="36">
        <v>9</v>
      </c>
      <c r="H67" s="36" t="s">
        <v>1336</v>
      </c>
      <c r="I67" s="1" t="s">
        <v>1101</v>
      </c>
      <c r="J67" s="99">
        <f>VLOOKUP(C67,'Points Table'!A$3:L$43,IF('R5 XCM Kin'!I67="A Grade / Juniors",4,IF('R5 XCM Kin'!I67="B Grade",6,IF('R5 XCM Kin'!I67="C Grade",8,IF('R5 XCM Kin'!I67="D Grade",10,12)))))</f>
        <v>200</v>
      </c>
    </row>
    <row r="68" spans="1:10" s="1" customFormat="1">
      <c r="B68" s="17" t="s">
        <v>1393</v>
      </c>
      <c r="C68" s="109">
        <v>4</v>
      </c>
      <c r="D68" s="36"/>
      <c r="E68" s="36" t="s">
        <v>1187</v>
      </c>
      <c r="F68" s="110" t="s">
        <v>1188</v>
      </c>
      <c r="G68" s="36"/>
      <c r="H68" s="36"/>
      <c r="I68" s="1" t="s">
        <v>1101</v>
      </c>
      <c r="J68" s="99">
        <f>VLOOKUP(C68,'Points Table'!A$3:L$43,IF('R5 XCM Kin'!I68="A Grade / Juniors",4,IF('R5 XCM Kin'!I68="B Grade",6,IF('R5 XCM Kin'!I68="C Grade",8,IF('R5 XCM Kin'!I68="D Grade",10,12)))))</f>
        <v>200</v>
      </c>
    </row>
    <row r="69" spans="1:10">
      <c r="A69" s="1" t="s">
        <v>1101</v>
      </c>
      <c r="B69" s="1" t="s">
        <v>27</v>
      </c>
      <c r="C69" s="109">
        <v>5</v>
      </c>
      <c r="D69" s="36">
        <v>201</v>
      </c>
      <c r="E69" s="36" t="s">
        <v>1337</v>
      </c>
      <c r="F69" s="36" t="s">
        <v>1403</v>
      </c>
      <c r="G69" s="36">
        <v>9</v>
      </c>
      <c r="H69" s="36" t="s">
        <v>1338</v>
      </c>
      <c r="I69" s="1" t="s">
        <v>1101</v>
      </c>
      <c r="J69" s="99">
        <f>VLOOKUP(C69,'Points Table'!A$3:L$43,IF('R5 XCM Kin'!I69="A Grade / Juniors",4,IF('R5 XCM Kin'!I69="B Grade",6,IF('R5 XCM Kin'!I69="C Grade",8,IF('R5 XCM Kin'!I69="D Grade",10,12)))))</f>
        <v>195</v>
      </c>
    </row>
    <row r="70" spans="1:10" s="1" customFormat="1">
      <c r="C70" s="109">
        <v>5</v>
      </c>
      <c r="D70" s="36"/>
      <c r="E70" s="36" t="s">
        <v>1337</v>
      </c>
      <c r="F70" s="36" t="s">
        <v>1404</v>
      </c>
      <c r="G70" s="36"/>
      <c r="H70" s="36"/>
      <c r="I70" s="1" t="s">
        <v>1101</v>
      </c>
      <c r="J70" s="99">
        <f>VLOOKUP(C70,'Points Table'!A$3:L$43,IF('R5 XCM Kin'!I70="A Grade / Juniors",4,IF('R5 XCM Kin'!I70="B Grade",6,IF('R5 XCM Kin'!I70="C Grade",8,IF('R5 XCM Kin'!I70="D Grade",10,12)))))</f>
        <v>195</v>
      </c>
    </row>
    <row r="71" spans="1:10">
      <c r="A71" s="1" t="s">
        <v>1101</v>
      </c>
      <c r="B71" s="1" t="s">
        <v>27</v>
      </c>
      <c r="C71" s="109">
        <v>6</v>
      </c>
      <c r="D71" s="36">
        <v>208</v>
      </c>
      <c r="E71" s="36" t="s">
        <v>1339</v>
      </c>
      <c r="F71" s="36" t="s">
        <v>1402</v>
      </c>
      <c r="G71" s="36">
        <v>7</v>
      </c>
      <c r="H71" s="36" t="s">
        <v>1340</v>
      </c>
      <c r="I71" s="1" t="s">
        <v>1101</v>
      </c>
      <c r="J71" s="99">
        <f>VLOOKUP(C71,'Points Table'!A$3:L$43,IF('R5 XCM Kin'!I71="A Grade / Juniors",4,IF('R5 XCM Kin'!I71="B Grade",6,IF('R5 XCM Kin'!I71="C Grade",8,IF('R5 XCM Kin'!I71="D Grade",10,12)))))</f>
        <v>190</v>
      </c>
    </row>
    <row r="72" spans="1:10" s="1" customFormat="1">
      <c r="B72" s="17" t="s">
        <v>1393</v>
      </c>
      <c r="C72" s="109">
        <v>6</v>
      </c>
      <c r="D72" s="36"/>
      <c r="E72" s="36" t="s">
        <v>1339</v>
      </c>
      <c r="F72" s="110" t="s">
        <v>1407</v>
      </c>
      <c r="G72" s="36"/>
      <c r="H72" s="36"/>
      <c r="I72" s="1" t="s">
        <v>1101</v>
      </c>
      <c r="J72" s="99">
        <f>VLOOKUP(C72,'Points Table'!A$3:L$43,IF('R5 XCM Kin'!I72="A Grade / Juniors",4,IF('R5 XCM Kin'!I72="B Grade",6,IF('R5 XCM Kin'!I72="C Grade",8,IF('R5 XCM Kin'!I72="D Grade",10,12)))))</f>
        <v>190</v>
      </c>
    </row>
    <row r="73" spans="1:10">
      <c r="A73" s="1" t="s">
        <v>1101</v>
      </c>
      <c r="B73" s="1" t="s">
        <v>27</v>
      </c>
      <c r="C73" s="109">
        <v>7</v>
      </c>
      <c r="D73" s="36">
        <v>204</v>
      </c>
      <c r="E73" s="36" t="s">
        <v>1341</v>
      </c>
      <c r="F73" s="36" t="s">
        <v>1405</v>
      </c>
      <c r="G73" s="36">
        <v>6</v>
      </c>
      <c r="H73" s="36" t="s">
        <v>1342</v>
      </c>
      <c r="I73" s="1" t="s">
        <v>1101</v>
      </c>
      <c r="J73" s="99">
        <f>VLOOKUP(C73,'Points Table'!A$3:L$43,IF('R5 XCM Kin'!I73="A Grade / Juniors",4,IF('R5 XCM Kin'!I73="B Grade",6,IF('R5 XCM Kin'!I73="C Grade",8,IF('R5 XCM Kin'!I73="D Grade",10,12)))))</f>
        <v>185</v>
      </c>
    </row>
    <row r="74" spans="1:10" s="1" customFormat="1">
      <c r="C74" s="109">
        <v>7</v>
      </c>
      <c r="D74" s="36"/>
      <c r="E74" s="36" t="s">
        <v>1341</v>
      </c>
      <c r="F74" s="36" t="s">
        <v>1406</v>
      </c>
      <c r="G74" s="36"/>
      <c r="H74" s="36"/>
      <c r="I74" s="1" t="s">
        <v>1101</v>
      </c>
      <c r="J74" s="99">
        <f>VLOOKUP(C74,'Points Table'!A$3:L$43,IF('R5 XCM Kin'!I74="A Grade / Juniors",4,IF('R5 XCM Kin'!I74="B Grade",6,IF('R5 XCM Kin'!I74="C Grade",8,IF('R5 XCM Kin'!I74="D Grade",10,12)))))</f>
        <v>185</v>
      </c>
    </row>
    <row r="75" spans="1:10">
      <c r="A75" s="1" t="s">
        <v>1101</v>
      </c>
      <c r="B75" s="1" t="s">
        <v>26</v>
      </c>
      <c r="C75" s="109">
        <v>1</v>
      </c>
      <c r="D75" s="36">
        <v>231</v>
      </c>
      <c r="E75" s="36" t="s">
        <v>1343</v>
      </c>
      <c r="F75" s="36" t="s">
        <v>988</v>
      </c>
      <c r="G75" s="36">
        <v>8</v>
      </c>
      <c r="H75" s="36" t="s">
        <v>1344</v>
      </c>
      <c r="I75" s="1" t="s">
        <v>1101</v>
      </c>
      <c r="J75" s="99">
        <f>VLOOKUP(C75,'Points Table'!A$3:L$43,IF('R5 XCM Kin'!I75="A Grade / Juniors",4,IF('R5 XCM Kin'!I75="B Grade",6,IF('R5 XCM Kin'!I75="C Grade",8,IF('R5 XCM Kin'!I75="D Grade",10,12)))))</f>
        <v>250</v>
      </c>
    </row>
    <row r="76" spans="1:10" s="1" customFormat="1">
      <c r="C76" s="109">
        <v>1</v>
      </c>
      <c r="D76" s="36"/>
      <c r="E76" s="36" t="s">
        <v>1343</v>
      </c>
      <c r="F76" s="36" t="s">
        <v>1400</v>
      </c>
      <c r="G76" s="36"/>
      <c r="H76" s="36"/>
      <c r="I76" s="1" t="s">
        <v>1101</v>
      </c>
      <c r="J76" s="99">
        <f>VLOOKUP(C76,'Points Table'!A$3:L$43,IF('R5 XCM Kin'!I76="A Grade / Juniors",4,IF('R5 XCM Kin'!I76="B Grade",6,IF('R5 XCM Kin'!I76="C Grade",8,IF('R5 XCM Kin'!I76="D Grade",10,12)))))</f>
        <v>250</v>
      </c>
    </row>
    <row r="77" spans="1:10">
      <c r="A77" s="1" t="s">
        <v>1101</v>
      </c>
      <c r="B77" s="1" t="s">
        <v>26</v>
      </c>
      <c r="C77" s="109">
        <v>2</v>
      </c>
      <c r="D77" s="36">
        <v>233</v>
      </c>
      <c r="E77" s="36" t="s">
        <v>1345</v>
      </c>
      <c r="F77" s="36" t="s">
        <v>1201</v>
      </c>
      <c r="G77" s="36">
        <v>6</v>
      </c>
      <c r="H77" s="36" t="s">
        <v>1346</v>
      </c>
      <c r="I77" s="1" t="s">
        <v>1101</v>
      </c>
      <c r="J77" s="99">
        <f>VLOOKUP(C77,'Points Table'!A$3:L$43,IF('R5 XCM Kin'!I77="A Grade / Juniors",4,IF('R5 XCM Kin'!I77="B Grade",6,IF('R5 XCM Kin'!I77="C Grade",8,IF('R5 XCM Kin'!I77="D Grade",10,12)))))</f>
        <v>225</v>
      </c>
    </row>
    <row r="78" spans="1:10" s="1" customFormat="1">
      <c r="C78" s="109">
        <v>2</v>
      </c>
      <c r="D78" s="36"/>
      <c r="E78" s="36" t="s">
        <v>1345</v>
      </c>
      <c r="F78" s="36" t="s">
        <v>1202</v>
      </c>
      <c r="G78" s="36"/>
      <c r="H78" s="36"/>
      <c r="I78" s="1" t="s">
        <v>1101</v>
      </c>
      <c r="J78" s="99">
        <f>VLOOKUP(C78,'Points Table'!A$3:L$43,IF('R5 XCM Kin'!I78="A Grade / Juniors",4,IF('R5 XCM Kin'!I78="B Grade",6,IF('R5 XCM Kin'!I78="C Grade",8,IF('R5 XCM Kin'!I78="D Grade",10,12)))))</f>
        <v>225</v>
      </c>
    </row>
    <row r="79" spans="1:10">
      <c r="A79" s="1" t="s">
        <v>1101</v>
      </c>
      <c r="B79" s="1" t="s">
        <v>1389</v>
      </c>
      <c r="C79" s="109">
        <v>1</v>
      </c>
      <c r="D79" s="36">
        <v>229</v>
      </c>
      <c r="E79" s="36" t="s">
        <v>1347</v>
      </c>
      <c r="F79" s="36" t="s">
        <v>963</v>
      </c>
      <c r="G79" s="36">
        <v>10</v>
      </c>
      <c r="H79" s="36" t="s">
        <v>1348</v>
      </c>
      <c r="I79" s="1" t="s">
        <v>1101</v>
      </c>
      <c r="J79" s="99">
        <f>VLOOKUP(C79,'Points Table'!A$3:L$43,IF('R5 XCM Kin'!I79="A Grade / Juniors",4,IF('R5 XCM Kin'!I79="B Grade",6,IF('R5 XCM Kin'!I79="C Grade",8,IF('R5 XCM Kin'!I79="D Grade",10,12)))))</f>
        <v>250</v>
      </c>
    </row>
    <row r="80" spans="1:10" s="1" customFormat="1">
      <c r="C80" s="109">
        <v>1</v>
      </c>
      <c r="D80" s="36"/>
      <c r="E80" s="36" t="s">
        <v>1347</v>
      </c>
      <c r="F80" s="36" t="s">
        <v>1205</v>
      </c>
      <c r="G80" s="36"/>
      <c r="H80" s="36"/>
      <c r="I80" s="1" t="s">
        <v>1101</v>
      </c>
      <c r="J80" s="99">
        <f>VLOOKUP(C80,'Points Table'!A$3:L$43,IF('R5 XCM Kin'!I80="A Grade / Juniors",4,IF('R5 XCM Kin'!I80="B Grade",6,IF('R5 XCM Kin'!I80="C Grade",8,IF('R5 XCM Kin'!I80="D Grade",10,12)))))</f>
        <v>250</v>
      </c>
    </row>
    <row r="81" spans="1:10">
      <c r="A81" s="1" t="s">
        <v>1101</v>
      </c>
      <c r="B81" s="1" t="s">
        <v>1389</v>
      </c>
      <c r="C81" s="109">
        <v>2</v>
      </c>
      <c r="D81" s="36">
        <v>237</v>
      </c>
      <c r="E81" s="36" t="s">
        <v>1349</v>
      </c>
      <c r="F81" s="36" t="s">
        <v>1398</v>
      </c>
      <c r="G81" s="36">
        <v>9</v>
      </c>
      <c r="H81" s="36" t="s">
        <v>1350</v>
      </c>
      <c r="I81" s="1" t="s">
        <v>1101</v>
      </c>
      <c r="J81" s="99">
        <f>VLOOKUP(C81,'Points Table'!A$3:L$43,IF('R5 XCM Kin'!I81="A Grade / Juniors",4,IF('R5 XCM Kin'!I81="B Grade",6,IF('R5 XCM Kin'!I81="C Grade",8,IF('R5 XCM Kin'!I81="D Grade",10,12)))))</f>
        <v>225</v>
      </c>
    </row>
    <row r="82" spans="1:10" s="1" customFormat="1">
      <c r="C82" s="109">
        <v>2</v>
      </c>
      <c r="D82" s="36"/>
      <c r="E82" s="36" t="s">
        <v>1349</v>
      </c>
      <c r="F82" s="36" t="s">
        <v>1399</v>
      </c>
      <c r="G82" s="36"/>
      <c r="H82" s="36"/>
      <c r="I82" s="1" t="s">
        <v>1101</v>
      </c>
      <c r="J82" s="99">
        <f>VLOOKUP(C82,'Points Table'!A$3:L$43,IF('R5 XCM Kin'!I82="A Grade / Juniors",4,IF('R5 XCM Kin'!I82="B Grade",6,IF('R5 XCM Kin'!I82="C Grade",8,IF('R5 XCM Kin'!I82="D Grade",10,12)))))</f>
        <v>225</v>
      </c>
    </row>
    <row r="83" spans="1:10">
      <c r="A83" s="1" t="s">
        <v>1101</v>
      </c>
      <c r="B83" s="1" t="s">
        <v>1389</v>
      </c>
      <c r="C83" s="109">
        <v>3</v>
      </c>
      <c r="D83" s="36">
        <v>234</v>
      </c>
      <c r="E83" s="36" t="s">
        <v>1351</v>
      </c>
      <c r="F83" s="36" t="s">
        <v>1207</v>
      </c>
      <c r="G83" s="36">
        <v>9</v>
      </c>
      <c r="H83" s="36" t="s">
        <v>1352</v>
      </c>
      <c r="I83" s="1" t="s">
        <v>1101</v>
      </c>
      <c r="J83" s="99">
        <f>VLOOKUP(C83,'Points Table'!A$3:L$43,IF('R5 XCM Kin'!I83="A Grade / Juniors",4,IF('R5 XCM Kin'!I83="B Grade",6,IF('R5 XCM Kin'!I83="C Grade",8,IF('R5 XCM Kin'!I83="D Grade",10,12)))))</f>
        <v>210</v>
      </c>
    </row>
    <row r="84" spans="1:10" s="1" customFormat="1">
      <c r="C84" s="109">
        <v>3</v>
      </c>
      <c r="D84" s="36"/>
      <c r="E84" s="36" t="s">
        <v>1351</v>
      </c>
      <c r="F84" s="36" t="s">
        <v>956</v>
      </c>
      <c r="G84" s="36"/>
      <c r="H84" s="36"/>
      <c r="I84" s="1" t="s">
        <v>1101</v>
      </c>
      <c r="J84" s="99">
        <f>VLOOKUP(C84,'Points Table'!A$3:L$43,IF('R5 XCM Kin'!I84="A Grade / Juniors",4,IF('R5 XCM Kin'!I84="B Grade",6,IF('R5 XCM Kin'!I84="C Grade",8,IF('R5 XCM Kin'!I84="D Grade",10,12)))))</f>
        <v>210</v>
      </c>
    </row>
    <row r="85" spans="1:10">
      <c r="A85" s="1" t="s">
        <v>1101</v>
      </c>
      <c r="B85" s="1" t="s">
        <v>1389</v>
      </c>
      <c r="C85" s="109">
        <v>4</v>
      </c>
      <c r="D85" s="36">
        <v>235</v>
      </c>
      <c r="E85" s="36" t="s">
        <v>1353</v>
      </c>
      <c r="F85" s="36" t="s">
        <v>960</v>
      </c>
      <c r="G85" s="36">
        <v>9</v>
      </c>
      <c r="H85" s="36" t="s">
        <v>1354</v>
      </c>
      <c r="I85" s="1" t="s">
        <v>1101</v>
      </c>
      <c r="J85" s="99">
        <f>VLOOKUP(C85,'Points Table'!A$3:L$43,IF('R5 XCM Kin'!I85="A Grade / Juniors",4,IF('R5 XCM Kin'!I85="B Grade",6,IF('R5 XCM Kin'!I85="C Grade",8,IF('R5 XCM Kin'!I85="D Grade",10,12)))))</f>
        <v>200</v>
      </c>
    </row>
    <row r="86" spans="1:10" s="1" customFormat="1">
      <c r="C86" s="109">
        <v>4</v>
      </c>
      <c r="D86" s="36"/>
      <c r="E86" s="36" t="s">
        <v>1353</v>
      </c>
      <c r="F86" s="36" t="s">
        <v>1397</v>
      </c>
      <c r="G86" s="36"/>
      <c r="H86" s="36"/>
      <c r="I86" s="1" t="s">
        <v>1101</v>
      </c>
      <c r="J86" s="99">
        <f>VLOOKUP(C86,'Points Table'!A$3:L$43,IF('R5 XCM Kin'!I86="A Grade / Juniors",4,IF('R5 XCM Kin'!I86="B Grade",6,IF('R5 XCM Kin'!I86="C Grade",8,IF('R5 XCM Kin'!I86="D Grade",10,12)))))</f>
        <v>200</v>
      </c>
    </row>
    <row r="87" spans="1:10">
      <c r="A87" s="1" t="s">
        <v>1101</v>
      </c>
      <c r="B87" s="1" t="s">
        <v>1389</v>
      </c>
      <c r="C87" s="109">
        <v>5</v>
      </c>
      <c r="D87" s="36">
        <v>227</v>
      </c>
      <c r="E87" s="36" t="s">
        <v>1355</v>
      </c>
      <c r="F87" s="36" t="s">
        <v>1213</v>
      </c>
      <c r="G87" s="36">
        <v>7</v>
      </c>
      <c r="H87" s="36" t="s">
        <v>1356</v>
      </c>
      <c r="I87" s="1" t="s">
        <v>1101</v>
      </c>
      <c r="J87" s="99">
        <f>VLOOKUP(C87,'Points Table'!A$3:L$43,IF('R5 XCM Kin'!I87="A Grade / Juniors",4,IF('R5 XCM Kin'!I87="B Grade",6,IF('R5 XCM Kin'!I87="C Grade",8,IF('R5 XCM Kin'!I87="D Grade",10,12)))))</f>
        <v>195</v>
      </c>
    </row>
    <row r="88" spans="1:10" s="1" customFormat="1">
      <c r="C88" s="109">
        <v>5</v>
      </c>
      <c r="D88" s="36"/>
      <c r="E88" s="36" t="s">
        <v>1355</v>
      </c>
      <c r="F88" s="36" t="s">
        <v>1212</v>
      </c>
      <c r="G88" s="36"/>
      <c r="H88" s="36"/>
      <c r="I88" s="1" t="s">
        <v>1101</v>
      </c>
      <c r="J88" s="99">
        <f>VLOOKUP(C88,'Points Table'!A$3:L$43,IF('R5 XCM Kin'!I88="A Grade / Juniors",4,IF('R5 XCM Kin'!I88="B Grade",6,IF('R5 XCM Kin'!I88="C Grade",8,IF('R5 XCM Kin'!I88="D Grade",10,12)))))</f>
        <v>195</v>
      </c>
    </row>
    <row r="89" spans="1:10">
      <c r="A89" s="1" t="s">
        <v>1390</v>
      </c>
      <c r="B89" s="1" t="s">
        <v>27</v>
      </c>
      <c r="C89" s="109">
        <v>1</v>
      </c>
      <c r="D89" s="36">
        <v>302</v>
      </c>
      <c r="E89" s="36" t="s">
        <v>1357</v>
      </c>
      <c r="F89" s="36" t="str">
        <f t="shared" ref="F89:F110" si="1">PROPER(E89)</f>
        <v>Joshua Cranage</v>
      </c>
      <c r="G89" s="36">
        <v>9</v>
      </c>
      <c r="H89" s="36" t="s">
        <v>1358</v>
      </c>
      <c r="I89" s="1" t="s">
        <v>1107</v>
      </c>
      <c r="J89" s="99">
        <f>VLOOKUP(C89,'Points Table'!A$3:L$43,IF('R5 XCM Kin'!I89="A Grade / Juniors",4,IF('R5 XCM Kin'!I89="B Grade",6,IF('R5 XCM Kin'!I89="C Grade",8,IF('R5 XCM Kin'!I89="D Grade",10,12)))))</f>
        <v>500</v>
      </c>
    </row>
    <row r="90" spans="1:10">
      <c r="A90" s="1" t="s">
        <v>1390</v>
      </c>
      <c r="B90" s="1" t="s">
        <v>27</v>
      </c>
      <c r="C90" s="109">
        <v>2</v>
      </c>
      <c r="D90" s="36">
        <v>301</v>
      </c>
      <c r="E90" s="36" t="s">
        <v>1217</v>
      </c>
      <c r="F90" s="36" t="str">
        <f t="shared" si="1"/>
        <v>Sam Bush</v>
      </c>
      <c r="G90" s="36">
        <v>9</v>
      </c>
      <c r="H90" s="36" t="s">
        <v>1359</v>
      </c>
      <c r="I90" s="1" t="s">
        <v>1107</v>
      </c>
      <c r="J90" s="99">
        <f>VLOOKUP(C90,'Points Table'!A$3:L$43,IF('R5 XCM Kin'!I90="A Grade / Juniors",4,IF('R5 XCM Kin'!I90="B Grade",6,IF('R5 XCM Kin'!I90="C Grade",8,IF('R5 XCM Kin'!I90="D Grade",10,12)))))</f>
        <v>450</v>
      </c>
    </row>
    <row r="91" spans="1:10">
      <c r="A91" s="1" t="s">
        <v>1390</v>
      </c>
      <c r="B91" s="1" t="s">
        <v>27</v>
      </c>
      <c r="C91" s="109">
        <v>3</v>
      </c>
      <c r="D91" s="36">
        <v>304</v>
      </c>
      <c r="E91" s="36" t="s">
        <v>1360</v>
      </c>
      <c r="F91" s="36" t="str">
        <f t="shared" si="1"/>
        <v>Jack Young</v>
      </c>
      <c r="G91" s="36">
        <v>8</v>
      </c>
      <c r="H91" s="36" t="s">
        <v>1361</v>
      </c>
      <c r="I91" s="1" t="s">
        <v>1107</v>
      </c>
      <c r="J91" s="99">
        <f>VLOOKUP(C91,'Points Table'!A$3:L$43,IF('R5 XCM Kin'!I91="A Grade / Juniors",4,IF('R5 XCM Kin'!I91="B Grade",6,IF('R5 XCM Kin'!I91="C Grade",8,IF('R5 XCM Kin'!I91="D Grade",10,12)))))</f>
        <v>420</v>
      </c>
    </row>
    <row r="92" spans="1:10">
      <c r="A92" s="1" t="s">
        <v>1390</v>
      </c>
      <c r="B92" s="1" t="s">
        <v>27</v>
      </c>
      <c r="C92" s="109">
        <v>4</v>
      </c>
      <c r="D92" s="36">
        <v>303</v>
      </c>
      <c r="E92" s="36" t="s">
        <v>1362</v>
      </c>
      <c r="F92" s="36" t="str">
        <f t="shared" si="1"/>
        <v>Declan King</v>
      </c>
      <c r="G92" s="36">
        <v>8</v>
      </c>
      <c r="H92" s="36" t="s">
        <v>1363</v>
      </c>
      <c r="I92" s="1" t="s">
        <v>1107</v>
      </c>
      <c r="J92" s="99">
        <f>VLOOKUP(C92,'Points Table'!A$3:L$43,IF('R5 XCM Kin'!I92="A Grade / Juniors",4,IF('R5 XCM Kin'!I92="B Grade",6,IF('R5 XCM Kin'!I92="C Grade",8,IF('R5 XCM Kin'!I92="D Grade",10,12)))))</f>
        <v>400</v>
      </c>
    </row>
    <row r="93" spans="1:10">
      <c r="A93" s="1" t="s">
        <v>1391</v>
      </c>
      <c r="B93" s="1" t="s">
        <v>27</v>
      </c>
      <c r="C93" s="109">
        <v>1</v>
      </c>
      <c r="D93" s="36">
        <v>503</v>
      </c>
      <c r="E93" s="36" t="s">
        <v>1364</v>
      </c>
      <c r="F93" s="36" t="str">
        <f t="shared" si="1"/>
        <v>Louis Freschi</v>
      </c>
      <c r="G93" s="36">
        <v>5</v>
      </c>
      <c r="H93" s="36" t="s">
        <v>1365</v>
      </c>
      <c r="I93" s="1" t="s">
        <v>1107</v>
      </c>
      <c r="J93" s="99">
        <f>VLOOKUP(C93,'Points Table'!A$3:L$43,IF('R5 XCM Kin'!I93="A Grade / Juniors",4,IF('R5 XCM Kin'!I93="B Grade",6,IF('R5 XCM Kin'!I93="C Grade",8,IF('R5 XCM Kin'!I93="D Grade",10,12)))))</f>
        <v>500</v>
      </c>
    </row>
    <row r="94" spans="1:10">
      <c r="A94" s="1" t="s">
        <v>1391</v>
      </c>
      <c r="B94" s="1" t="s">
        <v>27</v>
      </c>
      <c r="C94" s="109">
        <v>2</v>
      </c>
      <c r="D94" s="36">
        <v>505</v>
      </c>
      <c r="E94" s="36" t="s">
        <v>1366</v>
      </c>
      <c r="F94" s="36" t="str">
        <f t="shared" si="1"/>
        <v>Andrew Tidswell</v>
      </c>
      <c r="G94" s="36">
        <v>5</v>
      </c>
      <c r="H94" s="36" t="s">
        <v>1367</v>
      </c>
      <c r="I94" s="1" t="s">
        <v>1107</v>
      </c>
      <c r="J94" s="99">
        <f>VLOOKUP(C94,'Points Table'!A$3:L$43,IF('R5 XCM Kin'!I94="A Grade / Juniors",4,IF('R5 XCM Kin'!I94="B Grade",6,IF('R5 XCM Kin'!I94="C Grade",8,IF('R5 XCM Kin'!I94="D Grade",10,12)))))</f>
        <v>450</v>
      </c>
    </row>
    <row r="95" spans="1:10">
      <c r="A95" s="1" t="s">
        <v>1391</v>
      </c>
      <c r="B95" s="1" t="s">
        <v>27</v>
      </c>
      <c r="C95" s="109">
        <v>3</v>
      </c>
      <c r="D95" s="36">
        <v>502</v>
      </c>
      <c r="E95" s="36" t="s">
        <v>1368</v>
      </c>
      <c r="F95" s="36" t="str">
        <f t="shared" si="1"/>
        <v>Felix Bull</v>
      </c>
      <c r="G95" s="36">
        <v>5</v>
      </c>
      <c r="H95" s="36" t="s">
        <v>1369</v>
      </c>
      <c r="I95" s="1" t="s">
        <v>1107</v>
      </c>
      <c r="J95" s="99">
        <f>VLOOKUP(C95,'Points Table'!A$3:L$43,IF('R5 XCM Kin'!I95="A Grade / Juniors",4,IF('R5 XCM Kin'!I95="B Grade",6,IF('R5 XCM Kin'!I95="C Grade",8,IF('R5 XCM Kin'!I95="D Grade",10,12)))))</f>
        <v>420</v>
      </c>
    </row>
    <row r="96" spans="1:10">
      <c r="A96" s="1" t="s">
        <v>1391</v>
      </c>
      <c r="B96" s="1" t="s">
        <v>27</v>
      </c>
      <c r="C96" s="109">
        <v>4</v>
      </c>
      <c r="D96" s="36">
        <v>506</v>
      </c>
      <c r="E96" s="36" t="s">
        <v>1370</v>
      </c>
      <c r="F96" s="36" t="str">
        <f t="shared" si="1"/>
        <v>Tom Williams</v>
      </c>
      <c r="G96" s="36">
        <v>4</v>
      </c>
      <c r="H96" s="36" t="s">
        <v>1371</v>
      </c>
      <c r="I96" s="1" t="s">
        <v>1107</v>
      </c>
      <c r="J96" s="99">
        <f>VLOOKUP(C96,'Points Table'!A$3:L$43,IF('R5 XCM Kin'!I96="A Grade / Juniors",4,IF('R5 XCM Kin'!I96="B Grade",6,IF('R5 XCM Kin'!I96="C Grade",8,IF('R5 XCM Kin'!I96="D Grade",10,12)))))</f>
        <v>400</v>
      </c>
    </row>
    <row r="97" spans="1:10">
      <c r="A97" s="1" t="s">
        <v>1391</v>
      </c>
      <c r="B97" s="1" t="s">
        <v>27</v>
      </c>
      <c r="C97" s="109">
        <v>5</v>
      </c>
      <c r="D97" s="36">
        <v>501</v>
      </c>
      <c r="E97" s="36" t="s">
        <v>1372</v>
      </c>
      <c r="F97" s="36" t="str">
        <f t="shared" si="1"/>
        <v>Brody Angel</v>
      </c>
      <c r="G97" s="36">
        <v>3</v>
      </c>
      <c r="H97" s="36" t="s">
        <v>1373</v>
      </c>
      <c r="I97" s="1" t="s">
        <v>1107</v>
      </c>
      <c r="J97" s="99">
        <f>VLOOKUP(C97,'Points Table'!A$3:L$43,IF('R5 XCM Kin'!I97="A Grade / Juniors",4,IF('R5 XCM Kin'!I97="B Grade",6,IF('R5 XCM Kin'!I97="C Grade",8,IF('R5 XCM Kin'!I97="D Grade",10,12)))))</f>
        <v>390</v>
      </c>
    </row>
    <row r="98" spans="1:10">
      <c r="A98" s="1" t="s">
        <v>1392</v>
      </c>
      <c r="B98" s="1" t="s">
        <v>27</v>
      </c>
      <c r="C98" s="109">
        <v>1</v>
      </c>
      <c r="D98" s="36">
        <v>504</v>
      </c>
      <c r="E98" s="36" t="s">
        <v>1223</v>
      </c>
      <c r="F98" s="36" t="str">
        <f t="shared" si="1"/>
        <v>Fraser Oertel</v>
      </c>
      <c r="G98" s="36">
        <v>3</v>
      </c>
      <c r="H98" s="36" t="s">
        <v>1374</v>
      </c>
      <c r="I98" s="1" t="s">
        <v>1107</v>
      </c>
      <c r="J98" s="99">
        <f>VLOOKUP(C98,'Points Table'!A$3:L$43,IF('R5 XCM Kin'!I98="A Grade / Juniors",4,IF('R5 XCM Kin'!I98="B Grade",6,IF('R5 XCM Kin'!I98="C Grade",8,IF('R5 XCM Kin'!I98="D Grade",10,12)))))</f>
        <v>500</v>
      </c>
    </row>
    <row r="99" spans="1:10">
      <c r="A99" s="1" t="s">
        <v>1394</v>
      </c>
      <c r="B99" s="1" t="s">
        <v>1393</v>
      </c>
      <c r="C99" s="109">
        <v>1</v>
      </c>
      <c r="D99" s="36">
        <v>527</v>
      </c>
      <c r="E99" s="36" t="s">
        <v>1375</v>
      </c>
      <c r="F99" s="36" t="s">
        <v>1409</v>
      </c>
      <c r="G99" s="36">
        <v>5</v>
      </c>
      <c r="H99" s="36" t="s">
        <v>1376</v>
      </c>
      <c r="I99" s="1" t="s">
        <v>1101</v>
      </c>
      <c r="J99" s="99">
        <f>VLOOKUP(C99,'Points Table'!A$3:L$43,IF('R5 XCM Kin'!I99="A Grade / Juniors",4,IF('R5 XCM Kin'!I99="B Grade",6,IF('R5 XCM Kin'!I99="C Grade",8,IF('R5 XCM Kin'!I99="D Grade",10,12)))))</f>
        <v>250</v>
      </c>
    </row>
    <row r="100" spans="1:10" s="1" customFormat="1">
      <c r="C100" s="109">
        <v>1</v>
      </c>
      <c r="D100" s="36"/>
      <c r="E100" s="36" t="s">
        <v>1375</v>
      </c>
      <c r="F100" s="36" t="s">
        <v>1058</v>
      </c>
      <c r="G100" s="36"/>
      <c r="H100" s="36"/>
      <c r="I100" s="1" t="s">
        <v>1101</v>
      </c>
      <c r="J100" s="99">
        <f>VLOOKUP(C100,'Points Table'!A$3:L$43,IF('R5 XCM Kin'!I100="A Grade / Juniors",4,IF('R5 XCM Kin'!I100="B Grade",6,IF('R5 XCM Kin'!I100="C Grade",8,IF('R5 XCM Kin'!I100="D Grade",10,12)))))</f>
        <v>250</v>
      </c>
    </row>
    <row r="101" spans="1:10">
      <c r="A101" s="1" t="s">
        <v>1394</v>
      </c>
      <c r="B101" s="1" t="s">
        <v>1393</v>
      </c>
      <c r="C101" s="109">
        <v>2</v>
      </c>
      <c r="D101" s="36">
        <v>526</v>
      </c>
      <c r="E101" s="36" t="s">
        <v>1377</v>
      </c>
      <c r="F101" s="36" t="s">
        <v>1059</v>
      </c>
      <c r="G101" s="36">
        <v>4</v>
      </c>
      <c r="H101" s="36" t="s">
        <v>1378</v>
      </c>
      <c r="I101" s="1" t="s">
        <v>1101</v>
      </c>
      <c r="J101" s="99">
        <f>VLOOKUP(C101,'Points Table'!A$3:L$43,IF('R5 XCM Kin'!I101="A Grade / Juniors",4,IF('R5 XCM Kin'!I101="B Grade",6,IF('R5 XCM Kin'!I101="C Grade",8,IF('R5 XCM Kin'!I101="D Grade",10,12)))))</f>
        <v>225</v>
      </c>
    </row>
    <row r="102" spans="1:10" s="1" customFormat="1">
      <c r="C102" s="109">
        <v>2</v>
      </c>
      <c r="D102" s="36"/>
      <c r="E102" s="36" t="s">
        <v>1377</v>
      </c>
      <c r="F102" s="36" t="s">
        <v>1060</v>
      </c>
      <c r="G102" s="36"/>
      <c r="H102" s="36"/>
      <c r="I102" s="1" t="s">
        <v>1101</v>
      </c>
      <c r="J102" s="99">
        <f>VLOOKUP(C102,'Points Table'!A$3:L$43,IF('R5 XCM Kin'!I102="A Grade / Juniors",4,IF('R5 XCM Kin'!I102="B Grade",6,IF('R5 XCM Kin'!I102="C Grade",8,IF('R5 XCM Kin'!I102="D Grade",10,12)))))</f>
        <v>225</v>
      </c>
    </row>
    <row r="103" spans="1:10">
      <c r="A103" s="1" t="s">
        <v>1395</v>
      </c>
      <c r="B103" s="1" t="s">
        <v>1393</v>
      </c>
      <c r="C103" s="109">
        <v>1</v>
      </c>
      <c r="D103" s="36">
        <v>321</v>
      </c>
      <c r="E103" s="36" t="s">
        <v>1379</v>
      </c>
      <c r="F103" s="36" t="s">
        <v>1040</v>
      </c>
      <c r="G103" s="36">
        <v>9</v>
      </c>
      <c r="H103" s="36" t="s">
        <v>1380</v>
      </c>
      <c r="I103" s="1" t="s">
        <v>1101</v>
      </c>
      <c r="J103" s="99">
        <f>VLOOKUP(C103,'Points Table'!A$3:L$43,IF('R5 XCM Kin'!I103="A Grade / Juniors",4,IF('R5 XCM Kin'!I103="B Grade",6,IF('R5 XCM Kin'!I103="C Grade",8,IF('R5 XCM Kin'!I103="D Grade",10,12)))))</f>
        <v>250</v>
      </c>
    </row>
    <row r="104" spans="1:10" s="1" customFormat="1">
      <c r="C104" s="109">
        <v>1</v>
      </c>
      <c r="D104" s="36"/>
      <c r="E104" s="36" t="s">
        <v>1379</v>
      </c>
      <c r="F104" s="36" t="s">
        <v>1410</v>
      </c>
      <c r="G104" s="36"/>
      <c r="H104" s="36"/>
      <c r="I104" s="1" t="s">
        <v>1101</v>
      </c>
      <c r="J104" s="99">
        <f>VLOOKUP(C104,'Points Table'!A$3:L$43,IF('R5 XCM Kin'!I104="A Grade / Juniors",4,IF('R5 XCM Kin'!I104="B Grade",6,IF('R5 XCM Kin'!I104="C Grade",8,IF('R5 XCM Kin'!I104="D Grade",10,12)))))</f>
        <v>250</v>
      </c>
    </row>
    <row r="105" spans="1:10">
      <c r="A105" s="1" t="s">
        <v>1395</v>
      </c>
      <c r="B105" s="1" t="s">
        <v>1393</v>
      </c>
      <c r="C105" s="109">
        <v>2</v>
      </c>
      <c r="D105" s="36">
        <v>322</v>
      </c>
      <c r="E105" s="36" t="s">
        <v>1381</v>
      </c>
      <c r="F105" s="36" t="s">
        <v>1411</v>
      </c>
      <c r="G105" s="36">
        <v>8</v>
      </c>
      <c r="H105" s="36" t="s">
        <v>1382</v>
      </c>
      <c r="I105" s="1" t="s">
        <v>1101</v>
      </c>
      <c r="J105" s="99">
        <f>VLOOKUP(C105,'Points Table'!A$3:L$43,IF('R5 XCM Kin'!I105="A Grade / Juniors",4,IF('R5 XCM Kin'!I105="B Grade",6,IF('R5 XCM Kin'!I105="C Grade",8,IF('R5 XCM Kin'!I105="D Grade",10,12)))))</f>
        <v>225</v>
      </c>
    </row>
    <row r="106" spans="1:10" s="1" customFormat="1">
      <c r="C106" s="109">
        <v>2</v>
      </c>
      <c r="D106" s="36"/>
      <c r="E106" s="36" t="s">
        <v>1381</v>
      </c>
      <c r="F106" s="36" t="s">
        <v>1412</v>
      </c>
      <c r="G106" s="36"/>
      <c r="H106" s="36"/>
      <c r="I106" s="1" t="s">
        <v>1101</v>
      </c>
      <c r="J106" s="99">
        <f>VLOOKUP(C106,'Points Table'!A$3:L$43,IF('R5 XCM Kin'!I106="A Grade / Juniors",4,IF('R5 XCM Kin'!I106="B Grade",6,IF('R5 XCM Kin'!I106="C Grade",8,IF('R5 XCM Kin'!I106="D Grade",10,12)))))</f>
        <v>225</v>
      </c>
    </row>
    <row r="107" spans="1:10">
      <c r="A107" s="1" t="s">
        <v>1395</v>
      </c>
      <c r="B107" s="1" t="s">
        <v>1393</v>
      </c>
      <c r="C107" s="109">
        <v>3</v>
      </c>
      <c r="D107" s="36">
        <v>324</v>
      </c>
      <c r="E107" s="36" t="s">
        <v>1383</v>
      </c>
      <c r="F107" s="36" t="s">
        <v>1413</v>
      </c>
      <c r="G107" s="36">
        <v>7</v>
      </c>
      <c r="H107" s="36" t="s">
        <v>1384</v>
      </c>
      <c r="I107" s="1" t="s">
        <v>1101</v>
      </c>
      <c r="J107" s="99">
        <f>VLOOKUP(C107,'Points Table'!A$3:L$43,IF('R5 XCM Kin'!I107="A Grade / Juniors",4,IF('R5 XCM Kin'!I107="B Grade",6,IF('R5 XCM Kin'!I107="C Grade",8,IF('R5 XCM Kin'!I107="D Grade",10,12)))))</f>
        <v>210</v>
      </c>
    </row>
    <row r="108" spans="1:10" s="1" customFormat="1">
      <c r="C108" s="109">
        <v>3</v>
      </c>
      <c r="D108" s="36"/>
      <c r="E108" s="36" t="s">
        <v>1383</v>
      </c>
      <c r="F108" s="36" t="s">
        <v>1210</v>
      </c>
      <c r="G108" s="36"/>
      <c r="H108" s="36"/>
      <c r="I108" s="1" t="s">
        <v>1101</v>
      </c>
      <c r="J108" s="99">
        <f>VLOOKUP(C108,'Points Table'!A$3:L$43,IF('R5 XCM Kin'!I108="A Grade / Juniors",4,IF('R5 XCM Kin'!I108="B Grade",6,IF('R5 XCM Kin'!I108="C Grade",8,IF('R5 XCM Kin'!I108="D Grade",10,12)))))</f>
        <v>210</v>
      </c>
    </row>
    <row r="109" spans="1:10">
      <c r="A109" s="1" t="s">
        <v>1396</v>
      </c>
      <c r="B109" s="1" t="s">
        <v>27</v>
      </c>
      <c r="C109" s="109">
        <v>1</v>
      </c>
      <c r="D109" s="36">
        <v>401</v>
      </c>
      <c r="E109" s="36" t="s">
        <v>1240</v>
      </c>
      <c r="F109" s="36" t="str">
        <f t="shared" si="1"/>
        <v>Peter Pring</v>
      </c>
      <c r="G109" s="36">
        <v>8</v>
      </c>
      <c r="H109" s="36" t="s">
        <v>1385</v>
      </c>
      <c r="I109" s="1" t="s">
        <v>23</v>
      </c>
      <c r="J109" s="99">
        <f>VLOOKUP(C109,'Points Table'!A$3:L$43,IF('R5 XCM Kin'!I109="A Grade / Juniors",4,IF('R5 XCM Kin'!I109="B Grade",6,IF('R5 XCM Kin'!I109="C Grade",8,IF('R5 XCM Kin'!I109="D Grade",10,12)))))</f>
        <v>300</v>
      </c>
    </row>
    <row r="110" spans="1:10">
      <c r="A110" s="1" t="s">
        <v>1396</v>
      </c>
      <c r="B110" s="1" t="s">
        <v>27</v>
      </c>
      <c r="C110" s="109">
        <v>2</v>
      </c>
      <c r="D110" s="36">
        <v>402</v>
      </c>
      <c r="E110" s="36" t="s">
        <v>1239</v>
      </c>
      <c r="F110" s="36" t="str">
        <f t="shared" si="1"/>
        <v>Nathan Taylor</v>
      </c>
      <c r="G110" s="36">
        <v>6</v>
      </c>
      <c r="H110" s="36" t="s">
        <v>1386</v>
      </c>
      <c r="I110" s="1" t="s">
        <v>23</v>
      </c>
      <c r="J110" s="99">
        <f>VLOOKUP(C110,'Points Table'!A$3:L$43,IF('R5 XCM Kin'!I110="A Grade / Juniors",4,IF('R5 XCM Kin'!I110="B Grade",6,IF('R5 XCM Kin'!I110="C Grade",8,IF('R5 XCM Kin'!I110="D Grade",10,12)))))</f>
        <v>270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08FD-EF39-4059-B882-C981638C5C9F}">
  <dimension ref="A1:J132"/>
  <sheetViews>
    <sheetView workbookViewId="0">
      <selection activeCell="J2" sqref="J2"/>
    </sheetView>
  </sheetViews>
  <sheetFormatPr baseColWidth="10" defaultColWidth="8.83203125" defaultRowHeight="15"/>
  <cols>
    <col min="2" max="2" width="9" style="1"/>
    <col min="3" max="3" width="17.6640625" style="1" bestFit="1" customWidth="1"/>
    <col min="5" max="5" width="22.6640625" bestFit="1" customWidth="1"/>
    <col min="6" max="6" width="22.6640625" style="1" customWidth="1"/>
    <col min="9" max="9" width="14" bestFit="1" customWidth="1"/>
  </cols>
  <sheetData>
    <row r="1" spans="1:10" s="1" customFormat="1">
      <c r="J1" s="1" t="s">
        <v>18</v>
      </c>
    </row>
    <row r="2" spans="1:10">
      <c r="A2" s="134" t="s">
        <v>1108</v>
      </c>
      <c r="B2" s="136">
        <v>1</v>
      </c>
      <c r="C2" s="130" t="s">
        <v>1461</v>
      </c>
      <c r="D2" s="135">
        <v>5</v>
      </c>
      <c r="E2" s="136" t="s">
        <v>1112</v>
      </c>
      <c r="F2" s="136" t="s">
        <v>948</v>
      </c>
      <c r="G2" s="135">
        <v>8</v>
      </c>
      <c r="H2" s="137" t="s">
        <v>1462</v>
      </c>
      <c r="I2" s="47" t="s">
        <v>1107</v>
      </c>
      <c r="J2" s="1">
        <f>VLOOKUP(B2,'Points Table'!A$3:L$43,IF('R6 XCM CB'!I2="A Grade / Juniors",4,IF('R6 XCM CB'!I2="B Grade",6,IF('R6 XCM CB'!I2="C Grade",8,IF('R6 XCM CB'!IC2="D Grade",10,12)))))</f>
        <v>500</v>
      </c>
    </row>
    <row r="3" spans="1:10">
      <c r="A3" s="130" t="s">
        <v>1111</v>
      </c>
      <c r="B3" s="136">
        <v>2</v>
      </c>
      <c r="C3" s="130" t="s">
        <v>1461</v>
      </c>
      <c r="D3" s="131">
        <v>4</v>
      </c>
      <c r="E3" s="132" t="s">
        <v>1114</v>
      </c>
      <c r="F3" s="136" t="s">
        <v>947</v>
      </c>
      <c r="G3" s="131">
        <v>8</v>
      </c>
      <c r="H3" s="133" t="s">
        <v>1463</v>
      </c>
      <c r="I3" s="47" t="s">
        <v>1107</v>
      </c>
      <c r="J3" s="1">
        <f>VLOOKUP(B3,'Points Table'!A$3:L$43,IF('R6 XCM CB'!I3="A Grade / Juniors",4,IF('R6 XCM CB'!I3="B Grade",6,IF('R6 XCM CB'!I3="C Grade",8,IF('R6 XCM CB'!IC3="D Grade",10,12)))))</f>
        <v>450</v>
      </c>
    </row>
    <row r="4" spans="1:10">
      <c r="A4" s="134" t="s">
        <v>1113</v>
      </c>
      <c r="B4" s="136">
        <v>3</v>
      </c>
      <c r="C4" s="130" t="s">
        <v>1461</v>
      </c>
      <c r="D4" s="135">
        <v>12</v>
      </c>
      <c r="E4" s="136" t="s">
        <v>1464</v>
      </c>
      <c r="F4" s="136" t="s">
        <v>1649</v>
      </c>
      <c r="G4" s="135">
        <v>7</v>
      </c>
      <c r="H4" s="137" t="s">
        <v>1465</v>
      </c>
      <c r="I4" s="47" t="s">
        <v>1107</v>
      </c>
      <c r="J4" s="1">
        <f>VLOOKUP(B4,'Points Table'!A$3:L$43,IF('R6 XCM CB'!I4="A Grade / Juniors",4,IF('R6 XCM CB'!I4="B Grade",6,IF('R6 XCM CB'!I4="C Grade",8,IF('R6 XCM CB'!IC4="D Grade",10,12)))))</f>
        <v>420</v>
      </c>
    </row>
    <row r="5" spans="1:10">
      <c r="A5" s="130" t="s">
        <v>1115</v>
      </c>
      <c r="B5" s="136">
        <v>4</v>
      </c>
      <c r="C5" s="130" t="s">
        <v>1461</v>
      </c>
      <c r="D5" s="131">
        <v>6</v>
      </c>
      <c r="E5" s="132" t="s">
        <v>1116</v>
      </c>
      <c r="F5" s="136" t="s">
        <v>966</v>
      </c>
      <c r="G5" s="131">
        <v>7</v>
      </c>
      <c r="H5" s="133" t="s">
        <v>1466</v>
      </c>
      <c r="I5" s="47" t="s">
        <v>1107</v>
      </c>
      <c r="J5" s="1">
        <f>VLOOKUP(B5,'Points Table'!A$3:L$43,IF('R6 XCM CB'!I5="A Grade / Juniors",4,IF('R6 XCM CB'!I5="B Grade",6,IF('R6 XCM CB'!I5="C Grade",8,IF('R6 XCM CB'!IC5="D Grade",10,12)))))</f>
        <v>400</v>
      </c>
    </row>
    <row r="6" spans="1:10">
      <c r="A6" s="134" t="s">
        <v>1117</v>
      </c>
      <c r="B6" s="136">
        <v>5</v>
      </c>
      <c r="C6" s="130" t="s">
        <v>1461</v>
      </c>
      <c r="D6" s="135">
        <v>3</v>
      </c>
      <c r="E6" s="136" t="s">
        <v>1126</v>
      </c>
      <c r="F6" s="136" t="s">
        <v>954</v>
      </c>
      <c r="G6" s="135">
        <v>7</v>
      </c>
      <c r="H6" s="137" t="s">
        <v>1467</v>
      </c>
      <c r="I6" s="47" t="s">
        <v>1107</v>
      </c>
      <c r="J6" s="1">
        <f>VLOOKUP(B6,'Points Table'!A$3:L$43,IF('R6 XCM CB'!I6="A Grade / Juniors",4,IF('R6 XCM CB'!I6="B Grade",6,IF('R6 XCM CB'!I6="C Grade",8,IF('R6 XCM CB'!IC6="D Grade",10,12)))))</f>
        <v>390</v>
      </c>
    </row>
    <row r="7" spans="1:10">
      <c r="A7" s="130" t="s">
        <v>1119</v>
      </c>
      <c r="B7" s="136">
        <v>6</v>
      </c>
      <c r="C7" s="130" t="s">
        <v>1461</v>
      </c>
      <c r="D7" s="131">
        <v>10</v>
      </c>
      <c r="E7" s="132" t="s">
        <v>1154</v>
      </c>
      <c r="F7" s="136" t="s">
        <v>994</v>
      </c>
      <c r="G7" s="131">
        <v>6</v>
      </c>
      <c r="H7" s="133" t="s">
        <v>1468</v>
      </c>
      <c r="I7" s="47" t="s">
        <v>1107</v>
      </c>
      <c r="J7" s="1">
        <f>VLOOKUP(B7,'Points Table'!A$3:L$43,IF('R6 XCM CB'!I7="A Grade / Juniors",4,IF('R6 XCM CB'!I7="B Grade",6,IF('R6 XCM CB'!I7="C Grade",8,IF('R6 XCM CB'!IC7="D Grade",10,12)))))</f>
        <v>380</v>
      </c>
    </row>
    <row r="8" spans="1:10">
      <c r="A8" s="134" t="s">
        <v>1121</v>
      </c>
      <c r="B8" s="136">
        <v>7</v>
      </c>
      <c r="C8" s="130" t="s">
        <v>1461</v>
      </c>
      <c r="D8" s="135">
        <v>1</v>
      </c>
      <c r="E8" s="136" t="s">
        <v>1120</v>
      </c>
      <c r="F8" s="136" t="s">
        <v>949</v>
      </c>
      <c r="G8" s="135">
        <v>4</v>
      </c>
      <c r="H8" s="137" t="s">
        <v>1469</v>
      </c>
      <c r="I8" s="47" t="s">
        <v>1107</v>
      </c>
      <c r="J8" s="1">
        <f>VLOOKUP(B8,'Points Table'!A$3:L$43,IF('R6 XCM CB'!I8="A Grade / Juniors",4,IF('R6 XCM CB'!I8="B Grade",6,IF('R6 XCM CB'!I8="C Grade",8,IF('R6 XCM CB'!IC8="D Grade",10,12)))))</f>
        <v>370</v>
      </c>
    </row>
    <row r="9" spans="1:10">
      <c r="A9" s="130" t="s">
        <v>1123</v>
      </c>
      <c r="B9" s="136">
        <v>8</v>
      </c>
      <c r="C9" s="130" t="s">
        <v>1461</v>
      </c>
      <c r="D9" s="131">
        <v>7</v>
      </c>
      <c r="E9" s="132" t="s">
        <v>1470</v>
      </c>
      <c r="F9" s="136" t="s">
        <v>959</v>
      </c>
      <c r="G9" s="131">
        <v>1</v>
      </c>
      <c r="H9" s="133" t="s">
        <v>1471</v>
      </c>
      <c r="I9" s="47" t="s">
        <v>1107</v>
      </c>
      <c r="J9" s="1">
        <f>VLOOKUP(B9,'Points Table'!A$3:L$43,IF('R6 XCM CB'!I9="A Grade / Juniors",4,IF('R6 XCM CB'!I9="B Grade",6,IF('R6 XCM CB'!I9="C Grade",8,IF('R6 XCM CB'!IC9="D Grade",10,12)))))</f>
        <v>360</v>
      </c>
    </row>
    <row r="10" spans="1:10">
      <c r="A10" s="130" t="s">
        <v>1108</v>
      </c>
      <c r="B10" s="136">
        <v>1</v>
      </c>
      <c r="C10" s="134" t="s">
        <v>1472</v>
      </c>
      <c r="D10" s="131">
        <v>26</v>
      </c>
      <c r="E10" s="132" t="s">
        <v>1145</v>
      </c>
      <c r="F10" s="136" t="s">
        <v>970</v>
      </c>
      <c r="G10" s="131">
        <v>8</v>
      </c>
      <c r="H10" s="133" t="s">
        <v>1473</v>
      </c>
      <c r="I10" s="138" t="s">
        <v>19</v>
      </c>
      <c r="J10" s="1">
        <f>VLOOKUP(B10,'Points Table'!A$3:L$43,IF('R6 XCM CB'!I10="A Grade / Juniors",4,IF('R6 XCM CB'!I10="B Grade",6,IF('R6 XCM CB'!I10="C Grade",8,IF('R6 XCM CB'!IC10="D Grade",10,12)))))</f>
        <v>400</v>
      </c>
    </row>
    <row r="11" spans="1:10">
      <c r="A11" s="134" t="s">
        <v>1111</v>
      </c>
      <c r="B11" s="136">
        <v>2</v>
      </c>
      <c r="C11" s="134" t="s">
        <v>1472</v>
      </c>
      <c r="D11" s="135">
        <v>31</v>
      </c>
      <c r="E11" s="136" t="s">
        <v>1144</v>
      </c>
      <c r="F11" s="136" t="s">
        <v>974</v>
      </c>
      <c r="G11" s="135">
        <v>7</v>
      </c>
      <c r="H11" s="137" t="s">
        <v>1474</v>
      </c>
      <c r="I11" s="138" t="s">
        <v>19</v>
      </c>
      <c r="J11" s="1">
        <f>VLOOKUP(B11,'Points Table'!A$3:L$43,IF('R6 XCM CB'!I11="A Grade / Juniors",4,IF('R6 XCM CB'!I11="B Grade",6,IF('R6 XCM CB'!I11="C Grade",8,IF('R6 XCM CB'!IC11="D Grade",10,12)))))</f>
        <v>360</v>
      </c>
    </row>
    <row r="12" spans="1:10">
      <c r="A12" s="130" t="s">
        <v>1113</v>
      </c>
      <c r="B12" s="136">
        <v>3</v>
      </c>
      <c r="C12" s="134" t="s">
        <v>1472</v>
      </c>
      <c r="D12" s="131">
        <v>43</v>
      </c>
      <c r="E12" s="132" t="s">
        <v>1130</v>
      </c>
      <c r="F12" s="136" t="s">
        <v>951</v>
      </c>
      <c r="G12" s="131">
        <v>7</v>
      </c>
      <c r="H12" s="133" t="s">
        <v>1475</v>
      </c>
      <c r="I12" s="138" t="s">
        <v>19</v>
      </c>
      <c r="J12" s="1">
        <f>VLOOKUP(B12,'Points Table'!A$3:L$43,IF('R6 XCM CB'!I12="A Grade / Juniors",4,IF('R6 XCM CB'!I12="B Grade",6,IF('R6 XCM CB'!I12="C Grade",8,IF('R6 XCM CB'!IC12="D Grade",10,12)))))</f>
        <v>336</v>
      </c>
    </row>
    <row r="13" spans="1:10">
      <c r="A13" s="134" t="s">
        <v>1115</v>
      </c>
      <c r="B13" s="136">
        <v>4</v>
      </c>
      <c r="C13" s="134" t="s">
        <v>1472</v>
      </c>
      <c r="D13" s="135">
        <v>37</v>
      </c>
      <c r="E13" s="136" t="s">
        <v>1142</v>
      </c>
      <c r="F13" s="136" t="s">
        <v>969</v>
      </c>
      <c r="G13" s="135">
        <v>7</v>
      </c>
      <c r="H13" s="137" t="s">
        <v>1476</v>
      </c>
      <c r="I13" s="138" t="s">
        <v>19</v>
      </c>
      <c r="J13" s="1">
        <f>VLOOKUP(B13,'Points Table'!A$3:L$43,IF('R6 XCM CB'!I13="A Grade / Juniors",4,IF('R6 XCM CB'!I13="B Grade",6,IF('R6 XCM CB'!I13="C Grade",8,IF('R6 XCM CB'!IC13="D Grade",10,12)))))</f>
        <v>320</v>
      </c>
    </row>
    <row r="14" spans="1:10">
      <c r="A14" s="130" t="s">
        <v>1117</v>
      </c>
      <c r="B14" s="136">
        <v>5</v>
      </c>
      <c r="C14" s="134" t="s">
        <v>1472</v>
      </c>
      <c r="D14" s="131">
        <v>33</v>
      </c>
      <c r="E14" s="132" t="s">
        <v>1146</v>
      </c>
      <c r="F14" s="136" t="s">
        <v>1420</v>
      </c>
      <c r="G14" s="131">
        <v>7</v>
      </c>
      <c r="H14" s="133" t="s">
        <v>1477</v>
      </c>
      <c r="I14" s="138" t="s">
        <v>19</v>
      </c>
      <c r="J14" s="1">
        <f>VLOOKUP(B14,'Points Table'!A$3:L$43,IF('R6 XCM CB'!I14="A Grade / Juniors",4,IF('R6 XCM CB'!I14="B Grade",6,IF('R6 XCM CB'!I14="C Grade",8,IF('R6 XCM CB'!IC14="D Grade",10,12)))))</f>
        <v>312</v>
      </c>
    </row>
    <row r="15" spans="1:10">
      <c r="A15" s="134" t="s">
        <v>1119</v>
      </c>
      <c r="B15" s="136">
        <v>6</v>
      </c>
      <c r="C15" s="134" t="s">
        <v>1472</v>
      </c>
      <c r="D15" s="135">
        <v>36</v>
      </c>
      <c r="E15" s="136" t="s">
        <v>1264</v>
      </c>
      <c r="F15" s="136" t="s">
        <v>1419</v>
      </c>
      <c r="G15" s="135">
        <v>7</v>
      </c>
      <c r="H15" s="137" t="s">
        <v>1478</v>
      </c>
      <c r="I15" s="138" t="s">
        <v>19</v>
      </c>
      <c r="J15" s="1">
        <f>VLOOKUP(B15,'Points Table'!A$3:L$43,IF('R6 XCM CB'!I15="A Grade / Juniors",4,IF('R6 XCM CB'!I15="B Grade",6,IF('R6 XCM CB'!I15="C Grade",8,IF('R6 XCM CB'!IC15="D Grade",10,12)))))</f>
        <v>304</v>
      </c>
    </row>
    <row r="16" spans="1:10">
      <c r="A16" s="130" t="s">
        <v>1121</v>
      </c>
      <c r="B16" s="136">
        <v>7</v>
      </c>
      <c r="C16" s="134" t="s">
        <v>1472</v>
      </c>
      <c r="D16" s="131">
        <v>40</v>
      </c>
      <c r="E16" s="132" t="s">
        <v>1479</v>
      </c>
      <c r="F16" s="136" t="s">
        <v>1650</v>
      </c>
      <c r="G16" s="131">
        <v>7</v>
      </c>
      <c r="H16" s="133" t="s">
        <v>1282</v>
      </c>
      <c r="I16" s="138" t="s">
        <v>19</v>
      </c>
      <c r="J16" s="1">
        <f>VLOOKUP(B16,'Points Table'!A$3:L$43,IF('R6 XCM CB'!I16="A Grade / Juniors",4,IF('R6 XCM CB'!I16="B Grade",6,IF('R6 XCM CB'!I16="C Grade",8,IF('R6 XCM CB'!IC16="D Grade",10,12)))))</f>
        <v>296</v>
      </c>
    </row>
    <row r="17" spans="1:10">
      <c r="A17" s="134" t="s">
        <v>1123</v>
      </c>
      <c r="B17" s="136">
        <v>8</v>
      </c>
      <c r="C17" s="134" t="s">
        <v>1472</v>
      </c>
      <c r="D17" s="135">
        <v>35</v>
      </c>
      <c r="E17" s="136" t="s">
        <v>1480</v>
      </c>
      <c r="F17" s="136" t="s">
        <v>983</v>
      </c>
      <c r="G17" s="135">
        <v>7</v>
      </c>
      <c r="H17" s="137" t="s">
        <v>1481</v>
      </c>
      <c r="I17" s="138" t="s">
        <v>19</v>
      </c>
      <c r="J17" s="1">
        <f>VLOOKUP(B17,'Points Table'!A$3:L$43,IF('R6 XCM CB'!I17="A Grade / Juniors",4,IF('R6 XCM CB'!I17="B Grade",6,IF('R6 XCM CB'!I17="C Grade",8,IF('R6 XCM CB'!IC17="D Grade",10,12)))))</f>
        <v>288</v>
      </c>
    </row>
    <row r="18" spans="1:10">
      <c r="A18" s="130" t="s">
        <v>1125</v>
      </c>
      <c r="B18" s="136">
        <v>9</v>
      </c>
      <c r="C18" s="134" t="s">
        <v>1472</v>
      </c>
      <c r="D18" s="131">
        <v>34</v>
      </c>
      <c r="E18" s="132" t="s">
        <v>1482</v>
      </c>
      <c r="F18" s="136" t="s">
        <v>1651</v>
      </c>
      <c r="G18" s="131">
        <v>6</v>
      </c>
      <c r="H18" s="133" t="s">
        <v>1483</v>
      </c>
      <c r="I18" s="138" t="s">
        <v>19</v>
      </c>
      <c r="J18" s="1">
        <f>VLOOKUP(B18,'Points Table'!A$3:L$43,IF('R6 XCM CB'!I18="A Grade / Juniors",4,IF('R6 XCM CB'!I18="B Grade",6,IF('R6 XCM CB'!I18="C Grade",8,IF('R6 XCM CB'!IC18="D Grade",10,12)))))</f>
        <v>280</v>
      </c>
    </row>
    <row r="19" spans="1:10">
      <c r="A19" s="134" t="s">
        <v>1127</v>
      </c>
      <c r="B19" s="136">
        <v>1</v>
      </c>
      <c r="C19" s="134" t="s">
        <v>1472</v>
      </c>
      <c r="D19" s="135">
        <v>41</v>
      </c>
      <c r="E19" s="136" t="s">
        <v>1150</v>
      </c>
      <c r="F19" s="136" t="s">
        <v>981</v>
      </c>
      <c r="G19" s="135">
        <v>6</v>
      </c>
      <c r="H19" s="137" t="s">
        <v>1465</v>
      </c>
      <c r="I19" s="138" t="s">
        <v>19</v>
      </c>
      <c r="J19" s="1">
        <f>VLOOKUP(B19,'Points Table'!A$3:L$43,IF('R6 XCM CB'!I19="A Grade / Juniors",4,IF('R6 XCM CB'!I19="B Grade",6,IF('R6 XCM CB'!I19="C Grade",8,IF('R6 XCM CB'!IC19="D Grade",10,12)))))</f>
        <v>400</v>
      </c>
    </row>
    <row r="20" spans="1:10">
      <c r="A20" s="130" t="s">
        <v>1129</v>
      </c>
      <c r="B20" s="136">
        <v>1</v>
      </c>
      <c r="C20" s="134" t="s">
        <v>1472</v>
      </c>
      <c r="D20" s="131">
        <v>29</v>
      </c>
      <c r="E20" s="132" t="s">
        <v>1484</v>
      </c>
      <c r="F20" s="136" t="s">
        <v>1652</v>
      </c>
      <c r="G20" s="131">
        <v>6</v>
      </c>
      <c r="H20" s="133" t="s">
        <v>1485</v>
      </c>
      <c r="I20" s="138" t="s">
        <v>19</v>
      </c>
      <c r="J20" s="1">
        <f>VLOOKUP(B20,'Points Table'!A$3:L$43,IF('R6 XCM CB'!I20="A Grade / Juniors",4,IF('R6 XCM CB'!I20="B Grade",6,IF('R6 XCM CB'!I20="C Grade",8,IF('R6 XCM CB'!IC20="D Grade",10,12)))))</f>
        <v>400</v>
      </c>
    </row>
    <row r="21" spans="1:10">
      <c r="A21" s="134" t="s">
        <v>1131</v>
      </c>
      <c r="B21" s="136">
        <v>1</v>
      </c>
      <c r="C21" s="134" t="s">
        <v>1472</v>
      </c>
      <c r="D21" s="135">
        <v>28</v>
      </c>
      <c r="E21" s="136" t="s">
        <v>1153</v>
      </c>
      <c r="F21" s="136" t="s">
        <v>1423</v>
      </c>
      <c r="G21" s="135">
        <v>6</v>
      </c>
      <c r="H21" s="137" t="s">
        <v>1486</v>
      </c>
      <c r="I21" s="138" t="s">
        <v>19</v>
      </c>
      <c r="J21" s="1">
        <f>VLOOKUP(B21,'Points Table'!A$3:L$43,IF('R6 XCM CB'!I21="A Grade / Juniors",4,IF('R6 XCM CB'!I21="B Grade",6,IF('R6 XCM CB'!I21="C Grade",8,IF('R6 XCM CB'!IC21="D Grade",10,12)))))</f>
        <v>400</v>
      </c>
    </row>
    <row r="22" spans="1:10">
      <c r="A22" s="130" t="s">
        <v>1133</v>
      </c>
      <c r="B22" s="136">
        <v>1</v>
      </c>
      <c r="C22" s="134" t="s">
        <v>1472</v>
      </c>
      <c r="D22" s="131">
        <v>32</v>
      </c>
      <c r="E22" s="132" t="s">
        <v>1487</v>
      </c>
      <c r="F22" s="136" t="s">
        <v>964</v>
      </c>
      <c r="G22" s="131">
        <v>5</v>
      </c>
      <c r="H22" s="133" t="s">
        <v>1488</v>
      </c>
      <c r="I22" s="138" t="s">
        <v>19</v>
      </c>
      <c r="J22" s="1">
        <f>VLOOKUP(B22,'Points Table'!A$3:L$43,IF('R6 XCM CB'!I22="A Grade / Juniors",4,IF('R6 XCM CB'!I22="B Grade",6,IF('R6 XCM CB'!I22="C Grade",8,IF('R6 XCM CB'!IC22="D Grade",10,12)))))</f>
        <v>400</v>
      </c>
    </row>
    <row r="23" spans="1:10">
      <c r="A23" s="134" t="s">
        <v>1135</v>
      </c>
      <c r="B23" s="136">
        <v>1</v>
      </c>
      <c r="C23" s="134" t="s">
        <v>1472</v>
      </c>
      <c r="D23" s="135">
        <v>38</v>
      </c>
      <c r="E23" s="136" t="s">
        <v>1148</v>
      </c>
      <c r="F23" s="136" t="s">
        <v>978</v>
      </c>
      <c r="G23" s="135">
        <v>4</v>
      </c>
      <c r="H23" s="137" t="s">
        <v>1489</v>
      </c>
      <c r="I23" s="138" t="s">
        <v>19</v>
      </c>
      <c r="J23" s="1">
        <f>VLOOKUP(B23,'Points Table'!A$3:L$43,IF('R6 XCM CB'!I23="A Grade / Juniors",4,IF('R6 XCM CB'!I23="B Grade",6,IF('R6 XCM CB'!I23="C Grade",8,IF('R6 XCM CB'!IC23="D Grade",10,12)))))</f>
        <v>400</v>
      </c>
    </row>
    <row r="24" spans="1:10">
      <c r="A24" s="134" t="s">
        <v>1108</v>
      </c>
      <c r="B24" s="136">
        <v>1</v>
      </c>
      <c r="C24" s="130" t="s">
        <v>1490</v>
      </c>
      <c r="D24" s="135">
        <v>120</v>
      </c>
      <c r="E24" s="136" t="s">
        <v>1491</v>
      </c>
      <c r="F24" s="136" t="s">
        <v>1653</v>
      </c>
      <c r="G24" s="135">
        <v>7</v>
      </c>
      <c r="H24" s="137" t="s">
        <v>1492</v>
      </c>
      <c r="I24" s="138" t="s">
        <v>21</v>
      </c>
      <c r="J24" s="1">
        <f>VLOOKUP(B24,'Points Table'!A$3:L$43,IF('R6 XCM CB'!I24="A Grade / Juniors",4,IF('R6 XCM CB'!I24="B Grade",6,IF('R6 XCM CB'!I24="C Grade",8,IF('R6 XCM CB'!IC24="D Grade",10,12)))))</f>
        <v>350</v>
      </c>
    </row>
    <row r="25" spans="1:10">
      <c r="A25" s="130" t="s">
        <v>1111</v>
      </c>
      <c r="B25" s="136">
        <v>2</v>
      </c>
      <c r="C25" s="130" t="s">
        <v>1490</v>
      </c>
      <c r="D25" s="131">
        <v>113</v>
      </c>
      <c r="E25" s="132" t="s">
        <v>1159</v>
      </c>
      <c r="F25" s="136" t="s">
        <v>1458</v>
      </c>
      <c r="G25" s="131">
        <v>6</v>
      </c>
      <c r="H25" s="133" t="s">
        <v>1493</v>
      </c>
      <c r="I25" s="138" t="s">
        <v>21</v>
      </c>
      <c r="J25" s="1">
        <f>VLOOKUP(B25,'Points Table'!A$3:L$43,IF('R6 XCM CB'!I25="A Grade / Juniors",4,IF('R6 XCM CB'!I25="B Grade",6,IF('R6 XCM CB'!I25="C Grade",8,IF('R6 XCM CB'!IC25="D Grade",10,12)))))</f>
        <v>315</v>
      </c>
    </row>
    <row r="26" spans="1:10">
      <c r="A26" s="134" t="s">
        <v>1113</v>
      </c>
      <c r="B26" s="136">
        <v>3</v>
      </c>
      <c r="C26" s="130" t="s">
        <v>1490</v>
      </c>
      <c r="D26" s="135">
        <v>112</v>
      </c>
      <c r="E26" s="136" t="s">
        <v>1157</v>
      </c>
      <c r="F26" s="136" t="s">
        <v>1448</v>
      </c>
      <c r="G26" s="135">
        <v>6</v>
      </c>
      <c r="H26" s="137" t="s">
        <v>1494</v>
      </c>
      <c r="I26" s="138" t="s">
        <v>21</v>
      </c>
      <c r="J26" s="1">
        <f>VLOOKUP(B26,'Points Table'!A$3:L$43,IF('R6 XCM CB'!I26="A Grade / Juniors",4,IF('R6 XCM CB'!I26="B Grade",6,IF('R6 XCM CB'!I26="C Grade",8,IF('R6 XCM CB'!IC26="D Grade",10,12)))))</f>
        <v>294</v>
      </c>
    </row>
    <row r="27" spans="1:10">
      <c r="A27" s="130" t="s">
        <v>1115</v>
      </c>
      <c r="B27" s="136">
        <v>4</v>
      </c>
      <c r="C27" s="130" t="s">
        <v>1490</v>
      </c>
      <c r="D27" s="131">
        <v>121</v>
      </c>
      <c r="E27" s="132" t="s">
        <v>1495</v>
      </c>
      <c r="F27" s="136" t="s">
        <v>1654</v>
      </c>
      <c r="G27" s="131">
        <v>6</v>
      </c>
      <c r="H27" s="133" t="s">
        <v>1496</v>
      </c>
      <c r="I27" s="138" t="s">
        <v>21</v>
      </c>
      <c r="J27" s="1">
        <f>VLOOKUP(B27,'Points Table'!A$3:L$43,IF('R6 XCM CB'!I27="A Grade / Juniors",4,IF('R6 XCM CB'!I27="B Grade",6,IF('R6 XCM CB'!I27="C Grade",8,IF('R6 XCM CB'!IC27="D Grade",10,12)))))</f>
        <v>280</v>
      </c>
    </row>
    <row r="28" spans="1:10">
      <c r="A28" s="134" t="s">
        <v>1117</v>
      </c>
      <c r="B28" s="136">
        <v>5</v>
      </c>
      <c r="C28" s="130" t="s">
        <v>1490</v>
      </c>
      <c r="D28" s="135">
        <v>124</v>
      </c>
      <c r="E28" s="136" t="s">
        <v>1284</v>
      </c>
      <c r="F28" s="136" t="s">
        <v>1427</v>
      </c>
      <c r="G28" s="135">
        <v>5</v>
      </c>
      <c r="H28" s="137" t="s">
        <v>1497</v>
      </c>
      <c r="I28" s="138" t="s">
        <v>21</v>
      </c>
      <c r="J28" s="1">
        <f>VLOOKUP(B28,'Points Table'!A$3:L$43,IF('R6 XCM CB'!I28="A Grade / Juniors",4,IF('R6 XCM CB'!I28="B Grade",6,IF('R6 XCM CB'!I28="C Grade",8,IF('R6 XCM CB'!IC28="D Grade",10,12)))))</f>
        <v>273</v>
      </c>
    </row>
    <row r="29" spans="1:10">
      <c r="A29" s="130" t="s">
        <v>1119</v>
      </c>
      <c r="B29" s="136">
        <v>6</v>
      </c>
      <c r="C29" s="130" t="s">
        <v>1490</v>
      </c>
      <c r="D29" s="131">
        <v>101</v>
      </c>
      <c r="E29" s="132" t="s">
        <v>1498</v>
      </c>
      <c r="F29" s="136" t="s">
        <v>1655</v>
      </c>
      <c r="G29" s="131">
        <v>5</v>
      </c>
      <c r="H29" s="133" t="s">
        <v>1499</v>
      </c>
      <c r="I29" s="138" t="s">
        <v>21</v>
      </c>
      <c r="J29" s="1">
        <f>VLOOKUP(B29,'Points Table'!A$3:L$43,IF('R6 XCM CB'!I29="A Grade / Juniors",4,IF('R6 XCM CB'!I29="B Grade",6,IF('R6 XCM CB'!I29="C Grade",8,IF('R6 XCM CB'!IC29="D Grade",10,12)))))</f>
        <v>266</v>
      </c>
    </row>
    <row r="30" spans="1:10">
      <c r="A30" s="134" t="s">
        <v>1121</v>
      </c>
      <c r="B30" s="136">
        <v>7</v>
      </c>
      <c r="C30" s="130" t="s">
        <v>1490</v>
      </c>
      <c r="D30" s="135">
        <v>117</v>
      </c>
      <c r="E30" s="136" t="s">
        <v>1500</v>
      </c>
      <c r="F30" s="136" t="s">
        <v>1656</v>
      </c>
      <c r="G30" s="135">
        <v>5</v>
      </c>
      <c r="H30" s="137" t="s">
        <v>1501</v>
      </c>
      <c r="I30" s="138" t="s">
        <v>21</v>
      </c>
      <c r="J30" s="1">
        <f>VLOOKUP(B30,'Points Table'!A$3:L$43,IF('R6 XCM CB'!I30="A Grade / Juniors",4,IF('R6 XCM CB'!I30="B Grade",6,IF('R6 XCM CB'!I30="C Grade",8,IF('R6 XCM CB'!IC30="D Grade",10,12)))))</f>
        <v>259</v>
      </c>
    </row>
    <row r="31" spans="1:10">
      <c r="A31" s="130" t="s">
        <v>1123</v>
      </c>
      <c r="B31" s="136">
        <v>8</v>
      </c>
      <c r="C31" s="130" t="s">
        <v>1490</v>
      </c>
      <c r="D31" s="131">
        <v>108</v>
      </c>
      <c r="E31" s="132" t="s">
        <v>1163</v>
      </c>
      <c r="F31" s="136" t="s">
        <v>1430</v>
      </c>
      <c r="G31" s="131">
        <v>5</v>
      </c>
      <c r="H31" s="133" t="s">
        <v>1502</v>
      </c>
      <c r="I31" s="138" t="s">
        <v>21</v>
      </c>
      <c r="J31" s="1">
        <f>VLOOKUP(B31,'Points Table'!A$3:L$43,IF('R6 XCM CB'!I31="A Grade / Juniors",4,IF('R6 XCM CB'!I31="B Grade",6,IF('R6 XCM CB'!I31="C Grade",8,IF('R6 XCM CB'!IC31="D Grade",10,12)))))</f>
        <v>251.99999999999997</v>
      </c>
    </row>
    <row r="32" spans="1:10">
      <c r="A32" s="134" t="s">
        <v>1125</v>
      </c>
      <c r="B32" s="136">
        <v>9</v>
      </c>
      <c r="C32" s="130" t="s">
        <v>1490</v>
      </c>
      <c r="D32" s="135">
        <v>106</v>
      </c>
      <c r="E32" s="136" t="s">
        <v>1166</v>
      </c>
      <c r="F32" s="136" t="s">
        <v>1456</v>
      </c>
      <c r="G32" s="135">
        <v>5</v>
      </c>
      <c r="H32" s="137" t="s">
        <v>1503</v>
      </c>
      <c r="I32" s="138" t="s">
        <v>21</v>
      </c>
      <c r="J32" s="1">
        <f>VLOOKUP(B32,'Points Table'!A$3:L$43,IF('R6 XCM CB'!I32="A Grade / Juniors",4,IF('R6 XCM CB'!I32="B Grade",6,IF('R6 XCM CB'!I32="C Grade",8,IF('R6 XCM CB'!IC32="D Grade",10,12)))))</f>
        <v>244.99999999999997</v>
      </c>
    </row>
    <row r="33" spans="1:10">
      <c r="A33" s="130" t="s">
        <v>1127</v>
      </c>
      <c r="B33" s="136">
        <v>1</v>
      </c>
      <c r="C33" s="130" t="s">
        <v>1490</v>
      </c>
      <c r="D33" s="131">
        <v>116</v>
      </c>
      <c r="E33" s="132" t="s">
        <v>1160</v>
      </c>
      <c r="F33" s="136" t="s">
        <v>1432</v>
      </c>
      <c r="G33" s="131">
        <v>5</v>
      </c>
      <c r="H33" s="133" t="s">
        <v>1504</v>
      </c>
      <c r="I33" s="138" t="s">
        <v>21</v>
      </c>
      <c r="J33" s="1">
        <f>VLOOKUP(B33,'Points Table'!A$3:L$43,IF('R6 XCM CB'!I33="A Grade / Juniors",4,IF('R6 XCM CB'!I33="B Grade",6,IF('R6 XCM CB'!I33="C Grade",8,IF('R6 XCM CB'!IC33="D Grade",10,12)))))</f>
        <v>350</v>
      </c>
    </row>
    <row r="34" spans="1:10">
      <c r="A34" s="134" t="s">
        <v>1129</v>
      </c>
      <c r="B34" s="136">
        <v>1</v>
      </c>
      <c r="C34" s="130" t="s">
        <v>1490</v>
      </c>
      <c r="D34" s="135">
        <v>110</v>
      </c>
      <c r="E34" s="136" t="s">
        <v>1505</v>
      </c>
      <c r="F34" s="136" t="s">
        <v>1657</v>
      </c>
      <c r="G34" s="135">
        <v>4</v>
      </c>
      <c r="H34" s="137" t="s">
        <v>1506</v>
      </c>
      <c r="I34" s="138" t="s">
        <v>21</v>
      </c>
      <c r="J34" s="1">
        <f>VLOOKUP(B34,'Points Table'!A$3:L$43,IF('R6 XCM CB'!I34="A Grade / Juniors",4,IF('R6 XCM CB'!I34="B Grade",6,IF('R6 XCM CB'!I34="C Grade",8,IF('R6 XCM CB'!IC34="D Grade",10,12)))))</f>
        <v>350</v>
      </c>
    </row>
    <row r="35" spans="1:10">
      <c r="A35" s="130" t="s">
        <v>1131</v>
      </c>
      <c r="B35" s="136">
        <v>1</v>
      </c>
      <c r="C35" s="130" t="s">
        <v>1490</v>
      </c>
      <c r="D35" s="131">
        <v>107</v>
      </c>
      <c r="E35" s="132" t="s">
        <v>1507</v>
      </c>
      <c r="F35" s="136" t="s">
        <v>1658</v>
      </c>
      <c r="G35" s="131">
        <v>4</v>
      </c>
      <c r="H35" s="133" t="s">
        <v>1508</v>
      </c>
      <c r="I35" s="138" t="s">
        <v>21</v>
      </c>
      <c r="J35" s="1">
        <f>VLOOKUP(B35,'Points Table'!A$3:L$43,IF('R6 XCM CB'!I35="A Grade / Juniors",4,IF('R6 XCM CB'!I35="B Grade",6,IF('R6 XCM CB'!I35="C Grade",8,IF('R6 XCM CB'!IC35="D Grade",10,12)))))</f>
        <v>350</v>
      </c>
    </row>
    <row r="36" spans="1:10">
      <c r="A36" s="134" t="s">
        <v>1133</v>
      </c>
      <c r="B36" s="136">
        <v>1</v>
      </c>
      <c r="C36" s="130" t="s">
        <v>1490</v>
      </c>
      <c r="D36" s="135">
        <v>119</v>
      </c>
      <c r="E36" s="136" t="s">
        <v>1509</v>
      </c>
      <c r="F36" s="136" t="s">
        <v>1659</v>
      </c>
      <c r="G36" s="135">
        <v>4</v>
      </c>
      <c r="H36" s="137" t="s">
        <v>1510</v>
      </c>
      <c r="I36" s="138" t="s">
        <v>21</v>
      </c>
      <c r="J36" s="1">
        <f>VLOOKUP(B36,'Points Table'!A$3:L$43,IF('R6 XCM CB'!I36="A Grade / Juniors",4,IF('R6 XCM CB'!I36="B Grade",6,IF('R6 XCM CB'!I36="C Grade",8,IF('R6 XCM CB'!IC36="D Grade",10,12)))))</f>
        <v>350</v>
      </c>
    </row>
    <row r="37" spans="1:10">
      <c r="A37" s="130" t="s">
        <v>1135</v>
      </c>
      <c r="B37" s="136">
        <v>1</v>
      </c>
      <c r="C37" s="130" t="s">
        <v>1490</v>
      </c>
      <c r="D37" s="131">
        <v>122</v>
      </c>
      <c r="E37" s="132" t="s">
        <v>1511</v>
      </c>
      <c r="F37" s="136" t="s">
        <v>1660</v>
      </c>
      <c r="G37" s="131">
        <v>4</v>
      </c>
      <c r="H37" s="133" t="s">
        <v>1512</v>
      </c>
      <c r="I37" s="138" t="s">
        <v>21</v>
      </c>
      <c r="J37" s="1">
        <f>VLOOKUP(B37,'Points Table'!A$3:L$43,IF('R6 XCM CB'!I37="A Grade / Juniors",4,IF('R6 XCM CB'!I37="B Grade",6,IF('R6 XCM CB'!I37="C Grade",8,IF('R6 XCM CB'!IC37="D Grade",10,12)))))</f>
        <v>350</v>
      </c>
    </row>
    <row r="38" spans="1:10">
      <c r="A38" s="134" t="s">
        <v>1137</v>
      </c>
      <c r="B38" s="136">
        <v>1</v>
      </c>
      <c r="C38" s="130" t="s">
        <v>1490</v>
      </c>
      <c r="D38" s="135">
        <v>118</v>
      </c>
      <c r="E38" s="136" t="s">
        <v>1164</v>
      </c>
      <c r="F38" s="136" t="s">
        <v>998</v>
      </c>
      <c r="G38" s="135">
        <v>2</v>
      </c>
      <c r="H38" s="137" t="s">
        <v>1513</v>
      </c>
      <c r="I38" s="138" t="s">
        <v>21</v>
      </c>
      <c r="J38" s="1">
        <f>VLOOKUP(B38,'Points Table'!A$3:L$43,IF('R6 XCM CB'!I38="A Grade / Juniors",4,IF('R6 XCM CB'!I38="B Grade",6,IF('R6 XCM CB'!I38="C Grade",8,IF('R6 XCM CB'!IC38="D Grade",10,12)))))</f>
        <v>350</v>
      </c>
    </row>
    <row r="39" spans="1:10">
      <c r="A39" s="130" t="s">
        <v>1139</v>
      </c>
      <c r="B39" s="136">
        <v>1</v>
      </c>
      <c r="C39" s="130" t="s">
        <v>1490</v>
      </c>
      <c r="D39" s="131">
        <v>109</v>
      </c>
      <c r="E39" s="132" t="s">
        <v>1161</v>
      </c>
      <c r="F39" s="136" t="s">
        <v>1445</v>
      </c>
      <c r="G39" s="131">
        <v>1</v>
      </c>
      <c r="H39" s="133" t="s">
        <v>1514</v>
      </c>
      <c r="I39" s="138" t="s">
        <v>21</v>
      </c>
      <c r="J39" s="1">
        <f>VLOOKUP(B39,'Points Table'!A$3:L$43,IF('R6 XCM CB'!I39="A Grade / Juniors",4,IF('R6 XCM CB'!I39="B Grade",6,IF('R6 XCM CB'!I39="C Grade",8,IF('R6 XCM CB'!IC39="D Grade",10,12)))))</f>
        <v>350</v>
      </c>
    </row>
    <row r="40" spans="1:10">
      <c r="A40" s="134" t="s">
        <v>1515</v>
      </c>
      <c r="B40" s="136">
        <v>1</v>
      </c>
      <c r="C40" s="130" t="s">
        <v>1490</v>
      </c>
      <c r="D40" s="135">
        <v>114</v>
      </c>
      <c r="E40" s="136" t="s">
        <v>1289</v>
      </c>
      <c r="F40" s="136" t="s">
        <v>1429</v>
      </c>
      <c r="G40" s="135">
        <v>0</v>
      </c>
      <c r="H40" s="137" t="s">
        <v>1516</v>
      </c>
      <c r="I40" s="138" t="s">
        <v>21</v>
      </c>
      <c r="J40" s="1">
        <f>VLOOKUP(B40,'Points Table'!A$3:L$43,IF('R6 XCM CB'!I40="A Grade / Juniors",4,IF('R6 XCM CB'!I40="B Grade",6,IF('R6 XCM CB'!I40="C Grade",8,IF('R6 XCM CB'!IC40="D Grade",10,12)))))</f>
        <v>350</v>
      </c>
    </row>
    <row r="41" spans="1:10">
      <c r="A41" s="134" t="s">
        <v>1108</v>
      </c>
      <c r="B41" s="136">
        <v>1</v>
      </c>
      <c r="C41" s="130" t="s">
        <v>1517</v>
      </c>
      <c r="D41" s="135">
        <v>133</v>
      </c>
      <c r="E41" s="136" t="s">
        <v>1169</v>
      </c>
      <c r="F41" s="136" t="s">
        <v>1435</v>
      </c>
      <c r="G41" s="135">
        <v>6</v>
      </c>
      <c r="H41" s="137" t="s">
        <v>1518</v>
      </c>
      <c r="I41" s="138" t="s">
        <v>23</v>
      </c>
      <c r="J41" s="1">
        <f>VLOOKUP(B41,'Points Table'!A$3:L$43,IF('R6 XCM CB'!I41="A Grade / Juniors",4,IF('R6 XCM CB'!I41="B Grade",6,IF('R6 XCM CB'!I41="C Grade",8,IF('R6 XCM CB'!IC41="D Grade",10,12)))))</f>
        <v>250</v>
      </c>
    </row>
    <row r="42" spans="1:10">
      <c r="A42" s="130" t="s">
        <v>1111</v>
      </c>
      <c r="B42" s="136">
        <v>2</v>
      </c>
      <c r="C42" s="130" t="s">
        <v>1517</v>
      </c>
      <c r="D42" s="131">
        <v>129</v>
      </c>
      <c r="E42" s="132" t="s">
        <v>1519</v>
      </c>
      <c r="F42" s="136" t="s">
        <v>1661</v>
      </c>
      <c r="G42" s="131">
        <v>6</v>
      </c>
      <c r="H42" s="133" t="s">
        <v>1520</v>
      </c>
      <c r="I42" s="138" t="s">
        <v>23</v>
      </c>
      <c r="J42" s="1">
        <f>VLOOKUP(B42,'Points Table'!A$3:L$43,IF('R6 XCM CB'!I42="A Grade / Juniors",4,IF('R6 XCM CB'!I42="B Grade",6,IF('R6 XCM CB'!I42="C Grade",8,IF('R6 XCM CB'!IC42="D Grade",10,12)))))</f>
        <v>225</v>
      </c>
    </row>
    <row r="43" spans="1:10">
      <c r="A43" s="134" t="s">
        <v>1113</v>
      </c>
      <c r="B43" s="136">
        <v>3</v>
      </c>
      <c r="C43" s="130" t="s">
        <v>1517</v>
      </c>
      <c r="D43" s="135">
        <v>127</v>
      </c>
      <c r="E43" s="136" t="s">
        <v>1521</v>
      </c>
      <c r="F43" s="136" t="s">
        <v>1662</v>
      </c>
      <c r="G43" s="135">
        <v>5</v>
      </c>
      <c r="H43" s="137" t="s">
        <v>1522</v>
      </c>
      <c r="I43" s="138" t="s">
        <v>23</v>
      </c>
      <c r="J43" s="1">
        <f>VLOOKUP(B43,'Points Table'!A$3:L$43,IF('R6 XCM CB'!I43="A Grade / Juniors",4,IF('R6 XCM CB'!I43="B Grade",6,IF('R6 XCM CB'!I43="C Grade",8,IF('R6 XCM CB'!IC43="D Grade",10,12)))))</f>
        <v>210</v>
      </c>
    </row>
    <row r="44" spans="1:10">
      <c r="A44" s="130" t="s">
        <v>1115</v>
      </c>
      <c r="B44" s="136">
        <v>4</v>
      </c>
      <c r="C44" s="130" t="s">
        <v>1517</v>
      </c>
      <c r="D44" s="131">
        <v>130</v>
      </c>
      <c r="E44" s="132" t="s">
        <v>1523</v>
      </c>
      <c r="F44" s="136" t="s">
        <v>1663</v>
      </c>
      <c r="G44" s="131">
        <v>5</v>
      </c>
      <c r="H44" s="133" t="s">
        <v>1524</v>
      </c>
      <c r="I44" s="138" t="s">
        <v>23</v>
      </c>
      <c r="J44" s="1">
        <f>VLOOKUP(B44,'Points Table'!A$3:L$43,IF('R6 XCM CB'!I44="A Grade / Juniors",4,IF('R6 XCM CB'!I44="B Grade",6,IF('R6 XCM CB'!I44="C Grade",8,IF('R6 XCM CB'!IC44="D Grade",10,12)))))</f>
        <v>200</v>
      </c>
    </row>
    <row r="45" spans="1:10">
      <c r="A45" s="134" t="s">
        <v>1117</v>
      </c>
      <c r="B45" s="136">
        <v>5</v>
      </c>
      <c r="C45" s="130" t="s">
        <v>1517</v>
      </c>
      <c r="D45" s="135">
        <v>132</v>
      </c>
      <c r="E45" s="136" t="s">
        <v>1172</v>
      </c>
      <c r="F45" s="136" t="s">
        <v>1024</v>
      </c>
      <c r="G45" s="135">
        <v>5</v>
      </c>
      <c r="H45" s="137" t="s">
        <v>1525</v>
      </c>
      <c r="I45" s="138" t="s">
        <v>23</v>
      </c>
      <c r="J45" s="1">
        <f>VLOOKUP(B45,'Points Table'!A$3:L$43,IF('R6 XCM CB'!I45="A Grade / Juniors",4,IF('R6 XCM CB'!I45="B Grade",6,IF('R6 XCM CB'!I45="C Grade",8,IF('R6 XCM CB'!IC45="D Grade",10,12)))))</f>
        <v>195</v>
      </c>
    </row>
    <row r="46" spans="1:10">
      <c r="A46" s="130" t="s">
        <v>1119</v>
      </c>
      <c r="B46" s="136">
        <v>6</v>
      </c>
      <c r="C46" s="130" t="s">
        <v>1517</v>
      </c>
      <c r="D46" s="131">
        <v>136</v>
      </c>
      <c r="E46" s="132" t="s">
        <v>1526</v>
      </c>
      <c r="F46" s="136" t="s">
        <v>1664</v>
      </c>
      <c r="G46" s="131">
        <v>5</v>
      </c>
      <c r="H46" s="133" t="s">
        <v>1527</v>
      </c>
      <c r="I46" s="138" t="s">
        <v>23</v>
      </c>
      <c r="J46" s="1">
        <f>VLOOKUP(B46,'Points Table'!A$3:L$43,IF('R6 XCM CB'!I46="A Grade / Juniors",4,IF('R6 XCM CB'!I46="B Grade",6,IF('R6 XCM CB'!I46="C Grade",8,IF('R6 XCM CB'!IC46="D Grade",10,12)))))</f>
        <v>190</v>
      </c>
    </row>
    <row r="47" spans="1:10">
      <c r="A47" s="134" t="s">
        <v>1121</v>
      </c>
      <c r="B47" s="136">
        <v>7</v>
      </c>
      <c r="C47" s="130" t="s">
        <v>1517</v>
      </c>
      <c r="D47" s="135">
        <v>134</v>
      </c>
      <c r="E47" s="136" t="s">
        <v>1528</v>
      </c>
      <c r="F47" s="136" t="s">
        <v>1665</v>
      </c>
      <c r="G47" s="135">
        <v>4</v>
      </c>
      <c r="H47" s="137" t="s">
        <v>1529</v>
      </c>
      <c r="I47" s="138" t="s">
        <v>23</v>
      </c>
      <c r="J47" s="1">
        <f>VLOOKUP(B47,'Points Table'!A$3:L$43,IF('R6 XCM CB'!I47="A Grade / Juniors",4,IF('R6 XCM CB'!I47="B Grade",6,IF('R6 XCM CB'!I47="C Grade",8,IF('R6 XCM CB'!IC47="D Grade",10,12)))))</f>
        <v>185</v>
      </c>
    </row>
    <row r="48" spans="1:10">
      <c r="A48" s="130" t="s">
        <v>1123</v>
      </c>
      <c r="B48" s="136">
        <v>8</v>
      </c>
      <c r="C48" s="130" t="s">
        <v>1517</v>
      </c>
      <c r="D48" s="131">
        <v>135</v>
      </c>
      <c r="E48" s="132" t="s">
        <v>1530</v>
      </c>
      <c r="F48" s="136" t="s">
        <v>1195</v>
      </c>
      <c r="G48" s="131">
        <v>2</v>
      </c>
      <c r="H48" s="133" t="s">
        <v>1531</v>
      </c>
      <c r="I48" s="138" t="s">
        <v>23</v>
      </c>
      <c r="J48" s="1">
        <f>VLOOKUP(B48,'Points Table'!A$3:L$43,IF('R6 XCM CB'!I48="A Grade / Juniors",4,IF('R6 XCM CB'!I48="B Grade",6,IF('R6 XCM CB'!I48="C Grade",8,IF('R6 XCM CB'!IC48="D Grade",10,12)))))</f>
        <v>180</v>
      </c>
    </row>
    <row r="49" spans="1:10">
      <c r="A49" s="134" t="s">
        <v>1125</v>
      </c>
      <c r="B49" s="136">
        <v>9</v>
      </c>
      <c r="C49" s="130" t="s">
        <v>1517</v>
      </c>
      <c r="D49" s="135">
        <v>205</v>
      </c>
      <c r="E49" s="136" t="s">
        <v>1532</v>
      </c>
      <c r="F49" s="136" t="s">
        <v>1666</v>
      </c>
      <c r="G49" s="135">
        <v>2</v>
      </c>
      <c r="H49" s="137" t="s">
        <v>1533</v>
      </c>
      <c r="I49" s="138" t="s">
        <v>23</v>
      </c>
      <c r="J49" s="1">
        <f>VLOOKUP(B49,'Points Table'!A$3:L$43,IF('R6 XCM CB'!I49="A Grade / Juniors",4,IF('R6 XCM CB'!I49="B Grade",6,IF('R6 XCM CB'!I49="C Grade",8,IF('R6 XCM CB'!IC49="D Grade",10,12)))))</f>
        <v>175</v>
      </c>
    </row>
    <row r="50" spans="1:10">
      <c r="A50" s="134" t="s">
        <v>1108</v>
      </c>
      <c r="B50" s="136">
        <v>1</v>
      </c>
      <c r="C50" s="130" t="s">
        <v>1534</v>
      </c>
      <c r="D50" s="135">
        <v>8</v>
      </c>
      <c r="E50" s="136" t="s">
        <v>1177</v>
      </c>
      <c r="F50" s="136" t="s">
        <v>961</v>
      </c>
      <c r="G50" s="135">
        <v>6</v>
      </c>
      <c r="H50" s="137" t="s">
        <v>1535</v>
      </c>
      <c r="I50" s="138" t="s">
        <v>1107</v>
      </c>
      <c r="J50" s="1">
        <f>VLOOKUP(B50,'Points Table'!A$3:L$43,IF('R6 XCM CB'!I50="A Grade / Juniors",4,IF('R6 XCM CB'!I50="B Grade",6,IF('R6 XCM CB'!I50="C Grade",8,IF('R6 XCM CB'!IC50="D Grade",10,12)))))</f>
        <v>500</v>
      </c>
    </row>
    <row r="51" spans="1:10">
      <c r="A51" s="134" t="s">
        <v>1108</v>
      </c>
      <c r="B51" s="136">
        <v>1</v>
      </c>
      <c r="C51" s="130" t="s">
        <v>1536</v>
      </c>
      <c r="D51" s="135">
        <v>27</v>
      </c>
      <c r="E51" s="136" t="s">
        <v>1319</v>
      </c>
      <c r="F51" s="136" t="s">
        <v>987</v>
      </c>
      <c r="G51" s="135">
        <v>5</v>
      </c>
      <c r="H51" s="137" t="s">
        <v>1537</v>
      </c>
      <c r="I51" s="138" t="s">
        <v>19</v>
      </c>
      <c r="J51" s="1">
        <f>VLOOKUP(B51,'Points Table'!A$3:L$43,IF('R6 XCM CB'!I51="A Grade / Juniors",4,IF('R6 XCM CB'!I51="B Grade",6,IF('R6 XCM CB'!I51="C Grade",8,IF('R6 XCM CB'!IC51="D Grade",10,12)))))</f>
        <v>400</v>
      </c>
    </row>
    <row r="52" spans="1:10">
      <c r="A52" s="130" t="s">
        <v>1111</v>
      </c>
      <c r="B52" s="136">
        <v>2</v>
      </c>
      <c r="C52" s="130" t="s">
        <v>1536</v>
      </c>
      <c r="D52" s="131">
        <v>208</v>
      </c>
      <c r="E52" s="132" t="s">
        <v>1317</v>
      </c>
      <c r="F52" s="136" t="s">
        <v>992</v>
      </c>
      <c r="G52" s="131">
        <v>4</v>
      </c>
      <c r="H52" s="133" t="s">
        <v>1538</v>
      </c>
      <c r="I52" s="138" t="s">
        <v>19</v>
      </c>
      <c r="J52" s="1">
        <f>VLOOKUP(B52,'Points Table'!A$3:L$43,IF('R6 XCM CB'!I52="A Grade / Juniors",4,IF('R6 XCM CB'!I52="B Grade",6,IF('R6 XCM CB'!I52="C Grade",8,IF('R6 XCM CB'!IC52="D Grade",10,12)))))</f>
        <v>360</v>
      </c>
    </row>
    <row r="53" spans="1:10">
      <c r="A53" s="130" t="s">
        <v>1108</v>
      </c>
      <c r="B53" s="136">
        <v>1</v>
      </c>
      <c r="C53" s="134" t="s">
        <v>1539</v>
      </c>
      <c r="D53" s="131">
        <v>143</v>
      </c>
      <c r="E53" s="132" t="s">
        <v>1179</v>
      </c>
      <c r="F53" s="136" t="s">
        <v>1016</v>
      </c>
      <c r="G53" s="131">
        <v>5</v>
      </c>
      <c r="H53" s="133" t="s">
        <v>1540</v>
      </c>
      <c r="I53" s="138" t="s">
        <v>21</v>
      </c>
      <c r="J53" s="1">
        <f>VLOOKUP(B53,'Points Table'!A$3:L$43,IF('R6 XCM CB'!I53="A Grade / Juniors",4,IF('R6 XCM CB'!I53="B Grade",6,IF('R6 XCM CB'!I53="C Grade",8,IF('R6 XCM CB'!IC53="D Grade",10,12)))))</f>
        <v>350</v>
      </c>
    </row>
    <row r="54" spans="1:10">
      <c r="A54" s="134" t="s">
        <v>1111</v>
      </c>
      <c r="B54" s="136">
        <v>2</v>
      </c>
      <c r="C54" s="134" t="s">
        <v>1539</v>
      </c>
      <c r="D54" s="135">
        <v>142</v>
      </c>
      <c r="E54" s="136" t="s">
        <v>1181</v>
      </c>
      <c r="F54" s="136" t="s">
        <v>1244</v>
      </c>
      <c r="G54" s="135">
        <v>4</v>
      </c>
      <c r="H54" s="137" t="s">
        <v>1541</v>
      </c>
      <c r="I54" s="138" t="s">
        <v>21</v>
      </c>
      <c r="J54" s="1">
        <f>VLOOKUP(B54,'Points Table'!A$3:L$43,IF('R6 XCM CB'!I54="A Grade / Juniors",4,IF('R6 XCM CB'!I54="B Grade",6,IF('R6 XCM CB'!I54="C Grade",8,IF('R6 XCM CB'!IC54="D Grade",10,12)))))</f>
        <v>315</v>
      </c>
    </row>
    <row r="55" spans="1:10">
      <c r="A55" s="130" t="s">
        <v>1113</v>
      </c>
      <c r="B55" s="136">
        <v>3</v>
      </c>
      <c r="C55" s="134" t="s">
        <v>1539</v>
      </c>
      <c r="D55" s="131">
        <v>141</v>
      </c>
      <c r="E55" s="132" t="s">
        <v>1182</v>
      </c>
      <c r="F55" s="136" t="s">
        <v>1242</v>
      </c>
      <c r="G55" s="131">
        <v>2</v>
      </c>
      <c r="H55" s="133" t="s">
        <v>1542</v>
      </c>
      <c r="I55" s="138" t="s">
        <v>21</v>
      </c>
      <c r="J55" s="1">
        <f>VLOOKUP(B55,'Points Table'!A$3:L$43,IF('R6 XCM CB'!I55="A Grade / Juniors",4,IF('R6 XCM CB'!I55="B Grade",6,IF('R6 XCM CB'!I55="C Grade",8,IF('R6 XCM CB'!IC55="D Grade",10,12)))))</f>
        <v>294</v>
      </c>
    </row>
    <row r="56" spans="1:10">
      <c r="A56" s="134" t="s">
        <v>1115</v>
      </c>
      <c r="B56" s="136">
        <v>4</v>
      </c>
      <c r="C56" s="134" t="s">
        <v>1539</v>
      </c>
      <c r="D56" s="135">
        <v>144</v>
      </c>
      <c r="E56" s="136" t="s">
        <v>1543</v>
      </c>
      <c r="F56" s="136" t="s">
        <v>1667</v>
      </c>
      <c r="G56" s="135">
        <v>2</v>
      </c>
      <c r="H56" s="137" t="s">
        <v>1544</v>
      </c>
      <c r="I56" s="138" t="s">
        <v>21</v>
      </c>
      <c r="J56" s="1">
        <f>VLOOKUP(B56,'Points Table'!A$3:L$43,IF('R6 XCM CB'!I56="A Grade / Juniors",4,IF('R6 XCM CB'!I56="B Grade",6,IF('R6 XCM CB'!I56="C Grade",8,IF('R6 XCM CB'!IC56="D Grade",10,12)))))</f>
        <v>280</v>
      </c>
    </row>
    <row r="57" spans="1:10">
      <c r="A57" s="134" t="s">
        <v>1108</v>
      </c>
      <c r="B57" s="136">
        <v>1</v>
      </c>
      <c r="C57" s="130" t="s">
        <v>1184</v>
      </c>
      <c r="D57" s="135">
        <v>239</v>
      </c>
      <c r="E57" s="136" t="s">
        <v>1545</v>
      </c>
      <c r="F57" s="136" t="s">
        <v>958</v>
      </c>
      <c r="G57" s="135">
        <v>8</v>
      </c>
      <c r="H57" s="137" t="s">
        <v>1249</v>
      </c>
      <c r="I57" s="138" t="s">
        <v>1101</v>
      </c>
      <c r="J57" s="1">
        <f>VLOOKUP(B57,'Points Table'!A$3:L$43,IF('R6 XCM CB'!I57="A Grade / Juniors",4,IF('R6 XCM CB'!I57="B Grade",6,IF('R6 XCM CB'!I57="C Grade",8,IF('R6 XCM CB'!IC57="D Grade",10,12)))))</f>
        <v>250</v>
      </c>
    </row>
    <row r="58" spans="1:10" s="1" customFormat="1">
      <c r="A58" s="134" t="s">
        <v>1108</v>
      </c>
      <c r="B58" s="136">
        <v>1</v>
      </c>
      <c r="C58" s="130" t="s">
        <v>1184</v>
      </c>
      <c r="D58" s="135">
        <v>239</v>
      </c>
      <c r="E58" s="136" t="s">
        <v>1545</v>
      </c>
      <c r="F58" s="136" t="s">
        <v>956</v>
      </c>
      <c r="G58" s="135">
        <v>8</v>
      </c>
      <c r="H58" s="137" t="s">
        <v>1249</v>
      </c>
      <c r="I58" s="138" t="s">
        <v>1101</v>
      </c>
      <c r="J58" s="1">
        <f>VLOOKUP(B58,'Points Table'!A$3:L$43,IF('R6 XCM CB'!I58="A Grade / Juniors",4,IF('R6 XCM CB'!I58="B Grade",6,IF('R6 XCM CB'!I58="C Grade",8,IF('R6 XCM CB'!IC58="D Grade",10,12)))))</f>
        <v>250</v>
      </c>
    </row>
    <row r="59" spans="1:10">
      <c r="A59" s="130" t="s">
        <v>1111</v>
      </c>
      <c r="B59" s="136">
        <v>2</v>
      </c>
      <c r="C59" s="130" t="s">
        <v>1184</v>
      </c>
      <c r="D59" s="131">
        <v>220</v>
      </c>
      <c r="E59" s="132" t="s">
        <v>1546</v>
      </c>
      <c r="F59" s="136" t="s">
        <v>1401</v>
      </c>
      <c r="G59" s="131">
        <v>8</v>
      </c>
      <c r="H59" s="133" t="s">
        <v>1547</v>
      </c>
      <c r="I59" s="138" t="s">
        <v>1101</v>
      </c>
      <c r="J59" s="1">
        <f>VLOOKUP(B59,'Points Table'!A$3:L$43,IF('R6 XCM CB'!I59="A Grade / Juniors",4,IF('R6 XCM CB'!I59="B Grade",6,IF('R6 XCM CB'!I59="C Grade",8,IF('R6 XCM CB'!IC59="D Grade",10,12)))))</f>
        <v>225</v>
      </c>
    </row>
    <row r="60" spans="1:10" s="1" customFormat="1">
      <c r="A60" s="130" t="s">
        <v>1111</v>
      </c>
      <c r="B60" s="136">
        <v>2</v>
      </c>
      <c r="C60" s="130" t="s">
        <v>1184</v>
      </c>
      <c r="D60" s="131">
        <v>220</v>
      </c>
      <c r="E60" s="132" t="s">
        <v>1546</v>
      </c>
      <c r="F60" s="136" t="s">
        <v>957</v>
      </c>
      <c r="G60" s="131">
        <v>8</v>
      </c>
      <c r="H60" s="133" t="s">
        <v>1547</v>
      </c>
      <c r="I60" s="138" t="s">
        <v>1101</v>
      </c>
      <c r="J60" s="1">
        <f>VLOOKUP(B60,'Points Table'!A$3:L$43,IF('R6 XCM CB'!I60="A Grade / Juniors",4,IF('R6 XCM CB'!I60="B Grade",6,IF('R6 XCM CB'!I60="C Grade",8,IF('R6 XCM CB'!IC60="D Grade",10,12)))))</f>
        <v>225</v>
      </c>
    </row>
    <row r="61" spans="1:10">
      <c r="A61" s="134" t="s">
        <v>1113</v>
      </c>
      <c r="B61" s="136">
        <v>3</v>
      </c>
      <c r="C61" s="130" t="s">
        <v>1184</v>
      </c>
      <c r="D61" s="135">
        <v>234</v>
      </c>
      <c r="E61" s="136" t="s">
        <v>1548</v>
      </c>
      <c r="F61" s="136" t="s">
        <v>1424</v>
      </c>
      <c r="G61" s="135">
        <v>7</v>
      </c>
      <c r="H61" s="137" t="s">
        <v>1549</v>
      </c>
      <c r="I61" s="138" t="s">
        <v>1101</v>
      </c>
      <c r="J61" s="1">
        <f>VLOOKUP(B61,'Points Table'!A$3:L$43,IF('R6 XCM CB'!I61="A Grade / Juniors",4,IF('R6 XCM CB'!I61="B Grade",6,IF('R6 XCM CB'!I61="C Grade",8,IF('R6 XCM CB'!IC61="D Grade",10,12)))))</f>
        <v>210</v>
      </c>
    </row>
    <row r="62" spans="1:10" s="1" customFormat="1">
      <c r="A62" s="134" t="s">
        <v>1113</v>
      </c>
      <c r="B62" s="136">
        <v>3</v>
      </c>
      <c r="C62" s="130" t="s">
        <v>1184</v>
      </c>
      <c r="D62" s="135">
        <v>234</v>
      </c>
      <c r="E62" s="136" t="s">
        <v>1548</v>
      </c>
      <c r="F62" s="136" t="s">
        <v>1625</v>
      </c>
      <c r="G62" s="135">
        <v>7</v>
      </c>
      <c r="H62" s="137" t="s">
        <v>1549</v>
      </c>
      <c r="I62" s="138" t="s">
        <v>1101</v>
      </c>
      <c r="J62" s="1">
        <f>VLOOKUP(B62,'Points Table'!A$3:L$43,IF('R6 XCM CB'!I62="A Grade / Juniors",4,IF('R6 XCM CB'!I62="B Grade",6,IF('R6 XCM CB'!I62="C Grade",8,IF('R6 XCM CB'!IC62="D Grade",10,12)))))</f>
        <v>210</v>
      </c>
    </row>
    <row r="63" spans="1:10">
      <c r="A63" s="130" t="s">
        <v>1115</v>
      </c>
      <c r="B63" s="136">
        <v>4</v>
      </c>
      <c r="C63" s="130" t="s">
        <v>1184</v>
      </c>
      <c r="D63" s="131">
        <v>217</v>
      </c>
      <c r="E63" s="132" t="s">
        <v>1550</v>
      </c>
      <c r="F63" s="136" t="s">
        <v>1626</v>
      </c>
      <c r="G63" s="131">
        <v>7</v>
      </c>
      <c r="H63" s="133" t="s">
        <v>1551</v>
      </c>
      <c r="I63" s="138" t="s">
        <v>1101</v>
      </c>
      <c r="J63" s="1">
        <f>VLOOKUP(B63,'Points Table'!A$3:L$43,IF('R6 XCM CB'!I63="A Grade / Juniors",4,IF('R6 XCM CB'!I63="B Grade",6,IF('R6 XCM CB'!I63="C Grade",8,IF('R6 XCM CB'!IC63="D Grade",10,12)))))</f>
        <v>200</v>
      </c>
    </row>
    <row r="64" spans="1:10" s="1" customFormat="1">
      <c r="A64" s="130" t="s">
        <v>1115</v>
      </c>
      <c r="B64" s="136">
        <v>4</v>
      </c>
      <c r="C64" s="130" t="s">
        <v>1184</v>
      </c>
      <c r="D64" s="131">
        <v>217</v>
      </c>
      <c r="E64" s="132" t="s">
        <v>1550</v>
      </c>
      <c r="F64" s="136" t="s">
        <v>1034</v>
      </c>
      <c r="G64" s="131">
        <v>7</v>
      </c>
      <c r="H64" s="133" t="s">
        <v>1551</v>
      </c>
      <c r="I64" s="138" t="s">
        <v>1101</v>
      </c>
      <c r="J64" s="1">
        <f>VLOOKUP(B64,'Points Table'!A$3:L$43,IF('R6 XCM CB'!I64="A Grade / Juniors",4,IF('R6 XCM CB'!I64="B Grade",6,IF('R6 XCM CB'!I64="C Grade",8,IF('R6 XCM CB'!IC64="D Grade",10,12)))))</f>
        <v>200</v>
      </c>
    </row>
    <row r="65" spans="1:10">
      <c r="A65" s="134" t="s">
        <v>1117</v>
      </c>
      <c r="B65" s="136">
        <v>5</v>
      </c>
      <c r="C65" s="130" t="s">
        <v>1184</v>
      </c>
      <c r="D65" s="135">
        <v>215</v>
      </c>
      <c r="E65" s="136" t="s">
        <v>1552</v>
      </c>
      <c r="F65" s="136" t="s">
        <v>1403</v>
      </c>
      <c r="G65" s="135">
        <v>7</v>
      </c>
      <c r="H65" s="137" t="s">
        <v>1553</v>
      </c>
      <c r="I65" s="138" t="s">
        <v>1101</v>
      </c>
      <c r="J65" s="1">
        <f>VLOOKUP(B65,'Points Table'!A$3:L$43,IF('R6 XCM CB'!I65="A Grade / Juniors",4,IF('R6 XCM CB'!I65="B Grade",6,IF('R6 XCM CB'!I65="C Grade",8,IF('R6 XCM CB'!IC65="D Grade",10,12)))))</f>
        <v>195</v>
      </c>
    </row>
    <row r="66" spans="1:10" s="1" customFormat="1">
      <c r="A66" s="134" t="s">
        <v>1117</v>
      </c>
      <c r="B66" s="136">
        <v>5</v>
      </c>
      <c r="C66" s="130" t="s">
        <v>1184</v>
      </c>
      <c r="D66" s="135">
        <v>215</v>
      </c>
      <c r="E66" s="136" t="s">
        <v>1552</v>
      </c>
      <c r="F66" s="136" t="s">
        <v>1404</v>
      </c>
      <c r="G66" s="135">
        <v>7</v>
      </c>
      <c r="H66" s="137" t="s">
        <v>1553</v>
      </c>
      <c r="I66" s="138" t="s">
        <v>1101</v>
      </c>
      <c r="J66" s="1">
        <f>VLOOKUP(B66,'Points Table'!A$3:L$43,IF('R6 XCM CB'!I66="A Grade / Juniors",4,IF('R6 XCM CB'!I66="B Grade",6,IF('R6 XCM CB'!I66="C Grade",8,IF('R6 XCM CB'!IC66="D Grade",10,12)))))</f>
        <v>195</v>
      </c>
    </row>
    <row r="67" spans="1:10">
      <c r="A67" s="130" t="s">
        <v>1119</v>
      </c>
      <c r="B67" s="136">
        <v>6</v>
      </c>
      <c r="C67" s="130" t="s">
        <v>1184</v>
      </c>
      <c r="D67" s="131">
        <v>218</v>
      </c>
      <c r="E67" s="132" t="s">
        <v>1554</v>
      </c>
      <c r="F67" s="136" t="s">
        <v>1023</v>
      </c>
      <c r="G67" s="131">
        <v>6</v>
      </c>
      <c r="H67" s="133" t="s">
        <v>1555</v>
      </c>
      <c r="I67" s="138" t="s">
        <v>1101</v>
      </c>
      <c r="J67" s="1">
        <f>VLOOKUP(B67,'Points Table'!A$3:L$43,IF('R6 XCM CB'!I67="A Grade / Juniors",4,IF('R6 XCM CB'!I67="B Grade",6,IF('R6 XCM CB'!I67="C Grade",8,IF('R6 XCM CB'!IC67="D Grade",10,12)))))</f>
        <v>190</v>
      </c>
    </row>
    <row r="68" spans="1:10" s="1" customFormat="1">
      <c r="A68" s="130" t="s">
        <v>1119</v>
      </c>
      <c r="B68" s="136">
        <v>6</v>
      </c>
      <c r="C68" s="130" t="s">
        <v>1184</v>
      </c>
      <c r="D68" s="131">
        <v>218</v>
      </c>
      <c r="E68" s="132" t="s">
        <v>1554</v>
      </c>
      <c r="F68" s="136" t="s">
        <v>1031</v>
      </c>
      <c r="G68" s="131">
        <v>6</v>
      </c>
      <c r="H68" s="133" t="s">
        <v>1555</v>
      </c>
      <c r="I68" s="138" t="s">
        <v>1101</v>
      </c>
      <c r="J68" s="1">
        <f>VLOOKUP(B68,'Points Table'!A$3:L$43,IF('R6 XCM CB'!I68="A Grade / Juniors",4,IF('R6 XCM CB'!I68="B Grade",6,IF('R6 XCM CB'!I68="C Grade",8,IF('R6 XCM CB'!IC68="D Grade",10,12)))))</f>
        <v>190</v>
      </c>
    </row>
    <row r="69" spans="1:10">
      <c r="A69" s="134" t="s">
        <v>1121</v>
      </c>
      <c r="B69" s="136">
        <v>7</v>
      </c>
      <c r="C69" s="130" t="s">
        <v>1184</v>
      </c>
      <c r="D69" s="135">
        <v>210</v>
      </c>
      <c r="E69" s="136" t="s">
        <v>1556</v>
      </c>
      <c r="F69" s="136" t="s">
        <v>1027</v>
      </c>
      <c r="G69" s="135">
        <v>6</v>
      </c>
      <c r="H69" s="137" t="s">
        <v>1557</v>
      </c>
      <c r="I69" s="138" t="s">
        <v>1101</v>
      </c>
      <c r="J69" s="1">
        <f>VLOOKUP(B69,'Points Table'!A$3:L$43,IF('R6 XCM CB'!I69="A Grade / Juniors",4,IF('R6 XCM CB'!I69="B Grade",6,IF('R6 XCM CB'!I69="C Grade",8,IF('R6 XCM CB'!IC69="D Grade",10,12)))))</f>
        <v>185</v>
      </c>
    </row>
    <row r="70" spans="1:10" s="1" customFormat="1">
      <c r="A70" s="134" t="s">
        <v>1121</v>
      </c>
      <c r="B70" s="136">
        <v>7</v>
      </c>
      <c r="C70" s="130" t="s">
        <v>1184</v>
      </c>
      <c r="D70" s="135">
        <v>210</v>
      </c>
      <c r="E70" s="136" t="s">
        <v>1556</v>
      </c>
      <c r="F70" s="136" t="s">
        <v>1627</v>
      </c>
      <c r="G70" s="135">
        <v>6</v>
      </c>
      <c r="H70" s="137" t="s">
        <v>1557</v>
      </c>
      <c r="I70" s="138" t="s">
        <v>1101</v>
      </c>
      <c r="J70" s="1">
        <f>VLOOKUP(B70,'Points Table'!A$3:L$43,IF('R6 XCM CB'!I70="A Grade / Juniors",4,IF('R6 XCM CB'!I70="B Grade",6,IF('R6 XCM CB'!I70="C Grade",8,IF('R6 XCM CB'!IC70="D Grade",10,12)))))</f>
        <v>185</v>
      </c>
    </row>
    <row r="71" spans="1:10">
      <c r="A71" s="130" t="s">
        <v>1123</v>
      </c>
      <c r="B71" s="136">
        <v>8</v>
      </c>
      <c r="C71" s="130" t="s">
        <v>1184</v>
      </c>
      <c r="D71" s="131">
        <v>221</v>
      </c>
      <c r="E71" s="132" t="s">
        <v>1558</v>
      </c>
      <c r="F71" s="136" t="s">
        <v>1436</v>
      </c>
      <c r="G71" s="131">
        <v>6</v>
      </c>
      <c r="H71" s="133" t="s">
        <v>1559</v>
      </c>
      <c r="I71" s="138" t="s">
        <v>1101</v>
      </c>
      <c r="J71" s="1">
        <f>VLOOKUP(B71,'Points Table'!A$3:L$43,IF('R6 XCM CB'!I71="A Grade / Juniors",4,IF('R6 XCM CB'!I71="B Grade",6,IF('R6 XCM CB'!I71="C Grade",8,IF('R6 XCM CB'!IC71="D Grade",10,12)))))</f>
        <v>180</v>
      </c>
    </row>
    <row r="72" spans="1:10" s="1" customFormat="1">
      <c r="A72" s="130" t="s">
        <v>1123</v>
      </c>
      <c r="B72" s="136">
        <v>8</v>
      </c>
      <c r="C72" s="130" t="s">
        <v>1184</v>
      </c>
      <c r="D72" s="131">
        <v>221</v>
      </c>
      <c r="E72" s="132" t="s">
        <v>1558</v>
      </c>
      <c r="F72" s="136" t="s">
        <v>1029</v>
      </c>
      <c r="G72" s="131">
        <v>6</v>
      </c>
      <c r="H72" s="133" t="s">
        <v>1559</v>
      </c>
      <c r="I72" s="138" t="s">
        <v>1101</v>
      </c>
      <c r="J72" s="1">
        <f>VLOOKUP(B72,'Points Table'!A$3:L$43,IF('R6 XCM CB'!I72="A Grade / Juniors",4,IF('R6 XCM CB'!I72="B Grade",6,IF('R6 XCM CB'!I72="C Grade",8,IF('R6 XCM CB'!IC72="D Grade",10,12)))))</f>
        <v>180</v>
      </c>
    </row>
    <row r="73" spans="1:10">
      <c r="A73" s="134" t="s">
        <v>1125</v>
      </c>
      <c r="B73" s="136">
        <v>9</v>
      </c>
      <c r="C73" s="130" t="s">
        <v>1184</v>
      </c>
      <c r="D73" s="135">
        <v>243</v>
      </c>
      <c r="E73" s="136" t="s">
        <v>1339</v>
      </c>
      <c r="F73" s="136" t="s">
        <v>1402</v>
      </c>
      <c r="G73" s="135">
        <v>5</v>
      </c>
      <c r="H73" s="137" t="s">
        <v>1560</v>
      </c>
      <c r="I73" s="138" t="s">
        <v>1101</v>
      </c>
      <c r="J73" s="1">
        <f>VLOOKUP(B73,'Points Table'!A$3:L$43,IF('R6 XCM CB'!I73="A Grade / Juniors",4,IF('R6 XCM CB'!I73="B Grade",6,IF('R6 XCM CB'!I73="C Grade",8,IF('R6 XCM CB'!IC73="D Grade",10,12)))))</f>
        <v>175</v>
      </c>
    </row>
    <row r="74" spans="1:10" s="1" customFormat="1">
      <c r="A74" s="134" t="s">
        <v>1125</v>
      </c>
      <c r="B74" s="136">
        <v>9</v>
      </c>
      <c r="C74" s="130" t="s">
        <v>1184</v>
      </c>
      <c r="D74" s="135">
        <v>243</v>
      </c>
      <c r="E74" s="136" t="s">
        <v>1339</v>
      </c>
      <c r="F74" s="136" t="s">
        <v>1407</v>
      </c>
      <c r="G74" s="135">
        <v>5</v>
      </c>
      <c r="H74" s="137" t="s">
        <v>1560</v>
      </c>
      <c r="I74" s="138" t="s">
        <v>1101</v>
      </c>
      <c r="J74" s="1">
        <f>VLOOKUP(B74,'Points Table'!A$3:L$43,IF('R6 XCM CB'!I74="A Grade / Juniors",4,IF('R6 XCM CB'!I74="B Grade",6,IF('R6 XCM CB'!I74="C Grade",8,IF('R6 XCM CB'!IC74="D Grade",10,12)))))</f>
        <v>175</v>
      </c>
    </row>
    <row r="75" spans="1:10">
      <c r="A75" s="134" t="s">
        <v>1108</v>
      </c>
      <c r="B75" s="136">
        <v>1</v>
      </c>
      <c r="C75" s="130" t="s">
        <v>1199</v>
      </c>
      <c r="D75" s="135">
        <v>241</v>
      </c>
      <c r="E75" s="136" t="s">
        <v>1561</v>
      </c>
      <c r="F75" s="136" t="s">
        <v>963</v>
      </c>
      <c r="G75" s="135">
        <v>7</v>
      </c>
      <c r="H75" s="137" t="s">
        <v>1562</v>
      </c>
      <c r="I75" s="138" t="s">
        <v>1101</v>
      </c>
      <c r="J75" s="1">
        <f>VLOOKUP(B75,'Points Table'!A$3:L$43,IF('R6 XCM CB'!I75="A Grade / Juniors",4,IF('R6 XCM CB'!I75="B Grade",6,IF('R6 XCM CB'!I75="C Grade",8,IF('R6 XCM CB'!IC75="D Grade",10,12)))))</f>
        <v>250</v>
      </c>
    </row>
    <row r="76" spans="1:10" s="1" customFormat="1">
      <c r="A76" s="134" t="s">
        <v>1108</v>
      </c>
      <c r="B76" s="136">
        <v>1</v>
      </c>
      <c r="C76" s="130" t="s">
        <v>1199</v>
      </c>
      <c r="D76" s="135">
        <v>241</v>
      </c>
      <c r="E76" s="136" t="s">
        <v>1561</v>
      </c>
      <c r="F76" s="136" t="s">
        <v>1398</v>
      </c>
      <c r="G76" s="135">
        <v>7</v>
      </c>
      <c r="H76" s="137" t="s">
        <v>1562</v>
      </c>
      <c r="I76" s="138" t="s">
        <v>1101</v>
      </c>
      <c r="J76" s="1">
        <f>VLOOKUP(B76,'Points Table'!A$3:L$43,IF('R6 XCM CB'!I76="A Grade / Juniors",4,IF('R6 XCM CB'!I76="B Grade",6,IF('R6 XCM CB'!I76="C Grade",8,IF('R6 XCM CB'!IC76="D Grade",10,12)))))</f>
        <v>250</v>
      </c>
    </row>
    <row r="77" spans="1:10">
      <c r="A77" s="130" t="s">
        <v>1111</v>
      </c>
      <c r="B77" s="136">
        <v>2</v>
      </c>
      <c r="C77" s="130" t="s">
        <v>1199</v>
      </c>
      <c r="D77" s="131">
        <v>229</v>
      </c>
      <c r="E77" s="132" t="s">
        <v>1563</v>
      </c>
      <c r="F77" s="136" t="s">
        <v>1628</v>
      </c>
      <c r="G77" s="131">
        <v>6</v>
      </c>
      <c r="H77" s="133" t="s">
        <v>1564</v>
      </c>
      <c r="I77" s="138" t="s">
        <v>1101</v>
      </c>
      <c r="J77" s="1">
        <f>VLOOKUP(B77,'Points Table'!A$3:L$43,IF('R6 XCM CB'!I77="A Grade / Juniors",4,IF('R6 XCM CB'!I77="B Grade",6,IF('R6 XCM CB'!I77="C Grade",8,IF('R6 XCM CB'!IC77="D Grade",10,12)))))</f>
        <v>225</v>
      </c>
    </row>
    <row r="78" spans="1:10" s="1" customFormat="1">
      <c r="A78" s="130" t="s">
        <v>1111</v>
      </c>
      <c r="B78" s="136">
        <v>2</v>
      </c>
      <c r="C78" s="130" t="s">
        <v>1199</v>
      </c>
      <c r="D78" s="131">
        <v>229</v>
      </c>
      <c r="E78" s="132" t="s">
        <v>1563</v>
      </c>
      <c r="F78" s="136" t="s">
        <v>1629</v>
      </c>
      <c r="G78" s="131">
        <v>6</v>
      </c>
      <c r="H78" s="133" t="s">
        <v>1564</v>
      </c>
      <c r="I78" s="138" t="s">
        <v>1101</v>
      </c>
      <c r="J78" s="1">
        <f>VLOOKUP(B78,'Points Table'!A$3:L$43,IF('R6 XCM CB'!I78="A Grade / Juniors",4,IF('R6 XCM CB'!I78="B Grade",6,IF('R6 XCM CB'!I78="C Grade",8,IF('R6 XCM CB'!IC78="D Grade",10,12)))))</f>
        <v>225</v>
      </c>
    </row>
    <row r="79" spans="1:10">
      <c r="A79" s="134" t="s">
        <v>1113</v>
      </c>
      <c r="B79" s="136">
        <v>3</v>
      </c>
      <c r="C79" s="130" t="s">
        <v>1199</v>
      </c>
      <c r="D79" s="135">
        <v>223</v>
      </c>
      <c r="E79" s="136" t="s">
        <v>1565</v>
      </c>
      <c r="F79" s="136" t="s">
        <v>1215</v>
      </c>
      <c r="G79" s="135">
        <v>5</v>
      </c>
      <c r="H79" s="137" t="s">
        <v>1566</v>
      </c>
      <c r="I79" s="138" t="s">
        <v>1101</v>
      </c>
      <c r="J79" s="1">
        <f>VLOOKUP(B79,'Points Table'!A$3:L$43,IF('R6 XCM CB'!I79="A Grade / Juniors",4,IF('R6 XCM CB'!I79="B Grade",6,IF('R6 XCM CB'!I79="C Grade",8,IF('R6 XCM CB'!IC79="D Grade",10,12)))))</f>
        <v>210</v>
      </c>
    </row>
    <row r="80" spans="1:10" s="1" customFormat="1">
      <c r="A80" s="134" t="s">
        <v>1113</v>
      </c>
      <c r="B80" s="136">
        <v>3</v>
      </c>
      <c r="C80" s="130" t="s">
        <v>1199</v>
      </c>
      <c r="D80" s="135">
        <v>223</v>
      </c>
      <c r="E80" s="136" t="s">
        <v>1565</v>
      </c>
      <c r="F80" s="136" t="s">
        <v>991</v>
      </c>
      <c r="G80" s="135">
        <v>5</v>
      </c>
      <c r="H80" s="137" t="s">
        <v>1566</v>
      </c>
      <c r="I80" s="138" t="s">
        <v>1101</v>
      </c>
      <c r="J80" s="1">
        <f>VLOOKUP(B80,'Points Table'!A$3:L$43,IF('R6 XCM CB'!I80="A Grade / Juniors",4,IF('R6 XCM CB'!I80="B Grade",6,IF('R6 XCM CB'!I80="C Grade",8,IF('R6 XCM CB'!IC80="D Grade",10,12)))))</f>
        <v>210</v>
      </c>
    </row>
    <row r="81" spans="1:10">
      <c r="A81" s="130" t="s">
        <v>1115</v>
      </c>
      <c r="B81" s="136">
        <v>4</v>
      </c>
      <c r="C81" s="130" t="s">
        <v>1199</v>
      </c>
      <c r="D81" s="131">
        <v>203</v>
      </c>
      <c r="E81" s="132" t="s">
        <v>1567</v>
      </c>
      <c r="F81" s="136" t="s">
        <v>1444</v>
      </c>
      <c r="G81" s="131">
        <v>5</v>
      </c>
      <c r="H81" s="133" t="s">
        <v>1568</v>
      </c>
      <c r="I81" s="138" t="s">
        <v>1101</v>
      </c>
      <c r="J81" s="1">
        <f>VLOOKUP(B81,'Points Table'!A$3:L$43,IF('R6 XCM CB'!I81="A Grade / Juniors",4,IF('R6 XCM CB'!I81="B Grade",6,IF('R6 XCM CB'!I81="C Grade",8,IF('R6 XCM CB'!IC81="D Grade",10,12)))))</f>
        <v>200</v>
      </c>
    </row>
    <row r="82" spans="1:10" s="1" customFormat="1">
      <c r="A82" s="130" t="s">
        <v>1115</v>
      </c>
      <c r="B82" s="136">
        <v>4</v>
      </c>
      <c r="C82" s="130" t="s">
        <v>1199</v>
      </c>
      <c r="D82" s="131">
        <v>203</v>
      </c>
      <c r="E82" s="132" t="s">
        <v>1567</v>
      </c>
      <c r="F82" s="136" t="s">
        <v>1630</v>
      </c>
      <c r="G82" s="131">
        <v>5</v>
      </c>
      <c r="H82" s="133" t="s">
        <v>1568</v>
      </c>
      <c r="I82" s="138" t="s">
        <v>1101</v>
      </c>
      <c r="J82" s="1">
        <f>VLOOKUP(B82,'Points Table'!A$3:L$43,IF('R6 XCM CB'!I82="A Grade / Juniors",4,IF('R6 XCM CB'!I82="B Grade",6,IF('R6 XCM CB'!I82="C Grade",8,IF('R6 XCM CB'!IC82="D Grade",10,12)))))</f>
        <v>200</v>
      </c>
    </row>
    <row r="83" spans="1:10">
      <c r="A83" s="134" t="s">
        <v>1117</v>
      </c>
      <c r="B83" s="136">
        <v>5</v>
      </c>
      <c r="C83" s="130" t="s">
        <v>1199</v>
      </c>
      <c r="D83" s="135">
        <v>201</v>
      </c>
      <c r="E83" s="136" t="s">
        <v>1200</v>
      </c>
      <c r="F83" s="136" t="s">
        <v>1202</v>
      </c>
      <c r="G83" s="135">
        <v>4</v>
      </c>
      <c r="H83" s="137" t="s">
        <v>1569</v>
      </c>
      <c r="I83" s="138" t="s">
        <v>1101</v>
      </c>
      <c r="J83" s="1">
        <f>VLOOKUP(B83,'Points Table'!A$3:L$43,IF('R6 XCM CB'!I83="A Grade / Juniors",4,IF('R6 XCM CB'!I83="B Grade",6,IF('R6 XCM CB'!I83="C Grade",8,IF('R6 XCM CB'!IC83="D Grade",10,12)))))</f>
        <v>195</v>
      </c>
    </row>
    <row r="84" spans="1:10" s="1" customFormat="1">
      <c r="A84" s="134" t="s">
        <v>1117</v>
      </c>
      <c r="B84" s="136">
        <v>5</v>
      </c>
      <c r="C84" s="130" t="s">
        <v>1199</v>
      </c>
      <c r="D84" s="135">
        <v>201</v>
      </c>
      <c r="E84" s="136" t="s">
        <v>1200</v>
      </c>
      <c r="F84" s="136" t="s">
        <v>1201</v>
      </c>
      <c r="G84" s="135">
        <v>4</v>
      </c>
      <c r="H84" s="137" t="s">
        <v>1569</v>
      </c>
      <c r="I84" s="138" t="s">
        <v>1101</v>
      </c>
      <c r="J84" s="1">
        <f>VLOOKUP(B84,'Points Table'!A$3:L$43,IF('R6 XCM CB'!I84="A Grade / Juniors",4,IF('R6 XCM CB'!I84="B Grade",6,IF('R6 XCM CB'!I84="C Grade",8,IF('R6 XCM CB'!IC84="D Grade",10,12)))))</f>
        <v>195</v>
      </c>
    </row>
    <row r="85" spans="1:10">
      <c r="A85" s="130" t="s">
        <v>1119</v>
      </c>
      <c r="B85" s="136">
        <v>6</v>
      </c>
      <c r="C85" s="130" t="s">
        <v>1199</v>
      </c>
      <c r="D85" s="131">
        <v>227</v>
      </c>
      <c r="E85" s="132" t="s">
        <v>1570</v>
      </c>
      <c r="F85" s="136" t="s">
        <v>1631</v>
      </c>
      <c r="G85" s="131">
        <v>4</v>
      </c>
      <c r="H85" s="133" t="s">
        <v>1571</v>
      </c>
      <c r="I85" s="138" t="s">
        <v>1101</v>
      </c>
      <c r="J85" s="1">
        <f>VLOOKUP(B85,'Points Table'!A$3:L$43,IF('R6 XCM CB'!I85="A Grade / Juniors",4,IF('R6 XCM CB'!I85="B Grade",6,IF('R6 XCM CB'!I85="C Grade",8,IF('R6 XCM CB'!IC85="D Grade",10,12)))))</f>
        <v>190</v>
      </c>
    </row>
    <row r="86" spans="1:10" s="1" customFormat="1">
      <c r="A86" s="130" t="s">
        <v>1119</v>
      </c>
      <c r="B86" s="136">
        <v>6</v>
      </c>
      <c r="C86" s="130" t="s">
        <v>1199</v>
      </c>
      <c r="D86" s="131">
        <v>227</v>
      </c>
      <c r="E86" s="132" t="s">
        <v>1570</v>
      </c>
      <c r="F86" s="136" t="s">
        <v>1632</v>
      </c>
      <c r="G86" s="131">
        <v>4</v>
      </c>
      <c r="H86" s="133" t="s">
        <v>1571</v>
      </c>
      <c r="I86" s="138" t="s">
        <v>1101</v>
      </c>
      <c r="J86" s="1">
        <f>VLOOKUP(B86,'Points Table'!A$3:L$43,IF('R6 XCM CB'!I86="A Grade / Juniors",4,IF('R6 XCM CB'!I86="B Grade",6,IF('R6 XCM CB'!I86="C Grade",8,IF('R6 XCM CB'!IC86="D Grade",10,12)))))</f>
        <v>190</v>
      </c>
    </row>
    <row r="87" spans="1:10">
      <c r="A87" s="134" t="s">
        <v>1121</v>
      </c>
      <c r="B87" s="136">
        <v>7</v>
      </c>
      <c r="C87" s="130" t="s">
        <v>1199</v>
      </c>
      <c r="D87" s="135">
        <v>207</v>
      </c>
      <c r="E87" s="136" t="s">
        <v>1572</v>
      </c>
      <c r="F87" s="136" t="s">
        <v>1633</v>
      </c>
      <c r="G87" s="135">
        <v>4</v>
      </c>
      <c r="H87" s="137" t="s">
        <v>1573</v>
      </c>
      <c r="I87" s="138" t="s">
        <v>1101</v>
      </c>
      <c r="J87" s="1">
        <f>VLOOKUP(B87,'Points Table'!A$3:L$43,IF('R6 XCM CB'!I87="A Grade / Juniors",4,IF('R6 XCM CB'!I87="B Grade",6,IF('R6 XCM CB'!I87="C Grade",8,IF('R6 XCM CB'!IC87="D Grade",10,12)))))</f>
        <v>185</v>
      </c>
    </row>
    <row r="88" spans="1:10" s="1" customFormat="1">
      <c r="A88" s="134" t="s">
        <v>1121</v>
      </c>
      <c r="B88" s="136">
        <v>7</v>
      </c>
      <c r="C88" s="130" t="s">
        <v>1199</v>
      </c>
      <c r="D88" s="135">
        <v>207</v>
      </c>
      <c r="E88" s="136" t="s">
        <v>1572</v>
      </c>
      <c r="F88" s="136" t="s">
        <v>1634</v>
      </c>
      <c r="G88" s="135">
        <v>4</v>
      </c>
      <c r="H88" s="137" t="s">
        <v>1573</v>
      </c>
      <c r="I88" s="138" t="s">
        <v>1101</v>
      </c>
      <c r="J88" s="1">
        <f>VLOOKUP(B88,'Points Table'!A$3:L$43,IF('R6 XCM CB'!I88="A Grade / Juniors",4,IF('R6 XCM CB'!I88="B Grade",6,IF('R6 XCM CB'!I88="C Grade",8,IF('R6 XCM CB'!IC88="D Grade",10,12)))))</f>
        <v>185</v>
      </c>
    </row>
    <row r="89" spans="1:10">
      <c r="A89" s="130" t="s">
        <v>1123</v>
      </c>
      <c r="B89" s="136">
        <v>8</v>
      </c>
      <c r="C89" s="130" t="s">
        <v>1199</v>
      </c>
      <c r="D89" s="131">
        <v>230</v>
      </c>
      <c r="E89" s="132" t="s">
        <v>1574</v>
      </c>
      <c r="F89" s="136" t="s">
        <v>1635</v>
      </c>
      <c r="G89" s="131">
        <v>2</v>
      </c>
      <c r="H89" s="133" t="s">
        <v>1575</v>
      </c>
      <c r="I89" s="138" t="s">
        <v>1101</v>
      </c>
      <c r="J89" s="1">
        <f>VLOOKUP(B89,'Points Table'!A$3:L$43,IF('R6 XCM CB'!I89="A Grade / Juniors",4,IF('R6 XCM CB'!I89="B Grade",6,IF('R6 XCM CB'!I89="C Grade",8,IF('R6 XCM CB'!IC89="D Grade",10,12)))))</f>
        <v>180</v>
      </c>
    </row>
    <row r="90" spans="1:10" s="1" customFormat="1">
      <c r="A90" s="130" t="s">
        <v>1123</v>
      </c>
      <c r="B90" s="136">
        <v>8</v>
      </c>
      <c r="C90" s="130" t="s">
        <v>1199</v>
      </c>
      <c r="D90" s="131">
        <v>230</v>
      </c>
      <c r="E90" s="132" t="s">
        <v>1574</v>
      </c>
      <c r="F90" s="136" t="s">
        <v>1636</v>
      </c>
      <c r="G90" s="131">
        <v>2</v>
      </c>
      <c r="H90" s="133" t="s">
        <v>1575</v>
      </c>
      <c r="I90" s="138" t="s">
        <v>1101</v>
      </c>
      <c r="J90" s="1">
        <f>VLOOKUP(B90,'Points Table'!A$3:L$43,IF('R6 XCM CB'!I90="A Grade / Juniors",4,IF('R6 XCM CB'!I90="B Grade",6,IF('R6 XCM CB'!I90="C Grade",8,IF('R6 XCM CB'!IC90="D Grade",10,12)))))</f>
        <v>180</v>
      </c>
    </row>
    <row r="91" spans="1:10">
      <c r="A91" s="130" t="s">
        <v>1108</v>
      </c>
      <c r="B91" s="136">
        <v>1</v>
      </c>
      <c r="C91" s="134" t="s">
        <v>1203</v>
      </c>
      <c r="D91" s="131">
        <v>431</v>
      </c>
      <c r="E91" s="132" t="s">
        <v>1208</v>
      </c>
      <c r="F91" s="136" t="s">
        <v>1209</v>
      </c>
      <c r="G91" s="131">
        <v>6</v>
      </c>
      <c r="H91" s="133" t="s">
        <v>1576</v>
      </c>
      <c r="I91" s="138" t="s">
        <v>1101</v>
      </c>
      <c r="J91" s="1">
        <f>VLOOKUP(B91,'Points Table'!A$3:L$43,IF('R6 XCM CB'!I91="A Grade / Juniors",4,IF('R6 XCM CB'!I91="B Grade",6,IF('R6 XCM CB'!I91="C Grade",8,IF('R6 XCM CB'!IC91="D Grade",10,12)))))</f>
        <v>250</v>
      </c>
    </row>
    <row r="92" spans="1:10" s="1" customFormat="1">
      <c r="A92" s="130" t="s">
        <v>1108</v>
      </c>
      <c r="B92" s="136">
        <v>1</v>
      </c>
      <c r="C92" s="134" t="s">
        <v>1203</v>
      </c>
      <c r="D92" s="131">
        <v>431</v>
      </c>
      <c r="E92" s="132" t="s">
        <v>1208</v>
      </c>
      <c r="F92" s="139" t="s">
        <v>1210</v>
      </c>
      <c r="G92" s="131">
        <v>6</v>
      </c>
      <c r="H92" s="133" t="s">
        <v>1576</v>
      </c>
      <c r="I92" s="138" t="s">
        <v>1101</v>
      </c>
      <c r="J92" s="1">
        <f>VLOOKUP(B92,'Points Table'!A$3:L$43,IF('R6 XCM CB'!I92="A Grade / Juniors",4,IF('R6 XCM CB'!I92="B Grade",6,IF('R6 XCM CB'!I92="C Grade",8,IF('R6 XCM CB'!IC92="D Grade",10,12)))))</f>
        <v>250</v>
      </c>
    </row>
    <row r="93" spans="1:10">
      <c r="A93" s="134" t="s">
        <v>1111</v>
      </c>
      <c r="B93" s="136">
        <v>2</v>
      </c>
      <c r="C93" s="134" t="s">
        <v>1203</v>
      </c>
      <c r="D93" s="135">
        <v>436</v>
      </c>
      <c r="E93" s="136" t="s">
        <v>1577</v>
      </c>
      <c r="F93" s="136" t="s">
        <v>1399</v>
      </c>
      <c r="G93" s="135">
        <v>6</v>
      </c>
      <c r="H93" s="137" t="s">
        <v>1578</v>
      </c>
      <c r="I93" s="138" t="s">
        <v>1101</v>
      </c>
      <c r="J93" s="1">
        <f>VLOOKUP(B93,'Points Table'!A$3:L$43,IF('R6 XCM CB'!I93="A Grade / Juniors",4,IF('R6 XCM CB'!I93="B Grade",6,IF('R6 XCM CB'!I93="C Grade",8,IF('R6 XCM CB'!IC93="D Grade",10,12)))))</f>
        <v>225</v>
      </c>
    </row>
    <row r="94" spans="1:10" s="1" customFormat="1">
      <c r="A94" s="134" t="s">
        <v>1111</v>
      </c>
      <c r="B94" s="136">
        <v>2</v>
      </c>
      <c r="C94" s="134" t="s">
        <v>1203</v>
      </c>
      <c r="D94" s="135">
        <v>436</v>
      </c>
      <c r="E94" s="136" t="s">
        <v>1577</v>
      </c>
      <c r="F94" s="136" t="s">
        <v>1637</v>
      </c>
      <c r="G94" s="135">
        <v>6</v>
      </c>
      <c r="H94" s="137" t="s">
        <v>1578</v>
      </c>
      <c r="I94" s="138" t="s">
        <v>1101</v>
      </c>
      <c r="J94" s="1">
        <f>VLOOKUP(B94,'Points Table'!A$3:L$43,IF('R6 XCM CB'!I94="A Grade / Juniors",4,IF('R6 XCM CB'!I94="B Grade",6,IF('R6 XCM CB'!I94="C Grade",8,IF('R6 XCM CB'!IC94="D Grade",10,12)))))</f>
        <v>225</v>
      </c>
    </row>
    <row r="95" spans="1:10">
      <c r="A95" s="130" t="s">
        <v>1113</v>
      </c>
      <c r="B95" s="136">
        <v>3</v>
      </c>
      <c r="C95" s="134" t="s">
        <v>1203</v>
      </c>
      <c r="D95" s="131">
        <v>321</v>
      </c>
      <c r="E95" s="132" t="s">
        <v>1579</v>
      </c>
      <c r="F95" s="136" t="s">
        <v>1638</v>
      </c>
      <c r="G95" s="131">
        <v>6</v>
      </c>
      <c r="H95" s="133" t="s">
        <v>1580</v>
      </c>
      <c r="I95" s="138" t="s">
        <v>1101</v>
      </c>
      <c r="J95" s="1">
        <f>VLOOKUP(B95,'Points Table'!A$3:L$43,IF('R6 XCM CB'!I95="A Grade / Juniors",4,IF('R6 XCM CB'!I95="B Grade",6,IF('R6 XCM CB'!I95="C Grade",8,IF('R6 XCM CB'!IC95="D Grade",10,12)))))</f>
        <v>210</v>
      </c>
    </row>
    <row r="96" spans="1:10" s="1" customFormat="1">
      <c r="A96" s="130" t="s">
        <v>1113</v>
      </c>
      <c r="B96" s="136">
        <v>3</v>
      </c>
      <c r="C96" s="134" t="s">
        <v>1203</v>
      </c>
      <c r="D96" s="131">
        <v>321</v>
      </c>
      <c r="E96" s="132" t="s">
        <v>1579</v>
      </c>
      <c r="F96" s="139" t="s">
        <v>1413</v>
      </c>
      <c r="G96" s="131">
        <v>6</v>
      </c>
      <c r="H96" s="133" t="s">
        <v>1580</v>
      </c>
      <c r="I96" s="138" t="s">
        <v>1101</v>
      </c>
      <c r="J96" s="1">
        <f>VLOOKUP(B96,'Points Table'!A$3:L$43,IF('R6 XCM CB'!I96="A Grade / Juniors",4,IF('R6 XCM CB'!I96="B Grade",6,IF('R6 XCM CB'!I96="C Grade",8,IF('R6 XCM CB'!IC96="D Grade",10,12)))))</f>
        <v>210</v>
      </c>
    </row>
    <row r="97" spans="1:10">
      <c r="A97" s="134" t="s">
        <v>1115</v>
      </c>
      <c r="B97" s="136">
        <v>4</v>
      </c>
      <c r="C97" s="134" t="s">
        <v>1203</v>
      </c>
      <c r="D97" s="135">
        <v>434</v>
      </c>
      <c r="E97" s="136" t="s">
        <v>1581</v>
      </c>
      <c r="F97" s="136" t="s">
        <v>1212</v>
      </c>
      <c r="G97" s="135">
        <v>5</v>
      </c>
      <c r="H97" s="137" t="s">
        <v>1582</v>
      </c>
      <c r="I97" s="138" t="s">
        <v>1101</v>
      </c>
      <c r="J97" s="1">
        <f>VLOOKUP(B97,'Points Table'!A$3:L$43,IF('R6 XCM CB'!I97="A Grade / Juniors",4,IF('R6 XCM CB'!I97="B Grade",6,IF('R6 XCM CB'!I97="C Grade",8,IF('R6 XCM CB'!IC97="D Grade",10,12)))))</f>
        <v>200</v>
      </c>
    </row>
    <row r="98" spans="1:10" s="1" customFormat="1">
      <c r="A98" s="134" t="s">
        <v>1115</v>
      </c>
      <c r="B98" s="136">
        <v>4</v>
      </c>
      <c r="C98" s="134" t="s">
        <v>1203</v>
      </c>
      <c r="D98" s="135">
        <v>434</v>
      </c>
      <c r="E98" s="136" t="s">
        <v>1581</v>
      </c>
      <c r="F98" s="136" t="s">
        <v>1213</v>
      </c>
      <c r="G98" s="135">
        <v>5</v>
      </c>
      <c r="H98" s="137" t="s">
        <v>1582</v>
      </c>
      <c r="I98" s="138" t="s">
        <v>1101</v>
      </c>
      <c r="J98" s="1">
        <f>VLOOKUP(B98,'Points Table'!A$3:L$43,IF('R6 XCM CB'!I98="A Grade / Juniors",4,IF('R6 XCM CB'!I98="B Grade",6,IF('R6 XCM CB'!I98="C Grade",8,IF('R6 XCM CB'!IC98="D Grade",10,12)))))</f>
        <v>200</v>
      </c>
    </row>
    <row r="99" spans="1:10">
      <c r="A99" s="134" t="s">
        <v>1108</v>
      </c>
      <c r="B99" s="136">
        <v>1</v>
      </c>
      <c r="C99" s="130" t="s">
        <v>1583</v>
      </c>
      <c r="D99" s="135">
        <v>302</v>
      </c>
      <c r="E99" s="136" t="s">
        <v>1357</v>
      </c>
      <c r="F99" s="136" t="s">
        <v>1441</v>
      </c>
      <c r="G99" s="135">
        <v>7</v>
      </c>
      <c r="H99" s="137" t="s">
        <v>1584</v>
      </c>
      <c r="I99" s="138" t="s">
        <v>1107</v>
      </c>
      <c r="J99" s="1">
        <f>VLOOKUP(B99,'Points Table'!A$3:L$43,IF('R6 XCM CB'!I99="A Grade / Juniors",4,IF('R6 XCM CB'!I99="B Grade",6,IF('R6 XCM CB'!I99="C Grade",8,IF('R6 XCM CB'!IC99="D Grade",10,12)))))</f>
        <v>500</v>
      </c>
    </row>
    <row r="100" spans="1:10">
      <c r="A100" s="130" t="s">
        <v>1111</v>
      </c>
      <c r="B100" s="136">
        <v>2</v>
      </c>
      <c r="C100" s="130" t="s">
        <v>1583</v>
      </c>
      <c r="D100" s="131">
        <v>303</v>
      </c>
      <c r="E100" s="132" t="s">
        <v>1218</v>
      </c>
      <c r="F100" s="136" t="s">
        <v>1036</v>
      </c>
      <c r="G100" s="131">
        <v>6</v>
      </c>
      <c r="H100" s="133" t="s">
        <v>1585</v>
      </c>
      <c r="I100" s="138" t="s">
        <v>1107</v>
      </c>
      <c r="J100" s="1">
        <f>VLOOKUP(B100,'Points Table'!A$3:L$43,IF('R6 XCM CB'!I100="A Grade / Juniors",4,IF('R6 XCM CB'!I100="B Grade",6,IF('R6 XCM CB'!I100="C Grade",8,IF('R6 XCM CB'!IC100="D Grade",10,12)))))</f>
        <v>450</v>
      </c>
    </row>
    <row r="101" spans="1:10">
      <c r="A101" s="134" t="s">
        <v>1113</v>
      </c>
      <c r="B101" s="136">
        <v>3</v>
      </c>
      <c r="C101" s="130" t="s">
        <v>1583</v>
      </c>
      <c r="D101" s="135">
        <v>301</v>
      </c>
      <c r="E101" s="136" t="s">
        <v>1362</v>
      </c>
      <c r="F101" s="136" t="s">
        <v>1035</v>
      </c>
      <c r="G101" s="135">
        <v>6</v>
      </c>
      <c r="H101" s="137" t="s">
        <v>1586</v>
      </c>
      <c r="I101" s="138" t="s">
        <v>1107</v>
      </c>
      <c r="J101" s="1">
        <f>VLOOKUP(B101,'Points Table'!A$3:L$43,IF('R6 XCM CB'!I101="A Grade / Juniors",4,IF('R6 XCM CB'!I101="B Grade",6,IF('R6 XCM CB'!I101="C Grade",8,IF('R6 XCM CB'!IC101="D Grade",10,12)))))</f>
        <v>420</v>
      </c>
    </row>
    <row r="102" spans="1:10">
      <c r="A102" s="134" t="s">
        <v>1108</v>
      </c>
      <c r="B102" s="136">
        <v>1</v>
      </c>
      <c r="C102" s="130" t="s">
        <v>1587</v>
      </c>
      <c r="D102" s="135">
        <v>509</v>
      </c>
      <c r="E102" s="136" t="s">
        <v>1366</v>
      </c>
      <c r="F102" s="136" t="s">
        <v>1038</v>
      </c>
      <c r="G102" s="135">
        <v>4</v>
      </c>
      <c r="H102" s="137" t="s">
        <v>1588</v>
      </c>
      <c r="I102" s="138" t="s">
        <v>1107</v>
      </c>
      <c r="J102" s="1">
        <f>VLOOKUP(B102,'Points Table'!A$3:L$43,IF('R6 XCM CB'!I102="A Grade / Juniors",4,IF('R6 XCM CB'!I102="B Grade",6,IF('R6 XCM CB'!I102="C Grade",8,IF('R6 XCM CB'!IC102="D Grade",10,12)))))</f>
        <v>500</v>
      </c>
    </row>
    <row r="103" spans="1:10">
      <c r="A103" s="130" t="s">
        <v>1111</v>
      </c>
      <c r="B103" s="136">
        <v>2</v>
      </c>
      <c r="C103" s="130" t="s">
        <v>1587</v>
      </c>
      <c r="D103" s="131">
        <v>507</v>
      </c>
      <c r="E103" s="132" t="s">
        <v>1364</v>
      </c>
      <c r="F103" s="136" t="s">
        <v>1039</v>
      </c>
      <c r="G103" s="131">
        <v>4</v>
      </c>
      <c r="H103" s="133" t="s">
        <v>1589</v>
      </c>
      <c r="I103" s="138" t="s">
        <v>1107</v>
      </c>
      <c r="J103" s="1">
        <f>VLOOKUP(B103,'Points Table'!A$3:L$43,IF('R6 XCM CB'!I103="A Grade / Juniors",4,IF('R6 XCM CB'!I103="B Grade",6,IF('R6 XCM CB'!I103="C Grade",8,IF('R6 XCM CB'!IC103="D Grade",10,12)))))</f>
        <v>450</v>
      </c>
    </row>
    <row r="104" spans="1:10">
      <c r="A104" s="134" t="s">
        <v>1113</v>
      </c>
      <c r="B104" s="136">
        <v>3</v>
      </c>
      <c r="C104" s="130" t="s">
        <v>1587</v>
      </c>
      <c r="D104" s="135">
        <v>513</v>
      </c>
      <c r="E104" s="136" t="s">
        <v>1219</v>
      </c>
      <c r="F104" s="136" t="s">
        <v>1037</v>
      </c>
      <c r="G104" s="135">
        <v>4</v>
      </c>
      <c r="H104" s="137" t="s">
        <v>1590</v>
      </c>
      <c r="I104" s="138" t="s">
        <v>1107</v>
      </c>
      <c r="J104" s="1">
        <f>VLOOKUP(B104,'Points Table'!A$3:L$43,IF('R6 XCM CB'!I104="A Grade / Juniors",4,IF('R6 XCM CB'!I104="B Grade",6,IF('R6 XCM CB'!I104="C Grade",8,IF('R6 XCM CB'!IC104="D Grade",10,12)))))</f>
        <v>420</v>
      </c>
    </row>
    <row r="105" spans="1:10">
      <c r="A105" s="130" t="s">
        <v>1115</v>
      </c>
      <c r="B105" s="136">
        <v>4</v>
      </c>
      <c r="C105" s="130" t="s">
        <v>1587</v>
      </c>
      <c r="D105" s="131">
        <v>322</v>
      </c>
      <c r="E105" s="132" t="s">
        <v>1370</v>
      </c>
      <c r="F105" s="136" t="s">
        <v>1442</v>
      </c>
      <c r="G105" s="131">
        <v>4</v>
      </c>
      <c r="H105" s="133" t="s">
        <v>1591</v>
      </c>
      <c r="I105" s="138" t="s">
        <v>1107</v>
      </c>
      <c r="J105" s="1">
        <f>VLOOKUP(B105,'Points Table'!A$3:L$43,IF('R6 XCM CB'!I105="A Grade / Juniors",4,IF('R6 XCM CB'!I105="B Grade",6,IF('R6 XCM CB'!I105="C Grade",8,IF('R6 XCM CB'!IC105="D Grade",10,12)))))</f>
        <v>400</v>
      </c>
    </row>
    <row r="106" spans="1:10">
      <c r="A106" s="134" t="s">
        <v>1117</v>
      </c>
      <c r="B106" s="136">
        <v>5</v>
      </c>
      <c r="C106" s="130" t="s">
        <v>1587</v>
      </c>
      <c r="D106" s="135">
        <v>502</v>
      </c>
      <c r="E106" s="136" t="s">
        <v>1592</v>
      </c>
      <c r="F106" s="136" t="s">
        <v>1043</v>
      </c>
      <c r="G106" s="135">
        <v>3</v>
      </c>
      <c r="H106" s="137" t="s">
        <v>1593</v>
      </c>
      <c r="I106" s="138" t="s">
        <v>1107</v>
      </c>
      <c r="J106" s="1">
        <f>VLOOKUP(B106,'Points Table'!A$3:L$43,IF('R6 XCM CB'!I106="A Grade / Juniors",4,IF('R6 XCM CB'!I106="B Grade",6,IF('R6 XCM CB'!I106="C Grade",8,IF('R6 XCM CB'!IC106="D Grade",10,12)))))</f>
        <v>390</v>
      </c>
    </row>
    <row r="107" spans="1:10">
      <c r="A107" s="130" t="s">
        <v>1119</v>
      </c>
      <c r="B107" s="136">
        <v>6</v>
      </c>
      <c r="C107" s="130" t="s">
        <v>1587</v>
      </c>
      <c r="D107" s="131">
        <v>505</v>
      </c>
      <c r="E107" s="132" t="s">
        <v>1594</v>
      </c>
      <c r="F107" s="136" t="s">
        <v>1668</v>
      </c>
      <c r="G107" s="131">
        <v>0</v>
      </c>
      <c r="H107" s="133" t="s">
        <v>1516</v>
      </c>
      <c r="I107" s="138" t="s">
        <v>1107</v>
      </c>
      <c r="J107" s="1">
        <f>VLOOKUP(B107,'Points Table'!A$3:L$43,IF('R6 XCM CB'!I107="A Grade / Juniors",4,IF('R6 XCM CB'!I107="B Grade",6,IF('R6 XCM CB'!I107="C Grade",8,IF('R6 XCM CB'!IC107="D Grade",10,12)))))</f>
        <v>380</v>
      </c>
    </row>
    <row r="108" spans="1:10">
      <c r="A108" s="130" t="s">
        <v>1108</v>
      </c>
      <c r="B108" s="136">
        <v>1</v>
      </c>
      <c r="C108" s="134" t="s">
        <v>1595</v>
      </c>
      <c r="D108" s="131">
        <v>503</v>
      </c>
      <c r="E108" s="132" t="s">
        <v>1223</v>
      </c>
      <c r="F108" s="136" t="s">
        <v>1046</v>
      </c>
      <c r="G108" s="131">
        <v>3</v>
      </c>
      <c r="H108" s="133" t="s">
        <v>1596</v>
      </c>
      <c r="I108" s="138" t="s">
        <v>1107</v>
      </c>
      <c r="J108" s="1">
        <f>VLOOKUP(B108,'Points Table'!A$3:L$43,IF('R6 XCM CB'!I108="A Grade / Juniors",4,IF('R6 XCM CB'!I108="B Grade",6,IF('R6 XCM CB'!I108="C Grade",8,IF('R6 XCM CB'!IC108="D Grade",10,12)))))</f>
        <v>500</v>
      </c>
    </row>
    <row r="109" spans="1:10">
      <c r="A109" s="134" t="s">
        <v>1111</v>
      </c>
      <c r="B109" s="136">
        <v>2</v>
      </c>
      <c r="C109" s="134" t="s">
        <v>1595</v>
      </c>
      <c r="D109" s="135">
        <v>510</v>
      </c>
      <c r="E109" s="136" t="s">
        <v>1221</v>
      </c>
      <c r="F109" s="136" t="s">
        <v>1047</v>
      </c>
      <c r="G109" s="135">
        <v>3</v>
      </c>
      <c r="H109" s="137" t="s">
        <v>1597</v>
      </c>
      <c r="I109" s="138" t="s">
        <v>1107</v>
      </c>
      <c r="J109" s="1">
        <f>VLOOKUP(B109,'Points Table'!A$3:L$43,IF('R6 XCM CB'!I109="A Grade / Juniors",4,IF('R6 XCM CB'!I109="B Grade",6,IF('R6 XCM CB'!I109="C Grade",8,IF('R6 XCM CB'!IC109="D Grade",10,12)))))</f>
        <v>450</v>
      </c>
    </row>
    <row r="110" spans="1:10">
      <c r="A110" s="130" t="s">
        <v>1113</v>
      </c>
      <c r="B110" s="136">
        <v>3</v>
      </c>
      <c r="C110" s="134" t="s">
        <v>1595</v>
      </c>
      <c r="D110" s="131">
        <v>506</v>
      </c>
      <c r="E110" s="132" t="s">
        <v>1222</v>
      </c>
      <c r="F110" s="136" t="s">
        <v>1048</v>
      </c>
      <c r="G110" s="131">
        <v>3</v>
      </c>
      <c r="H110" s="133" t="s">
        <v>1598</v>
      </c>
      <c r="I110" s="138" t="s">
        <v>1107</v>
      </c>
      <c r="J110" s="1">
        <f>VLOOKUP(B110,'Points Table'!A$3:L$43,IF('R6 XCM CB'!I110="A Grade / Juniors",4,IF('R6 XCM CB'!I110="B Grade",6,IF('R6 XCM CB'!I110="C Grade",8,IF('R6 XCM CB'!IC110="D Grade",10,12)))))</f>
        <v>420</v>
      </c>
    </row>
    <row r="111" spans="1:10">
      <c r="A111" s="134" t="s">
        <v>1115</v>
      </c>
      <c r="B111" s="136">
        <v>4</v>
      </c>
      <c r="C111" s="134" t="s">
        <v>1595</v>
      </c>
      <c r="D111" s="135">
        <v>501</v>
      </c>
      <c r="E111" s="136" t="s">
        <v>1599</v>
      </c>
      <c r="F111" s="136" t="s">
        <v>1669</v>
      </c>
      <c r="G111" s="135">
        <v>2</v>
      </c>
      <c r="H111" s="137" t="s">
        <v>1600</v>
      </c>
      <c r="I111" s="138" t="s">
        <v>1107</v>
      </c>
      <c r="J111" s="1">
        <f>VLOOKUP(B111,'Points Table'!A$3:L$43,IF('R6 XCM CB'!I111="A Grade / Juniors",4,IF('R6 XCM CB'!I111="B Grade",6,IF('R6 XCM CB'!I111="C Grade",8,IF('R6 XCM CB'!IC111="D Grade",10,12)))))</f>
        <v>400</v>
      </c>
    </row>
    <row r="112" spans="1:10">
      <c r="A112" s="130" t="s">
        <v>1117</v>
      </c>
      <c r="B112" s="136">
        <v>5</v>
      </c>
      <c r="C112" s="134" t="s">
        <v>1595</v>
      </c>
      <c r="D112" s="131">
        <v>504</v>
      </c>
      <c r="E112" s="132" t="s">
        <v>1601</v>
      </c>
      <c r="F112" s="136" t="s">
        <v>1670</v>
      </c>
      <c r="G112" s="131">
        <v>1</v>
      </c>
      <c r="H112" s="133" t="s">
        <v>1602</v>
      </c>
      <c r="I112" s="138" t="s">
        <v>1107</v>
      </c>
      <c r="J112" s="1">
        <f>VLOOKUP(B112,'Points Table'!A$3:L$43,IF('R6 XCM CB'!I112="A Grade / Juniors",4,IF('R6 XCM CB'!I112="B Grade",6,IF('R6 XCM CB'!I112="C Grade",8,IF('R6 XCM CB'!IC112="D Grade",10,12)))))</f>
        <v>390</v>
      </c>
    </row>
    <row r="113" spans="1:10">
      <c r="A113" s="134" t="s">
        <v>1119</v>
      </c>
      <c r="B113" s="136">
        <v>6</v>
      </c>
      <c r="C113" s="134" t="s">
        <v>1595</v>
      </c>
      <c r="D113" s="135">
        <v>511</v>
      </c>
      <c r="E113" s="136" t="s">
        <v>1603</v>
      </c>
      <c r="F113" s="136" t="s">
        <v>1671</v>
      </c>
      <c r="G113" s="135">
        <v>1</v>
      </c>
      <c r="H113" s="137" t="s">
        <v>1604</v>
      </c>
      <c r="I113" s="138" t="s">
        <v>1107</v>
      </c>
      <c r="J113" s="1">
        <f>VLOOKUP(B113,'Points Table'!A$3:L$43,IF('R6 XCM CB'!I113="A Grade / Juniors",4,IF('R6 XCM CB'!I113="B Grade",6,IF('R6 XCM CB'!I113="C Grade",8,IF('R6 XCM CB'!IC113="D Grade",10,12)))))</f>
        <v>380</v>
      </c>
    </row>
    <row r="114" spans="1:10">
      <c r="A114" s="134" t="s">
        <v>1108</v>
      </c>
      <c r="B114" s="136">
        <v>1</v>
      </c>
      <c r="C114" s="130" t="s">
        <v>1605</v>
      </c>
      <c r="D114" s="135">
        <v>526</v>
      </c>
      <c r="E114" s="136" t="s">
        <v>1606</v>
      </c>
      <c r="F114" s="136" t="s">
        <v>1058</v>
      </c>
      <c r="G114" s="135">
        <v>9</v>
      </c>
      <c r="H114" s="137" t="s">
        <v>1607</v>
      </c>
      <c r="I114" s="138" t="s">
        <v>1101</v>
      </c>
      <c r="J114" s="1">
        <f>VLOOKUP(B114,'Points Table'!A$3:L$43,IF('R6 XCM CB'!I114="A Grade / Juniors",4,IF('R6 XCM CB'!I114="B Grade",6,IF('R6 XCM CB'!I114="C Grade",8,IF('R6 XCM CB'!IC114="D Grade",10,12)))))</f>
        <v>250</v>
      </c>
    </row>
    <row r="115" spans="1:10" s="1" customFormat="1">
      <c r="A115" s="134" t="s">
        <v>1108</v>
      </c>
      <c r="B115" s="136">
        <v>1</v>
      </c>
      <c r="C115" s="130" t="s">
        <v>1605</v>
      </c>
      <c r="D115" s="135">
        <v>526</v>
      </c>
      <c r="E115" s="136" t="s">
        <v>1606</v>
      </c>
      <c r="F115" s="136" t="s">
        <v>1409</v>
      </c>
      <c r="G115" s="135">
        <v>9</v>
      </c>
      <c r="H115" s="137" t="s">
        <v>1607</v>
      </c>
      <c r="I115" s="138" t="s">
        <v>1101</v>
      </c>
      <c r="J115" s="1">
        <f>VLOOKUP(B115,'Points Table'!A$3:L$43,IF('R6 XCM CB'!I115="A Grade / Juniors",4,IF('R6 XCM CB'!I115="B Grade",6,IF('R6 XCM CB'!I115="C Grade",8,IF('R6 XCM CB'!IC115="D Grade",10,12)))))</f>
        <v>250</v>
      </c>
    </row>
    <row r="116" spans="1:10">
      <c r="A116" s="130" t="s">
        <v>1111</v>
      </c>
      <c r="B116" s="136">
        <v>2</v>
      </c>
      <c r="C116" s="130" t="s">
        <v>1605</v>
      </c>
      <c r="D116" s="131">
        <v>528</v>
      </c>
      <c r="E116" s="132" t="s">
        <v>1377</v>
      </c>
      <c r="F116" s="136" t="s">
        <v>1059</v>
      </c>
      <c r="G116" s="131">
        <v>7</v>
      </c>
      <c r="H116" s="133" t="s">
        <v>1608</v>
      </c>
      <c r="I116" s="138" t="s">
        <v>1101</v>
      </c>
      <c r="J116" s="1">
        <f>VLOOKUP(B116,'Points Table'!A$3:L$43,IF('R6 XCM CB'!I116="A Grade / Juniors",4,IF('R6 XCM CB'!I116="B Grade",6,IF('R6 XCM CB'!I116="C Grade",8,IF('R6 XCM CB'!IC116="D Grade",10,12)))))</f>
        <v>225</v>
      </c>
    </row>
    <row r="117" spans="1:10" s="1" customFormat="1">
      <c r="A117" s="130" t="s">
        <v>1111</v>
      </c>
      <c r="B117" s="136">
        <v>2</v>
      </c>
      <c r="C117" s="130" t="s">
        <v>1605</v>
      </c>
      <c r="D117" s="131">
        <v>528</v>
      </c>
      <c r="E117" s="132" t="s">
        <v>1377</v>
      </c>
      <c r="F117" s="136" t="s">
        <v>1060</v>
      </c>
      <c r="G117" s="131">
        <v>7</v>
      </c>
      <c r="H117" s="133" t="s">
        <v>1608</v>
      </c>
      <c r="I117" s="138" t="s">
        <v>1101</v>
      </c>
      <c r="J117" s="1">
        <f>VLOOKUP(B117,'Points Table'!A$3:L$43,IF('R6 XCM CB'!I117="A Grade / Juniors",4,IF('R6 XCM CB'!I117="B Grade",6,IF('R6 XCM CB'!I117="C Grade",8,IF('R6 XCM CB'!IC117="D Grade",10,12)))))</f>
        <v>225</v>
      </c>
    </row>
    <row r="118" spans="1:10">
      <c r="A118" s="134" t="s">
        <v>1113</v>
      </c>
      <c r="B118" s="136">
        <v>3</v>
      </c>
      <c r="C118" s="130" t="s">
        <v>1605</v>
      </c>
      <c r="D118" s="135">
        <v>530</v>
      </c>
      <c r="E118" s="136" t="s">
        <v>1609</v>
      </c>
      <c r="F118" s="136" t="s">
        <v>1639</v>
      </c>
      <c r="G118" s="135">
        <v>7</v>
      </c>
      <c r="H118" s="137" t="s">
        <v>1590</v>
      </c>
      <c r="I118" s="138" t="s">
        <v>1101</v>
      </c>
      <c r="J118" s="1">
        <f>VLOOKUP(B118,'Points Table'!A$3:L$43,IF('R6 XCM CB'!I118="A Grade / Juniors",4,IF('R6 XCM CB'!I118="B Grade",6,IF('R6 XCM CB'!I118="C Grade",8,IF('R6 XCM CB'!IC118="D Grade",10,12)))))</f>
        <v>210</v>
      </c>
    </row>
    <row r="119" spans="1:10" s="1" customFormat="1">
      <c r="A119" s="134" t="s">
        <v>1113</v>
      </c>
      <c r="B119" s="136">
        <v>3</v>
      </c>
      <c r="C119" s="130" t="s">
        <v>1605</v>
      </c>
      <c r="D119" s="135">
        <v>530</v>
      </c>
      <c r="E119" s="136" t="s">
        <v>1609</v>
      </c>
      <c r="F119" s="136" t="s">
        <v>1057</v>
      </c>
      <c r="G119" s="135">
        <v>7</v>
      </c>
      <c r="H119" s="137" t="s">
        <v>1590</v>
      </c>
      <c r="I119" s="138" t="s">
        <v>1101</v>
      </c>
      <c r="J119" s="1">
        <f>VLOOKUP(B119,'Points Table'!A$3:L$43,IF('R6 XCM CB'!I119="A Grade / Juniors",4,IF('R6 XCM CB'!I119="B Grade",6,IF('R6 XCM CB'!I119="C Grade",8,IF('R6 XCM CB'!IC119="D Grade",10,12)))))</f>
        <v>210</v>
      </c>
    </row>
    <row r="120" spans="1:10">
      <c r="A120" s="130" t="s">
        <v>1115</v>
      </c>
      <c r="B120" s="136">
        <v>4</v>
      </c>
      <c r="C120" s="130" t="s">
        <v>1605</v>
      </c>
      <c r="D120" s="131">
        <v>529</v>
      </c>
      <c r="E120" s="132" t="s">
        <v>1610</v>
      </c>
      <c r="F120" s="136" t="s">
        <v>1640</v>
      </c>
      <c r="G120" s="131">
        <v>6</v>
      </c>
      <c r="H120" s="133" t="s">
        <v>1611</v>
      </c>
      <c r="I120" s="138" t="s">
        <v>1101</v>
      </c>
      <c r="J120" s="1">
        <f>VLOOKUP(B120,'Points Table'!A$3:L$43,IF('R6 XCM CB'!I120="A Grade / Juniors",4,IF('R6 XCM CB'!I120="B Grade",6,IF('R6 XCM CB'!I120="C Grade",8,IF('R6 XCM CB'!IC120="D Grade",10,12)))))</f>
        <v>200</v>
      </c>
    </row>
    <row r="121" spans="1:10" s="1" customFormat="1">
      <c r="A121" s="130" t="s">
        <v>1115</v>
      </c>
      <c r="B121" s="136">
        <v>4</v>
      </c>
      <c r="C121" s="130" t="s">
        <v>1605</v>
      </c>
      <c r="D121" s="131">
        <v>529</v>
      </c>
      <c r="E121" s="132" t="s">
        <v>1610</v>
      </c>
      <c r="F121" s="136" t="s">
        <v>1641</v>
      </c>
      <c r="G121" s="131">
        <v>6</v>
      </c>
      <c r="H121" s="133" t="s">
        <v>1611</v>
      </c>
      <c r="I121" s="138" t="s">
        <v>1101</v>
      </c>
      <c r="J121" s="1">
        <f>VLOOKUP(B121,'Points Table'!A$3:L$43,IF('R6 XCM CB'!I121="A Grade / Juniors",4,IF('R6 XCM CB'!I121="B Grade",6,IF('R6 XCM CB'!I121="C Grade",8,IF('R6 XCM CB'!IC121="D Grade",10,12)))))</f>
        <v>200</v>
      </c>
    </row>
    <row r="122" spans="1:10">
      <c r="A122" s="130" t="s">
        <v>1108</v>
      </c>
      <c r="B122" s="136">
        <v>1</v>
      </c>
      <c r="C122" s="134" t="s">
        <v>1612</v>
      </c>
      <c r="D122" s="131">
        <v>326</v>
      </c>
      <c r="E122" s="132" t="s">
        <v>1613</v>
      </c>
      <c r="F122" s="136" t="s">
        <v>1411</v>
      </c>
      <c r="G122" s="131">
        <v>6</v>
      </c>
      <c r="H122" s="133" t="s">
        <v>1614</v>
      </c>
      <c r="I122" s="138" t="s">
        <v>1101</v>
      </c>
      <c r="J122" s="1">
        <f>VLOOKUP(B122,'Points Table'!A$3:L$43,IF('R6 XCM CB'!I122="A Grade / Juniors",4,IF('R6 XCM CB'!I122="B Grade",6,IF('R6 XCM CB'!I122="C Grade",8,IF('R6 XCM CB'!IC122="D Grade",10,12)))))</f>
        <v>250</v>
      </c>
    </row>
    <row r="123" spans="1:10" s="1" customFormat="1">
      <c r="A123" s="130" t="s">
        <v>1108</v>
      </c>
      <c r="B123" s="136">
        <v>1</v>
      </c>
      <c r="C123" s="134" t="s">
        <v>1612</v>
      </c>
      <c r="D123" s="131">
        <v>326</v>
      </c>
      <c r="E123" s="132" t="s">
        <v>1613</v>
      </c>
      <c r="F123" s="136" t="s">
        <v>1642</v>
      </c>
      <c r="G123" s="131">
        <v>6</v>
      </c>
      <c r="H123" s="133" t="s">
        <v>1614</v>
      </c>
      <c r="I123" s="138" t="s">
        <v>1101</v>
      </c>
      <c r="J123" s="1">
        <f>VLOOKUP(B123,'Points Table'!A$3:L$43,IF('R6 XCM CB'!I123="A Grade / Juniors",4,IF('R6 XCM CB'!I123="B Grade",6,IF('R6 XCM CB'!I123="C Grade",8,IF('R6 XCM CB'!IC123="D Grade",10,12)))))</f>
        <v>250</v>
      </c>
    </row>
    <row r="124" spans="1:10">
      <c r="A124" s="134" t="s">
        <v>1111</v>
      </c>
      <c r="B124" s="136">
        <v>2</v>
      </c>
      <c r="C124" s="134" t="s">
        <v>1612</v>
      </c>
      <c r="D124" s="135">
        <v>327</v>
      </c>
      <c r="E124" s="136" t="s">
        <v>1615</v>
      </c>
      <c r="F124" s="139" t="s">
        <v>1643</v>
      </c>
      <c r="G124" s="135">
        <v>5</v>
      </c>
      <c r="H124" s="137" t="s">
        <v>1616</v>
      </c>
      <c r="I124" s="138" t="s">
        <v>1101</v>
      </c>
      <c r="J124" s="1">
        <f>VLOOKUP(B124,'Points Table'!A$3:L$43,IF('R6 XCM CB'!I124="A Grade / Juniors",4,IF('R6 XCM CB'!I124="B Grade",6,IF('R6 XCM CB'!I124="C Grade",8,IF('R6 XCM CB'!IC124="D Grade",10,12)))))</f>
        <v>225</v>
      </c>
    </row>
    <row r="125" spans="1:10" s="1" customFormat="1">
      <c r="A125" s="134" t="s">
        <v>1111</v>
      </c>
      <c r="B125" s="136">
        <v>2</v>
      </c>
      <c r="C125" s="134" t="s">
        <v>1612</v>
      </c>
      <c r="D125" s="135">
        <v>327</v>
      </c>
      <c r="E125" s="136" t="s">
        <v>1615</v>
      </c>
      <c r="F125" s="139" t="s">
        <v>1644</v>
      </c>
      <c r="G125" s="135">
        <v>5</v>
      </c>
      <c r="H125" s="137" t="s">
        <v>1616</v>
      </c>
      <c r="I125" s="138" t="s">
        <v>1101</v>
      </c>
      <c r="J125" s="1">
        <f>VLOOKUP(B125,'Points Table'!A$3:L$43,IF('R6 XCM CB'!I125="A Grade / Juniors",4,IF('R6 XCM CB'!I125="B Grade",6,IF('R6 XCM CB'!I125="C Grade",8,IF('R6 XCM CB'!IC125="D Grade",10,12)))))</f>
        <v>225</v>
      </c>
    </row>
    <row r="126" spans="1:10">
      <c r="A126" s="134" t="s">
        <v>1108</v>
      </c>
      <c r="B126" s="136">
        <v>1</v>
      </c>
      <c r="C126" s="130" t="s">
        <v>931</v>
      </c>
      <c r="D126" s="135">
        <v>401</v>
      </c>
      <c r="E126" s="136" t="s">
        <v>1240</v>
      </c>
      <c r="F126" s="136" t="s">
        <v>1064</v>
      </c>
      <c r="G126" s="135">
        <v>6</v>
      </c>
      <c r="H126" s="137" t="s">
        <v>1617</v>
      </c>
      <c r="I126" s="138" t="s">
        <v>23</v>
      </c>
      <c r="J126" s="1">
        <f>VLOOKUP(B126,'Points Table'!A$3:L$43,IF('R6 XCM CB'!I126="A Grade / Juniors",4,IF('R6 XCM CB'!I126="B Grade",6,IF('R6 XCM CB'!I126="C Grade",8,IF('R6 XCM CB'!IC126="D Grade",10,12)))))</f>
        <v>250</v>
      </c>
    </row>
    <row r="127" spans="1:10">
      <c r="A127" s="130" t="s">
        <v>1111</v>
      </c>
      <c r="B127" s="136">
        <v>2</v>
      </c>
      <c r="C127" s="130" t="s">
        <v>931</v>
      </c>
      <c r="D127" s="131">
        <v>404</v>
      </c>
      <c r="E127" s="132" t="s">
        <v>1239</v>
      </c>
      <c r="F127" s="136" t="s">
        <v>1065</v>
      </c>
      <c r="G127" s="131">
        <v>6</v>
      </c>
      <c r="H127" s="133" t="s">
        <v>1618</v>
      </c>
      <c r="I127" s="138" t="s">
        <v>23</v>
      </c>
      <c r="J127" s="1">
        <f>VLOOKUP(B127,'Points Table'!A$3:L$43,IF('R6 XCM CB'!I127="A Grade / Juniors",4,IF('R6 XCM CB'!I127="B Grade",6,IF('R6 XCM CB'!I127="C Grade",8,IF('R6 XCM CB'!IC127="D Grade",10,12)))))</f>
        <v>225</v>
      </c>
    </row>
    <row r="128" spans="1:10">
      <c r="A128" s="130" t="s">
        <v>1108</v>
      </c>
      <c r="B128" s="136">
        <v>1</v>
      </c>
      <c r="C128" s="134" t="s">
        <v>943</v>
      </c>
      <c r="D128" s="131">
        <v>407</v>
      </c>
      <c r="E128" s="132" t="s">
        <v>1619</v>
      </c>
      <c r="F128" s="136" t="s">
        <v>1672</v>
      </c>
      <c r="G128" s="131">
        <v>4</v>
      </c>
      <c r="H128" s="133" t="s">
        <v>1620</v>
      </c>
      <c r="I128" s="138" t="s">
        <v>21</v>
      </c>
      <c r="J128" s="1">
        <f>VLOOKUP(B128,'Points Table'!A$3:L$43,IF('R6 XCM CB'!I128="A Grade / Juniors",4,IF('R6 XCM CB'!I128="B Grade",6,IF('R6 XCM CB'!I128="C Grade",8,IF('R6 XCM CB'!IC128="D Grade",10,12)))))</f>
        <v>350</v>
      </c>
    </row>
    <row r="129" spans="1:10">
      <c r="A129" s="130" t="s">
        <v>1108</v>
      </c>
      <c r="B129" s="136">
        <v>1</v>
      </c>
      <c r="C129" s="134" t="s">
        <v>1621</v>
      </c>
      <c r="D129" s="131">
        <v>402</v>
      </c>
      <c r="E129" s="132" t="s">
        <v>1622</v>
      </c>
      <c r="F129" s="136" t="s">
        <v>1645</v>
      </c>
      <c r="G129" s="131">
        <v>7</v>
      </c>
      <c r="H129" s="133" t="s">
        <v>1623</v>
      </c>
      <c r="I129" s="138" t="s">
        <v>1101</v>
      </c>
      <c r="J129" s="1">
        <f>VLOOKUP(B129,'Points Table'!A$3:L$43,IF('R6 XCM CB'!I129="A Grade / Juniors",4,IF('R6 XCM CB'!I129="B Grade",6,IF('R6 XCM CB'!I129="C Grade",8,IF('R6 XCM CB'!IC129="D Grade",10,12)))))</f>
        <v>250</v>
      </c>
    </row>
    <row r="130" spans="1:10" s="1" customFormat="1">
      <c r="A130" s="130" t="s">
        <v>1108</v>
      </c>
      <c r="B130" s="136">
        <v>1</v>
      </c>
      <c r="C130" s="134" t="s">
        <v>1621</v>
      </c>
      <c r="D130" s="131">
        <v>402</v>
      </c>
      <c r="E130" s="132" t="s">
        <v>1622</v>
      </c>
      <c r="F130" s="136" t="s">
        <v>1646</v>
      </c>
      <c r="G130" s="131">
        <v>7</v>
      </c>
      <c r="H130" s="133" t="s">
        <v>1623</v>
      </c>
      <c r="I130" s="138" t="s">
        <v>1101</v>
      </c>
      <c r="J130" s="1">
        <f>VLOOKUP(B130,'Points Table'!A$3:L$43,IF('R6 XCM CB'!I130="A Grade / Juniors",4,IF('R6 XCM CB'!I130="B Grade",6,IF('R6 XCM CB'!I130="C Grade",8,IF('R6 XCM CB'!IC130="D Grade",10,12)))))</f>
        <v>250</v>
      </c>
    </row>
    <row r="131" spans="1:10">
      <c r="A131" s="134" t="s">
        <v>1111</v>
      </c>
      <c r="B131" s="136">
        <v>2</v>
      </c>
      <c r="C131" s="134" t="s">
        <v>1621</v>
      </c>
      <c r="D131" s="135">
        <v>405</v>
      </c>
      <c r="E131" s="136" t="s">
        <v>1624</v>
      </c>
      <c r="F131" s="136" t="s">
        <v>1647</v>
      </c>
      <c r="G131" s="135">
        <v>7</v>
      </c>
      <c r="H131" s="137" t="s">
        <v>1502</v>
      </c>
      <c r="I131" s="138" t="s">
        <v>1101</v>
      </c>
      <c r="J131" s="1">
        <f>VLOOKUP(B131,'Points Table'!A$3:L$43,IF('R6 XCM CB'!I131="A Grade / Juniors",4,IF('R6 XCM CB'!I131="B Grade",6,IF('R6 XCM CB'!I131="C Grade",8,IF('R6 XCM CB'!IC131="D Grade",10,12)))))</f>
        <v>225</v>
      </c>
    </row>
    <row r="132" spans="1:10" s="1" customFormat="1">
      <c r="A132" s="134" t="s">
        <v>1111</v>
      </c>
      <c r="B132" s="136">
        <v>2</v>
      </c>
      <c r="C132" s="134" t="s">
        <v>1621</v>
      </c>
      <c r="D132" s="135">
        <v>405</v>
      </c>
      <c r="E132" s="136" t="s">
        <v>1624</v>
      </c>
      <c r="F132" s="136" t="s">
        <v>1648</v>
      </c>
      <c r="G132" s="135">
        <v>7</v>
      </c>
      <c r="H132" s="137" t="s">
        <v>1502</v>
      </c>
      <c r="I132" s="138" t="s">
        <v>1101</v>
      </c>
      <c r="J132" s="1">
        <f>VLOOKUP(B132,'Points Table'!A$3:L$43,IF('R6 XCM CB'!I132="A Grade / Juniors",4,IF('R6 XCM CB'!I132="B Grade",6,IF('R6 XCM CB'!I132="C Grade",8,IF('R6 XCM CB'!IC132="D Grade",10,12)))))</f>
        <v>225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B4392-9036-48F2-86B8-D71EBF36DB35}">
  <dimension ref="A1:J115"/>
  <sheetViews>
    <sheetView topLeftCell="A19" workbookViewId="0">
      <selection activeCell="C78" sqref="C78:E115"/>
    </sheetView>
  </sheetViews>
  <sheetFormatPr baseColWidth="10" defaultColWidth="8.83203125" defaultRowHeight="15"/>
  <cols>
    <col min="3" max="3" width="19" style="1" customWidth="1"/>
    <col min="4" max="4" width="18.83203125" customWidth="1"/>
    <col min="7" max="7" width="11" bestFit="1" customWidth="1"/>
    <col min="9" max="9" width="9" style="3"/>
  </cols>
  <sheetData>
    <row r="1" spans="1:10">
      <c r="A1" s="1" t="s">
        <v>568</v>
      </c>
      <c r="B1" s="1" t="s">
        <v>569</v>
      </c>
      <c r="C1" s="1" t="s">
        <v>1673</v>
      </c>
      <c r="D1" s="1" t="s">
        <v>561</v>
      </c>
      <c r="E1" s="1" t="s">
        <v>35</v>
      </c>
      <c r="F1" s="1" t="s">
        <v>1674</v>
      </c>
      <c r="G1" s="1" t="s">
        <v>571</v>
      </c>
      <c r="H1" s="3" t="s">
        <v>1790</v>
      </c>
      <c r="I1"/>
      <c r="J1" t="s">
        <v>18</v>
      </c>
    </row>
    <row r="2" spans="1:10">
      <c r="A2" s="69" t="s">
        <v>1676</v>
      </c>
      <c r="B2" s="1">
        <v>6</v>
      </c>
      <c r="C2" s="69" t="s">
        <v>1675</v>
      </c>
      <c r="D2" s="69" t="s">
        <v>962</v>
      </c>
      <c r="E2" s="1">
        <v>5</v>
      </c>
      <c r="F2" s="70">
        <v>6.0860879629629633E-2</v>
      </c>
      <c r="G2" s="69" t="s">
        <v>575</v>
      </c>
      <c r="H2" s="3">
        <v>1</v>
      </c>
      <c r="I2" s="47" t="s">
        <v>1107</v>
      </c>
      <c r="J2">
        <f>VLOOKUP(H2,'Points Table'!A$3:L$43,IF(I2="A Grade / Juniors",4,IF(I2="B Grade",6,IF(I2="C Grade",8,IF(I2="D Grade",10,12)))))</f>
        <v>500</v>
      </c>
    </row>
    <row r="3" spans="1:10">
      <c r="A3" s="69" t="s">
        <v>1677</v>
      </c>
      <c r="B3" s="1">
        <v>11</v>
      </c>
      <c r="C3" s="69" t="s">
        <v>1675</v>
      </c>
      <c r="D3" s="69" t="s">
        <v>961</v>
      </c>
      <c r="E3" s="1">
        <v>5</v>
      </c>
      <c r="F3" s="70">
        <v>6.3334722222222223E-2</v>
      </c>
      <c r="G3" s="69" t="s">
        <v>1678</v>
      </c>
      <c r="H3" s="3">
        <v>2</v>
      </c>
      <c r="I3" s="47" t="s">
        <v>1107</v>
      </c>
      <c r="J3" s="1">
        <f>VLOOKUP(H3,'Points Table'!A$3:L$43,IF(I3="A Grade / Juniors",4,IF(I3="B Grade",6,IF(I3="C Grade",8,IF(I3="D Grade",10,12)))))</f>
        <v>450</v>
      </c>
    </row>
    <row r="4" spans="1:10">
      <c r="A4" s="69" t="s">
        <v>1676</v>
      </c>
      <c r="B4" s="1">
        <v>104</v>
      </c>
      <c r="C4" s="69" t="s">
        <v>1679</v>
      </c>
      <c r="D4" s="69" t="s">
        <v>1629</v>
      </c>
      <c r="E4" s="1">
        <v>4</v>
      </c>
      <c r="F4" s="70">
        <v>5.4552430555555559E-2</v>
      </c>
      <c r="G4" s="69" t="s">
        <v>575</v>
      </c>
      <c r="H4" s="3">
        <v>1</v>
      </c>
      <c r="I4" t="s">
        <v>19</v>
      </c>
      <c r="J4" s="1">
        <f>VLOOKUP(H4,'Points Table'!A$3:L$43,IF(I4="A Grade / Juniors",4,IF(I4="B Grade",6,IF(I4="C Grade",8,IF(I4="D Grade",10,12)))))</f>
        <v>400</v>
      </c>
    </row>
    <row r="5" spans="1:10">
      <c r="A5" s="69" t="s">
        <v>1677</v>
      </c>
      <c r="B5" s="1">
        <v>105</v>
      </c>
      <c r="C5" s="69" t="s">
        <v>1679</v>
      </c>
      <c r="D5" s="69" t="s">
        <v>1628</v>
      </c>
      <c r="E5" s="1">
        <v>4</v>
      </c>
      <c r="F5" s="70">
        <v>5.5527430555555556E-2</v>
      </c>
      <c r="G5" s="69" t="s">
        <v>1680</v>
      </c>
      <c r="H5" s="3">
        <v>2</v>
      </c>
      <c r="I5" s="1" t="s">
        <v>19</v>
      </c>
      <c r="J5" s="1">
        <f>VLOOKUP(H5,'Points Table'!A$3:L$43,IF(I5="A Grade / Juniors",4,IF(I5="B Grade",6,IF(I5="C Grade",8,IF(I5="D Grade",10,12)))))</f>
        <v>360</v>
      </c>
    </row>
    <row r="6" spans="1:10">
      <c r="A6" s="69" t="s">
        <v>1681</v>
      </c>
      <c r="B6" s="1">
        <v>101</v>
      </c>
      <c r="C6" s="69" t="s">
        <v>1679</v>
      </c>
      <c r="D6" s="69" t="s">
        <v>987</v>
      </c>
      <c r="E6" s="1">
        <v>4</v>
      </c>
      <c r="F6" s="70">
        <v>6.0568634259259256E-2</v>
      </c>
      <c r="G6" s="69" t="s">
        <v>1682</v>
      </c>
      <c r="H6" s="3">
        <v>3</v>
      </c>
      <c r="I6" s="1" t="s">
        <v>19</v>
      </c>
      <c r="J6" s="1">
        <f>VLOOKUP(H6,'Points Table'!A$3:L$43,IF(I6="A Grade / Juniors",4,IF(I6="B Grade",6,IF(I6="C Grade",8,IF(I6="D Grade",10,12)))))</f>
        <v>336</v>
      </c>
    </row>
    <row r="7" spans="1:10">
      <c r="A7" s="69" t="s">
        <v>1683</v>
      </c>
      <c r="B7" s="1">
        <v>103</v>
      </c>
      <c r="C7" s="69" t="s">
        <v>1679</v>
      </c>
      <c r="D7" s="69" t="s">
        <v>990</v>
      </c>
      <c r="E7" s="1">
        <v>4</v>
      </c>
      <c r="F7" s="70">
        <v>6.2308217592592592E-2</v>
      </c>
      <c r="G7" s="69" t="s">
        <v>1684</v>
      </c>
      <c r="H7" s="3">
        <v>4</v>
      </c>
      <c r="I7" s="1" t="s">
        <v>19</v>
      </c>
      <c r="J7" s="1">
        <f>VLOOKUP(H7,'Points Table'!A$3:L$43,IF(I7="A Grade / Juniors",4,IF(I7="B Grade",6,IF(I7="C Grade",8,IF(I7="D Grade",10,12)))))</f>
        <v>320</v>
      </c>
    </row>
    <row r="8" spans="1:10">
      <c r="A8" s="69" t="s">
        <v>1685</v>
      </c>
      <c r="B8" s="1">
        <v>110</v>
      </c>
      <c r="C8" s="69" t="s">
        <v>1679</v>
      </c>
      <c r="D8" s="69" t="s">
        <v>992</v>
      </c>
      <c r="E8" s="1">
        <v>4</v>
      </c>
      <c r="F8" s="70">
        <v>7.3501157407407411E-2</v>
      </c>
      <c r="G8" s="69" t="s">
        <v>618</v>
      </c>
      <c r="H8" s="3">
        <v>5</v>
      </c>
      <c r="I8" s="1" t="s">
        <v>19</v>
      </c>
      <c r="J8" s="1">
        <f>VLOOKUP(H8,'Points Table'!A$3:L$43,IF(I8="A Grade / Juniors",4,IF(I8="B Grade",6,IF(I8="C Grade",8,IF(I8="D Grade",10,12)))))</f>
        <v>312</v>
      </c>
    </row>
    <row r="9" spans="1:10">
      <c r="A9" s="69" t="s">
        <v>1676</v>
      </c>
      <c r="B9" s="1">
        <v>202</v>
      </c>
      <c r="C9" s="69" t="s">
        <v>1686</v>
      </c>
      <c r="D9" s="69" t="s">
        <v>1016</v>
      </c>
      <c r="E9" s="1">
        <v>3</v>
      </c>
      <c r="F9" s="70">
        <v>4.7420949074074077E-2</v>
      </c>
      <c r="G9" s="69" t="s">
        <v>575</v>
      </c>
      <c r="H9" s="3">
        <v>1</v>
      </c>
      <c r="I9" t="s">
        <v>21</v>
      </c>
      <c r="J9" s="1">
        <f>VLOOKUP(H9,'Points Table'!A$3:L$43,IF(I9="A Grade / Juniors",4,IF(I9="B Grade",6,IF(I9="C Grade",8,IF(I9="D Grade",10,12)))))</f>
        <v>350</v>
      </c>
    </row>
    <row r="10" spans="1:10">
      <c r="A10" s="69" t="s">
        <v>1677</v>
      </c>
      <c r="B10" s="1">
        <v>204</v>
      </c>
      <c r="C10" s="69" t="s">
        <v>1686</v>
      </c>
      <c r="D10" s="69" t="s">
        <v>1444</v>
      </c>
      <c r="E10" s="1">
        <v>3</v>
      </c>
      <c r="F10" s="70">
        <v>4.854791666666667E-2</v>
      </c>
      <c r="G10" s="69" t="s">
        <v>1687</v>
      </c>
      <c r="H10" s="3">
        <v>2</v>
      </c>
      <c r="I10" s="1" t="s">
        <v>21</v>
      </c>
      <c r="J10" s="1">
        <f>VLOOKUP(H10,'Points Table'!A$3:L$43,IF(I10="A Grade / Juniors",4,IF(I10="B Grade",6,IF(I10="C Grade",8,IF(I10="D Grade",10,12)))))</f>
        <v>315</v>
      </c>
    </row>
    <row r="11" spans="1:10">
      <c r="A11" s="69" t="s">
        <v>1681</v>
      </c>
      <c r="B11" s="1">
        <v>201</v>
      </c>
      <c r="C11" s="69" t="s">
        <v>1686</v>
      </c>
      <c r="D11" s="69" t="s">
        <v>1215</v>
      </c>
      <c r="E11" s="1">
        <v>3</v>
      </c>
      <c r="F11" s="70">
        <v>5.1529166666666668E-2</v>
      </c>
      <c r="G11" s="69" t="s">
        <v>1688</v>
      </c>
      <c r="H11" s="3">
        <v>3</v>
      </c>
      <c r="I11" s="1" t="s">
        <v>21</v>
      </c>
      <c r="J11" s="1">
        <f>VLOOKUP(H11,'Points Table'!A$3:L$43,IF(I11="A Grade / Juniors",4,IF(I11="B Grade",6,IF(I11="C Grade",8,IF(I11="D Grade",10,12)))))</f>
        <v>294</v>
      </c>
    </row>
    <row r="12" spans="1:10">
      <c r="A12" s="69" t="s">
        <v>1683</v>
      </c>
      <c r="B12" s="1">
        <v>214</v>
      </c>
      <c r="C12" s="69" t="s">
        <v>1686</v>
      </c>
      <c r="D12" s="69" t="s">
        <v>1242</v>
      </c>
      <c r="E12" s="1">
        <v>3</v>
      </c>
      <c r="F12" s="70">
        <v>5.6472106481481481E-2</v>
      </c>
      <c r="G12" s="69" t="s">
        <v>1689</v>
      </c>
      <c r="H12" s="3">
        <v>4</v>
      </c>
      <c r="I12" s="1" t="s">
        <v>21</v>
      </c>
      <c r="J12" s="1">
        <f>VLOOKUP(H12,'Points Table'!A$3:L$43,IF(I12="A Grade / Juniors",4,IF(I12="B Grade",6,IF(I12="C Grade",8,IF(I12="D Grade",10,12)))))</f>
        <v>280</v>
      </c>
    </row>
    <row r="13" spans="1:10">
      <c r="A13" s="69" t="s">
        <v>1676</v>
      </c>
      <c r="B13" s="1">
        <v>301</v>
      </c>
      <c r="C13" s="69" t="s">
        <v>1690</v>
      </c>
      <c r="D13" s="69" t="s">
        <v>1801</v>
      </c>
      <c r="E13" s="1">
        <v>2</v>
      </c>
      <c r="F13" s="70">
        <v>5.1950000000000003E-2</v>
      </c>
      <c r="G13" s="69" t="s">
        <v>575</v>
      </c>
      <c r="H13" s="3">
        <v>1</v>
      </c>
      <c r="I13" t="s">
        <v>23</v>
      </c>
      <c r="J13" s="1">
        <f>VLOOKUP(H13,'Points Table'!A$3:L$43,IF(I13="A Grade / Juniors",4,IF(I13="B Grade",6,IF(I13="C Grade",8,IF(I13="D Grade",10,12)))))</f>
        <v>300</v>
      </c>
    </row>
    <row r="14" spans="1:10">
      <c r="A14" s="69" t="s">
        <v>1676</v>
      </c>
      <c r="B14" s="1">
        <v>26</v>
      </c>
      <c r="C14" s="69" t="s">
        <v>1691</v>
      </c>
      <c r="D14" s="69" t="s">
        <v>1812</v>
      </c>
      <c r="E14" s="1">
        <v>4</v>
      </c>
      <c r="F14" s="70">
        <v>5.5480671296296295E-2</v>
      </c>
      <c r="G14" s="69" t="s">
        <v>575</v>
      </c>
      <c r="H14" s="3">
        <v>1</v>
      </c>
      <c r="I14" s="47" t="s">
        <v>1107</v>
      </c>
      <c r="J14" s="1">
        <f>VLOOKUP(H14,'Points Table'!A$3:L$43,IF(I14="A Grade / Juniors",4,IF(I14="B Grade",6,IF(I14="C Grade",8,IF(I14="D Grade",10,12)))))</f>
        <v>500</v>
      </c>
    </row>
    <row r="15" spans="1:10">
      <c r="A15" s="69" t="s">
        <v>1677</v>
      </c>
      <c r="B15" s="1">
        <v>28</v>
      </c>
      <c r="C15" s="69" t="s">
        <v>1691</v>
      </c>
      <c r="D15" s="69" t="s">
        <v>1642</v>
      </c>
      <c r="E15" s="1">
        <v>4</v>
      </c>
      <c r="F15" s="70">
        <v>5.6221874999999998E-2</v>
      </c>
      <c r="G15" s="69" t="s">
        <v>1692</v>
      </c>
      <c r="H15" s="3">
        <v>2</v>
      </c>
      <c r="I15" s="47" t="s">
        <v>1107</v>
      </c>
      <c r="J15" s="1">
        <f>VLOOKUP(H15,'Points Table'!A$3:L$43,IF(I15="A Grade / Juniors",4,IF(I15="B Grade",6,IF(I15="C Grade",8,IF(I15="D Grade",10,12)))))</f>
        <v>450</v>
      </c>
    </row>
    <row r="16" spans="1:10">
      <c r="A16" s="69" t="s">
        <v>1693</v>
      </c>
      <c r="B16" s="1">
        <v>27</v>
      </c>
      <c r="C16" s="69" t="s">
        <v>1691</v>
      </c>
      <c r="D16" s="69" t="s">
        <v>1411</v>
      </c>
      <c r="E16" s="1">
        <v>2</v>
      </c>
      <c r="F16" s="70">
        <v>2.7527546296296296E-2</v>
      </c>
      <c r="G16" s="69" t="s">
        <v>618</v>
      </c>
      <c r="H16" s="3">
        <v>3</v>
      </c>
      <c r="I16" s="47" t="s">
        <v>1107</v>
      </c>
      <c r="J16" s="1">
        <f>VLOOKUP(H16,'Points Table'!A$3:L$43,IF(I16="A Grade / Juniors",4,IF(I16="B Grade",6,IF(I16="C Grade",8,IF(I16="D Grade",10,12)))))</f>
        <v>420</v>
      </c>
    </row>
    <row r="17" spans="1:10">
      <c r="A17" s="69" t="s">
        <v>1676</v>
      </c>
      <c r="B17" s="1">
        <v>126</v>
      </c>
      <c r="C17" s="69" t="s">
        <v>1694</v>
      </c>
      <c r="D17" s="69" t="s">
        <v>1046</v>
      </c>
      <c r="E17" s="1">
        <v>3</v>
      </c>
      <c r="F17" s="70">
        <v>3.1682523148148151E-2</v>
      </c>
      <c r="G17" s="69" t="s">
        <v>575</v>
      </c>
      <c r="H17" s="3">
        <v>1</v>
      </c>
      <c r="I17" s="47" t="s">
        <v>1107</v>
      </c>
      <c r="J17" s="1">
        <f>VLOOKUP(H17,'Points Table'!A$3:L$43,IF(I17="A Grade / Juniors",4,IF(I17="B Grade",6,IF(I17="C Grade",8,IF(I17="D Grade",10,12)))))</f>
        <v>500</v>
      </c>
    </row>
    <row r="18" spans="1:10">
      <c r="A18" s="69" t="s">
        <v>1677</v>
      </c>
      <c r="B18" s="1">
        <v>129</v>
      </c>
      <c r="C18" s="69" t="s">
        <v>1694</v>
      </c>
      <c r="D18" s="69" t="s">
        <v>1813</v>
      </c>
      <c r="E18" s="1">
        <v>3</v>
      </c>
      <c r="F18" s="70">
        <v>3.6718981481481484E-2</v>
      </c>
      <c r="G18" s="69" t="s">
        <v>1695</v>
      </c>
      <c r="H18" s="3">
        <v>2</v>
      </c>
      <c r="I18" s="47" t="s">
        <v>1107</v>
      </c>
      <c r="J18" s="1">
        <f>VLOOKUP(H18,'Points Table'!A$3:L$43,IF(I18="A Grade / Juniors",4,IF(I18="B Grade",6,IF(I18="C Grade",8,IF(I18="D Grade",10,12)))))</f>
        <v>450</v>
      </c>
    </row>
    <row r="19" spans="1:10">
      <c r="A19" s="69" t="s">
        <v>1681</v>
      </c>
      <c r="B19" s="1">
        <v>127</v>
      </c>
      <c r="C19" s="69" t="s">
        <v>1694</v>
      </c>
      <c r="D19" s="69" t="s">
        <v>1669</v>
      </c>
      <c r="E19" s="1">
        <v>3</v>
      </c>
      <c r="F19" s="70">
        <v>3.6980902777777776E-2</v>
      </c>
      <c r="G19" s="69" t="s">
        <v>1696</v>
      </c>
      <c r="H19" s="3">
        <v>3</v>
      </c>
      <c r="I19" s="47" t="s">
        <v>1107</v>
      </c>
      <c r="J19" s="1">
        <f>VLOOKUP(H19,'Points Table'!A$3:L$43,IF(I19="A Grade / Juniors",4,IF(I19="B Grade",6,IF(I19="C Grade",8,IF(I19="D Grade",10,12)))))</f>
        <v>420</v>
      </c>
    </row>
    <row r="20" spans="1:10">
      <c r="A20" s="69" t="s">
        <v>1683</v>
      </c>
      <c r="B20" s="1">
        <v>132</v>
      </c>
      <c r="C20" s="69" t="s">
        <v>1694</v>
      </c>
      <c r="D20" s="69" t="s">
        <v>1814</v>
      </c>
      <c r="E20" s="1">
        <v>3</v>
      </c>
      <c r="F20" s="70">
        <v>4.3937037037037038E-2</v>
      </c>
      <c r="G20" s="69" t="s">
        <v>1697</v>
      </c>
      <c r="H20" s="3">
        <v>4</v>
      </c>
      <c r="I20" s="47" t="s">
        <v>1107</v>
      </c>
      <c r="J20" s="1">
        <f>VLOOKUP(H20,'Points Table'!A$3:L$43,IF(I20="A Grade / Juniors",4,IF(I20="B Grade",6,IF(I20="C Grade",8,IF(I20="D Grade",10,12)))))</f>
        <v>400</v>
      </c>
    </row>
    <row r="21" spans="1:10">
      <c r="A21" s="69" t="s">
        <v>1698</v>
      </c>
      <c r="B21" s="1">
        <v>130</v>
      </c>
      <c r="C21" s="69" t="s">
        <v>1694</v>
      </c>
      <c r="D21" s="69" t="s">
        <v>1815</v>
      </c>
      <c r="E21" s="1">
        <v>3</v>
      </c>
      <c r="F21" s="70">
        <v>5.0951620370370369E-2</v>
      </c>
      <c r="G21" s="69" t="s">
        <v>1699</v>
      </c>
      <c r="H21" s="3">
        <v>5</v>
      </c>
      <c r="I21" s="47" t="s">
        <v>1107</v>
      </c>
      <c r="J21" s="1">
        <f>VLOOKUP(H21,'Points Table'!A$3:L$43,IF(I21="A Grade / Juniors",4,IF(I21="B Grade",6,IF(I21="C Grade",8,IF(I21="D Grade",10,12)))))</f>
        <v>390</v>
      </c>
    </row>
    <row r="22" spans="1:10">
      <c r="A22" s="69" t="s">
        <v>1676</v>
      </c>
      <c r="B22" s="1">
        <v>227</v>
      </c>
      <c r="C22" s="69" t="s">
        <v>1700</v>
      </c>
      <c r="D22" s="69" t="s">
        <v>1059</v>
      </c>
      <c r="E22" s="1">
        <v>2</v>
      </c>
      <c r="F22" s="70">
        <v>2.6762962962962964E-2</v>
      </c>
      <c r="G22" s="69" t="s">
        <v>575</v>
      </c>
      <c r="H22" s="3">
        <v>1</v>
      </c>
      <c r="I22" s="47" t="s">
        <v>1107</v>
      </c>
      <c r="J22" s="1">
        <f>VLOOKUP(H22,'Points Table'!A$3:L$43,IF(I22="A Grade / Juniors",4,IF(I22="B Grade",6,IF(I22="C Grade",8,IF(I22="D Grade",10,12)))))</f>
        <v>500</v>
      </c>
    </row>
    <row r="23" spans="1:10">
      <c r="A23" s="69" t="s">
        <v>1677</v>
      </c>
      <c r="B23" s="1">
        <v>226</v>
      </c>
      <c r="C23" s="69" t="s">
        <v>1700</v>
      </c>
      <c r="D23" s="69" t="s">
        <v>1227</v>
      </c>
      <c r="E23" s="1">
        <v>2</v>
      </c>
      <c r="F23" s="70">
        <v>2.8455787037037036E-2</v>
      </c>
      <c r="G23" s="69" t="s">
        <v>1701</v>
      </c>
      <c r="H23" s="3">
        <v>2</v>
      </c>
      <c r="I23" s="47" t="s">
        <v>1107</v>
      </c>
      <c r="J23" s="1">
        <f>VLOOKUP(H23,'Points Table'!A$3:L$43,IF(I23="A Grade / Juniors",4,IF(I23="B Grade",6,IF(I23="C Grade",8,IF(I23="D Grade",10,12)))))</f>
        <v>450</v>
      </c>
    </row>
    <row r="24" spans="1:10">
      <c r="A24" s="69" t="s">
        <v>1681</v>
      </c>
      <c r="B24" s="1">
        <v>228</v>
      </c>
      <c r="C24" s="69" t="s">
        <v>1700</v>
      </c>
      <c r="D24" s="69" t="s">
        <v>1816</v>
      </c>
      <c r="E24" s="1">
        <v>2</v>
      </c>
      <c r="F24" s="70">
        <v>4.1229398148148147E-2</v>
      </c>
      <c r="G24" s="69" t="s">
        <v>1702</v>
      </c>
      <c r="H24" s="3">
        <v>3</v>
      </c>
      <c r="I24" s="47" t="s">
        <v>1107</v>
      </c>
      <c r="J24" s="1">
        <f>VLOOKUP(H24,'Points Table'!A$3:L$43,IF(I24="A Grade / Juniors",4,IF(I24="B Grade",6,IF(I24="C Grade",8,IF(I24="D Grade",10,12)))))</f>
        <v>420</v>
      </c>
    </row>
    <row r="25" spans="1:10">
      <c r="A25" s="69" t="s">
        <v>1676</v>
      </c>
      <c r="B25" s="1">
        <v>9</v>
      </c>
      <c r="C25" s="69" t="s">
        <v>1703</v>
      </c>
      <c r="D25" s="69" t="s">
        <v>1414</v>
      </c>
      <c r="E25" s="1">
        <v>6</v>
      </c>
      <c r="F25" s="70">
        <v>5.8188310185185187E-2</v>
      </c>
      <c r="G25" s="69" t="s">
        <v>575</v>
      </c>
      <c r="H25" s="3">
        <v>1</v>
      </c>
      <c r="I25" s="47" t="s">
        <v>1107</v>
      </c>
      <c r="J25" s="1">
        <f>VLOOKUP(H25,'Points Table'!A$3:L$43,IF(I25="A Grade / Juniors",4,IF(I25="B Grade",6,IF(I25="C Grade",8,IF(I25="D Grade",10,12)))))</f>
        <v>500</v>
      </c>
    </row>
    <row r="26" spans="1:10">
      <c r="A26" s="69" t="s">
        <v>1677</v>
      </c>
      <c r="B26" s="1">
        <v>8</v>
      </c>
      <c r="C26" s="69" t="s">
        <v>1703</v>
      </c>
      <c r="D26" s="69" t="s">
        <v>947</v>
      </c>
      <c r="E26" s="1">
        <v>6</v>
      </c>
      <c r="F26" s="70">
        <v>5.8211689814814817E-2</v>
      </c>
      <c r="G26" s="69" t="s">
        <v>1704</v>
      </c>
      <c r="H26" s="3">
        <v>2</v>
      </c>
      <c r="I26" s="47" t="s">
        <v>1107</v>
      </c>
      <c r="J26" s="1">
        <f>VLOOKUP(H26,'Points Table'!A$3:L$43,IF(I26="A Grade / Juniors",4,IF(I26="B Grade",6,IF(I26="C Grade",8,IF(I26="D Grade",10,12)))))</f>
        <v>450</v>
      </c>
    </row>
    <row r="27" spans="1:10">
      <c r="A27" s="69" t="s">
        <v>1681</v>
      </c>
      <c r="B27" s="1">
        <v>10</v>
      </c>
      <c r="C27" s="69" t="s">
        <v>1703</v>
      </c>
      <c r="D27" s="69" t="s">
        <v>951</v>
      </c>
      <c r="E27" s="1">
        <v>6</v>
      </c>
      <c r="F27" s="70">
        <v>6.4122685185185185E-2</v>
      </c>
      <c r="G27" s="69" t="s">
        <v>1705</v>
      </c>
      <c r="H27" s="3">
        <v>3</v>
      </c>
      <c r="I27" s="47" t="s">
        <v>1107</v>
      </c>
      <c r="J27" s="1">
        <f>VLOOKUP(H27,'Points Table'!A$3:L$43,IF(I27="A Grade / Juniors",4,IF(I27="B Grade",6,IF(I27="C Grade",8,IF(I27="D Grade",10,12)))))</f>
        <v>420</v>
      </c>
    </row>
    <row r="28" spans="1:10">
      <c r="A28" s="69" t="s">
        <v>1683</v>
      </c>
      <c r="B28" s="1">
        <v>1</v>
      </c>
      <c r="C28" s="69" t="s">
        <v>1703</v>
      </c>
      <c r="D28" s="69" t="s">
        <v>1416</v>
      </c>
      <c r="E28" s="1">
        <v>6</v>
      </c>
      <c r="F28" s="70">
        <v>6.5315972222222227E-2</v>
      </c>
      <c r="G28" s="69" t="s">
        <v>1706</v>
      </c>
      <c r="H28" s="3">
        <v>4</v>
      </c>
      <c r="I28" s="47" t="s">
        <v>1107</v>
      </c>
      <c r="J28" s="1">
        <f>VLOOKUP(H28,'Points Table'!A$3:L$43,IF(I28="A Grade / Juniors",4,IF(I28="B Grade",6,IF(I28="C Grade",8,IF(I28="D Grade",10,12)))))</f>
        <v>400</v>
      </c>
    </row>
    <row r="29" spans="1:10">
      <c r="A29" s="69" t="s">
        <v>1698</v>
      </c>
      <c r="B29" s="1">
        <v>3</v>
      </c>
      <c r="C29" s="69" t="s">
        <v>1703</v>
      </c>
      <c r="D29" s="69" t="s">
        <v>954</v>
      </c>
      <c r="E29" s="1">
        <v>6</v>
      </c>
      <c r="F29" s="70">
        <v>6.7052430555555556E-2</v>
      </c>
      <c r="G29" s="69" t="s">
        <v>1707</v>
      </c>
      <c r="H29" s="3">
        <v>5</v>
      </c>
      <c r="I29" s="47" t="s">
        <v>1107</v>
      </c>
      <c r="J29" s="1">
        <f>VLOOKUP(H29,'Points Table'!A$3:L$43,IF(I29="A Grade / Juniors",4,IF(I29="B Grade",6,IF(I29="C Grade",8,IF(I29="D Grade",10,12)))))</f>
        <v>390</v>
      </c>
    </row>
    <row r="30" spans="1:10">
      <c r="A30" s="69" t="s">
        <v>1708</v>
      </c>
      <c r="B30" s="1">
        <v>2</v>
      </c>
      <c r="C30" s="69" t="s">
        <v>1703</v>
      </c>
      <c r="D30" s="69" t="s">
        <v>1793</v>
      </c>
      <c r="E30" s="1">
        <v>6</v>
      </c>
      <c r="F30" s="70">
        <v>6.8242592592592591E-2</v>
      </c>
      <c r="G30" s="69" t="s">
        <v>1709</v>
      </c>
      <c r="H30" s="3">
        <v>6</v>
      </c>
      <c r="I30" s="47" t="s">
        <v>1107</v>
      </c>
      <c r="J30" s="1">
        <f>VLOOKUP(H30,'Points Table'!A$3:L$43,IF(I30="A Grade / Juniors",4,IF(I30="B Grade",6,IF(I30="C Grade",8,IF(I30="D Grade",10,12)))))</f>
        <v>380</v>
      </c>
    </row>
    <row r="31" spans="1:10">
      <c r="A31" s="69" t="s">
        <v>1710</v>
      </c>
      <c r="B31" s="1">
        <v>7</v>
      </c>
      <c r="C31" s="69" t="s">
        <v>1703</v>
      </c>
      <c r="D31" s="69" t="s">
        <v>1796</v>
      </c>
      <c r="E31" s="1">
        <v>5</v>
      </c>
      <c r="F31" s="70">
        <v>5.9027777777777776E-2</v>
      </c>
      <c r="G31" s="69" t="s">
        <v>618</v>
      </c>
      <c r="H31" s="3">
        <v>7</v>
      </c>
      <c r="I31" s="47" t="s">
        <v>1107</v>
      </c>
      <c r="J31" s="1">
        <f>VLOOKUP(H31,'Points Table'!A$3:L$43,IF(I31="A Grade / Juniors",4,IF(I31="B Grade",6,IF(I31="C Grade",8,IF(I31="D Grade",10,12)))))</f>
        <v>370</v>
      </c>
    </row>
    <row r="32" spans="1:10">
      <c r="A32" s="69" t="s">
        <v>1676</v>
      </c>
      <c r="B32" s="1">
        <v>112</v>
      </c>
      <c r="C32" s="69" t="s">
        <v>1711</v>
      </c>
      <c r="D32" s="69" t="s">
        <v>969</v>
      </c>
      <c r="E32" s="1">
        <v>5</v>
      </c>
      <c r="F32" s="70">
        <v>5.2866898148148149E-2</v>
      </c>
      <c r="G32" s="69" t="s">
        <v>575</v>
      </c>
      <c r="H32" s="3">
        <v>1</v>
      </c>
      <c r="I32" t="s">
        <v>19</v>
      </c>
      <c r="J32" s="1">
        <f>VLOOKUP(H32,'Points Table'!A$3:L$43,IF(I32="A Grade / Juniors",4,IF(I32="B Grade",6,IF(I32="C Grade",8,IF(I32="D Grade",10,12)))))</f>
        <v>400</v>
      </c>
    </row>
    <row r="33" spans="1:10">
      <c r="A33" s="69" t="s">
        <v>1677</v>
      </c>
      <c r="B33" s="1">
        <v>108</v>
      </c>
      <c r="C33" s="69" t="s">
        <v>1711</v>
      </c>
      <c r="D33" s="69" t="s">
        <v>967</v>
      </c>
      <c r="E33" s="1">
        <v>5</v>
      </c>
      <c r="F33" s="70">
        <v>5.3869675925925925E-2</v>
      </c>
      <c r="G33" s="69" t="s">
        <v>1712</v>
      </c>
      <c r="H33" s="3">
        <v>2</v>
      </c>
      <c r="I33" s="1" t="s">
        <v>19</v>
      </c>
      <c r="J33" s="1">
        <f>VLOOKUP(H33,'Points Table'!A$3:L$43,IF(I33="A Grade / Juniors",4,IF(I33="B Grade",6,IF(I33="C Grade",8,IF(I33="D Grade",10,12)))))</f>
        <v>360</v>
      </c>
    </row>
    <row r="34" spans="1:10">
      <c r="A34" s="69" t="s">
        <v>1681</v>
      </c>
      <c r="B34" s="1">
        <v>111</v>
      </c>
      <c r="C34" s="69" t="s">
        <v>1711</v>
      </c>
      <c r="D34" s="69" t="s">
        <v>1817</v>
      </c>
      <c r="E34" s="1">
        <v>5</v>
      </c>
      <c r="F34" s="70">
        <v>5.5539120370370371E-2</v>
      </c>
      <c r="G34" s="69" t="s">
        <v>1713</v>
      </c>
      <c r="H34" s="3">
        <v>3</v>
      </c>
      <c r="I34" s="1" t="s">
        <v>19</v>
      </c>
      <c r="J34" s="1">
        <f>VLOOKUP(H34,'Points Table'!A$3:L$43,IF(I34="A Grade / Juniors",4,IF(I34="B Grade",6,IF(I34="C Grade",8,IF(I34="D Grade",10,12)))))</f>
        <v>336</v>
      </c>
    </row>
    <row r="35" spans="1:10">
      <c r="A35" s="69" t="s">
        <v>1683</v>
      </c>
      <c r="B35" s="1">
        <v>102</v>
      </c>
      <c r="C35" s="69" t="s">
        <v>1711</v>
      </c>
      <c r="D35" s="69" t="s">
        <v>970</v>
      </c>
      <c r="E35" s="1">
        <v>5</v>
      </c>
      <c r="F35" s="70">
        <v>5.6093287037037039E-2</v>
      </c>
      <c r="G35" s="69" t="s">
        <v>1714</v>
      </c>
      <c r="H35" s="3">
        <v>4</v>
      </c>
      <c r="I35" s="1" t="s">
        <v>19</v>
      </c>
      <c r="J35" s="1">
        <f>VLOOKUP(H35,'Points Table'!A$3:L$43,IF(I35="A Grade / Juniors",4,IF(I35="B Grade",6,IF(I35="C Grade",8,IF(I35="D Grade",10,12)))))</f>
        <v>320</v>
      </c>
    </row>
    <row r="36" spans="1:10">
      <c r="A36" s="69" t="s">
        <v>1698</v>
      </c>
      <c r="B36" s="1">
        <v>106</v>
      </c>
      <c r="C36" s="69" t="s">
        <v>1711</v>
      </c>
      <c r="D36" s="69" t="s">
        <v>1421</v>
      </c>
      <c r="E36" s="1">
        <v>5</v>
      </c>
      <c r="F36" s="70">
        <v>5.6752662037037035E-2</v>
      </c>
      <c r="G36" s="69" t="s">
        <v>1715</v>
      </c>
      <c r="H36" s="3">
        <v>5</v>
      </c>
      <c r="I36" s="1" t="s">
        <v>19</v>
      </c>
      <c r="J36" s="1">
        <f>VLOOKUP(H36,'Points Table'!A$3:L$43,IF(I36="A Grade / Juniors",4,IF(I36="B Grade",6,IF(I36="C Grade",8,IF(I36="D Grade",10,12)))))</f>
        <v>312</v>
      </c>
    </row>
    <row r="37" spans="1:10">
      <c r="A37" s="69" t="s">
        <v>1708</v>
      </c>
      <c r="B37" s="1">
        <v>107</v>
      </c>
      <c r="C37" s="69" t="s">
        <v>1711</v>
      </c>
      <c r="D37" s="69" t="s">
        <v>983</v>
      </c>
      <c r="E37" s="1">
        <v>5</v>
      </c>
      <c r="F37" s="70">
        <v>5.875416666666667E-2</v>
      </c>
      <c r="G37" s="69" t="s">
        <v>1716</v>
      </c>
      <c r="H37" s="3">
        <v>6</v>
      </c>
      <c r="I37" s="1" t="s">
        <v>19</v>
      </c>
      <c r="J37" s="1">
        <f>VLOOKUP(H37,'Points Table'!A$3:L$43,IF(I37="A Grade / Juniors",4,IF(I37="B Grade",6,IF(I37="C Grade",8,IF(I37="D Grade",10,12)))))</f>
        <v>304</v>
      </c>
    </row>
    <row r="38" spans="1:10">
      <c r="A38" s="69" t="s">
        <v>1717</v>
      </c>
      <c r="B38" s="1">
        <v>113</v>
      </c>
      <c r="C38" s="69" t="s">
        <v>1711</v>
      </c>
      <c r="D38" s="69" t="s">
        <v>1424</v>
      </c>
      <c r="E38" s="1">
        <v>5</v>
      </c>
      <c r="F38" s="70">
        <v>5.9390162037037036E-2</v>
      </c>
      <c r="G38" s="69" t="s">
        <v>1718</v>
      </c>
      <c r="H38" s="3">
        <v>7</v>
      </c>
      <c r="I38" s="1" t="s">
        <v>19</v>
      </c>
      <c r="J38" s="1">
        <f>VLOOKUP(H38,'Points Table'!A$3:L$43,IF(I38="A Grade / Juniors",4,IF(I38="B Grade",6,IF(I38="C Grade",8,IF(I38="D Grade",10,12)))))</f>
        <v>296</v>
      </c>
    </row>
    <row r="39" spans="1:10">
      <c r="A39" s="69" t="s">
        <v>1719</v>
      </c>
      <c r="B39" s="1">
        <v>109</v>
      </c>
      <c r="C39" s="69" t="s">
        <v>1711</v>
      </c>
      <c r="D39" s="69" t="s">
        <v>974</v>
      </c>
      <c r="E39" s="1">
        <v>5</v>
      </c>
      <c r="F39" s="70">
        <v>6.2436805555555558E-2</v>
      </c>
      <c r="G39" s="69" t="s">
        <v>1720</v>
      </c>
      <c r="H39" s="3">
        <v>8</v>
      </c>
      <c r="I39" s="1" t="s">
        <v>19</v>
      </c>
      <c r="J39" s="1">
        <f>VLOOKUP(H39,'Points Table'!A$3:L$43,IF(I39="A Grade / Juniors",4,IF(I39="B Grade",6,IF(I39="C Grade",8,IF(I39="D Grade",10,12)))))</f>
        <v>288</v>
      </c>
    </row>
    <row r="40" spans="1:10">
      <c r="A40" s="69" t="s">
        <v>1676</v>
      </c>
      <c r="B40" s="1">
        <v>216</v>
      </c>
      <c r="C40" s="69" t="s">
        <v>1721</v>
      </c>
      <c r="D40" s="69" t="s">
        <v>1818</v>
      </c>
      <c r="E40" s="1">
        <v>4</v>
      </c>
      <c r="F40" s="70">
        <v>4.6300925925925926E-2</v>
      </c>
      <c r="G40" s="69" t="s">
        <v>575</v>
      </c>
      <c r="H40" s="3">
        <v>1</v>
      </c>
      <c r="I40" t="s">
        <v>21</v>
      </c>
      <c r="J40" s="1">
        <f>VLOOKUP(H40,'Points Table'!A$3:L$43,IF(I40="A Grade / Juniors",4,IF(I40="B Grade",6,IF(I40="C Grade",8,IF(I40="D Grade",10,12)))))</f>
        <v>350</v>
      </c>
    </row>
    <row r="41" spans="1:10">
      <c r="A41" s="69" t="s">
        <v>1677</v>
      </c>
      <c r="B41" s="1">
        <v>213</v>
      </c>
      <c r="C41" s="69" t="s">
        <v>1721</v>
      </c>
      <c r="D41" s="69" t="s">
        <v>1625</v>
      </c>
      <c r="E41" s="1">
        <v>4</v>
      </c>
      <c r="F41" s="70">
        <v>4.6604166666666669E-2</v>
      </c>
      <c r="G41" s="69" t="s">
        <v>1722</v>
      </c>
      <c r="H41" s="3">
        <v>2</v>
      </c>
      <c r="I41" s="1" t="s">
        <v>21</v>
      </c>
      <c r="J41" s="1">
        <f>VLOOKUP(H41,'Points Table'!A$3:L$43,IF(I41="A Grade / Juniors",4,IF(I41="B Grade",6,IF(I41="C Grade",8,IF(I41="D Grade",10,12)))))</f>
        <v>315</v>
      </c>
    </row>
    <row r="42" spans="1:10">
      <c r="A42" s="69" t="s">
        <v>1681</v>
      </c>
      <c r="B42" s="1">
        <v>218</v>
      </c>
      <c r="C42" s="69" t="s">
        <v>1721</v>
      </c>
      <c r="D42" s="69" t="s">
        <v>994</v>
      </c>
      <c r="E42" s="1">
        <v>4</v>
      </c>
      <c r="F42" s="70">
        <v>4.7385879629629632E-2</v>
      </c>
      <c r="G42" s="69" t="s">
        <v>734</v>
      </c>
      <c r="H42" s="3">
        <v>3</v>
      </c>
      <c r="I42" s="1" t="s">
        <v>21</v>
      </c>
      <c r="J42" s="1">
        <f>VLOOKUP(H42,'Points Table'!A$3:L$43,IF(I42="A Grade / Juniors",4,IF(I42="B Grade",6,IF(I42="C Grade",8,IF(I42="D Grade",10,12)))))</f>
        <v>294</v>
      </c>
    </row>
    <row r="43" spans="1:10">
      <c r="A43" s="69" t="s">
        <v>1683</v>
      </c>
      <c r="B43" s="1">
        <v>203</v>
      </c>
      <c r="C43" s="69" t="s">
        <v>1721</v>
      </c>
      <c r="D43" s="69" t="s">
        <v>1819</v>
      </c>
      <c r="E43" s="1">
        <v>4</v>
      </c>
      <c r="F43" s="70">
        <v>4.8649305555555557E-2</v>
      </c>
      <c r="G43" s="69" t="s">
        <v>1723</v>
      </c>
      <c r="H43" s="3">
        <v>4</v>
      </c>
      <c r="I43" s="1" t="s">
        <v>21</v>
      </c>
      <c r="J43" s="1">
        <f>VLOOKUP(H43,'Points Table'!A$3:L$43,IF(I43="A Grade / Juniors",4,IF(I43="B Grade",6,IF(I43="C Grade",8,IF(I43="D Grade",10,12)))))</f>
        <v>280</v>
      </c>
    </row>
    <row r="44" spans="1:10">
      <c r="A44" s="69" t="s">
        <v>1698</v>
      </c>
      <c r="B44" s="1">
        <v>209</v>
      </c>
      <c r="C44" s="69" t="s">
        <v>1721</v>
      </c>
      <c r="D44" s="69" t="s">
        <v>1458</v>
      </c>
      <c r="E44" s="1">
        <v>4</v>
      </c>
      <c r="F44" s="70">
        <v>4.8751388888888886E-2</v>
      </c>
      <c r="G44" s="69" t="s">
        <v>1724</v>
      </c>
      <c r="H44" s="3">
        <v>5</v>
      </c>
      <c r="I44" s="1" t="s">
        <v>21</v>
      </c>
      <c r="J44" s="1">
        <f>VLOOKUP(H44,'Points Table'!A$3:L$43,IF(I44="A Grade / Juniors",4,IF(I44="B Grade",6,IF(I44="C Grade",8,IF(I44="D Grade",10,12)))))</f>
        <v>273</v>
      </c>
    </row>
    <row r="45" spans="1:10">
      <c r="A45" s="69" t="s">
        <v>1708</v>
      </c>
      <c r="B45" s="1">
        <v>219</v>
      </c>
      <c r="C45" s="69" t="s">
        <v>1721</v>
      </c>
      <c r="D45" s="69" t="s">
        <v>1820</v>
      </c>
      <c r="E45" s="1">
        <v>4</v>
      </c>
      <c r="F45" s="70">
        <v>4.9574421296296294E-2</v>
      </c>
      <c r="G45" s="69" t="s">
        <v>1725</v>
      </c>
      <c r="H45" s="3">
        <v>6</v>
      </c>
      <c r="I45" s="1" t="s">
        <v>21</v>
      </c>
      <c r="J45" s="1">
        <f>VLOOKUP(H45,'Points Table'!A$3:L$43,IF(I45="A Grade / Juniors",4,IF(I45="B Grade",6,IF(I45="C Grade",8,IF(I45="D Grade",10,12)))))</f>
        <v>266</v>
      </c>
    </row>
    <row r="46" spans="1:10">
      <c r="A46" s="69" t="s">
        <v>1717</v>
      </c>
      <c r="B46" s="1">
        <v>207</v>
      </c>
      <c r="C46" s="69" t="s">
        <v>1721</v>
      </c>
      <c r="D46" s="69" t="s">
        <v>1425</v>
      </c>
      <c r="E46" s="1">
        <v>4</v>
      </c>
      <c r="F46" s="70">
        <v>4.9983564814814814E-2</v>
      </c>
      <c r="G46" s="69" t="s">
        <v>1726</v>
      </c>
      <c r="H46" s="3">
        <v>7</v>
      </c>
      <c r="I46" s="1" t="s">
        <v>21</v>
      </c>
      <c r="J46" s="1">
        <f>VLOOKUP(H46,'Points Table'!A$3:L$43,IF(I46="A Grade / Juniors",4,IF(I46="B Grade",6,IF(I46="C Grade",8,IF(I46="D Grade",10,12)))))</f>
        <v>259</v>
      </c>
    </row>
    <row r="47" spans="1:10">
      <c r="A47" s="69" t="s">
        <v>1719</v>
      </c>
      <c r="B47" s="1">
        <v>206</v>
      </c>
      <c r="C47" s="69" t="s">
        <v>1721</v>
      </c>
      <c r="D47" s="69" t="s">
        <v>1001</v>
      </c>
      <c r="E47" s="1">
        <v>4</v>
      </c>
      <c r="F47" s="70">
        <v>5.0292245370370373E-2</v>
      </c>
      <c r="G47" s="69" t="s">
        <v>1727</v>
      </c>
      <c r="H47" s="3">
        <v>8</v>
      </c>
      <c r="I47" s="1" t="s">
        <v>21</v>
      </c>
      <c r="J47" s="1">
        <f>VLOOKUP(H47,'Points Table'!A$3:L$43,IF(I47="A Grade / Juniors",4,IF(I47="B Grade",6,IF(I47="C Grade",8,IF(I47="D Grade",10,12)))))</f>
        <v>251.99999999999997</v>
      </c>
    </row>
    <row r="48" spans="1:10">
      <c r="A48" s="69" t="s">
        <v>1728</v>
      </c>
      <c r="B48" s="1">
        <v>210</v>
      </c>
      <c r="C48" s="69" t="s">
        <v>1721</v>
      </c>
      <c r="D48" s="69" t="s">
        <v>1795</v>
      </c>
      <c r="E48" s="1">
        <v>4</v>
      </c>
      <c r="F48" s="70">
        <v>5.3245370370370373E-2</v>
      </c>
      <c r="G48" s="69" t="s">
        <v>1729</v>
      </c>
      <c r="H48" s="3">
        <v>9</v>
      </c>
      <c r="I48" s="1" t="s">
        <v>21</v>
      </c>
      <c r="J48" s="1">
        <f>VLOOKUP(H48,'Points Table'!A$3:L$43,IF(I48="A Grade / Juniors",4,IF(I48="B Grade",6,IF(I48="C Grade",8,IF(I48="D Grade",10,12)))))</f>
        <v>244.99999999999997</v>
      </c>
    </row>
    <row r="49" spans="1:10">
      <c r="A49" s="69" t="s">
        <v>1730</v>
      </c>
      <c r="B49" s="1">
        <v>215</v>
      </c>
      <c r="C49" s="69" t="s">
        <v>1721</v>
      </c>
      <c r="D49" s="69" t="s">
        <v>1794</v>
      </c>
      <c r="E49" s="1">
        <v>4</v>
      </c>
      <c r="F49" s="70">
        <v>5.36125E-2</v>
      </c>
      <c r="G49" s="69" t="s">
        <v>1731</v>
      </c>
      <c r="H49" s="3">
        <v>10</v>
      </c>
      <c r="I49" s="1" t="s">
        <v>21</v>
      </c>
      <c r="J49" s="1">
        <f>VLOOKUP(H49,'Points Table'!A$3:L$43,IF(I49="A Grade / Juniors",4,IF(I49="B Grade",6,IF(I49="C Grade",8,IF(I49="D Grade",10,12)))))</f>
        <v>237.99999999999997</v>
      </c>
    </row>
    <row r="50" spans="1:10">
      <c r="A50" s="69" t="s">
        <v>1732</v>
      </c>
      <c r="B50" s="1">
        <v>212</v>
      </c>
      <c r="C50" s="69" t="s">
        <v>1721</v>
      </c>
      <c r="D50" s="69" t="s">
        <v>1821</v>
      </c>
      <c r="E50" s="1">
        <v>4</v>
      </c>
      <c r="F50" s="70">
        <v>5.4692708333333333E-2</v>
      </c>
      <c r="G50" s="69" t="s">
        <v>1733</v>
      </c>
      <c r="H50" s="3">
        <v>11</v>
      </c>
      <c r="I50" s="1" t="s">
        <v>21</v>
      </c>
      <c r="J50" s="1">
        <f>VLOOKUP(H50,'Points Table'!A$3:L$43,IF(I50="A Grade / Juniors",4,IF(I50="B Grade",6,IF(I50="C Grade",8,IF(I50="D Grade",10,12)))))</f>
        <v>230.99999999999997</v>
      </c>
    </row>
    <row r="51" spans="1:10">
      <c r="A51" s="69" t="s">
        <v>1734</v>
      </c>
      <c r="B51" s="1">
        <v>208</v>
      </c>
      <c r="C51" s="69" t="s">
        <v>1721</v>
      </c>
      <c r="D51" s="69" t="s">
        <v>1798</v>
      </c>
      <c r="E51" s="1">
        <v>4</v>
      </c>
      <c r="F51" s="70">
        <v>5.5917939814814813E-2</v>
      </c>
      <c r="G51" s="69" t="s">
        <v>1735</v>
      </c>
      <c r="H51" s="3">
        <v>12</v>
      </c>
      <c r="I51" s="1" t="s">
        <v>21</v>
      </c>
      <c r="J51" s="1">
        <f>VLOOKUP(H51,'Points Table'!A$3:L$43,IF(I51="A Grade / Juniors",4,IF(I51="B Grade",6,IF(I51="C Grade",8,IF(I51="D Grade",10,12)))))</f>
        <v>224</v>
      </c>
    </row>
    <row r="52" spans="1:10">
      <c r="A52" s="69" t="s">
        <v>1736</v>
      </c>
      <c r="B52" s="1">
        <v>220</v>
      </c>
      <c r="C52" s="69" t="s">
        <v>1721</v>
      </c>
      <c r="D52" s="69" t="s">
        <v>1009</v>
      </c>
      <c r="E52" s="1">
        <v>4</v>
      </c>
      <c r="F52" s="70">
        <v>5.9214814814814817E-2</v>
      </c>
      <c r="G52" s="69" t="s">
        <v>1737</v>
      </c>
      <c r="H52" s="3">
        <v>13</v>
      </c>
      <c r="I52" s="1" t="s">
        <v>21</v>
      </c>
      <c r="J52" s="1">
        <f>VLOOKUP(H52,'Points Table'!A$3:L$43,IF(I52="A Grade / Juniors",4,IF(I52="B Grade",6,IF(I52="C Grade",8,IF(I52="D Grade",10,12)))))</f>
        <v>217</v>
      </c>
    </row>
    <row r="53" spans="1:10">
      <c r="A53" s="69" t="s">
        <v>1738</v>
      </c>
      <c r="B53" s="1">
        <v>205</v>
      </c>
      <c r="C53" s="69" t="s">
        <v>1721</v>
      </c>
      <c r="D53" s="69" t="s">
        <v>1456</v>
      </c>
      <c r="E53" s="1">
        <v>4</v>
      </c>
      <c r="F53" s="70">
        <v>6.134490740740741E-2</v>
      </c>
      <c r="G53" s="69" t="s">
        <v>1739</v>
      </c>
      <c r="H53" s="3">
        <v>14</v>
      </c>
      <c r="I53" s="1" t="s">
        <v>21</v>
      </c>
      <c r="J53" s="1">
        <f>VLOOKUP(H53,'Points Table'!A$3:L$43,IF(I53="A Grade / Juniors",4,IF(I53="B Grade",6,IF(I53="C Grade",8,IF(I53="D Grade",10,12)))))</f>
        <v>210</v>
      </c>
    </row>
    <row r="54" spans="1:10">
      <c r="A54" s="69" t="s">
        <v>1740</v>
      </c>
      <c r="B54" s="1">
        <v>217</v>
      </c>
      <c r="C54" s="69" t="s">
        <v>1721</v>
      </c>
      <c r="D54" s="69" t="s">
        <v>1822</v>
      </c>
      <c r="E54" s="1">
        <v>3</v>
      </c>
      <c r="F54" s="70">
        <v>5.0986689814814815E-2</v>
      </c>
      <c r="G54" s="69" t="s">
        <v>618</v>
      </c>
      <c r="H54" s="3">
        <v>15</v>
      </c>
      <c r="I54" s="1" t="s">
        <v>21</v>
      </c>
      <c r="J54" s="1">
        <f>VLOOKUP(H54,'Points Table'!A$3:L$43,IF(I54="A Grade / Juniors",4,IF(I54="B Grade",6,IF(I54="C Grade",8,IF(I54="D Grade",10,12)))))</f>
        <v>203</v>
      </c>
    </row>
    <row r="55" spans="1:10">
      <c r="A55" s="69" t="s">
        <v>1676</v>
      </c>
      <c r="B55" s="1">
        <v>501</v>
      </c>
      <c r="C55" s="69" t="s">
        <v>1741</v>
      </c>
      <c r="D55" s="69" t="s">
        <v>1064</v>
      </c>
      <c r="E55" s="1">
        <v>5</v>
      </c>
      <c r="F55" s="70">
        <v>5.6128356481481484E-2</v>
      </c>
      <c r="G55" s="69" t="s">
        <v>575</v>
      </c>
      <c r="H55" s="3">
        <v>1</v>
      </c>
      <c r="I55" t="s">
        <v>23</v>
      </c>
      <c r="J55" s="1">
        <f>VLOOKUP(H55,'Points Table'!A$3:L$43,IF(I55="A Grade / Juniors",4,IF(I55="B Grade",6,IF(I55="C Grade",8,IF(I55="D Grade",10,12)))))</f>
        <v>300</v>
      </c>
    </row>
    <row r="56" spans="1:10">
      <c r="A56" s="69" t="s">
        <v>1676</v>
      </c>
      <c r="B56" s="1">
        <v>307</v>
      </c>
      <c r="C56" s="69" t="s">
        <v>1742</v>
      </c>
      <c r="D56" s="69" t="s">
        <v>1661</v>
      </c>
      <c r="E56" s="1">
        <v>3</v>
      </c>
      <c r="F56" s="70">
        <v>4.054664351851852E-2</v>
      </c>
      <c r="G56" s="69" t="s">
        <v>575</v>
      </c>
      <c r="H56" s="3">
        <v>1</v>
      </c>
      <c r="I56" t="s">
        <v>23</v>
      </c>
      <c r="J56" s="1">
        <f>VLOOKUP(H56,'Points Table'!A$3:L$43,IF(I56="A Grade / Juniors",4,IF(I56="B Grade",6,IF(I56="C Grade",8,IF(I56="D Grade",10,12)))))</f>
        <v>300</v>
      </c>
    </row>
    <row r="57" spans="1:10">
      <c r="A57" s="69" t="s">
        <v>1677</v>
      </c>
      <c r="B57" s="1">
        <v>308</v>
      </c>
      <c r="C57" s="69" t="s">
        <v>1742</v>
      </c>
      <c r="D57" s="69" t="s">
        <v>1010</v>
      </c>
      <c r="E57" s="1">
        <v>3</v>
      </c>
      <c r="F57" s="70">
        <v>4.1404745370370373E-2</v>
      </c>
      <c r="G57" s="69" t="s">
        <v>1743</v>
      </c>
      <c r="H57" s="3">
        <v>2</v>
      </c>
      <c r="I57" s="1" t="s">
        <v>23</v>
      </c>
      <c r="J57" s="1">
        <f>VLOOKUP(H57,'Points Table'!A$3:L$43,IF(I57="A Grade / Juniors",4,IF(I57="B Grade",6,IF(I57="C Grade",8,IF(I57="D Grade",10,12)))))</f>
        <v>270</v>
      </c>
    </row>
    <row r="58" spans="1:10">
      <c r="A58" s="69" t="s">
        <v>1681</v>
      </c>
      <c r="B58" s="1">
        <v>302</v>
      </c>
      <c r="C58" s="69" t="s">
        <v>1742</v>
      </c>
      <c r="D58" s="69" t="s">
        <v>1027</v>
      </c>
      <c r="E58" s="1">
        <v>3</v>
      </c>
      <c r="F58" s="70">
        <v>4.2361111111111113E-2</v>
      </c>
      <c r="G58" s="69" t="s">
        <v>1744</v>
      </c>
      <c r="H58" s="3">
        <v>3</v>
      </c>
      <c r="I58" s="1" t="s">
        <v>23</v>
      </c>
      <c r="J58" s="1">
        <f>VLOOKUP(H58,'Points Table'!A$3:L$43,IF(I58="A Grade / Juniors",4,IF(I58="B Grade",6,IF(I58="C Grade",8,IF(I58="D Grade",10,12)))))</f>
        <v>252</v>
      </c>
    </row>
    <row r="59" spans="1:10">
      <c r="A59" s="69" t="s">
        <v>1683</v>
      </c>
      <c r="B59" s="1">
        <v>303</v>
      </c>
      <c r="C59" s="69" t="s">
        <v>1742</v>
      </c>
      <c r="D59" s="69" t="s">
        <v>1627</v>
      </c>
      <c r="E59" s="1">
        <v>3</v>
      </c>
      <c r="F59" s="70">
        <v>4.4100694444444442E-2</v>
      </c>
      <c r="G59" s="69" t="s">
        <v>1745</v>
      </c>
      <c r="H59" s="3">
        <v>4</v>
      </c>
      <c r="I59" s="1" t="s">
        <v>23</v>
      </c>
      <c r="J59" s="1">
        <f>VLOOKUP(H59,'Points Table'!A$3:L$43,IF(I59="A Grade / Juniors",4,IF(I59="B Grade",6,IF(I59="C Grade",8,IF(I59="D Grade",10,12)))))</f>
        <v>240</v>
      </c>
    </row>
    <row r="60" spans="1:10">
      <c r="A60" s="69" t="s">
        <v>1698</v>
      </c>
      <c r="B60" s="1">
        <v>306</v>
      </c>
      <c r="C60" s="69" t="s">
        <v>1742</v>
      </c>
      <c r="D60" s="69" t="s">
        <v>1024</v>
      </c>
      <c r="E60" s="1">
        <v>3</v>
      </c>
      <c r="F60" s="70">
        <v>4.5177083333333333E-2</v>
      </c>
      <c r="G60" s="69" t="s">
        <v>1746</v>
      </c>
      <c r="H60" s="3">
        <v>5</v>
      </c>
      <c r="I60" s="1" t="s">
        <v>23</v>
      </c>
      <c r="J60" s="1">
        <f>VLOOKUP(H60,'Points Table'!A$3:L$43,IF(I60="A Grade / Juniors",4,IF(I60="B Grade",6,IF(I60="C Grade",8,IF(I60="D Grade",10,12)))))</f>
        <v>234</v>
      </c>
    </row>
    <row r="61" spans="1:10">
      <c r="A61" s="69" t="s">
        <v>1708</v>
      </c>
      <c r="B61" s="1">
        <v>304</v>
      </c>
      <c r="C61" s="69" t="s">
        <v>1742</v>
      </c>
      <c r="D61" s="69" t="s">
        <v>1662</v>
      </c>
      <c r="E61" s="1">
        <v>3</v>
      </c>
      <c r="F61" s="70">
        <v>4.5641550925925929E-2</v>
      </c>
      <c r="G61" s="69" t="s">
        <v>1747</v>
      </c>
      <c r="H61" s="3">
        <v>6</v>
      </c>
      <c r="I61" s="1" t="s">
        <v>23</v>
      </c>
      <c r="J61" s="1">
        <f>VLOOKUP(H61,'Points Table'!A$3:L$43,IF(I61="A Grade / Juniors",4,IF(I61="B Grade",6,IF(I61="C Grade",8,IF(I61="D Grade",10,12)))))</f>
        <v>228</v>
      </c>
    </row>
    <row r="62" spans="1:10">
      <c r="A62" s="69" t="s">
        <v>1710</v>
      </c>
      <c r="B62" s="1">
        <v>305</v>
      </c>
      <c r="C62" s="69" t="s">
        <v>1742</v>
      </c>
      <c r="D62" s="69" t="s">
        <v>1029</v>
      </c>
      <c r="E62" s="1">
        <v>1</v>
      </c>
      <c r="F62" s="70">
        <v>1.6768518518518519E-2</v>
      </c>
      <c r="G62" s="69" t="s">
        <v>618</v>
      </c>
      <c r="H62" s="3">
        <v>7</v>
      </c>
      <c r="I62" s="1" t="s">
        <v>23</v>
      </c>
      <c r="J62" s="1">
        <f>VLOOKUP(H62,'Points Table'!A$3:L$43,IF(I62="A Grade / Juniors",4,IF(I62="B Grade",6,IF(I62="C Grade",8,IF(I62="D Grade",10,12)))))</f>
        <v>222</v>
      </c>
    </row>
    <row r="63" spans="1:10">
      <c r="A63" s="69"/>
      <c r="D63" s="69"/>
      <c r="F63" s="70"/>
      <c r="G63" s="69"/>
      <c r="H63" s="3" t="str">
        <f>LEFT(Table001__Page_1___86[[#This Row],[Place]],1)</f>
        <v/>
      </c>
      <c r="I63"/>
    </row>
    <row r="64" spans="1:10">
      <c r="A64" s="69"/>
      <c r="D64" s="69"/>
      <c r="F64" s="70"/>
      <c r="G64" s="69"/>
      <c r="H64" s="3" t="str">
        <f>LEFT(Table001__Page_1___86[[#This Row],[Place]],1)</f>
        <v/>
      </c>
      <c r="I64"/>
    </row>
    <row r="65" spans="1:9">
      <c r="A65" s="69"/>
      <c r="D65" s="69"/>
      <c r="F65" s="70"/>
      <c r="G65" s="69"/>
      <c r="H65" s="3" t="str">
        <f>LEFT(Table001__Page_1___86[[#This Row],[Place]],1)</f>
        <v/>
      </c>
      <c r="I65"/>
    </row>
    <row r="66" spans="1:9">
      <c r="A66" s="69"/>
      <c r="D66" s="69"/>
      <c r="F66" s="70"/>
      <c r="G66" s="69"/>
      <c r="H66" s="3" t="str">
        <f>LEFT(Table001__Page_1___86[[#This Row],[Place]],1)</f>
        <v/>
      </c>
      <c r="I66"/>
    </row>
    <row r="67" spans="1:9">
      <c r="A67" s="69"/>
      <c r="D67" s="69"/>
      <c r="F67" s="70"/>
      <c r="G67" s="69"/>
      <c r="H67" s="3" t="str">
        <f>LEFT(Table001__Page_1___86[[#This Row],[Place]],1)</f>
        <v/>
      </c>
      <c r="I67"/>
    </row>
    <row r="68" spans="1:9">
      <c r="A68" s="69"/>
      <c r="D68" s="69"/>
      <c r="F68" s="70"/>
      <c r="G68" s="69"/>
      <c r="H68" s="3" t="str">
        <f>LEFT(Table001__Page_1___86[[#This Row],[Place]],1)</f>
        <v/>
      </c>
      <c r="I68"/>
    </row>
    <row r="69" spans="1:9">
      <c r="A69" s="69"/>
      <c r="D69" s="69"/>
      <c r="F69" s="70"/>
      <c r="G69" s="69"/>
      <c r="H69" s="3" t="str">
        <f>LEFT(Table001__Page_1___86[[#This Row],[Place]],1)</f>
        <v/>
      </c>
      <c r="I69"/>
    </row>
    <row r="70" spans="1:9">
      <c r="A70" s="69"/>
      <c r="D70" s="69"/>
      <c r="F70" s="70"/>
      <c r="G70" s="69"/>
      <c r="H70" s="3" t="str">
        <f>LEFT(Table001__Page_1___86[[#This Row],[Place]],1)</f>
        <v/>
      </c>
      <c r="I70"/>
    </row>
    <row r="71" spans="1:9">
      <c r="A71" s="69"/>
      <c r="D71" s="69"/>
      <c r="F71" s="70"/>
      <c r="G71" s="69"/>
      <c r="H71" s="3" t="str">
        <f>LEFT(Table001__Page_1___86[[#This Row],[Place]],1)</f>
        <v/>
      </c>
      <c r="I71"/>
    </row>
    <row r="72" spans="1:9">
      <c r="A72" s="69"/>
      <c r="D72" s="69"/>
      <c r="F72" s="70"/>
      <c r="G72" s="69"/>
      <c r="H72" s="3" t="str">
        <f>LEFT(Table001__Page_1___86[[#This Row],[Place]],1)</f>
        <v/>
      </c>
      <c r="I72"/>
    </row>
    <row r="73" spans="1:9">
      <c r="A73" s="69"/>
      <c r="D73" s="69"/>
      <c r="F73" s="70"/>
      <c r="G73" s="69"/>
      <c r="H73" s="3" t="str">
        <f>LEFT(Table001__Page_1___86[[#This Row],[Place]],1)</f>
        <v/>
      </c>
      <c r="I73"/>
    </row>
    <row r="74" spans="1:9">
      <c r="A74" s="69"/>
      <c r="D74" s="69"/>
      <c r="F74" s="70"/>
      <c r="G74" s="69"/>
      <c r="H74" s="3" t="str">
        <f>LEFT(Table001__Page_1___86[[#This Row],[Place]],1)</f>
        <v/>
      </c>
      <c r="I74"/>
    </row>
    <row r="75" spans="1:9">
      <c r="A75" s="69"/>
      <c r="D75" s="69"/>
      <c r="F75" s="70"/>
      <c r="G75" s="69"/>
      <c r="H75" s="3" t="str">
        <f>LEFT(Table001__Page_1___86[[#This Row],[Place]],1)</f>
        <v/>
      </c>
      <c r="I75"/>
    </row>
    <row r="76" spans="1:9">
      <c r="A76" s="69"/>
      <c r="D76" s="69"/>
      <c r="F76" s="70"/>
      <c r="G76" s="69"/>
      <c r="H76" s="3" t="str">
        <f>LEFT(Table001__Page_1___86[[#This Row],[Place]],1)</f>
        <v/>
      </c>
      <c r="I76"/>
    </row>
    <row r="78" spans="1:9">
      <c r="C78" s="1" t="s">
        <v>1414</v>
      </c>
      <c r="D78" t="s">
        <v>962</v>
      </c>
      <c r="E78" t="s">
        <v>1812</v>
      </c>
    </row>
    <row r="79" spans="1:9">
      <c r="C79" s="1" t="s">
        <v>947</v>
      </c>
      <c r="D79" t="s">
        <v>961</v>
      </c>
      <c r="E79" t="s">
        <v>1642</v>
      </c>
    </row>
    <row r="80" spans="1:9">
      <c r="C80" s="1" t="s">
        <v>951</v>
      </c>
      <c r="D80" t="s">
        <v>1629</v>
      </c>
      <c r="E80" t="s">
        <v>1411</v>
      </c>
    </row>
    <row r="81" spans="3:5">
      <c r="C81" s="1" t="s">
        <v>1416</v>
      </c>
      <c r="D81" t="s">
        <v>1628</v>
      </c>
      <c r="E81" t="s">
        <v>1046</v>
      </c>
    </row>
    <row r="82" spans="3:5">
      <c r="C82" s="1" t="s">
        <v>954</v>
      </c>
      <c r="D82" t="s">
        <v>987</v>
      </c>
      <c r="E82" t="s">
        <v>1813</v>
      </c>
    </row>
    <row r="83" spans="3:5">
      <c r="C83" s="1" t="s">
        <v>1793</v>
      </c>
      <c r="D83" t="s">
        <v>990</v>
      </c>
      <c r="E83" t="s">
        <v>1669</v>
      </c>
    </row>
    <row r="84" spans="3:5">
      <c r="C84" s="1" t="s">
        <v>1796</v>
      </c>
      <c r="D84" t="s">
        <v>992</v>
      </c>
      <c r="E84" t="s">
        <v>1814</v>
      </c>
    </row>
    <row r="85" spans="3:5">
      <c r="C85" s="1" t="s">
        <v>969</v>
      </c>
      <c r="D85" t="s">
        <v>1016</v>
      </c>
      <c r="E85" t="s">
        <v>1815</v>
      </c>
    </row>
    <row r="86" spans="3:5">
      <c r="C86" s="1" t="s">
        <v>967</v>
      </c>
      <c r="D86" t="s">
        <v>1444</v>
      </c>
      <c r="E86" t="s">
        <v>1059</v>
      </c>
    </row>
    <row r="87" spans="3:5">
      <c r="C87" s="1" t="s">
        <v>1817</v>
      </c>
      <c r="D87" t="s">
        <v>1215</v>
      </c>
      <c r="E87" t="s">
        <v>1227</v>
      </c>
    </row>
    <row r="88" spans="3:5">
      <c r="C88" s="1" t="s">
        <v>970</v>
      </c>
      <c r="D88" t="s">
        <v>1242</v>
      </c>
      <c r="E88" t="s">
        <v>1816</v>
      </c>
    </row>
    <row r="89" spans="3:5">
      <c r="C89" s="1" t="s">
        <v>1421</v>
      </c>
      <c r="D89" t="s">
        <v>1801</v>
      </c>
    </row>
    <row r="90" spans="3:5">
      <c r="C90" s="1" t="s">
        <v>983</v>
      </c>
    </row>
    <row r="91" spans="3:5">
      <c r="C91" s="1" t="s">
        <v>1424</v>
      </c>
    </row>
    <row r="92" spans="3:5">
      <c r="C92" s="1" t="s">
        <v>974</v>
      </c>
    </row>
    <row r="93" spans="3:5">
      <c r="C93" s="1" t="s">
        <v>1818</v>
      </c>
    </row>
    <row r="94" spans="3:5">
      <c r="C94" s="1" t="s">
        <v>1625</v>
      </c>
    </row>
    <row r="95" spans="3:5">
      <c r="C95" s="1" t="s">
        <v>994</v>
      </c>
    </row>
    <row r="96" spans="3:5">
      <c r="C96" s="1" t="s">
        <v>1819</v>
      </c>
    </row>
    <row r="97" spans="3:3">
      <c r="C97" s="1" t="s">
        <v>1458</v>
      </c>
    </row>
    <row r="98" spans="3:3">
      <c r="C98" s="1" t="s">
        <v>1820</v>
      </c>
    </row>
    <row r="99" spans="3:3">
      <c r="C99" s="1" t="s">
        <v>1425</v>
      </c>
    </row>
    <row r="100" spans="3:3">
      <c r="C100" s="1" t="s">
        <v>1001</v>
      </c>
    </row>
    <row r="101" spans="3:3">
      <c r="C101" s="1" t="s">
        <v>1795</v>
      </c>
    </row>
    <row r="102" spans="3:3">
      <c r="C102" s="1" t="s">
        <v>1794</v>
      </c>
    </row>
    <row r="103" spans="3:3">
      <c r="C103" s="1" t="s">
        <v>1821</v>
      </c>
    </row>
    <row r="104" spans="3:3">
      <c r="C104" s="1" t="s">
        <v>1798</v>
      </c>
    </row>
    <row r="105" spans="3:3">
      <c r="C105" s="1" t="s">
        <v>1009</v>
      </c>
    </row>
    <row r="106" spans="3:3">
      <c r="C106" s="1" t="s">
        <v>1456</v>
      </c>
    </row>
    <row r="107" spans="3:3">
      <c r="C107" s="1" t="s">
        <v>1822</v>
      </c>
    </row>
    <row r="108" spans="3:3">
      <c r="C108" s="1" t="s">
        <v>1064</v>
      </c>
    </row>
    <row r="109" spans="3:3">
      <c r="C109" s="1" t="s">
        <v>1661</v>
      </c>
    </row>
    <row r="110" spans="3:3">
      <c r="C110" s="1" t="s">
        <v>1010</v>
      </c>
    </row>
    <row r="111" spans="3:3">
      <c r="C111" s="1" t="s">
        <v>1027</v>
      </c>
    </row>
    <row r="112" spans="3:3">
      <c r="C112" s="1" t="s">
        <v>1627</v>
      </c>
    </row>
    <row r="113" spans="3:3">
      <c r="C113" s="1" t="s">
        <v>1024</v>
      </c>
    </row>
    <row r="114" spans="3:3">
      <c r="C114" s="1" t="s">
        <v>1662</v>
      </c>
    </row>
    <row r="115" spans="3:3">
      <c r="C115" s="1" t="s">
        <v>1029</v>
      </c>
    </row>
  </sheetData>
  <phoneticPr fontId="9" type="noConversion"/>
  <pageMargins left="0.7" right="0.7" top="0.75" bottom="0.75" header="0.3" footer="0.3"/>
  <pageSetup paperSize="9" orientation="portrait" horizontalDpi="300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A G A A B Q S w M E F A A C A A g A M o Z j V Z k x j 5 C j A A A A 9 g A A A B I A H A B D b 2 5 m a W c v U G F j a 2 F n Z S 5 4 b W w g o h g A K K A U A A A A A A A A A A A A A A A A A A A A A A A A A A A A h Y 9 B D o I w F E S v Q r q n L X V j y K f G u J X E x G j c N q V C I 3 w M L Z a 7 u f B I X k G M o u 5 c z p u 3 m L l f b 7 A Y m j q 6 m M 7 Z F j O S U E 4 i g 7 o t L J Y Z 6 f 0 x n p O F h I 3 S J 1 W a a J T R p Y M r M l J 5 f 0 4 Z C y H Q M K N t V z L B e c I O + X q r K 9 M o 8 p H t f z m 2 6 L x C b Y i E / W u M F D R J O B V C U A 5 s g p B b / A p i 3 P t s f y C s + t r 3 n Z E G 4 + U O 2 B S B v T / I B 1 B L A w Q U A A I A C A A y h m N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o Z j V b W B Y i n b A w A A I T k A A B M A H A B G b 3 J t d W x h c y 9 T Z W N 0 a W 9 u M S 5 t I K I Y A C i g F A A A A A A A A A A A A A A A A A A A A A A A A A A A A O 2 b X W / a M B S G 7 5 H 4 D 1 a 4 G E g E k Y T S d h M X b b a u a G N F Q L V J p R c u u N S q E 6 M 4 r K 1 Q / / u c j / L R O F V H A g 3 g 3 t C + P r W O f R 4 f H z u B o Y G L q Q 2 6 w a f 2 J Z / L 5 9 g d d N A Q F J Q e v C G o W t V A s Q 1 H C G g l B T Q A Q W 4 + B / h P l 0 6 c A e J K e 3 h b 8 U 1 Z 8 Q w T V D G p 7 S L b Z U X F / N y / Z M h h f d 6 f R f t f E b t 3 6 b i v V 3 U N / D F b o D M E G r j 4 d A 4 J o Q 6 0 w T k m B B S 1 U m U 8 v F V K Z X D V t M Y E W b w z 6 L n X U L S K r l y X y o E D M / c a o S / T q + a w M f N a u X 6 + + g p d e B 2 a F 5 S 2 Q y 3 q 8 q G d I z j k b n n D 8 a 0 r Y U u o F 1 + 6 4 B 6 E L S e E d A e Q Q I c 1 X G e C Z j 4 U F P M O 2 i P e Z + 9 p j O Y d 9 v h w 2 C 1 1 L J O S i W V 7 j a w o 8 K A 8 n S o m d N G I O k 9 K G b j c D r j o 0 X 0 u g 6 n S g X x + 2 4 Q 3 R 5 r a T Z N r T d u t 1 y p e 5 4 E 9 5 n 1 G T H / C M Y v a c h V o M 1 t s z V V d q B p C t S Z U D 4 R q X a g e C t U j o X o c U X v U h W R J f S 7 l c 9 g W B k c I t x 7 C r W c T b l 0 M t 5 4 c b l 3 C / e F w L 4 x i A e 4 X N T n c 8 8 w N i s k B p w 8 2 o X D I f M R D w n X A o 8 7 G f P s I + D Y J Z A w P Z A K X j G 8 8 g W e Z c Z n H d 5 n x T e Z x I 1 3 G V Q 6 5 2 q E T e 6 g a q u l A P L q Z O L Z 6 B h 1 L V u I S 8 g 9 K 5 B m G f E 8 y + S t I 9 4 b y N a V y j + y A n T S h v g i h 1 t R v c M T / 8 1 0 c e 6 6 8 z t S h e w k Y 9 n v d E M C + i R Y J T q D r M b o R o 9 d i 9 I M Y v R 7 R w x P / R X D i 9 y M B W r 1 T P t H O f U w n 0 a w a 6 F H i w s F W 4 x r i p k G L m w c t b i K 0 5 Z n 4 L 7 C 1 b I O d p A K R Y O 8 n 2 M L i u 5 b W L e F J 6 9 Q E X e R g x A C f 5 u p r 8 H X 1 B 7 Y H d 9 i G s g p f v U C J W w j b V r i k W 1 x v A 8 S y y t 4 Z i N O 7 B l m E + C C 9 E + I Z w b Y X N 3 B p 4 2 C 7 M 4 C / 9 b 1 B r C G J 3 V 1 i 0 0 u 7 R k h s i v c Z 6 d B q i G k 1 k t N q S F r X S W u S 6 j V z O V O W q l t K o T h n r s y m u o 6 S N P i d Q 6 l 7 g P Y 9 S P 0 / / N q U n 2 c 7 i E 2 I y / Y L W I 7 k I P o M 4 x T f R G n 6 B a 2 o p R g 8 v l G C H l 4 w f 2 H k O x x H u m h h u x I V 4 W N U P P k 7 W h a T J L 9 6 e s n P O 9 X c 8 1 N N S F A P Q a s 7 s S z o P O 0 Z T H 4 i W 4 5 Z Q U A H n 5 9 V Q V o l 6 r N j g p p i 2 Z V S z L f + l L C B m C c t c w 7 T i 3 o Y b T B 7 Z u i 9 2 S c X e c Y W e a o v / i Q P u V z j 6 w n 5 4 h o / W n / B 2 N E 0 r 2 Z s I e J Q 9 t Y j q F 1 c 9 A n L x K 4 r e l U m h o 3 3 F I 5 J W D m W r E h W 3 n m t n P y U s E 5 W t n 9 n 2 X Z W 5 l c W q X 1 h 5 C 1 S d F 5 7 / M a E 0 A e 8 b 1 k l 4 + c M N Z 3 3 z S U D 2 W b g H 1 B L A Q I t A B Q A A g A I A D K G Y 1 W Z M Y + Q o w A A A P Y A A A A S A A A A A A A A A A A A A A A A A A A A A A B D b 2 5 m a W c v U G F j a 2 F n Z S 5 4 b W x Q S w E C L Q A U A A I A C A A y h m N V D 8 r p q 6 Q A A A D p A A A A E w A A A A A A A A A A A A A A A A D v A A A A W 0 N v b n R l b n R f V H l w Z X N d L n h t b F B L A Q I t A B Q A A g A I A D K G Y 1 W 1 g W I p 2 w M A A C E 5 A A A T A A A A A A A A A A A A A A A A A O A B A A B G b 3 J t d W x h c y 9 T Z W N 0 a W 9 u M S 5 t U E s F B g A A A A A D A A M A w g A A A A g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o 0 A Q A A A A A A O D Q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T V U M j M 6 M T g 6 M T g u N j k 1 N z M 2 O F o i I C 8 + P E V u d H J 5 I F R 5 c G U 9 I k Z p b G x D b 2 x 1 b W 5 U e X B l c y I g V m F s d W U 9 I n N C Z 1 l E Q m d N S 0 N n b 0 t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0 x h c C A 3 J n F 1 b 3 Q 7 L C Z x d W 9 0 O 0 x h c C A 4 J n F 1 b 3 Q 7 L C Z x d W 9 0 O 0 x h c C A 5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N o Y W 5 n Z W Q g V H l w Z S 5 7 Q 2 F 0 Z W d v c n k s M H 0 m c X V v d D s s J n F 1 b 3 Q 7 U 2 V j d G l v b j E v V G F i b G U w M D E g K F B h Z 2 U g M S k v Q 2 h h b m d l Z C B U e X B l L n t S Y W N l I F B s Y X R l L D F 9 J n F 1 b 3 Q 7 L C Z x d W 9 0 O 1 N l Y 3 R p b 2 4 x L 1 R h Y m x l M D A x I C h Q Y W d l I D E p L 0 N o Y W 5 n Z W Q g V H l w Z S 5 7 U E l D L D J 9 J n F 1 b 3 Q 7 L C Z x d W 9 0 O 1 N l Y 3 R p b 2 4 x L 1 R h Y m x l M D A x I C h Q Y W d l I D E p L 0 N o Y W 5 n Z W Q g V H l w Z S 5 7 U m l k Z X I s M 3 0 m c X V v d D s s J n F 1 b 3 Q 7 U 2 V j d G l v b j E v V G F i b G U w M D E g K F B h Z 2 U g M S k v Q 2 h h b m d l Z C B U e X B l L n t M Y X B z L D R 9 J n F 1 b 3 Q 7 L C Z x d W 9 0 O 1 N l Y 3 R p b 2 4 x L 1 R h Y m x l M D A x I C h Q Y W d l I D E p L 0 N o Y W 5 n Z W Q g V H l w Z S 5 7 T G F w I D E s N X 0 m c X V v d D s s J n F 1 b 3 Q 7 U 2 V j d G l v b j E v V G F i b G U w M D E g K F B h Z 2 U g M S k v Q 2 h h b m d l Z C B U e X B l L n t M Y X A g M i w 2 f S Z x d W 9 0 O y w m c X V v d D t T Z W N 0 a W 9 u M S 9 U Y W J s Z T A w M S A o U G F n Z S A x K S 9 D a G F u Z 2 V k I F R 5 c G U u e 0 x h c C A z L D d 9 J n F 1 b 3 Q 7 L C Z x d W 9 0 O 1 N l Y 3 R p b 2 4 x L 1 R h Y m x l M D A x I C h Q Y W d l I D E p L 0 N o Y W 5 n Z W Q g V H l w Z S 5 7 T G F w I D Q s O H 0 m c X V v d D s s J n F 1 b 3 Q 7 U 2 V j d G l v b j E v V G F i b G U w M D E g K F B h Z 2 U g M S k v Q 2 h h b m d l Z C B U e X B l L n t M Y X A g N S w 5 f S Z x d W 9 0 O y w m c X V v d D t T Z W N 0 a W 9 u M S 9 U Y W J s Z T A w M S A o U G F n Z S A x K S 9 D a G F u Z 2 V k I F R 5 c G U u e 0 x h c C A 2 L D E w f S Z x d W 9 0 O y w m c X V v d D t T Z W N 0 a W 9 u M S 9 U Y W J s Z T A w M S A o U G F n Z S A x K S 9 D a G F u Z 2 V k I F R 5 c G U u e 0 x h c C A 3 L D E x f S Z x d W 9 0 O y w m c X V v d D t T Z W N 0 a W 9 u M S 9 U Y W J s Z T A w M S A o U G F n Z S A x K S 9 D a G F u Z 2 V k I F R 5 c G U u e 0 x h c C A 4 L D E y f S Z x d W 9 0 O y w m c X V v d D t T Z W N 0 a W 9 u M S 9 U Y W J s Z T A w M S A o U G F n Z S A x K S 9 D a G F u Z 2 V k I F R 5 c G U u e 0 x h c C A 5 L D E z f S Z x d W 9 0 O y w m c X V v d D t T Z W N 0 a W 9 u M S 9 U Y W J s Z T A w M S A o U G F n Z S A x K S 9 D a G F u Z 2 V k I F R 5 c G U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3 M D E 3 M z I 3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2 h h b m d l Z C B U e X B l L n t D Y X R l Z 2 9 y e S w w f S Z x d W 9 0 O y w m c X V v d D t T Z W N 0 a W 9 u M S 9 U Y W J s Z T A w M i A o U G F n Z S A y K S 9 D a G F u Z 2 V k I F R 5 c G U u e 1 J h Y 2 U g U G x h d G U s M X 0 m c X V v d D s s J n F 1 b 3 Q 7 U 2 V j d G l v b j E v V G F i b G U w M D I g K F B h Z 2 U g M i k v Q 2 h h b m d l Z C B U e X B l L n t Q S U M s M n 0 m c X V v d D s s J n F 1 b 3 Q 7 U 2 V j d G l v b j E v V G F i b G U w M D I g K F B h Z 2 U g M i k v Q 2 h h b m d l Z C B U e X B l L n t S a W R l c i w z f S Z x d W 9 0 O y w m c X V v d D t T Z W N 0 a W 9 u M S 9 U Y W J s Z T A w M i A o U G F n Z S A y K S 9 D a G F u Z 2 V k I F R 5 c G U u e 0 x h c H M s N H 0 m c X V v d D s s J n F 1 b 3 Q 7 U 2 V j d G l v b j E v V G F i b G U w M D I g K F B h Z 2 U g M i k v Q 2 h h b m d l Z C B U e X B l L n t M Y X A g M S w 1 f S Z x d W 9 0 O y w m c X V v d D t T Z W N 0 a W 9 u M S 9 U Y W J s Z T A w M i A o U G F n Z S A y K S 9 D a G F u Z 2 V k I F R 5 c G U u e 0 x h c C A y L D Z 9 J n F 1 b 3 Q 7 L C Z x d W 9 0 O 1 N l Y 3 R p b 2 4 x L 1 R h Y m x l M D A y I C h Q Y W d l I D I p L 0 N o Y W 5 n Z W Q g V H l w Z S 5 7 T G F w I D M s N 3 0 m c X V v d D s s J n F 1 b 3 Q 7 U 2 V j d G l v b j E v V G F i b G U w M D I g K F B h Z 2 U g M i k v Q 2 h h b m d l Z C B U e X B l L n t M Y X A g N C w 4 f S Z x d W 9 0 O y w m c X V v d D t T Z W N 0 a W 9 u M S 9 U Y W J s Z T A w M i A o U G F n Z S A y K S 9 D a G F u Z 2 V k I F R 5 c G U u e 0 x h c C A 1 L D l 9 J n F 1 b 3 Q 7 L C Z x d W 9 0 O 1 N l Y 3 R p b 2 4 x L 1 R h Y m x l M D A y I C h Q Y W d l I D I p L 0 N o Y W 5 n Z W Q g V H l w Z S 5 7 T G F w I D Y s M T B 9 J n F 1 b 3 Q 7 L C Z x d W 9 0 O 1 N l Y 3 R p b 2 4 x L 1 R h Y m x l M D A y I C h Q Y W d l I D I p L 0 N o Y W 5 n Z W Q g V H l w Z S 5 7 T G F w I D c s M T F 9 J n F 1 b 3 Q 7 L C Z x d W 9 0 O 1 N l Y 3 R p b 2 4 x L 1 R h Y m x l M D A y I C h Q Y W d l I D I p L 0 N o Y W 5 n Z W Q g V H l w Z S 5 7 T G F w I D g s M T J 9 J n F 1 b 3 Q 7 L C Z x d W 9 0 O 1 N l Y 3 R p b 2 4 x L 1 R h Y m x l M D A y I C h Q Y W d l I D I p L 0 N o Y W 5 n Z W Q g V H l w Z S 5 7 T G F w I D k s M T N 9 J n F 1 b 3 Q 7 L C Z x d W 9 0 O 1 N l Y 3 R p b 2 4 x L 1 R h Y m x l M D A y I C h Q Y W d l I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5 V D E x O j A y O j I 1 L j c x N j c 5 N T J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y K S 9 D a G F u Z 2 V k I F R 5 c G U u e 0 N h d G V n b 3 J 5 L D B 9 J n F 1 b 3 Q 7 L C Z x d W 9 0 O 1 N l Y 3 R p b 2 4 x L 1 R h Y m x l M D A x I C h Q Y W d l I D E p I C g y K S 9 D a G F u Z 2 V k I F R 5 c G U u e 1 J h Y 2 U g U G x h d G U s M X 0 m c X V v d D s s J n F 1 b 3 Q 7 U 2 V j d G l v b j E v V G F i b G U w M D E g K F B h Z 2 U g M S k g K D I p L 0 N o Y W 5 n Z W Q g V H l w Z S 5 7 U E l D L D J 9 J n F 1 b 3 Q 7 L C Z x d W 9 0 O 1 N l Y 3 R p b 2 4 x L 1 R h Y m x l M D A x I C h Q Y W d l I D E p I C g y K S 9 D a G F u Z 2 V k I F R 5 c G U u e 1 J p Z G V y L D N 9 J n F 1 b 3 Q 7 L C Z x d W 9 0 O 1 N l Y 3 R p b 2 4 x L 1 R h Y m x l M D A x I C h Q Y W d l I D E p I C g y K S 9 D a G F u Z 2 V k I F R 5 c G U u e 0 x h c H M s N H 0 m c X V v d D s s J n F 1 b 3 Q 7 U 2 V j d G l v b j E v V G F i b G U w M D E g K F B h Z 2 U g M S k g K D I p L 0 N o Y W 5 n Z W Q g V H l w Z S 5 7 T G F w I D E s N X 0 m c X V v d D s s J n F 1 b 3 Q 7 U 2 V j d G l v b j E v V G F i b G U w M D E g K F B h Z 2 U g M S k g K D I p L 0 N o Y W 5 n Z W Q g V H l w Z S 5 7 T G F w I D I s N n 0 m c X V v d D s s J n F 1 b 3 Q 7 U 2 V j d G l v b j E v V G F i b G U w M D E g K F B h Z 2 U g M S k g K D I p L 0 N o Y W 5 n Z W Q g V H l w Z S 5 7 T G F w I D M s N 3 0 m c X V v d D s s J n F 1 b 3 Q 7 U 2 V j d G l v b j E v V G F i b G U w M D E g K F B h Z 2 U g M S k g K D I p L 0 N o Y W 5 n Z W Q g V H l w Z S 5 7 T G F w I D Q s O H 0 m c X V v d D s s J n F 1 b 3 Q 7 U 2 V j d G l v b j E v V G F i b G U w M D E g K F B h Z 2 U g M S k g K D I p L 0 N o Y W 5 n Z W Q g V H l w Z S 5 7 T G F w I D U s O X 0 m c X V v d D s s J n F 1 b 3 Q 7 U 2 V j d G l v b j E v V G F i b G U w M D E g K F B h Z 2 U g M S k g K D I p L 0 N o Y W 5 n Z W Q g V H l w Z S 5 7 T G F w I D Y s M T B 9 J n F 1 b 3 Q 7 L C Z x d W 9 0 O 1 N l Y 3 R p b 2 4 x L 1 R h Y m x l M D A x I C h Q Y W d l I D E p I C g y K S 9 D a G F u Z 2 V k I F R 5 c G U u e 0 x h c C A 3 L D E x f S Z x d W 9 0 O y w m c X V v d D t T Z W N 0 a W 9 u M S 9 U Y W J s Z T A w M S A o U G F n Z S A x K S A o M i k v Q 2 h h b m d l Z C B U e X B l L n t M Y X A g O C w x M n 0 m c X V v d D s s J n F 1 b 3 Q 7 U 2 V j d G l v b j E v V G F i b G U w M D E g K F B h Z 2 U g M S k g K D I p L 0 N o Y W 5 n Z W Q g V H l w Z S 5 7 T G F w I D k s M T N 9 J n F 1 b 3 Q 7 L C Z x d W 9 0 O 1 N l Y 3 R p b 2 4 x L 1 R h Y m x l M D A x I C h Q Y W d l I D E p I C g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I 4 M D c x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M p L 0 N o Y W 5 n Z W Q g V H l w Z S 5 7 Q 2 F 0 Z W d v c n k s M H 0 m c X V v d D s s J n F 1 b 3 Q 7 U 2 V j d G l v b j E v V G F i b G U w M D E g K F B h Z 2 U g M S k g K D M p L 0 N o Y W 5 n Z W Q g V H l w Z S 5 7 U m F j Z S B Q b G F 0 Z S w x f S Z x d W 9 0 O y w m c X V v d D t T Z W N 0 a W 9 u M S 9 U Y W J s Z T A w M S A o U G F n Z S A x K S A o M y k v Q 2 h h b m d l Z C B U e X B l L n t Q S U M s M n 0 m c X V v d D s s J n F 1 b 3 Q 7 U 2 V j d G l v b j E v V G F i b G U w M D E g K F B h Z 2 U g M S k g K D M p L 0 N o Y W 5 n Z W Q g V H l w Z S 5 7 U m l k Z X I s M 3 0 m c X V v d D s s J n F 1 b 3 Q 7 U 2 V j d G l v b j E v V G F i b G U w M D E g K F B h Z 2 U g M S k g K D M p L 0 N o Y W 5 n Z W Q g V H l w Z S 5 7 T G F w c y w 0 f S Z x d W 9 0 O y w m c X V v d D t T Z W N 0 a W 9 u M S 9 U Y W J s Z T A w M S A o U G F n Z S A x K S A o M y k v Q 2 h h b m d l Z C B U e X B l L n t M Y X A g M S w 1 f S Z x d W 9 0 O y w m c X V v d D t T Z W N 0 a W 9 u M S 9 U Y W J s Z T A w M S A o U G F n Z S A x K S A o M y k v Q 2 h h b m d l Z C B U e X B l L n t M Y X A g M i w 2 f S Z x d W 9 0 O y w m c X V v d D t T Z W N 0 a W 9 u M S 9 U Y W J s Z T A w M S A o U G F n Z S A x K S A o M y k v Q 2 h h b m d l Z C B U e X B l L n t M Y X A g M y w 3 f S Z x d W 9 0 O y w m c X V v d D t T Z W N 0 a W 9 u M S 9 U Y W J s Z T A w M S A o U G F n Z S A x K S A o M y k v Q 2 h h b m d l Z C B U e X B l L n t M Y X A g N C w 4 f S Z x d W 9 0 O y w m c X V v d D t T Z W N 0 a W 9 u M S 9 U Y W J s Z T A w M S A o U G F n Z S A x K S A o M y k v Q 2 h h b m d l Z C B U e X B l L n t M Y X A g N S w 5 f S Z x d W 9 0 O y w m c X V v d D t T Z W N 0 a W 9 u M S 9 U Y W J s Z T A w M S A o U G F n Z S A x K S A o M y k v Q 2 h h b m d l Z C B U e X B l L n t M Y X A g N i w x M H 0 m c X V v d D s s J n F 1 b 3 Q 7 U 2 V j d G l v b j E v V G F i b G U w M D E g K F B h Z 2 U g M S k g K D M p L 0 N o Y W 5 n Z W Q g V H l w Z S 5 7 T G F w I D c s M T F 9 J n F 1 b 3 Q 7 L C Z x d W 9 0 O 1 N l Y 3 R p b 2 4 x L 1 R h Y m x l M D A x I C h Q Y W d l I D E p I C g z K S 9 D a G F u Z 2 V k I F R 5 c G U u e 0 x h c C A 4 L D E y f S Z x d W 9 0 O y w m c X V v d D t T Z W N 0 a W 9 u M S 9 U Y W J s Z T A w M S A o U G F n Z S A x K S A o M y k v Q 2 h h b m d l Z C B U e X B l L n t M Y X A g O S w x M 3 0 m c X V v d D s s J n F 1 b 3 Q 7 U 2 V j d G l v b j E v V G F i b G U w M D E g K F B h Z 2 U g M S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O D g z M T B a I i A v P j x F b n R y e S B U e X B l P S J G a W x s Q 2 9 s d W 1 u V H l w Z X M i I F Z h b H V l P S J z Q m d N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I C g z K S 9 D a G F u Z 2 V k I F R 5 c G U u e 0 N h d G V n b 3 J 5 L D B 9 J n F 1 b 3 Q 7 L C Z x d W 9 0 O 1 N l Y 3 R p b 2 4 x L 1 R h Y m x l M D A y I C h Q Y W d l I D I p I C g z K S 9 D a G F u Z 2 V k I F R 5 c G U u e 1 J h Y 2 U g U G x h d G U s M X 0 m c X V v d D s s J n F 1 b 3 Q 7 U 2 V j d G l v b j E v V G F i b G U w M D I g K F B h Z 2 U g M i k g K D M p L 0 N o Y W 5 n Z W Q g V H l w Z S 5 7 U E l D L D J 9 J n F 1 b 3 Q 7 L C Z x d W 9 0 O 1 N l Y 3 R p b 2 4 x L 1 R h Y m x l M D A y I C h Q Y W d l I D I p I C g z K S 9 D a G F u Z 2 V k I F R 5 c G U u e 1 J p Z G V y L D N 9 J n F 1 b 3 Q 7 L C Z x d W 9 0 O 1 N l Y 3 R p b 2 4 x L 1 R h Y m x l M D A y I C h Q Y W d l I D I p I C g z K S 9 D a G F u Z 2 V k I F R 5 c G U u e 0 x h c H M s N H 0 m c X V v d D s s J n F 1 b 3 Q 7 U 2 V j d G l v b j E v V G F i b G U w M D I g K F B h Z 2 U g M i k g K D M p L 0 N o Y W 5 n Z W Q g V H l w Z S 5 7 T G F w I D E s N X 0 m c X V v d D s s J n F 1 b 3 Q 7 U 2 V j d G l v b j E v V G F i b G U w M D I g K F B h Z 2 U g M i k g K D M p L 0 N o Y W 5 n Z W Q g V H l w Z S 5 7 T G F w I D I s N n 0 m c X V v d D s s J n F 1 b 3 Q 7 U 2 V j d G l v b j E v V G F i b G U w M D I g K F B h Z 2 U g M i k g K D M p L 0 N o Y W 5 n Z W Q g V H l w Z S 5 7 T G F w I D M s N 3 0 m c X V v d D s s J n F 1 b 3 Q 7 U 2 V j d G l v b j E v V G F i b G U w M D I g K F B h Z 2 U g M i k g K D M p L 0 N o Y W 5 n Z W Q g V H l w Z S 5 7 T G F w I D Q s O H 0 m c X V v d D s s J n F 1 b 3 Q 7 U 2 V j d G l v b j E v V G F i b G U w M D I g K F B h Z 2 U g M i k g K D M p L 0 N o Y W 5 n Z W Q g V H l w Z S 5 7 T G F w I D U s O X 0 m c X V v d D s s J n F 1 b 3 Q 7 U 2 V j d G l v b j E v V G F i b G U w M D I g K F B h Z 2 U g M i k g K D M p L 0 N o Y W 5 n Z W Q g V H l w Z S 5 7 T G F w I D Y s M T B 9 J n F 1 b 3 Q 7 L C Z x d W 9 0 O 1 N l Y 3 R p b 2 4 x L 1 R h Y m x l M D A y I C h Q Y W d l I D I p I C g z K S 9 D a G F u Z 2 V k I F R 5 c G U u e 0 x h c C A 3 L D E x f S Z x d W 9 0 O y w m c X V v d D t T Z W N 0 a W 9 u M S 9 U Y W J s Z T A w M i A o U G F n Z S A y K S A o M y k v Q 2 h h b m d l Z C B U e X B l L n t M Y X A g O C w x M n 0 m c X V v d D s s J n F 1 b 3 Q 7 U 2 V j d G l v b j E v V G F i b G U w M D I g K F B h Z 2 U g M i k g K D M p L 0 N o Y W 5 n Z W Q g V H l w Z S 5 7 T G F w I D k s M T N 9 J n F 1 b 3 Q 7 L C Z x d W 9 0 O 1 N l Y 3 R p b 2 4 x L 1 R h Y m x l M D A y I C h Q Y W d l I D I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w M l Q w O T o z N T o y N i 4 3 N D E 0 N z M 3 W i I g L z 4 8 R W 5 0 c n k g V H l w Z T 0 i R m l s b E N v b H V t b l R 5 c G V z I i B W Y W x 1 Z T 0 i c 0 J n W U d C Z 1 l H Q m d v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I w M j E g W E N P I F J k I D E g R W F n b G U g T V R C I F B h c m s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X V 0 b 1 J l b W 9 2 Z W R D b 2 x 1 b W 5 z M S 5 7 Q 2 9 s d W 1 u M S w w f S Z x d W 9 0 O y w m c X V v d D t T Z W N 0 a W 9 u M S 9 Q Y W d l M D A x L 0 F 1 d G 9 S Z W 1 v d m V k Q 2 9 s d W 1 u c z E u e 0 N v b H V t b j I s M X 0 m c X V v d D s s J n F 1 b 3 Q 7 U 2 V j d G l v b j E v U G F n Z T A w M S 9 B d X R v U m V t b 3 Z l Z E N v b H V t b n M x L n t D b 2 x 1 b W 4 z L D J 9 J n F 1 b 3 Q 7 L C Z x d W 9 0 O 1 N l Y 3 R p b 2 4 x L 1 B h Z 2 U w M D E v Q X V 0 b 1 J l b W 9 2 Z W R D b 2 x 1 b W 5 z M S 5 7 Q 2 9 s d W 1 u N C w z f S Z x d W 9 0 O y w m c X V v d D t T Z W N 0 a W 9 u M S 9 Q Y W d l M D A x L 0 F 1 d G 9 S Z W 1 v d m V k Q 2 9 s d W 1 u c z E u e 0 N v b H V t b j U s N H 0 m c X V v d D s s J n F 1 b 3 Q 7 U 2 V j d G l v b j E v U G F n Z T A w M S 9 B d X R v U m V t b 3 Z l Z E N v b H V t b n M x L n t D b 2 x 1 b W 4 2 L D V 9 J n F 1 b 3 Q 7 L C Z x d W 9 0 O 1 N l Y 3 R p b 2 4 x L 1 B h Z 2 U w M D E v Q X V 0 b 1 J l b W 9 2 Z W R D b 2 x 1 b W 5 z M S 5 7 M j A y M S B Y Q 0 8 g U m Q g M S B F Y W d s Z S B N V E I g U G F y a y w 2 f S Z x d W 9 0 O y w m c X V v d D t T Z W N 0 a W 9 u M S 9 Q Y W d l M D A x L 0 F 1 d G 9 S Z W 1 v d m V k Q 2 9 s d W 1 u c z E u e 0 N v b H V t b j g s N 3 0 m c X V v d D s s J n F 1 b 3 Q 7 U 2 V j d G l v b j E v U G F n Z T A w M S 9 B d X R v U m V t b 3 Z l Z E N v b H V t b n M x L n t D b 2 x 1 b W 4 5 L D h 9 J n F 1 b 3 Q 7 L C Z x d W 9 0 O 1 N l Y 3 R p b 2 4 x L 1 B h Z 2 U w M D E v Q X V 0 b 1 J l b W 9 2 Z W R D b 2 x 1 b W 5 z M S 5 7 Q 2 9 s d W 1 u M T A s O X 0 m c X V v d D s s J n F 1 b 3 Q 7 U 2 V j d G l v b j E v U G F n Z T A w M S 9 B d X R v U m V t b 3 Z l Z E N v b H V t b n M x L n t D b 2 x 1 b W 4 x M S w x M H 0 m c X V v d D s s J n F 1 b 3 Q 7 U 2 V j d G l v b j E v U G F n Z T A w M S 9 B d X R v U m V t b 3 Z l Z E N v b H V t b n M x L n t D b 2 x 1 b W 4 x M i w x M X 0 m c X V v d D s s J n F 1 b 3 Q 7 U 2 V j d G l v b j E v U G F n Z T A w M S 9 B d X R v U m V t b 3 Z l Z E N v b H V t b n M x L n t D b 2 x 1 b W 4 x M y w x M n 0 m c X V v d D s s J n F 1 b 3 Q 7 U 2 V j d G l v b j E v U G F n Z T A w M S 9 B d X R v U m V t b 3 Z l Z E N v b H V t b n M x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B h Z 2 U w M D E v Q X V 0 b 1 J l b W 9 2 Z W R D b 2 x 1 b W 5 z M S 5 7 Q 2 9 s d W 1 u M S w w f S Z x d W 9 0 O y w m c X V v d D t T Z W N 0 a W 9 u M S 9 Q Y W d l M D A x L 0 F 1 d G 9 S Z W 1 v d m V k Q 2 9 s d W 1 u c z E u e 0 N v b H V t b j I s M X 0 m c X V v d D s s J n F 1 b 3 Q 7 U 2 V j d G l v b j E v U G F n Z T A w M S 9 B d X R v U m V t b 3 Z l Z E N v b H V t b n M x L n t D b 2 x 1 b W 4 z L D J 9 J n F 1 b 3 Q 7 L C Z x d W 9 0 O 1 N l Y 3 R p b 2 4 x L 1 B h Z 2 U w M D E v Q X V 0 b 1 J l b W 9 2 Z W R D b 2 x 1 b W 5 z M S 5 7 Q 2 9 s d W 1 u N C w z f S Z x d W 9 0 O y w m c X V v d D t T Z W N 0 a W 9 u M S 9 Q Y W d l M D A x L 0 F 1 d G 9 S Z W 1 v d m V k Q 2 9 s d W 1 u c z E u e 0 N v b H V t b j U s N H 0 m c X V v d D s s J n F 1 b 3 Q 7 U 2 V j d G l v b j E v U G F n Z T A w M S 9 B d X R v U m V t b 3 Z l Z E N v b H V t b n M x L n t D b 2 x 1 b W 4 2 L D V 9 J n F 1 b 3 Q 7 L C Z x d W 9 0 O 1 N l Y 3 R p b 2 4 x L 1 B h Z 2 U w M D E v Q X V 0 b 1 J l b W 9 2 Z W R D b 2 x 1 b W 5 z M S 5 7 M j A y M S B Y Q 0 8 g U m Q g M S B F Y W d s Z S B N V E I g U G F y a y w 2 f S Z x d W 9 0 O y w m c X V v d D t T Z W N 0 a W 9 u M S 9 Q Y W d l M D A x L 0 F 1 d G 9 S Z W 1 v d m V k Q 2 9 s d W 1 u c z E u e 0 N v b H V t b j g s N 3 0 m c X V v d D s s J n F 1 b 3 Q 7 U 2 V j d G l v b j E v U G F n Z T A w M S 9 B d X R v U m V t b 3 Z l Z E N v b H V t b n M x L n t D b 2 x 1 b W 4 5 L D h 9 J n F 1 b 3 Q 7 L C Z x d W 9 0 O 1 N l Y 3 R p b 2 4 x L 1 B h Z 2 U w M D E v Q X V 0 b 1 J l b W 9 2 Z W R D b 2 x 1 b W 5 z M S 5 7 Q 2 9 s d W 1 u M T A s O X 0 m c X V v d D s s J n F 1 b 3 Q 7 U 2 V j d G l v b j E v U G F n Z T A w M S 9 B d X R v U m V t b 3 Z l Z E N v b H V t b n M x L n t D b 2 x 1 b W 4 x M S w x M H 0 m c X V v d D s s J n F 1 b 3 Q 7 U 2 V j d G l v b j E v U G F n Z T A w M S 9 B d X R v U m V t b 3 Z l Z E N v b H V t b n M x L n t D b 2 x 1 b W 4 x M i w x M X 0 m c X V v d D s s J n F 1 b 3 Q 7 U 2 V j d G l v b j E v U G F n Z T A w M S 9 B d X R v U m V t b 3 Z l Z E N v b H V t b n M x L n t D b 2 x 1 b W 4 x M y w x M n 0 m c X V v d D s s J n F 1 b 3 Q 7 U 2 V j d G l v b j E v U G F n Z T A w M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I w M z M 4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N C k v Q 2 h h b m d l Z C B U e X B l L n t D Y X R l Z 2 9 y e S w w f S Z x d W 9 0 O y w m c X V v d D t T Z W N 0 a W 9 u M S 9 U Y W J s Z T A w M S A o U G F n Z S A x K S A o N C k v Q 2 h h b m d l Z C B U e X B l L n t S Y W N l I F B s Y X R l L D F 9 J n F 1 b 3 Q 7 L C Z x d W 9 0 O 1 N l Y 3 R p b 2 4 x L 1 R h Y m x l M D A x I C h Q Y W d l I D E p I C g 0 K S 9 D a G F u Z 2 V k I F R 5 c G U u e 1 B J Q y w y f S Z x d W 9 0 O y w m c X V v d D t T Z W N 0 a W 9 u M S 9 U Y W J s Z T A w M S A o U G F n Z S A x K S A o N C k v Q 2 h h b m d l Z C B U e X B l L n t D b 2 x 1 b W 4 0 L D N 9 J n F 1 b 3 Q 7 L C Z x d W 9 0 O 1 N l Y 3 R p b 2 4 x L 1 R h Y m x l M D A x I C h Q Y W d l I D E p I C g 0 K S 9 D a G F u Z 2 V k I F R 5 c G U u e 1 J p Z G V y L D R 9 J n F 1 b 3 Q 7 L C Z x d W 9 0 O 1 N l Y 3 R p b 2 4 x L 1 R h Y m x l M D A x I C h Q Y W d l I D E p I C g 0 K S 9 D a G F u Z 2 V k I F R 5 c G U u e 0 x h c H M s N X 0 m c X V v d D s s J n F 1 b 3 Q 7 U 2 V j d G l v b j E v V G F i b G U w M D E g K F B h Z 2 U g M S k g K D Q p L 0 N o Y W 5 n Z W Q g V H l w Z S 5 7 T G F w I D E s N n 0 m c X V v d D s s J n F 1 b 3 Q 7 U 2 V j d G l v b j E v V G F i b G U w M D E g K F B h Z 2 U g M S k g K D Q p L 0 N o Y W 5 n Z W Q g V H l w Z S 5 7 T G F w I D I s N 3 0 m c X V v d D s s J n F 1 b 3 Q 7 U 2 V j d G l v b j E v V G F i b G U w M D E g K F B h Z 2 U g M S k g K D Q p L 0 N o Y W 5 n Z W Q g V H l w Z S 5 7 T G F w I D M s O H 0 m c X V v d D s s J n F 1 b 3 Q 7 U 2 V j d G l v b j E v V G F i b G U w M D E g K F B h Z 2 U g M S k g K D Q p L 0 N o Y W 5 n Z W Q g V H l w Z S 5 7 T G F w I D Q s O X 0 m c X V v d D s s J n F 1 b 3 Q 7 U 2 V j d G l v b j E v V G F i b G U w M D E g K F B h Z 2 U g M S k g K D Q p L 0 N o Y W 5 n Z W Q g V H l w Z S 5 7 T G F w I D U s M T B 9 J n F 1 b 3 Q 7 L C Z x d W 9 0 O 1 N l Y 3 R p b 2 4 x L 1 R h Y m x l M D A x I C h Q Y W d l I D E p I C g 0 K S 9 D a G F u Z 2 V k I F R 5 c G U u e 0 x h c C A 2 L D E x f S Z x d W 9 0 O y w m c X V v d D t T Z W N 0 a W 9 u M S 9 U Y W J s Z T A w M S A o U G F n Z S A x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j V U M D M 6 M z c 6 M z Q u N j M 0 N j E x O F o i I C 8 + P E V u d H J 5 I F R 5 c G U 9 I k Z p b G x D b 2 x 1 b W 5 U e X B l c y I g V m F s d W U 9 I n N C Z 0 1 E Q m d Z R E N n b 0 t D Z 2 9 H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Q p L 0 N o Y W 5 n Z W Q g V H l w Z S 5 7 Q 2 F 0 Z W d v c n k s M H 0 m c X V v d D s s J n F 1 b 3 Q 7 U 2 V j d G l v b j E v V G F i b G U w M D I g K F B h Z 2 U g M i k g K D Q p L 0 N o Y W 5 n Z W Q g V H l w Z S 5 7 U m F j Z S B Q b G F 0 Z S w x f S Z x d W 9 0 O y w m c X V v d D t T Z W N 0 a W 9 u M S 9 U Y W J s Z T A w M i A o U G F n Z S A y K S A o N C k v Q 2 h h b m d l Z C B U e X B l L n t Q S U M s M n 0 m c X V v d D s s J n F 1 b 3 Q 7 U 2 V j d G l v b j E v V G F i b G U w M D I g K F B h Z 2 U g M i k g K D Q p L 0 N o Y W 5 n Z W Q g V H l w Z S 5 7 Q 2 9 s d W 1 u N C w z f S Z x d W 9 0 O y w m c X V v d D t T Z W N 0 a W 9 u M S 9 U Y W J s Z T A w M i A o U G F n Z S A y K S A o N C k v Q 2 h h b m d l Z C B U e X B l L n t S a W R l c i w 0 f S Z x d W 9 0 O y w m c X V v d D t T Z W N 0 a W 9 u M S 9 U Y W J s Z T A w M i A o U G F n Z S A y K S A o N C k v Q 2 h h b m d l Z C B U e X B l L n t M Y X B z L D V 9 J n F 1 b 3 Q 7 L C Z x d W 9 0 O 1 N l Y 3 R p b 2 4 x L 1 R h Y m x l M D A y I C h Q Y W d l I D I p I C g 0 K S 9 D a G F u Z 2 V k I F R 5 c G U u e 0 x h c C A x L D Z 9 J n F 1 b 3 Q 7 L C Z x d W 9 0 O 1 N l Y 3 R p b 2 4 x L 1 R h Y m x l M D A y I C h Q Y W d l I D I p I C g 0 K S 9 D a G F u Z 2 V k I F R 5 c G U u e 0 x h c C A y L D d 9 J n F 1 b 3 Q 7 L C Z x d W 9 0 O 1 N l Y 3 R p b 2 4 x L 1 R h Y m x l M D A y I C h Q Y W d l I D I p I C g 0 K S 9 D a G F u Z 2 V k I F R 5 c G U u e 0 x h c C A z L D h 9 J n F 1 b 3 Q 7 L C Z x d W 9 0 O 1 N l Y 3 R p b 2 4 x L 1 R h Y m x l M D A y I C h Q Y W d l I D I p I C g 0 K S 9 D a G F u Z 2 V k I F R 5 c G U u e 0 x h c C A 0 L D l 9 J n F 1 b 3 Q 7 L C Z x d W 9 0 O 1 N l Y 3 R p b 2 4 x L 1 R h Y m x l M D A y I C h Q Y W d l I D I p I C g 0 K S 9 D a G F u Z 2 V k I F R 5 c G U u e 0 x h c C A 1 L D E w f S Z x d W 9 0 O y w m c X V v d D t T Z W N 0 a W 9 u M S 9 U Y W J s Z T A w M i A o U G F n Z S A y K S A o N C k v Q 2 h h b m d l Z C B U e X B l L n t M Y X A g N i w x M X 0 m c X V v d D s s J n F 1 b 3 Q 7 U 2 V j d G l v b j E v V G F i b G U w M D I g K F B h Z 2 U g M i k g K D Q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U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0 N j Y 1 N D V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I g K F B h Z 2 U g M i k g K D U p L 0 N o Y W 5 n Z W Q g V H l w Z S 5 7 Q 2 F 0 Z W d v c n k s M H 0 m c X V v d D s s J n F 1 b 3 Q 7 U 2 V j d G l v b j E v V G F i b G U w M D I g K F B h Z 2 U g M i k g K D U p L 0 N o Y W 5 n Z W Q g V H l w Z S 5 7 U m F j Z S B Q b G F 0 Z S w x f S Z x d W 9 0 O y w m c X V v d D t T Z W N 0 a W 9 u M S 9 U Y W J s Z T A w M i A o U G F n Z S A y K S A o N S k v Q 2 h h b m d l Z C B U e X B l L n t Q S U M s M n 0 m c X V v d D s s J n F 1 b 3 Q 7 U 2 V j d G l v b j E v V G F i b G U w M D I g K F B h Z 2 U g M i k g K D U p L 0 N o Y W 5 n Z W Q g V H l w Z S 5 7 Q 2 9 s d W 1 u N C w z f S Z x d W 9 0 O y w m c X V v d D t T Z W N 0 a W 9 u M S 9 U Y W J s Z T A w M i A o U G F n Z S A y K S A o N S k v Q 2 h h b m d l Z C B U e X B l L n t S a W R l c i w 0 f S Z x d W 9 0 O y w m c X V v d D t T Z W N 0 a W 9 u M S 9 U Y W J s Z T A w M i A o U G F n Z S A y K S A o N S k v Q 2 h h b m d l Z C B U e X B l L n t M Y X B z L D V 9 J n F 1 b 3 Q 7 L C Z x d W 9 0 O 1 N l Y 3 R p b 2 4 x L 1 R h Y m x l M D A y I C h Q Y W d l I D I p I C g 1 K S 9 D a G F u Z 2 V k I F R 5 c G U u e 0 x h c C A x L D Z 9 J n F 1 b 3 Q 7 L C Z x d W 9 0 O 1 N l Y 3 R p b 2 4 x L 1 R h Y m x l M D A y I C h Q Y W d l I D I p I C g 1 K S 9 D a G F u Z 2 V k I F R 5 c G U u e 0 x h c C A y L D d 9 J n F 1 b 3 Q 7 L C Z x d W 9 0 O 1 N l Y 3 R p b 2 4 x L 1 R h Y m x l M D A y I C h Q Y W d l I D I p I C g 1 K S 9 D a G F u Z 2 V k I F R 5 c G U u e 0 x h c C A z L D h 9 J n F 1 b 3 Q 7 L C Z x d W 9 0 O 1 N l Y 3 R p b 2 4 x L 1 R h Y m x l M D A y I C h Q Y W d l I D I p I C g 1 K S 9 D a G F u Z 2 V k I F R 5 c G U u e 0 x h c C A 0 L D l 9 J n F 1 b 3 Q 7 L C Z x d W 9 0 O 1 N l Y 3 R p b 2 4 x L 1 R h Y m x l M D A y I C h Q Y W d l I D I p I C g 1 K S 9 D a G F u Z 2 V k I F R 5 c G U u e 0 x h c C A 1 L D E w f S Z x d W 9 0 O y w m c X V v d D t T Z W N 0 a W 9 u M S 9 U Y W J s Z T A w M i A o U G F n Z S A y K S A o N S k v Q 2 h h b m d l Z C B U e X B l L n t M Y X A g N i w x M X 0 m c X V v d D s s J n F 1 b 3 Q 7 U 2 V j d G l v b j E v V G F i b G U w M D I g K F B h Z 2 U g M i k g K D U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j M z M T g x W i I g L z 4 8 R W 5 0 c n k g V H l w Z T 0 i R m l s b E N v b H V t b l R 5 c G V z I i B W Y W x 1 Z T 0 i c 0 J n T U R C Z 1 l E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w M S A o U G F n Z S A x K S A o N S k v Q 2 h h b m d l Z C B U e X B l L n t D Y X R l Z 2 9 y e S w w f S Z x d W 9 0 O y w m c X V v d D t T Z W N 0 a W 9 u M S 9 U Y W J s Z T A w M S A o U G F n Z S A x K S A o N S k v Q 2 h h b m d l Z C B U e X B l L n t S Y W N l I F B s Y X R l L D F 9 J n F 1 b 3 Q 7 L C Z x d W 9 0 O 1 N l Y 3 R p b 2 4 x L 1 R h Y m x l M D A x I C h Q Y W d l I D E p I C g 1 K S 9 D a G F u Z 2 V k I F R 5 c G U u e 1 B J Q y w y f S Z x d W 9 0 O y w m c X V v d D t T Z W N 0 a W 9 u M S 9 U Y W J s Z T A w M S A o U G F n Z S A x K S A o N S k v Q 2 h h b m d l Z C B U e X B l L n t D b 2 x 1 b W 4 0 L D N 9 J n F 1 b 3 Q 7 L C Z x d W 9 0 O 1 N l Y 3 R p b 2 4 x L 1 R h Y m x l M D A x I C h Q Y W d l I D E p I C g 1 K S 9 D a G F u Z 2 V k I F R 5 c G U u e 1 J p Z G V y L D R 9 J n F 1 b 3 Q 7 L C Z x d W 9 0 O 1 N l Y 3 R p b 2 4 x L 1 R h Y m x l M D A x I C h Q Y W d l I D E p I C g 1 K S 9 D a G F u Z 2 V k I F R 5 c G U u e 0 x h c H M s N X 0 m c X V v d D s s J n F 1 b 3 Q 7 U 2 V j d G l v b j E v V G F i b G U w M D E g K F B h Z 2 U g M S k g K D U p L 0 N o Y W 5 n Z W Q g V H l w Z S 5 7 T G F w I D E s N n 0 m c X V v d D s s J n F 1 b 3 Q 7 U 2 V j d G l v b j E v V G F i b G U w M D E g K F B h Z 2 U g M S k g K D U p L 0 N o Y W 5 n Z W Q g V H l w Z S 5 7 T G F w I D I s N 3 0 m c X V v d D s s J n F 1 b 3 Q 7 U 2 V j d G l v b j E v V G F i b G U w M D E g K F B h Z 2 U g M S k g K D U p L 0 N o Y W 5 n Z W Q g V H l w Z S 5 7 T G F w I D M s O H 0 m c X V v d D s s J n F 1 b 3 Q 7 U 2 V j d G l v b j E v V G F i b G U w M D E g K F B h Z 2 U g M S k g K D U p L 0 N o Y W 5 n Z W Q g V H l w Z S 5 7 T G F w I D Q s O X 0 m c X V v d D s s J n F 1 b 3 Q 7 U 2 V j d G l v b j E v V G F i b G U w M D E g K F B h Z 2 U g M S k g K D U p L 0 N o Y W 5 n Z W Q g V H l w Z S 5 7 T G F w I D U s M T B 9 J n F 1 b 3 Q 7 L C Z x d W 9 0 O 1 N l Y 3 R p b 2 4 x L 1 R h Y m x l M D A x I C h Q Y W d l I D E p I C g 1 K S 9 D a G F u Z 2 V k I F R 5 c G U u e 0 x h c C A 2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l U M D I 6 M z A 6 M D A u M T M 3 N j U 2 N F o i I C 8 + P E V u d H J 5 I F R 5 c G U 9 I k Z p b G x D b 2 x 1 b W 5 U e X B l c y I g V m F s d W U 9 I n N C Z 0 1 H Q X d v R 0 J n W U c i I C 8 + P E V u d H J 5 I F R 5 c G U 9 I k Z p b G x D b 2 x 1 b W 5 O Y W 1 l c y I g V m F s d W U 9 I n N b J n F 1 b 3 Q 7 U G x h Y 2 U m c X V v d D s s J n F 1 b 3 Q 7 Q m l i J n F 1 b 3 Q 7 L C Z x d W 9 0 O 0 5 h b W U m c X V v d D s s J n F 1 b 3 Q 7 T G F w c y Z x d W 9 0 O y w m c X V v d D t U b 3 Q g V G l t Z S Z x d W 9 0 O y w m c X V v d D t H Y X A m c X V v d D s s J n F 1 b 3 Q 7 T W l u L i Z x d W 9 0 O y w m c X V v d D t N Y X g u J n F 1 b 3 Q 7 L C Z x d W 9 0 O 0 F 2 Z y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Q p L 0 F 1 d G 9 S Z W 1 v d m V k Q 2 9 s d W 1 u c z E u e 1 B s Y W N l L D B 9 J n F 1 b 3 Q 7 L C Z x d W 9 0 O 1 N l Y 3 R p b 2 4 x L 1 R h Y m x l M D A x I C h Q Y W d l I D E t N C k v Q X V 0 b 1 J l b W 9 2 Z W R D b 2 x 1 b W 5 z M S 5 7 Q m l i L D F 9 J n F 1 b 3 Q 7 L C Z x d W 9 0 O 1 N l Y 3 R p b 2 4 x L 1 R h Y m x l M D A x I C h Q Y W d l I D E t N C k v Q X V 0 b 1 J l b W 9 2 Z W R D b 2 x 1 b W 5 z M S 5 7 T m F t Z S w y f S Z x d W 9 0 O y w m c X V v d D t T Z W N 0 a W 9 u M S 9 U Y W J s Z T A w M S A o U G F n Z S A x L T Q p L 0 F 1 d G 9 S Z W 1 v d m V k Q 2 9 s d W 1 u c z E u e 0 x h c H M s M 3 0 m c X V v d D s s J n F 1 b 3 Q 7 U 2 V j d G l v b j E v V G F i b G U w M D E g K F B h Z 2 U g M S 0 0 K S 9 B d X R v U m V t b 3 Z l Z E N v b H V t b n M x L n t U b 3 Q g V G l t Z S w 0 f S Z x d W 9 0 O y w m c X V v d D t T Z W N 0 a W 9 u M S 9 U Y W J s Z T A w M S A o U G F n Z S A x L T Q p L 0 F 1 d G 9 S Z W 1 v d m V k Q 2 9 s d W 1 u c z E u e 0 d h c C w 1 f S Z x d W 9 0 O y w m c X V v d D t T Z W N 0 a W 9 u M S 9 U Y W J s Z T A w M S A o U G F n Z S A x L T Q p L 0 F 1 d G 9 S Z W 1 v d m V k Q 2 9 s d W 1 u c z E u e 0 1 p b i 4 s N n 0 m c X V v d D s s J n F 1 b 3 Q 7 U 2 V j d G l v b j E v V G F i b G U w M D E g K F B h Z 2 U g M S 0 0 K S 9 B d X R v U m V t b 3 Z l Z E N v b H V t b n M x L n t N Y X g u L D d 9 J n F 1 b 3 Q 7 L C Z x d W 9 0 O 1 N l Y 3 R p b 2 4 x L 1 R h Y m x l M D A x I C h Q Y W d l I D E t N C k v Q X V 0 b 1 J l b W 9 2 Z W R D b 2 x 1 b W 5 z M S 5 7 Q X Z n L i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Q p L 0 F 1 d G 9 S Z W 1 v d m V k Q 2 9 s d W 1 u c z E u e 1 B s Y W N l L D B 9 J n F 1 b 3 Q 7 L C Z x d W 9 0 O 1 N l Y 3 R p b 2 4 x L 1 R h Y m x l M D A x I C h Q Y W d l I D E t N C k v Q X V 0 b 1 J l b W 9 2 Z W R D b 2 x 1 b W 5 z M S 5 7 Q m l i L D F 9 J n F 1 b 3 Q 7 L C Z x d W 9 0 O 1 N l Y 3 R p b 2 4 x L 1 R h Y m x l M D A x I C h Q Y W d l I D E t N C k v Q X V 0 b 1 J l b W 9 2 Z W R D b 2 x 1 b W 5 z M S 5 7 T m F t Z S w y f S Z x d W 9 0 O y w m c X V v d D t T Z W N 0 a W 9 u M S 9 U Y W J s Z T A w M S A o U G F n Z S A x L T Q p L 0 F 1 d G 9 S Z W 1 v d m V k Q 2 9 s d W 1 u c z E u e 0 x h c H M s M 3 0 m c X V v d D s s J n F 1 b 3 Q 7 U 2 V j d G l v b j E v V G F i b G U w M D E g K F B h Z 2 U g M S 0 0 K S 9 B d X R v U m V t b 3 Z l Z E N v b H V t b n M x L n t U b 3 Q g V G l t Z S w 0 f S Z x d W 9 0 O y w m c X V v d D t T Z W N 0 a W 9 u M S 9 U Y W J s Z T A w M S A o U G F n Z S A x L T Q p L 0 F 1 d G 9 S Z W 1 v d m V k Q 2 9 s d W 1 u c z E u e 0 d h c C w 1 f S Z x d W 9 0 O y w m c X V v d D t T Z W N 0 a W 9 u M S 9 U Y W J s Z T A w M S A o U G F n Z S A x L T Q p L 0 F 1 d G 9 S Z W 1 v d m V k Q 2 9 s d W 1 u c z E u e 0 1 p b i 4 s N n 0 m c X V v d D s s J n F 1 b 3 Q 7 U 2 V j d G l v b j E v V G F i b G U w M D E g K F B h Z 2 U g M S 0 0 K S 9 B d X R v U m V t b 3 Z l Z E N v b H V t b n M x L n t N Y X g u L D d 9 J n F 1 b 3 Q 7 L C Z x d W 9 0 O 1 N l Y 3 R p b 2 4 x L 1 R h Y m x l M D A x I C h Q Y W d l I D E t N C k v Q X V 0 b 1 J l b W 9 2 Z W R D b 2 x 1 b W 5 z M S 5 7 Q X Z n L i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N C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x O j I x O j E 3 L j g y M T A 0 O T N a I i A v P j x F b n R y e S B U e X B l P S J G a W x s Q 2 9 s d W 1 u V H l w Z X M i I F Z h b H V l P S J z Q m d N R 0 F 3 W T 0 i I C 8 + P E V u d H J 5 I F R 5 c G U 9 I k Z p b G x D b 2 x 1 b W 5 O Y W 1 l c y I g V m F s d W U 9 I n N b J n F 1 b 3 Q 7 U E l D J n F 1 b 3 Q 7 L C Z x d W 9 0 O y M m c X V v d D s s J n F 1 b 3 Q 7 V G V h b S Z x d W 9 0 O y w m c X V v d D t M Y X B z J n F 1 b 3 Q 7 L C Z x d W 9 0 O 1 R v d C B U a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Y p L 0 N o Y W 5 n Z W Q g V H l w Z S 5 7 U E l D L D B 9 J n F 1 b 3 Q 7 L C Z x d W 9 0 O 1 N l Y 3 R p b 2 4 x L 1 R h Y m x l M D A x I C h Q Y W d l I D E p I C g 2 K S 9 D a G F u Z 2 V k I F R 5 c G U u e y M s M X 0 m c X V v d D s s J n F 1 b 3 Q 7 U 2 V j d G l v b j E v V G F i b G U w M D E g K F B h Z 2 U g M S k g K D Y p L 0 N o Y W 5 n Z W Q g V H l w Z S 5 7 V G V h b S w y f S Z x d W 9 0 O y w m c X V v d D t T Z W N 0 a W 9 u M S 9 U Y W J s Z T A w M S A o U G F n Z S A x K S A o N i k v Q 2 h h b m d l Z C B U e X B l L n t M Y X B z L D N 9 J n F 1 b 3 Q 7 L C Z x d W 9 0 O 1 N l Y 3 R p b 2 4 x L 1 R h Y m x l M D A x I C h Q Y W d l I D E p I C g 2 K S 9 D a G F u Z 2 V k I F R 5 c G U u e 1 R v d C B U a W 1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x I C h Q Y W d l I D E p I C g 2 K S 9 D a G F u Z 2 V k I F R 5 c G U u e 1 B J Q y w w f S Z x d W 9 0 O y w m c X V v d D t T Z W N 0 a W 9 u M S 9 U Y W J s Z T A w M S A o U G F n Z S A x K S A o N i k v Q 2 h h b m d l Z C B U e X B l L n s j L D F 9 J n F 1 b 3 Q 7 L C Z x d W 9 0 O 1 N l Y 3 R p b 2 4 x L 1 R h Y m x l M D A x I C h Q Y W d l I D E p I C g 2 K S 9 D a G F u Z 2 V k I F R 5 c G U u e 1 R l Y W 0 s M n 0 m c X V v d D s s J n F 1 b 3 Q 7 U 2 V j d G l v b j E v V G F i b G U w M D E g K F B h Z 2 U g M S k g K D Y p L 0 N o Y W 5 n Z W Q g V H l w Z S 5 7 T G F w c y w z f S Z x d W 9 0 O y w m c X V v d D t T Z W N 0 a W 9 u M S 9 U Y W J s Z T A w M S A o U G F n Z S A x K S A o N i k v Q 2 h h b m d l Z C B U e X B l L n t U b 3 Q g V G l t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2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0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x O j I x O j E 3 L j g z N j Y 3 M j l a I i A v P j x F b n R y e S B U e X B l P S J G a W x s Q 2 9 s d W 1 u V H l w Z X M i I F Z h b H V l P S J z Q m d N R 0 F 3 b z 0 i I C 8 + P E V u d H J 5 I F R 5 c G U 9 I k Z p b G x D b 2 x 1 b W 5 O Y W 1 l c y I g V m F s d W U 9 I n N b J n F 1 b 3 Q 7 U E l D J n F 1 b 3 Q 7 L C Z x d W 9 0 O y M m c X V v d D s s J n F 1 b 3 Q 7 V G V h b S Z x d W 9 0 O y w m c X V v d D t M Y X B z J n F 1 b 3 Q 7 L C Z x d W 9 0 O 1 R v d C B U a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0 z K S 9 D a G F u Z 2 V k I F R 5 c G U u e 1 B J Q y w w f S Z x d W 9 0 O y w m c X V v d D t T Z W N 0 a W 9 u M S 9 U Y W J s Z T A w M i A o U G F n Z S A y L T M p L 0 N o Y W 5 n Z W Q g V H l w Z S 5 7 I y w x f S Z x d W 9 0 O y w m c X V v d D t T Z W N 0 a W 9 u M S 9 U Y W J s Z T A w M i A o U G F n Z S A y L T M p L 0 N o Y W 5 n Z W Q g V H l w Z S 5 7 V G V h b S w y f S Z x d W 9 0 O y w m c X V v d D t T Z W N 0 a W 9 u M S 9 U Y W J s Z T A w M i A o U G F n Z S A y L T M p L 0 N o Y W 5 n Z W Q g V H l w Z S 5 7 T G F w c y w z f S Z x d W 9 0 O y w m c X V v d D t T Z W N 0 a W 9 u M S 9 U Y W J s Z T A w M i A o U G F n Z S A y L T M p L 0 N o Y W 5 n Z W Q g V H l w Z S 5 7 V G 9 0 I F R p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0 z K S 9 D a G F u Z 2 V k I F R 5 c G U u e 1 B J Q y w w f S Z x d W 9 0 O y w m c X V v d D t T Z W N 0 a W 9 u M S 9 U Y W J s Z T A w M i A o U G F n Z S A y L T M p L 0 N o Y W 5 n Z W Q g V H l w Z S 5 7 I y w x f S Z x d W 9 0 O y w m c X V v d D t T Z W N 0 a W 9 u M S 9 U Y W J s Z T A w M i A o U G F n Z S A y L T M p L 0 N o Y W 5 n Z W Q g V H l w Z S 5 7 V G V h b S w y f S Z x d W 9 0 O y w m c X V v d D t T Z W N 0 a W 9 u M S 9 U Y W J s Z T A w M i A o U G F n Z S A y L T M p L 0 N o Y W 5 n Z W Q g V H l w Z S 5 7 T G F w c y w z f S Z x d W 9 0 O y w m c X V v d D t T Z W N 0 a W 9 u M S 9 U Y W J s Z T A w M i A o U G F n Z S A y L T M p L 0 N o Y W 5 n Z W Q g V H l w Z S 5 7 V G 9 0 I F R p b W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L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t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t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F Q y M z o z N D o w N y 4 w N z k 1 M T g z W i I g L z 4 8 R W 5 0 c n k g V H l w Z T 0 i R m l s b E N v b H V t b l R 5 c G V z I i B W Y W x 1 Z T 0 i c 0 J n T U d B d 1 k 9 I i A v P j x F b n R y e S B U e X B l P S J G a W x s Q 2 9 s d W 1 u T m F t Z X M i I F Z h b H V l P S J z W y Z x d W 9 0 O 1 B J Q y Z x d W 9 0 O y w m c X V v d D s j J n F 1 b 3 Q 7 L C Z x d W 9 0 O 1 R l Y W 0 m c X V v d D s s J n F 1 b 3 Q 7 T G F w c y Z x d W 9 0 O y w m c X V v d D t U b 3 Q g V G l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3 K S 9 B d X R v U m V t b 3 Z l Z E N v b H V t b n M x L n t Q S U M s M H 0 m c X V v d D s s J n F 1 b 3 Q 7 U 2 V j d G l v b j E v V G F i b G U w M D E g K F B h Z 2 U g M S k g K D c p L 0 F 1 d G 9 S Z W 1 v d m V k Q 2 9 s d W 1 u c z E u e y M s M X 0 m c X V v d D s s J n F 1 b 3 Q 7 U 2 V j d G l v b j E v V G F i b G U w M D E g K F B h Z 2 U g M S k g K D c p L 0 F 1 d G 9 S Z W 1 v d m V k Q 2 9 s d W 1 u c z E u e 1 R l Y W 0 s M n 0 m c X V v d D s s J n F 1 b 3 Q 7 U 2 V j d G l v b j E v V G F i b G U w M D E g K F B h Z 2 U g M S k g K D c p L 0 F 1 d G 9 S Z W 1 v d m V k Q 2 9 s d W 1 u c z E u e 0 x h c H M s M 3 0 m c X V v d D s s J n F 1 b 3 Q 7 U 2 V j d G l v b j E v V G F i b G U w M D E g K F B h Z 2 U g M S k g K D c p L 0 F 1 d G 9 S Z W 1 v d m V k Q 2 9 s d W 1 u c z E u e 1 R v d C B U a W 1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x I C h Q Y W d l I D E p I C g 3 K S 9 B d X R v U m V t b 3 Z l Z E N v b H V t b n M x L n t Q S U M s M H 0 m c X V v d D s s J n F 1 b 3 Q 7 U 2 V j d G l v b j E v V G F i b G U w M D E g K F B h Z 2 U g M S k g K D c p L 0 F 1 d G 9 S Z W 1 v d m V k Q 2 9 s d W 1 u c z E u e y M s M X 0 m c X V v d D s s J n F 1 b 3 Q 7 U 2 V j d G l v b j E v V G F i b G U w M D E g K F B h Z 2 U g M S k g K D c p L 0 F 1 d G 9 S Z W 1 v d m V k Q 2 9 s d W 1 u c z E u e 1 R l Y W 0 s M n 0 m c X V v d D s s J n F 1 b 3 Q 7 U 2 V j d G l v b j E v V G F i b G U w M D E g K F B h Z 2 U g M S k g K D c p L 0 F 1 d G 9 S Z W 1 v d m V k Q 2 9 s d W 1 u c z E u e 0 x h c H M s M 3 0 m c X V v d D s s J n F 1 b 3 Q 7 U 2 V j d G l v b j E v V G F i b G U w M D E g K F B h Z 2 U g M S k g K D c p L 0 F 1 d G 9 S Z W 1 v d m V k Q 2 9 s d W 1 u c z E u e 1 R v d C B U a W 1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c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c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R U M j M 6 M z Q 6 M z A u M T I z N T E 5 M F o i I C 8 + P E V u d H J 5 I F R 5 c G U 9 I k Z p b G x D b 2 x 1 b W 5 U e X B l c y I g V m F s d W U 9 I n N C Z 0 1 H Q X d Z P S I g L z 4 8 R W 5 0 c n k g V H l w Z T 0 i R m l s b E N v b H V t b k 5 h b W V z I i B W Y W x 1 Z T 0 i c 1 s m c X V v d D t Q S U M m c X V v d D s s J n F 1 b 3 Q 7 I y Z x d W 9 0 O y w m c X V v d D t U Z W F t J n F 1 b 3 Q 7 L C Z x d W 9 0 O 0 x h c H M m c X V v d D s s J n F 1 b 3 Q 7 V G 9 0 I F R p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L T M p I C g y K S 9 B d X R v U m V t b 3 Z l Z E N v b H V t b n M x L n t Q S U M s M H 0 m c X V v d D s s J n F 1 b 3 Q 7 U 2 V j d G l v b j E v V G F i b G U w M D I g K F B h Z 2 U g M i 0 z K S A o M i k v Q X V 0 b 1 J l b W 9 2 Z W R D b 2 x 1 b W 5 z M S 5 7 I y w x f S Z x d W 9 0 O y w m c X V v d D t T Z W N 0 a W 9 u M S 9 U Y W J s Z T A w M i A o U G F n Z S A y L T M p I C g y K S 9 B d X R v U m V t b 3 Z l Z E N v b H V t b n M x L n t U Z W F t L D J 9 J n F 1 b 3 Q 7 L C Z x d W 9 0 O 1 N l Y 3 R p b 2 4 x L 1 R h Y m x l M D A y I C h Q Y W d l I D I t M y k g K D I p L 0 F 1 d G 9 S Z W 1 v d m V k Q 2 9 s d W 1 u c z E u e 0 x h c H M s M 3 0 m c X V v d D s s J n F 1 b 3 Q 7 U 2 V j d G l v b j E v V G F i b G U w M D I g K F B h Z 2 U g M i 0 z K S A o M i k v Q X V 0 b 1 J l b W 9 2 Z W R D b 2 x 1 b W 5 z M S 5 7 V G 9 0 I F R p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0 z K S A o M i k v Q X V 0 b 1 J l b W 9 2 Z W R D b 2 x 1 b W 5 z M S 5 7 U E l D L D B 9 J n F 1 b 3 Q 7 L C Z x d W 9 0 O 1 N l Y 3 R p b 2 4 x L 1 R h Y m x l M D A y I C h Q Y W d l I D I t M y k g K D I p L 0 F 1 d G 9 S Z W 1 v d m V k Q 2 9 s d W 1 u c z E u e y M s M X 0 m c X V v d D s s J n F 1 b 3 Q 7 U 2 V j d G l v b j E v V G F i b G U w M D I g K F B h Z 2 U g M i 0 z K S A o M i k v Q X V 0 b 1 J l b W 9 2 Z W R D b 2 x 1 b W 5 z M S 5 7 V G V h b S w y f S Z x d W 9 0 O y w m c X V v d D t T Z W N 0 a W 9 u M S 9 U Y W J s Z T A w M i A o U G F n Z S A y L T M p I C g y K S 9 B d X R v U m V t b 3 Z l Z E N v b H V t b n M x L n t M Y X B z L D N 9 J n F 1 b 3 Q 7 L C Z x d W 9 0 O 1 N l Y 3 R p b 2 4 x L 1 R h Y m x l M D A y I C h Q Y W d l I D I t M y k g K D I p L 0 F 1 d G 9 S Z W 1 v d m V k Q 2 9 s d W 1 u c z E u e 1 R v d C B U a W 1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0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0 z K S U y M C g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D N U M D Y 6 M T c 6 N D A u M T k 2 N T g x N V o i I C 8 + P E V u d H J 5 I F R 5 c G U 9 I k Z p b G x D b 2 x 1 b W 5 U e X B l c y I g V m F s d W U 9 I n N C Z 0 1 H Q m d N S 0 J n P T 0 i I C 8 + P E V u d H J 5 I F R 5 c G U 9 I k Z p b G x D b 2 x 1 b W 5 O Y W 1 l c y I g V m F s d W U 9 I n N b J n F 1 b 3 Q 7 U G x h Y 2 U m c X V v d D s s J n F 1 b 3 Q 7 Q m l i J n F 1 b 3 Q 7 L C Z x d W 9 0 O 0 5 h b W U m c X V v d D s s J n F 1 b 3 Q 7 U 3 R h d G U m c X V v d D s s J n F 1 b 3 Q 7 T G F w c y Z x d W 9 0 O y w m c X V v d D t U a W 1 l J n F 1 b 3 Q 7 L C Z x d W 9 0 O 0 d h c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4 K S 9 B d X R v U m V t b 3 Z l Z E N v b H V t b n M x L n t Q b G F j Z S w w f S Z x d W 9 0 O y w m c X V v d D t T Z W N 0 a W 9 u M S 9 U Y W J s Z T A w M S A o U G F n Z S A x K S A o O C k v Q X V 0 b 1 J l b W 9 2 Z W R D b 2 x 1 b W 5 z M S 5 7 Q m l i L D F 9 J n F 1 b 3 Q 7 L C Z x d W 9 0 O 1 N l Y 3 R p b 2 4 x L 1 R h Y m x l M D A x I C h Q Y W d l I D E p I C g 4 K S 9 B d X R v U m V t b 3 Z l Z E N v b H V t b n M x L n t O Y W 1 l L D J 9 J n F 1 b 3 Q 7 L C Z x d W 9 0 O 1 N l Y 3 R p b 2 4 x L 1 R h Y m x l M D A x I C h Q Y W d l I D E p I C g 4 K S 9 B d X R v U m V t b 3 Z l Z E N v b H V t b n M x L n t T d G F 0 Z S w z f S Z x d W 9 0 O y w m c X V v d D t T Z W N 0 a W 9 u M S 9 U Y W J s Z T A w M S A o U G F n Z S A x K S A o O C k v Q X V 0 b 1 J l b W 9 2 Z W R D b 2 x 1 b W 5 z M S 5 7 T G F w c y w 0 f S Z x d W 9 0 O y w m c X V v d D t T Z W N 0 a W 9 u M S 9 U Y W J s Z T A w M S A o U G F n Z S A x K S A o O C k v Q X V 0 b 1 J l b W 9 2 Z W R D b 2 x 1 b W 5 z M S 5 7 V G l t Z S w 1 f S Z x d W 9 0 O y w m c X V v d D t T Z W N 0 a W 9 u M S 9 U Y W J s Z T A w M S A o U G F n Z S A x K S A o O C k v Q X V 0 b 1 J l b W 9 2 Z W R D b 2 x 1 b W 5 z M S 5 7 R 2 F w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x I C h Q Y W d l I D E p I C g 4 K S 9 B d X R v U m V t b 3 Z l Z E N v b H V t b n M x L n t Q b G F j Z S w w f S Z x d W 9 0 O y w m c X V v d D t T Z W N 0 a W 9 u M S 9 U Y W J s Z T A w M S A o U G F n Z S A x K S A o O C k v Q X V 0 b 1 J l b W 9 2 Z W R D b 2 x 1 b W 5 z M S 5 7 Q m l i L D F 9 J n F 1 b 3 Q 7 L C Z x d W 9 0 O 1 N l Y 3 R p b 2 4 x L 1 R h Y m x l M D A x I C h Q Y W d l I D E p I C g 4 K S 9 B d X R v U m V t b 3 Z l Z E N v b H V t b n M x L n t O Y W 1 l L D J 9 J n F 1 b 3 Q 7 L C Z x d W 9 0 O 1 N l Y 3 R p b 2 4 x L 1 R h Y m x l M D A x I C h Q Y W d l I D E p I C g 4 K S 9 B d X R v U m V t b 3 Z l Z E N v b H V t b n M x L n t T d G F 0 Z S w z f S Z x d W 9 0 O y w m c X V v d D t T Z W N 0 a W 9 u M S 9 U Y W J s Z T A w M S A o U G F n Z S A x K S A o O C k v Q X V 0 b 1 J l b W 9 2 Z W R D b 2 x 1 b W 5 z M S 5 7 T G F w c y w 0 f S Z x d W 9 0 O y w m c X V v d D t T Z W N 0 a W 9 u M S 9 U Y W J s Z T A w M S A o U G F n Z S A x K S A o O C k v Q X V 0 b 1 J l b W 9 2 Z W R D b 2 x 1 b W 5 z M S 5 7 V G l t Z S w 1 f S Z x d W 9 0 O y w m c X V v d D t T Z W N 0 a W 9 u M S 9 U Y W J s Z T A w M S A o U G F n Z S A x K S A o O C k v Q X V 0 b 1 J l b W 9 2 Z W R D b 2 x 1 b W 5 z M S 5 7 R 2 F w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g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R h Y m x l M D A x X 1 9 Q Y W d l X z F f X 1 8 4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D N U M D Y 6 M T c 6 N D A u M T k 2 N T g x N V o i I C 8 + P E V u d H J 5 I F R 5 c G U 9 I k Z p b G x D b 2 x 1 b W 5 U e X B l c y I g V m F s d W U 9 I n N C Z 0 1 H Q m d N S 0 J n P T 0 i I C 8 + P E V u d H J 5 I F R 5 c G U 9 I k Z p b G x D b 2 x 1 b W 5 O Y W 1 l c y I g V m F s d W U 9 I n N b J n F 1 b 3 Q 7 U G x h Y 2 U m c X V v d D s s J n F 1 b 3 Q 7 Q m l i J n F 1 b 3 Q 7 L C Z x d W 9 0 O 0 5 h b W U m c X V v d D s s J n F 1 b 3 Q 7 U 3 R h d G U m c X V v d D s s J n F 1 b 3 Q 7 T G F w c y Z x d W 9 0 O y w m c X V v d D t U a W 1 l J n F 1 b 3 Q 7 L C Z x d W 9 0 O 0 d h c C Z x d W 9 0 O 1 0 i I C 8 + P E V u d H J 5 I F R 5 c G U 9 I k Z p b G x T d G F 0 d X M i I F Z h b H V l P S J z Q 2 9 t c G x l d G U i I C 8 + P E V u d H J 5 I F R 5 c G U 9 I k Z p b G x D b 3 V u d C I g V m F s d W U 9 I m w z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g p L 0 F 1 d G 9 S Z W 1 v d m V k Q 2 9 s d W 1 u c z E u e 1 B s Y W N l L D B 9 J n F 1 b 3 Q 7 L C Z x d W 9 0 O 1 N l Y 3 R p b 2 4 x L 1 R h Y m x l M D A x I C h Q Y W d l I D E p I C g 4 K S 9 B d X R v U m V t b 3 Z l Z E N v b H V t b n M x L n t C a W I s M X 0 m c X V v d D s s J n F 1 b 3 Q 7 U 2 V j d G l v b j E v V G F i b G U w M D E g K F B h Z 2 U g M S k g K D g p L 0 F 1 d G 9 S Z W 1 v d m V k Q 2 9 s d W 1 u c z E u e 0 5 h b W U s M n 0 m c X V v d D s s J n F 1 b 3 Q 7 U 2 V j d G l v b j E v V G F i b G U w M D E g K F B h Z 2 U g M S k g K D g p L 0 F 1 d G 9 S Z W 1 v d m V k Q 2 9 s d W 1 u c z E u e 1 N 0 Y X R l L D N 9 J n F 1 b 3 Q 7 L C Z x d W 9 0 O 1 N l Y 3 R p b 2 4 x L 1 R h Y m x l M D A x I C h Q Y W d l I D E p I C g 4 K S 9 B d X R v U m V t b 3 Z l Z E N v b H V t b n M x L n t M Y X B z L D R 9 J n F 1 b 3 Q 7 L C Z x d W 9 0 O 1 N l Y 3 R p b 2 4 x L 1 R h Y m x l M D A x I C h Q Y W d l I D E p I C g 4 K S 9 B d X R v U m V t b 3 Z l Z E N v b H V t b n M x L n t U a W 1 l L D V 9 J n F 1 b 3 Q 7 L C Z x d W 9 0 O 1 N l Y 3 R p b 2 4 x L 1 R h Y m x l M D A x I C h Q Y W d l I D E p I C g 4 K S 9 B d X R v U m V t b 3 Z l Z E N v b H V t b n M x L n t H Y X A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M D E g K F B h Z 2 U g M S k g K D g p L 0 F 1 d G 9 S Z W 1 v d m V k Q 2 9 s d W 1 u c z E u e 1 B s Y W N l L D B 9 J n F 1 b 3 Q 7 L C Z x d W 9 0 O 1 N l Y 3 R p b 2 4 x L 1 R h Y m x l M D A x I C h Q Y W d l I D E p I C g 4 K S 9 B d X R v U m V t b 3 Z l Z E N v b H V t b n M x L n t C a W I s M X 0 m c X V v d D s s J n F 1 b 3 Q 7 U 2 V j d G l v b j E v V G F i b G U w M D E g K F B h Z 2 U g M S k g K D g p L 0 F 1 d G 9 S Z W 1 v d m V k Q 2 9 s d W 1 u c z E u e 0 5 h b W U s M n 0 m c X V v d D s s J n F 1 b 3 Q 7 U 2 V j d G l v b j E v V G F i b G U w M D E g K F B h Z 2 U g M S k g K D g p L 0 F 1 d G 9 S Z W 1 v d m V k Q 2 9 s d W 1 u c z E u e 1 N 0 Y X R l L D N 9 J n F 1 b 3 Q 7 L C Z x d W 9 0 O 1 N l Y 3 R p b 2 4 x L 1 R h Y m x l M D A x I C h Q Y W d l I D E p I C g 4 K S 9 B d X R v U m V t b 3 Z l Z E N v b H V t b n M x L n t M Y X B z L D R 9 J n F 1 b 3 Q 7 L C Z x d W 9 0 O 1 N l Y 3 R p b 2 4 x L 1 R h Y m x l M D A x I C h Q Y W d l I D E p I C g 4 K S 9 B d X R v U m V t b 3 Z l Z E N v b H V t b n M x L n t U a W 1 l L D V 9 J n F 1 b 3 Q 7 L C Z x d W 9 0 O 1 N l Y 3 R p b 2 4 x L 1 R h Y m x l M D A x I C h Q Y W d l I D E p I C g 4 K S 9 B d X R v U m V t b 3 Z l Z E N v b H V t b n M x L n t H Y X A s N n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k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x L T A z V D A 2 O j E 4 O j Q 4 L j M 3 O D I y M z R a I i A v P j x F b n R y e S B U e X B l P S J G a W x s Q 2 9 s d W 1 u V H l w Z X M i I F Z h b H V l P S J z Q m d N R 0 J n T U t C Z z 0 9 I i A v P j x F b n R y e S B U e X B l P S J G a W x s Q 2 9 s d W 1 u T m F t Z X M i I F Z h b H V l P S J z W y Z x d W 9 0 O 1 B s Y W N l J n F 1 b 3 Q 7 L C Z x d W 9 0 O 0 J p Y i Z x d W 9 0 O y w m c X V v d D t O Y W 1 l J n F 1 b 3 Q 7 L C Z x d W 9 0 O 1 N 0 Y X R l J n F 1 b 3 Q 7 L C Z x d W 9 0 O 0 x h c H M m c X V v d D s s J n F 1 b 3 Q 7 V G l t Z S Z x d W 9 0 O y w m c X V v d D t H Y X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i k v Q X V 0 b 1 J l b W 9 2 Z W R D b 2 x 1 b W 5 z M S 5 7 U G x h Y 2 U s M H 0 m c X V v d D s s J n F 1 b 3 Q 7 U 2 V j d G l v b j E v V G F i b G U w M D I g K F B h Z 2 U g M i k g K D Y p L 0 F 1 d G 9 S Z W 1 v d m V k Q 2 9 s d W 1 u c z E u e 0 J p Y i w x f S Z x d W 9 0 O y w m c X V v d D t T Z W N 0 a W 9 u M S 9 U Y W J s Z T A w M i A o U G F n Z S A y K S A o N i k v Q X V 0 b 1 J l b W 9 2 Z W R D b 2 x 1 b W 5 z M S 5 7 T m F t Z S w y f S Z x d W 9 0 O y w m c X V v d D t T Z W N 0 a W 9 u M S 9 U Y W J s Z T A w M i A o U G F n Z S A y K S A o N i k v Q X V 0 b 1 J l b W 9 2 Z W R D b 2 x 1 b W 5 z M S 5 7 U 3 R h d G U s M 3 0 m c X V v d D s s J n F 1 b 3 Q 7 U 2 V j d G l v b j E v V G F i b G U w M D I g K F B h Z 2 U g M i k g K D Y p L 0 F 1 d G 9 S Z W 1 v d m V k Q 2 9 s d W 1 u c z E u e 0 x h c H M s N H 0 m c X V v d D s s J n F 1 b 3 Q 7 U 2 V j d G l v b j E v V G F i b G U w M D I g K F B h Z 2 U g M i k g K D Y p L 0 F 1 d G 9 S Z W 1 v d m V k Q 2 9 s d W 1 u c z E u e 1 R p b W U s N X 0 m c X V v d D s s J n F 1 b 3 Q 7 U 2 V j d G l v b j E v V G F i b G U w M D I g K F B h Z 2 U g M i k g K D Y p L 0 F 1 d G 9 S Z W 1 v d m V k Q 2 9 s d W 1 u c z E u e 0 d h c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M i A o U G F n Z S A y K S A o N i k v Q X V 0 b 1 J l b W 9 2 Z W R D b 2 x 1 b W 5 z M S 5 7 U G x h Y 2 U s M H 0 m c X V v d D s s J n F 1 b 3 Q 7 U 2 V j d G l v b j E v V G F i b G U w M D I g K F B h Z 2 U g M i k g K D Y p L 0 F 1 d G 9 S Z W 1 v d m V k Q 2 9 s d W 1 u c z E u e 0 J p Y i w x f S Z x d W 9 0 O y w m c X V v d D t T Z W N 0 a W 9 u M S 9 U Y W J s Z T A w M i A o U G F n Z S A y K S A o N i k v Q X V 0 b 1 J l b W 9 2 Z W R D b 2 x 1 b W 5 z M S 5 7 T m F t Z S w y f S Z x d W 9 0 O y w m c X V v d D t T Z W N 0 a W 9 u M S 9 U Y W J s Z T A w M i A o U G F n Z S A y K S A o N i k v Q X V 0 b 1 J l b W 9 2 Z W R D b 2 x 1 b W 5 z M S 5 7 U 3 R h d G U s M 3 0 m c X V v d D s s J n F 1 b 3 Q 7 U 2 V j d G l v b j E v V G F i b G U w M D I g K F B h Z 2 U g M i k g K D Y p L 0 F 1 d G 9 S Z W 1 v d m V k Q 2 9 s d W 1 u c z E u e 0 x h c H M s N H 0 m c X V v d D s s J n F 1 b 3 Q 7 U 2 V j d G l v b j E v V G F i b G U w M D I g K F B h Z 2 U g M i k g K D Y p L 0 F 1 d G 9 S Z W 1 v d m V k Q 2 9 s d W 1 u c z E u e 1 R p b W U s N X 0 m c X V v d D s s J n F 1 b 3 Q 7 U 2 V j d G l v b j E v V G F i b G U w M D I g K F B h Z 2 U g M i k g K D Y p L 0 F 1 d G 9 S Z W 1 v d m V k Q 2 9 s d W 1 u c z E u e 0 d h c C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2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x L T A z V D A 2 O j E 5 O j I 4 L j E 4 M D A z N z R a I i A v P j x F b n R y e S B U e X B l P S J G a W x s Q 2 9 s d W 1 u V H l w Z X M i I F Z h b H V l P S J z Q m d N R 0 F 3 b z 0 i I C 8 + P E V u d H J 5 I F R 5 c G U 9 I k Z p b G x D b 2 x 1 b W 5 O Y W 1 l c y I g V m F s d W U 9 I n N b J n F 1 b 3 Q 7 U E l D J n F 1 b 3 Q 7 L C Z x d W 9 0 O y M m c X V v d D s s J n F 1 b 3 Q 7 V G V h b S Z x d W 9 0 O y w m c X V v d D t M Y X B z J n F 1 b 3 Q 7 L C Z x d W 9 0 O 1 R v d C B U a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0 y K S 9 B d X R v U m V t b 3 Z l Z E N v b H V t b n M x L n t Q S U M s M H 0 m c X V v d D s s J n F 1 b 3 Q 7 U 2 V j d G l v b j E v V G F i b G U w M D E g K F B h Z 2 U g M S 0 y K S 9 B d X R v U m V t b 3 Z l Z E N v b H V t b n M x L n s j L D F 9 J n F 1 b 3 Q 7 L C Z x d W 9 0 O 1 N l Y 3 R p b 2 4 x L 1 R h Y m x l M D A x I C h Q Y W d l I D E t M i k v Q X V 0 b 1 J l b W 9 2 Z W R D b 2 x 1 b W 5 z M S 5 7 V G V h b S w y f S Z x d W 9 0 O y w m c X V v d D t T Z W N 0 a W 9 u M S 9 U Y W J s Z T A w M S A o U G F n Z S A x L T I p L 0 F 1 d G 9 S Z W 1 v d m V k Q 2 9 s d W 1 u c z E u e 0 x h c H M s M 3 0 m c X V v d D s s J n F 1 b 3 Q 7 U 2 V j d G l v b j E v V G F i b G U w M D E g K F B h Z 2 U g M S 0 y K S 9 B d X R v U m V t b 3 Z l Z E N v b H V t b n M x L n t U b 3 Q g V G l t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J Q y w w f S Z x d W 9 0 O y w m c X V v d D t T Z W N 0 a W 9 u M S 9 U Y W J s Z T A w M S A o U G F n Z S A x L T I p L 0 F 1 d G 9 S Z W 1 v d m V k Q 2 9 s d W 1 u c z E u e y M s M X 0 m c X V v d D s s J n F 1 b 3 Q 7 U 2 V j d G l v b j E v V G F i b G U w M D E g K F B h Z 2 U g M S 0 y K S 9 B d X R v U m V t b 3 Z l Z E N v b H V t b n M x L n t U Z W F t L D J 9 J n F 1 b 3 Q 7 L C Z x d W 9 0 O 1 N l Y 3 R p b 2 4 x L 1 R h Y m x l M D A x I C h Q Y W d l I D E t M i k v Q X V 0 b 1 J l b W 9 2 Z W R D b 2 x 1 b W 5 z M S 5 7 T G F w c y w z f S Z x d W 9 0 O y w m c X V v d D t T Z W N 0 a W 9 u M S 9 U Y W J s Z T A w M S A o U G F n Z S A x L T I p L 0 F 1 d G 9 S Z W 1 v d m V k Q 2 9 s d W 1 u c z E u e 1 R v d C B U a W 1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U Y W J s Z T A w M V 9 f U G F n Z V 8 x X z I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S 0 w M 1 Q w N j o x O T o y O C 4 x O D A w M z c 0 W i I g L z 4 8 R W 5 0 c n k g V H l w Z T 0 i R m l s b E N v b H V t b l R 5 c G V z I i B W Y W x 1 Z T 0 i c 0 J n T U d B d 2 8 9 I i A v P j x F b n R y e S B U e X B l P S J G a W x s Q 2 9 s d W 1 u T m F t Z X M i I F Z h b H V l P S J z W y Z x d W 9 0 O 1 B J Q y Z x d W 9 0 O y w m c X V v d D s j J n F 1 b 3 Q 7 L C Z x d W 9 0 O 1 R l Y W 0 m c X V v d D s s J n F 1 b 3 Q 7 T G F w c y Z x d W 9 0 O y w m c X V v d D t U b 3 Q g V G l t Z S Z x d W 9 0 O 1 0 i I C 8 + P E V u d H J 5 I F R 5 c G U 9 I k Z p b G x T d G F 0 d X M i I F Z h b H V l P S J z Q 2 9 t c G x l d G U i I C 8 + P E V u d H J 5 I F R 5 c G U 9 I k Z p b G x D b 3 V u d C I g V m F s d W U 9 I m w 4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0 y K S 9 B d X R v U m V t b 3 Z l Z E N v b H V t b n M x L n t Q S U M s M H 0 m c X V v d D s s J n F 1 b 3 Q 7 U 2 V j d G l v b j E v V G F i b G U w M D E g K F B h Z 2 U g M S 0 y K S 9 B d X R v U m V t b 3 Z l Z E N v b H V t b n M x L n s j L D F 9 J n F 1 b 3 Q 7 L C Z x d W 9 0 O 1 N l Y 3 R p b 2 4 x L 1 R h Y m x l M D A x I C h Q Y W d l I D E t M i k v Q X V 0 b 1 J l b W 9 2 Z W R D b 2 x 1 b W 5 z M S 5 7 V G V h b S w y f S Z x d W 9 0 O y w m c X V v d D t T Z W N 0 a W 9 u M S 9 U Y W J s Z T A w M S A o U G F n Z S A x L T I p L 0 F 1 d G 9 S Z W 1 v d m V k Q 2 9 s d W 1 u c z E u e 0 x h c H M s M 3 0 m c X V v d D s s J n F 1 b 3 Q 7 U 2 V j d G l v b j E v V G F i b G U w M D E g K F B h Z 2 U g M S 0 y K S 9 B d X R v U m V t b 3 Z l Z E N v b H V t b n M x L n t U b 3 Q g V G l t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J Q y w w f S Z x d W 9 0 O y w m c X V v d D t T Z W N 0 a W 9 u M S 9 U Y W J s Z T A w M S A o U G F n Z S A x L T I p L 0 F 1 d G 9 S Z W 1 v d m V k Q 2 9 s d W 1 u c z E u e y M s M X 0 m c X V v d D s s J n F 1 b 3 Q 7 U 2 V j d G l v b j E v V G F i b G U w M D E g K F B h Z 2 U g M S 0 y K S 9 B d X R v U m V t b 3 Z l Z E N v b H V t b n M x L n t U Z W F t L D J 9 J n F 1 b 3 Q 7 L C Z x d W 9 0 O 1 N l Y 3 R p b 2 4 x L 1 R h Y m x l M D A x I C h Q Y W d l I D E t M i k v Q X V 0 b 1 J l b W 9 2 Z W R D b 2 x 1 b W 5 z M S 5 7 T G F w c y w z f S Z x d W 9 0 O y w m c X V v d D t T Z W N 0 a W 9 u M S 9 U Y W J s Z T A w M S A o U G F n Z S A x L T I p L 0 F 1 d G 9 S Z W 1 v d m V k Q 2 9 s d W 1 u c z E u e 1 R v d C B U a W 1 l L D R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l Q n 4 4 T 1 l 0 T o t m e v m Z + U 2 G A A A A A A I A A A A A A B B m A A A A A Q A A I A A A A P s C M q q L L M Q c M o f j H 5 7 b R D J L F z P Y g v S N M q e U o 4 / i e w g 3 A A A A A A 6 A A A A A A g A A I A A A A A p 3 4 m i W p N x z Y c X n R l G w h S 8 X G z s i 8 I R K L U b y I h e Q o J 9 d U A A A A I Z l Z R s h F P S N 1 3 x s h 8 P N f l 2 J a N w O t c P N C U q s + 8 / s G u m Z D u B V r T 0 R p V X Y T w R p U 9 5 g j c F K c M E p 6 S Z s J M i g r x i U U R d d d 8 X i b t D + 2 / R q 8 G o q B s W c Q A A A A J k B p y p 5 J D r n n M W v o z 8 F i j 3 r F j k k F f e n g Z 3 F z S + s C U R e X f e m I 1 Y M x h K J l G b 7 Z j Z Y z c t h 0 I u F M v E A j 2 y l P 1 p + 9 K o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 Sheet</vt:lpstr>
      <vt:lpstr>Points Table</vt:lpstr>
      <vt:lpstr>Participants</vt:lpstr>
      <vt:lpstr>League Table R10</vt:lpstr>
      <vt:lpstr>R1 XCO OHal</vt:lpstr>
      <vt:lpstr>R4 XCM Prospect</vt:lpstr>
      <vt:lpstr>R5 XCM Kin</vt:lpstr>
      <vt:lpstr>R6 XCM CB</vt:lpstr>
      <vt:lpstr>R9 XCO Mel</vt:lpstr>
      <vt:lpstr>R10 XCM Wil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2022-11-07T05:40:57Z</dcterms:modified>
</cp:coreProperties>
</file>