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k_n\Dropbox\Documents\Zero Friction Cycling\AMBC Series\"/>
    </mc:Choice>
  </mc:AlternateContent>
  <xr:revisionPtr revIDLastSave="0" documentId="13_ncr:1_{931523B0-C7D3-4C6E-898A-20798A13251B}" xr6:coauthVersionLast="47" xr6:coauthVersionMax="47" xr10:uidLastSave="{00000000-0000-0000-0000-000000000000}"/>
  <bookViews>
    <workbookView xWindow="-120" yWindow="-120" windowWidth="29040" windowHeight="15840" firstSheet="2" activeTab="4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6" sheetId="12" r:id="rId4"/>
    <sheet name="Engraving" sheetId="13" r:id="rId5"/>
    <sheet name="R1 XCM OHal" sheetId="4" r:id="rId6"/>
    <sheet name="R2 XCM Prospect" sheetId="5" r:id="rId7"/>
    <sheet name="R3 XCM Craigburn" sheetId="6" r:id="rId8"/>
    <sheet name="R4 XCO Eagle" sheetId="7" r:id="rId9"/>
    <sheet name="R5 XCO Kinchina" sheetId="8" r:id="rId10"/>
    <sheet name="R6 XCO Flinders" sheetId="9" r:id="rId11"/>
    <sheet name="R7 XCO Melrose" sheetId="10" r:id="rId12"/>
    <sheet name="R8 XCO Melrose" sheetId="11" r:id="rId13"/>
  </sheets>
  <definedNames>
    <definedName name="_xlnm._FilterDatabase" localSheetId="5" hidden="1">'R1 XCM OHal'!$A$1:$V$90</definedName>
    <definedName name="_xlnm.Print_Area" localSheetId="4">Engraving!$A$1:$G$14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19" i="12" l="1"/>
  <c r="AN21" i="12"/>
  <c r="AN22" i="12"/>
  <c r="AC64" i="12"/>
  <c r="AC26" i="12"/>
  <c r="AC73" i="12"/>
  <c r="AC74" i="12"/>
  <c r="AC33" i="12"/>
  <c r="AC53" i="12"/>
  <c r="AC43" i="12"/>
  <c r="AC79" i="12"/>
  <c r="AC49" i="12"/>
  <c r="AC45" i="12"/>
  <c r="AC75" i="12"/>
  <c r="AC61" i="12"/>
  <c r="AC47" i="12"/>
  <c r="AC40" i="12"/>
  <c r="AC77" i="12"/>
  <c r="AC34" i="12"/>
  <c r="AC50" i="12"/>
  <c r="AC51" i="12"/>
  <c r="AC78" i="12"/>
  <c r="AC41" i="12"/>
  <c r="AC54" i="12"/>
  <c r="AC23" i="12"/>
  <c r="AC57" i="12"/>
  <c r="AC67" i="12"/>
  <c r="AC38" i="12"/>
  <c r="AC24" i="12"/>
  <c r="AC22" i="12"/>
  <c r="AC37" i="12"/>
  <c r="AC71" i="12"/>
  <c r="AC69" i="12"/>
  <c r="AC72" i="12"/>
  <c r="AC62" i="12"/>
  <c r="AC76" i="12"/>
  <c r="AC44" i="12"/>
  <c r="AC63" i="12"/>
  <c r="AC46" i="12"/>
  <c r="AC55" i="12"/>
  <c r="AC48" i="12"/>
  <c r="R39" i="12"/>
  <c r="R49" i="12"/>
  <c r="R33" i="12"/>
  <c r="R42" i="12"/>
  <c r="R25" i="12"/>
  <c r="R35" i="12"/>
  <c r="R55" i="12"/>
  <c r="R52" i="12"/>
  <c r="R32" i="12"/>
  <c r="R40" i="12"/>
  <c r="R46" i="12"/>
  <c r="R51" i="12"/>
  <c r="R26" i="12"/>
  <c r="R43" i="12"/>
  <c r="R28" i="12"/>
  <c r="R34" i="12"/>
  <c r="R30" i="12"/>
  <c r="R48" i="12"/>
  <c r="R47" i="12"/>
  <c r="R50" i="12"/>
  <c r="R36" i="12"/>
  <c r="R24" i="12"/>
  <c r="R54" i="12"/>
  <c r="R18" i="12"/>
  <c r="R23" i="12"/>
  <c r="R53" i="12"/>
  <c r="G158" i="12"/>
  <c r="G151" i="12"/>
  <c r="G146" i="12"/>
  <c r="G173" i="12"/>
  <c r="G174" i="12"/>
  <c r="G64" i="12"/>
  <c r="G121" i="12"/>
  <c r="G192" i="12"/>
  <c r="G85" i="12"/>
  <c r="G169" i="12"/>
  <c r="G72" i="12"/>
  <c r="G176" i="12"/>
  <c r="G60" i="12"/>
  <c r="G137" i="12"/>
  <c r="G161" i="12"/>
  <c r="G90" i="12"/>
  <c r="G139" i="12"/>
  <c r="G88" i="12"/>
  <c r="G114" i="12"/>
  <c r="G163" i="12"/>
  <c r="G84" i="12"/>
  <c r="G103" i="12"/>
  <c r="G93" i="12"/>
  <c r="G129" i="12"/>
  <c r="G28" i="12"/>
  <c r="G105" i="12"/>
  <c r="G91" i="12"/>
  <c r="G195" i="12"/>
  <c r="G87" i="12"/>
  <c r="G182" i="12"/>
  <c r="G122" i="12"/>
  <c r="G125" i="12"/>
  <c r="G46" i="12"/>
  <c r="G133" i="12"/>
  <c r="G95" i="12"/>
  <c r="G197" i="12"/>
  <c r="G175" i="12"/>
  <c r="G153" i="12"/>
  <c r="G193" i="12"/>
  <c r="G126" i="12"/>
  <c r="G130" i="12"/>
  <c r="G65" i="12"/>
  <c r="G194" i="12"/>
  <c r="G166" i="12"/>
  <c r="G96" i="12"/>
  <c r="G47" i="12"/>
  <c r="G203" i="12"/>
  <c r="G29" i="12"/>
  <c r="G155" i="12"/>
  <c r="G172" i="12"/>
  <c r="G191" i="12"/>
  <c r="G109" i="12"/>
  <c r="G89" i="12"/>
  <c r="G156" i="12"/>
  <c r="G149" i="12"/>
  <c r="G32" i="12"/>
  <c r="G200" i="12"/>
  <c r="G117" i="12"/>
  <c r="G57" i="12"/>
  <c r="G97" i="12"/>
  <c r="G83" i="12"/>
  <c r="G167" i="12"/>
  <c r="G170" i="12"/>
  <c r="G177" i="12"/>
  <c r="G19" i="12"/>
  <c r="G35" i="12"/>
  <c r="G132" i="12"/>
  <c r="G144" i="12"/>
  <c r="G141" i="12"/>
  <c r="G178" i="12"/>
  <c r="G128" i="12"/>
  <c r="G98" i="12"/>
  <c r="G162" i="12"/>
  <c r="G52" i="12"/>
  <c r="G108" i="12"/>
  <c r="G160" i="12"/>
  <c r="G205" i="12"/>
  <c r="G123" i="12"/>
  <c r="G27" i="12"/>
  <c r="G94" i="12"/>
  <c r="G106" i="12"/>
  <c r="G75" i="12"/>
  <c r="G187" i="12"/>
  <c r="G102" i="12"/>
  <c r="G148" i="12"/>
  <c r="G80" i="12"/>
  <c r="G179" i="12"/>
  <c r="G61" i="12"/>
  <c r="G120" i="12"/>
  <c r="G180" i="12"/>
  <c r="G107" i="12"/>
  <c r="G150" i="12"/>
  <c r="G190" i="12"/>
  <c r="G188" i="12"/>
  <c r="G58" i="12"/>
  <c r="G69" i="12"/>
  <c r="G81" i="12"/>
  <c r="G99" i="12"/>
  <c r="G50" i="12"/>
  <c r="G138" i="12"/>
  <c r="G26" i="12"/>
  <c r="G184" i="12"/>
  <c r="G181" i="12"/>
  <c r="G168" i="12"/>
  <c r="G119" i="12"/>
  <c r="G71" i="12"/>
  <c r="G100" i="12"/>
  <c r="G196" i="12"/>
  <c r="G113" i="12"/>
  <c r="G171" i="12"/>
  <c r="G157" i="12"/>
  <c r="G142" i="12"/>
  <c r="G198" i="12"/>
  <c r="G185" i="12"/>
  <c r="G143" i="12"/>
  <c r="G111" i="12"/>
  <c r="G145" i="12"/>
  <c r="B181" i="12"/>
  <c r="B168" i="12"/>
  <c r="B119" i="12"/>
  <c r="B71" i="12"/>
  <c r="B73" i="12"/>
  <c r="B68" i="12"/>
  <c r="B196" i="12"/>
  <c r="B202" i="12"/>
  <c r="B101" i="12"/>
  <c r="B157" i="12"/>
  <c r="B110" i="12"/>
  <c r="B142" i="12"/>
  <c r="B115" i="12"/>
  <c r="B198" i="12"/>
  <c r="B185" i="12"/>
  <c r="B154" i="12"/>
  <c r="C21" i="12"/>
  <c r="C184" i="12"/>
  <c r="C181" i="12"/>
  <c r="C168" i="12"/>
  <c r="C119" i="12"/>
  <c r="C71" i="12"/>
  <c r="C73" i="12"/>
  <c r="C171" i="12"/>
  <c r="C202" i="12"/>
  <c r="C157" i="12"/>
  <c r="C110" i="12"/>
  <c r="C142" i="12"/>
  <c r="C115" i="12"/>
  <c r="C198" i="12"/>
  <c r="C143" i="12"/>
  <c r="C145" i="12"/>
  <c r="C154" i="12"/>
  <c r="D184" i="12"/>
  <c r="D181" i="12"/>
  <c r="D71" i="12"/>
  <c r="D100" i="12"/>
  <c r="D196" i="12"/>
  <c r="D113" i="12"/>
  <c r="D171" i="12"/>
  <c r="D202" i="12"/>
  <c r="D101" i="12"/>
  <c r="D157" i="12"/>
  <c r="D48" i="12"/>
  <c r="D110" i="12"/>
  <c r="D142" i="12"/>
  <c r="D115" i="12"/>
  <c r="D185" i="12"/>
  <c r="D143" i="12"/>
  <c r="D111" i="12"/>
  <c r="D145" i="12"/>
  <c r="D154" i="12"/>
  <c r="E184" i="12"/>
  <c r="E181" i="12"/>
  <c r="E168" i="12"/>
  <c r="E119" i="12"/>
  <c r="E100" i="12"/>
  <c r="E68" i="12"/>
  <c r="E196" i="12"/>
  <c r="E113" i="12"/>
  <c r="E171" i="12"/>
  <c r="E202" i="12"/>
  <c r="E101" i="12"/>
  <c r="E157" i="12"/>
  <c r="E48" i="12"/>
  <c r="E110" i="12"/>
  <c r="E115" i="12"/>
  <c r="E198" i="12"/>
  <c r="E185" i="12"/>
  <c r="E143" i="12"/>
  <c r="E111" i="12"/>
  <c r="E145" i="12"/>
  <c r="E154" i="12"/>
  <c r="F21" i="12"/>
  <c r="F184" i="12"/>
  <c r="F168" i="12"/>
  <c r="F119" i="12"/>
  <c r="F73" i="12"/>
  <c r="F100" i="12"/>
  <c r="F68" i="12"/>
  <c r="F196" i="12"/>
  <c r="F113" i="12"/>
  <c r="F171" i="12"/>
  <c r="F202" i="12"/>
  <c r="F101" i="12"/>
  <c r="F110" i="12"/>
  <c r="F142" i="12"/>
  <c r="F115" i="12"/>
  <c r="F198" i="12"/>
  <c r="F185" i="12"/>
  <c r="F143" i="12"/>
  <c r="F111" i="12"/>
  <c r="F145" i="12"/>
  <c r="F154" i="12"/>
  <c r="M23" i="12"/>
  <c r="M38" i="12"/>
  <c r="M53" i="12"/>
  <c r="M19" i="12"/>
  <c r="N38" i="12"/>
  <c r="N53" i="12"/>
  <c r="N19" i="12"/>
  <c r="O23" i="12"/>
  <c r="O38" i="12"/>
  <c r="P38" i="12"/>
  <c r="P53" i="12"/>
  <c r="Q38" i="12"/>
  <c r="Q53" i="12"/>
  <c r="J3" i="9"/>
  <c r="AC42" i="12" s="1"/>
  <c r="J4" i="9"/>
  <c r="AC59" i="12" s="1"/>
  <c r="J5" i="9"/>
  <c r="AC28" i="12" s="1"/>
  <c r="J6" i="9"/>
  <c r="AC30" i="12" s="1"/>
  <c r="J7" i="9"/>
  <c r="AC56" i="12" s="1"/>
  <c r="J8" i="9"/>
  <c r="AC32" i="12" s="1"/>
  <c r="J9" i="9"/>
  <c r="AC20" i="12" s="1"/>
  <c r="J10" i="9"/>
  <c r="AC65" i="12" s="1"/>
  <c r="J11" i="9"/>
  <c r="AC29" i="12" s="1"/>
  <c r="J12" i="9"/>
  <c r="AC18" i="12" s="1"/>
  <c r="J13" i="9"/>
  <c r="AC31" i="12" s="1"/>
  <c r="J14" i="9"/>
  <c r="AC58" i="12" s="1"/>
  <c r="J15" i="9"/>
  <c r="AC21" i="12" s="1"/>
  <c r="J16" i="9"/>
  <c r="AC36" i="12" s="1"/>
  <c r="J17" i="9"/>
  <c r="AC68" i="12" s="1"/>
  <c r="J18" i="9"/>
  <c r="AC70" i="12" s="1"/>
  <c r="J19" i="9"/>
  <c r="AN20" i="12" s="1"/>
  <c r="J20" i="9"/>
  <c r="AN18" i="12" s="1"/>
  <c r="J21" i="9"/>
  <c r="R22" i="12" s="1"/>
  <c r="J22" i="9"/>
  <c r="R37" i="12" s="1"/>
  <c r="J23" i="9"/>
  <c r="R19" i="12" s="1"/>
  <c r="J24" i="9"/>
  <c r="R38" i="12" s="1"/>
  <c r="J25" i="9"/>
  <c r="R27" i="12" s="1"/>
  <c r="J26" i="9"/>
  <c r="R21" i="12" s="1"/>
  <c r="J27" i="9"/>
  <c r="R41" i="12" s="1"/>
  <c r="J28" i="9"/>
  <c r="R31" i="12" s="1"/>
  <c r="J29" i="9"/>
  <c r="R44" i="12" s="1"/>
  <c r="J30" i="9"/>
  <c r="R29" i="12" s="1"/>
  <c r="J31" i="9"/>
  <c r="R45" i="12" s="1"/>
  <c r="J32" i="9"/>
  <c r="R20" i="12" s="1"/>
  <c r="J33" i="9"/>
  <c r="G54" i="12" s="1"/>
  <c r="J34" i="9"/>
  <c r="G21" i="12" s="1"/>
  <c r="J35" i="9"/>
  <c r="G44" i="12" s="1"/>
  <c r="J36" i="9"/>
  <c r="G104" i="12" s="1"/>
  <c r="J37" i="9"/>
  <c r="G110" i="12" s="1"/>
  <c r="J38" i="9"/>
  <c r="G112" i="12" s="1"/>
  <c r="J39" i="9"/>
  <c r="G63" i="12" s="1"/>
  <c r="J40" i="9"/>
  <c r="G22" i="12" s="1"/>
  <c r="J41" i="9"/>
  <c r="G66" i="12" s="1"/>
  <c r="J42" i="9"/>
  <c r="G34" i="12" s="1"/>
  <c r="J43" i="9"/>
  <c r="G20" i="12" s="1"/>
  <c r="J44" i="9"/>
  <c r="G18" i="12" s="1"/>
  <c r="J45" i="9"/>
  <c r="G36" i="12" s="1"/>
  <c r="J46" i="9"/>
  <c r="G131" i="12" s="1"/>
  <c r="J47" i="9"/>
  <c r="G135" i="12" s="1"/>
  <c r="J48" i="9"/>
  <c r="G74" i="12" s="1"/>
  <c r="J49" i="9"/>
  <c r="G115" i="12" s="1"/>
  <c r="J50" i="9"/>
  <c r="G40" i="12" s="1"/>
  <c r="J51" i="9"/>
  <c r="G23" i="12" s="1"/>
  <c r="J52" i="9"/>
  <c r="G127" i="12" s="1"/>
  <c r="J53" i="9"/>
  <c r="G25" i="12" s="1"/>
  <c r="J54" i="9"/>
  <c r="G30" i="12" s="1"/>
  <c r="J55" i="9"/>
  <c r="G136" i="12" s="1"/>
  <c r="J56" i="9"/>
  <c r="G33" i="12" s="1"/>
  <c r="J57" i="9"/>
  <c r="G140" i="12" s="1"/>
  <c r="J58" i="9"/>
  <c r="G76" i="12" s="1"/>
  <c r="J59" i="9"/>
  <c r="G77" i="12" s="1"/>
  <c r="J60" i="9"/>
  <c r="G39" i="12" s="1"/>
  <c r="J61" i="9"/>
  <c r="G152" i="12" s="1"/>
  <c r="J62" i="9"/>
  <c r="G86" i="12" s="1"/>
  <c r="J63" i="9"/>
  <c r="G101" i="12" s="1"/>
  <c r="J64" i="9"/>
  <c r="G48" i="12" s="1"/>
  <c r="J65" i="9"/>
  <c r="G183" i="12" s="1"/>
  <c r="J66" i="9"/>
  <c r="G118" i="12" s="1"/>
  <c r="J67" i="9"/>
  <c r="G55" i="12" s="1"/>
  <c r="J68" i="9"/>
  <c r="G134" i="12" s="1"/>
  <c r="J69" i="9"/>
  <c r="G31" i="12" s="1"/>
  <c r="J70" i="9"/>
  <c r="G68" i="12" s="1"/>
  <c r="J71" i="9"/>
  <c r="G24" i="12" s="1"/>
  <c r="J72" i="9"/>
  <c r="G37" i="12" s="1"/>
  <c r="J73" i="9"/>
  <c r="G82" i="12" s="1"/>
  <c r="J74" i="9"/>
  <c r="G59" i="12" s="1"/>
  <c r="J75" i="9"/>
  <c r="G38" i="12" s="1"/>
  <c r="J76" i="9"/>
  <c r="G45" i="12" s="1"/>
  <c r="J77" i="9"/>
  <c r="G165" i="12" s="1"/>
  <c r="J78" i="9"/>
  <c r="G41" i="12" s="1"/>
  <c r="J79" i="9"/>
  <c r="G53" i="12" s="1"/>
  <c r="J80" i="9"/>
  <c r="G56" i="12" s="1"/>
  <c r="J81" i="9"/>
  <c r="G92" i="12" s="1"/>
  <c r="J82" i="9"/>
  <c r="G116" i="12" s="1"/>
  <c r="J83" i="9"/>
  <c r="G43" i="12" s="1"/>
  <c r="J84" i="9"/>
  <c r="G199" i="12" s="1"/>
  <c r="J85" i="9"/>
  <c r="G201" i="12" s="1"/>
  <c r="J86" i="9"/>
  <c r="G202" i="12" s="1"/>
  <c r="J87" i="9"/>
  <c r="G124" i="12" s="1"/>
  <c r="J88" i="9"/>
  <c r="G79" i="12" s="1"/>
  <c r="J89" i="9"/>
  <c r="G204" i="12" s="1"/>
  <c r="J90" i="9"/>
  <c r="G49" i="12" s="1"/>
  <c r="J91" i="9"/>
  <c r="G67" i="12" s="1"/>
  <c r="J92" i="9"/>
  <c r="G78" i="12" s="1"/>
  <c r="J93" i="9"/>
  <c r="G62" i="12" s="1"/>
  <c r="J94" i="9"/>
  <c r="G147" i="12" s="1"/>
  <c r="J95" i="9"/>
  <c r="G154" i="12" s="1"/>
  <c r="J96" i="9"/>
  <c r="G159" i="12" s="1"/>
  <c r="J97" i="9"/>
  <c r="G164" i="12" s="1"/>
  <c r="J98" i="9"/>
  <c r="G70" i="12" s="1"/>
  <c r="J99" i="9"/>
  <c r="G73" i="12" s="1"/>
  <c r="J100" i="9"/>
  <c r="G51" i="12" s="1"/>
  <c r="J101" i="9"/>
  <c r="G186" i="12" s="1"/>
  <c r="J102" i="9"/>
  <c r="G189" i="12" s="1"/>
  <c r="J103" i="9"/>
  <c r="AC52" i="12" s="1"/>
  <c r="J104" i="9"/>
  <c r="AC39" i="12" s="1"/>
  <c r="J105" i="9"/>
  <c r="AC19" i="12" s="1"/>
  <c r="J106" i="9"/>
  <c r="AC60" i="12" s="1"/>
  <c r="J107" i="9"/>
  <c r="G42" i="12" s="1"/>
  <c r="J108" i="9"/>
  <c r="AC66" i="12" s="1"/>
  <c r="J109" i="9"/>
  <c r="AC25" i="12" s="1"/>
  <c r="J2" i="9"/>
  <c r="AC27" i="12" s="1"/>
  <c r="N5" i="2"/>
  <c r="N6" i="2"/>
  <c r="N7" i="2"/>
  <c r="N8" i="2"/>
  <c r="N9" i="2"/>
  <c r="N10" i="2"/>
  <c r="K101" i="5" s="1"/>
  <c r="C170" i="12" s="1"/>
  <c r="N11" i="2"/>
  <c r="N12" i="2"/>
  <c r="K103" i="5" s="1"/>
  <c r="C109" i="12" s="1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" i="2"/>
  <c r="K5" i="2"/>
  <c r="K6" i="2"/>
  <c r="K7" i="2"/>
  <c r="K8" i="2"/>
  <c r="K9" i="2"/>
  <c r="K10" i="2"/>
  <c r="K11" i="2"/>
  <c r="K99" i="6" s="1"/>
  <c r="K12" i="2"/>
  <c r="K13" i="2"/>
  <c r="K14" i="2"/>
  <c r="K15" i="2"/>
  <c r="K16" i="2"/>
  <c r="K17" i="2"/>
  <c r="K18" i="2"/>
  <c r="K106" i="6" s="1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" i="2"/>
  <c r="H5" i="2"/>
  <c r="H6" i="2"/>
  <c r="H7" i="2"/>
  <c r="H8" i="2"/>
  <c r="H9" i="2"/>
  <c r="K73" i="6" s="1"/>
  <c r="H10" i="2"/>
  <c r="K65" i="5" s="1"/>
  <c r="H11" i="2"/>
  <c r="H12" i="2"/>
  <c r="V33" i="4" s="1"/>
  <c r="H13" i="2"/>
  <c r="H14" i="2"/>
  <c r="H15" i="2"/>
  <c r="H16" i="2"/>
  <c r="H17" i="2"/>
  <c r="H18" i="2"/>
  <c r="H19" i="2"/>
  <c r="K83" i="6" s="1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" i="2"/>
  <c r="E5" i="2"/>
  <c r="E6" i="2"/>
  <c r="E7" i="2"/>
  <c r="E8" i="2"/>
  <c r="E9" i="2"/>
  <c r="E10" i="2"/>
  <c r="E11" i="2"/>
  <c r="K52" i="5" s="1"/>
  <c r="C151" i="12" s="1"/>
  <c r="E12" i="2"/>
  <c r="V21" i="4" s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" i="2"/>
  <c r="M27" i="12"/>
  <c r="N27" i="12"/>
  <c r="P27" i="12"/>
  <c r="N32" i="12"/>
  <c r="M46" i="12"/>
  <c r="N46" i="12"/>
  <c r="P46" i="12"/>
  <c r="B126" i="12"/>
  <c r="C126" i="12"/>
  <c r="D126" i="12"/>
  <c r="C203" i="12"/>
  <c r="F203" i="12"/>
  <c r="D193" i="12"/>
  <c r="E193" i="12"/>
  <c r="F193" i="12"/>
  <c r="B175" i="12"/>
  <c r="E175" i="12"/>
  <c r="B148" i="12"/>
  <c r="D148" i="12"/>
  <c r="E148" i="12"/>
  <c r="F148" i="12"/>
  <c r="D194" i="12"/>
  <c r="F194" i="12"/>
  <c r="C178" i="12"/>
  <c r="D178" i="12"/>
  <c r="E178" i="12"/>
  <c r="D94" i="12"/>
  <c r="E94" i="12"/>
  <c r="F94" i="12"/>
  <c r="E58" i="12"/>
  <c r="D104" i="12"/>
  <c r="E104" i="12"/>
  <c r="B67" i="12"/>
  <c r="D67" i="12"/>
  <c r="F67" i="12"/>
  <c r="B44" i="12"/>
  <c r="C44" i="12"/>
  <c r="D160" i="12"/>
  <c r="E160" i="12"/>
  <c r="F160" i="12"/>
  <c r="C140" i="12"/>
  <c r="D140" i="12"/>
  <c r="E140" i="12"/>
  <c r="F140" i="12"/>
  <c r="D65" i="12"/>
  <c r="F65" i="12"/>
  <c r="C74" i="12"/>
  <c r="D74" i="12"/>
  <c r="E74" i="12"/>
  <c r="AM19" i="12"/>
  <c r="AM20" i="12"/>
  <c r="AM21" i="12"/>
  <c r="AB66" i="12"/>
  <c r="AB53" i="12"/>
  <c r="AB41" i="12"/>
  <c r="AB33" i="12"/>
  <c r="AB31" i="12"/>
  <c r="AB63" i="12"/>
  <c r="AB79" i="12"/>
  <c r="AB65" i="12"/>
  <c r="AB57" i="12"/>
  <c r="AB58" i="12"/>
  <c r="AB76" i="12"/>
  <c r="AB68" i="12"/>
  <c r="AB47" i="12"/>
  <c r="AB74" i="12"/>
  <c r="AB49" i="12"/>
  <c r="AB35" i="12"/>
  <c r="AB55" i="12"/>
  <c r="AB25" i="12"/>
  <c r="AB52" i="12"/>
  <c r="AB30" i="12"/>
  <c r="AB59" i="12"/>
  <c r="AB28" i="12"/>
  <c r="Q44" i="12"/>
  <c r="Q54" i="12"/>
  <c r="Q47" i="12"/>
  <c r="Q30" i="12"/>
  <c r="Q42" i="12"/>
  <c r="Q36" i="12"/>
  <c r="Q45" i="12"/>
  <c r="Q34" i="12"/>
  <c r="Q43" i="12"/>
  <c r="Q41" i="12"/>
  <c r="Q37" i="12"/>
  <c r="Q40" i="12"/>
  <c r="Q48" i="12"/>
  <c r="F79" i="12"/>
  <c r="F135" i="12"/>
  <c r="F191" i="12"/>
  <c r="F156" i="12"/>
  <c r="F159" i="12"/>
  <c r="F136" i="12"/>
  <c r="F182" i="12"/>
  <c r="F187" i="12"/>
  <c r="F147" i="12"/>
  <c r="F56" i="12"/>
  <c r="F180" i="12"/>
  <c r="F199" i="12"/>
  <c r="F99" i="12"/>
  <c r="F188" i="12"/>
  <c r="F150" i="12"/>
  <c r="F146" i="12"/>
  <c r="F96" i="12"/>
  <c r="F125" i="12"/>
  <c r="F92" i="12"/>
  <c r="F141" i="12"/>
  <c r="F120" i="12"/>
  <c r="F106" i="12"/>
  <c r="F19" i="12"/>
  <c r="F170" i="12"/>
  <c r="F201" i="12"/>
  <c r="F89" i="12"/>
  <c r="F183" i="12"/>
  <c r="F130" i="12"/>
  <c r="F83" i="12"/>
  <c r="F124" i="12"/>
  <c r="F155" i="12"/>
  <c r="F18" i="12"/>
  <c r="F40" i="12"/>
  <c r="F205" i="12"/>
  <c r="F116" i="12"/>
  <c r="F122" i="12"/>
  <c r="F64" i="12"/>
  <c r="F174" i="12"/>
  <c r="F132" i="12"/>
  <c r="J3" i="8"/>
  <c r="J4" i="8"/>
  <c r="AB34" i="12" s="1"/>
  <c r="J5" i="8"/>
  <c r="AB38" i="12" s="1"/>
  <c r="J6" i="8"/>
  <c r="AB50" i="12" s="1"/>
  <c r="J7" i="8"/>
  <c r="AB46" i="12" s="1"/>
  <c r="J8" i="8"/>
  <c r="J9" i="8"/>
  <c r="AB72" i="12" s="1"/>
  <c r="J10" i="8"/>
  <c r="AB62" i="12" s="1"/>
  <c r="J11" i="8"/>
  <c r="AB78" i="12" s="1"/>
  <c r="J12" i="8"/>
  <c r="AB40" i="12" s="1"/>
  <c r="J13" i="8"/>
  <c r="AB29" i="12" s="1"/>
  <c r="J14" i="8"/>
  <c r="J15" i="8"/>
  <c r="AB60" i="12" s="1"/>
  <c r="J16" i="8"/>
  <c r="AB56" i="12" s="1"/>
  <c r="J17" i="8"/>
  <c r="J18" i="8"/>
  <c r="AB70" i="12" s="1"/>
  <c r="J19" i="8"/>
  <c r="AB44" i="12" s="1"/>
  <c r="J20" i="8"/>
  <c r="AB51" i="12" s="1"/>
  <c r="J21" i="8"/>
  <c r="AB64" i="12" s="1"/>
  <c r="J22" i="8"/>
  <c r="AB37" i="12" s="1"/>
  <c r="J23" i="8"/>
  <c r="AB71" i="12" s="1"/>
  <c r="J24" i="8"/>
  <c r="J25" i="8"/>
  <c r="AM18" i="12" s="1"/>
  <c r="J26" i="8"/>
  <c r="AM22" i="12" s="1"/>
  <c r="J27" i="8"/>
  <c r="Q55" i="12" s="1"/>
  <c r="J28" i="8"/>
  <c r="J29" i="8"/>
  <c r="Q32" i="12" s="1"/>
  <c r="J30" i="8"/>
  <c r="Q50" i="12" s="1"/>
  <c r="J31" i="8"/>
  <c r="J32" i="8"/>
  <c r="Q25" i="12" s="1"/>
  <c r="J33" i="8"/>
  <c r="Q22" i="12" s="1"/>
  <c r="J34" i="8"/>
  <c r="Q52" i="12" s="1"/>
  <c r="J35" i="8"/>
  <c r="Q35" i="12" s="1"/>
  <c r="J36" i="8"/>
  <c r="Q49" i="12" s="1"/>
  <c r="J37" i="8"/>
  <c r="J38" i="8"/>
  <c r="J39" i="8"/>
  <c r="Q39" i="12" s="1"/>
  <c r="J40" i="8"/>
  <c r="Q51" i="12" s="1"/>
  <c r="J41" i="8"/>
  <c r="F28" i="12" s="1"/>
  <c r="J42" i="8"/>
  <c r="F204" i="12" s="1"/>
  <c r="J43" i="8"/>
  <c r="F36" i="12" s="1"/>
  <c r="J44" i="8"/>
  <c r="F45" i="12" s="1"/>
  <c r="J45" i="8"/>
  <c r="J46" i="8"/>
  <c r="F167" i="12" s="1"/>
  <c r="J47" i="8"/>
  <c r="J48" i="8"/>
  <c r="F34" i="12" s="1"/>
  <c r="J49" i="8"/>
  <c r="J50" i="8"/>
  <c r="F102" i="12" s="1"/>
  <c r="J51" i="8"/>
  <c r="F20" i="12" s="1"/>
  <c r="J52" i="8"/>
  <c r="F144" i="12" s="1"/>
  <c r="J53" i="8"/>
  <c r="J54" i="8"/>
  <c r="J55" i="8"/>
  <c r="J56" i="8"/>
  <c r="F26" i="12" s="1"/>
  <c r="J57" i="8"/>
  <c r="F98" i="12" s="1"/>
  <c r="J58" i="8"/>
  <c r="J59" i="8"/>
  <c r="F75" i="12" s="1"/>
  <c r="J60" i="8"/>
  <c r="F57" i="12" s="1"/>
  <c r="J61" i="8"/>
  <c r="J62" i="8"/>
  <c r="J63" i="8"/>
  <c r="F128" i="12" s="1"/>
  <c r="J64" i="8"/>
  <c r="F76" i="12" s="1"/>
  <c r="J65" i="8"/>
  <c r="F33" i="12" s="1"/>
  <c r="J66" i="8"/>
  <c r="F107" i="12" s="1"/>
  <c r="J67" i="8"/>
  <c r="F189" i="12" s="1"/>
  <c r="J68" i="8"/>
  <c r="F190" i="12" s="1"/>
  <c r="J69" i="8"/>
  <c r="J70" i="8"/>
  <c r="F81" i="12" s="1"/>
  <c r="J71" i="8"/>
  <c r="F50" i="12" s="1"/>
  <c r="J72" i="8"/>
  <c r="F162" i="12" s="1"/>
  <c r="J73" i="8"/>
  <c r="J74" i="8"/>
  <c r="F195" i="12" s="1"/>
  <c r="J75" i="8"/>
  <c r="F133" i="12" s="1"/>
  <c r="J76" i="8"/>
  <c r="J77" i="8"/>
  <c r="J78" i="8"/>
  <c r="F112" i="12" s="1"/>
  <c r="J79" i="8"/>
  <c r="F139" i="12" s="1"/>
  <c r="J80" i="8"/>
  <c r="F53" i="12" s="1"/>
  <c r="J81" i="8"/>
  <c r="F58" i="12" s="1"/>
  <c r="J82" i="8"/>
  <c r="F41" i="12" s="1"/>
  <c r="J83" i="8"/>
  <c r="F169" i="12" s="1"/>
  <c r="J84" i="8"/>
  <c r="F123" i="12" s="1"/>
  <c r="J85" i="8"/>
  <c r="F82" i="12" s="1"/>
  <c r="J86" i="8"/>
  <c r="F164" i="12" s="1"/>
  <c r="J87" i="8"/>
  <c r="F29" i="12" s="1"/>
  <c r="J88" i="8"/>
  <c r="F95" i="12" s="1"/>
  <c r="J89" i="8"/>
  <c r="F49" i="12" s="1"/>
  <c r="J90" i="8"/>
  <c r="J91" i="8"/>
  <c r="F38" i="12" s="1"/>
  <c r="J92" i="8"/>
  <c r="J93" i="8"/>
  <c r="F62" i="12" s="1"/>
  <c r="J94" i="8"/>
  <c r="F69" i="12" s="1"/>
  <c r="J95" i="8"/>
  <c r="J96" i="8"/>
  <c r="F70" i="12" s="1"/>
  <c r="J97" i="8"/>
  <c r="F117" i="12" s="1"/>
  <c r="J98" i="8"/>
  <c r="F138" i="12" s="1"/>
  <c r="J99" i="8"/>
  <c r="F42" i="12" s="1"/>
  <c r="J100" i="8"/>
  <c r="F87" i="12" s="1"/>
  <c r="J101" i="8"/>
  <c r="F52" i="12" s="1"/>
  <c r="J102" i="8"/>
  <c r="F118" i="12" s="1"/>
  <c r="J103" i="8"/>
  <c r="F30" i="12" s="1"/>
  <c r="J104" i="8"/>
  <c r="F23" i="12" s="1"/>
  <c r="J105" i="8"/>
  <c r="AB22" i="12" s="1"/>
  <c r="J106" i="8"/>
  <c r="AB32" i="12" s="1"/>
  <c r="J107" i="8"/>
  <c r="AB39" i="12" s="1"/>
  <c r="J108" i="8"/>
  <c r="AB67" i="12" s="1"/>
  <c r="J2" i="8"/>
  <c r="AB77" i="12" s="1"/>
  <c r="AL20" i="12"/>
  <c r="AL22" i="12"/>
  <c r="AA72" i="12"/>
  <c r="AA61" i="12"/>
  <c r="AA69" i="12"/>
  <c r="AA19" i="12"/>
  <c r="AA66" i="12"/>
  <c r="AA70" i="12"/>
  <c r="AA39" i="12"/>
  <c r="AA71" i="12"/>
  <c r="AA74" i="12"/>
  <c r="AA25" i="12"/>
  <c r="AA42" i="12"/>
  <c r="AA52" i="12"/>
  <c r="AA59" i="12"/>
  <c r="P33" i="12"/>
  <c r="P45" i="12"/>
  <c r="P51" i="12"/>
  <c r="P26" i="12"/>
  <c r="P34" i="12"/>
  <c r="P48" i="12"/>
  <c r="P52" i="12"/>
  <c r="P25" i="12"/>
  <c r="P50" i="12"/>
  <c r="P22" i="12"/>
  <c r="P47" i="12"/>
  <c r="P37" i="12"/>
  <c r="P41" i="12"/>
  <c r="P44" i="12"/>
  <c r="P43" i="12"/>
  <c r="P30" i="12"/>
  <c r="E177" i="12"/>
  <c r="E78" i="12"/>
  <c r="E88" i="12"/>
  <c r="E98" i="12"/>
  <c r="E118" i="12"/>
  <c r="E180" i="12"/>
  <c r="E97" i="12"/>
  <c r="E117" i="12"/>
  <c r="E166" i="12"/>
  <c r="E112" i="12"/>
  <c r="E169" i="12"/>
  <c r="E189" i="12"/>
  <c r="E123" i="12"/>
  <c r="E95" i="12"/>
  <c r="E141" i="12"/>
  <c r="E204" i="12"/>
  <c r="E54" i="12"/>
  <c r="E86" i="12"/>
  <c r="E167" i="12"/>
  <c r="E57" i="12"/>
  <c r="E187" i="12"/>
  <c r="E205" i="12"/>
  <c r="E179" i="12"/>
  <c r="E69" i="12"/>
  <c r="E70" i="12"/>
  <c r="E144" i="12"/>
  <c r="E124" i="12"/>
  <c r="E50" i="12"/>
  <c r="E116" i="12"/>
  <c r="E135" i="12"/>
  <c r="E158" i="12"/>
  <c r="E131" i="12"/>
  <c r="E138" i="12"/>
  <c r="E153" i="12"/>
  <c r="E170" i="12"/>
  <c r="E34" i="12"/>
  <c r="E155" i="12"/>
  <c r="E81" i="12"/>
  <c r="E105" i="12"/>
  <c r="E52" i="12"/>
  <c r="E80" i="12"/>
  <c r="E122" i="12"/>
  <c r="E75" i="12"/>
  <c r="E195" i="12"/>
  <c r="E130" i="12"/>
  <c r="E201" i="12"/>
  <c r="E66" i="12"/>
  <c r="E182" i="12"/>
  <c r="E89" i="12"/>
  <c r="E147" i="12"/>
  <c r="E107" i="12"/>
  <c r="E96" i="12"/>
  <c r="E83" i="12"/>
  <c r="E61" i="12"/>
  <c r="E200" i="12"/>
  <c r="E133" i="12"/>
  <c r="E136" i="12"/>
  <c r="E159" i="12"/>
  <c r="E191" i="12"/>
  <c r="E162" i="12"/>
  <c r="E199" i="12"/>
  <c r="E190" i="12"/>
  <c r="E165" i="12"/>
  <c r="E55" i="12"/>
  <c r="E183" i="12"/>
  <c r="E164" i="12"/>
  <c r="E56" i="12"/>
  <c r="E125" i="12"/>
  <c r="E108" i="12"/>
  <c r="E82" i="12"/>
  <c r="E53" i="12"/>
  <c r="J3" i="7"/>
  <c r="J4" i="7"/>
  <c r="AA34" i="12" s="1"/>
  <c r="J5" i="7"/>
  <c r="J6" i="7"/>
  <c r="AA50" i="12" s="1"/>
  <c r="J7" i="7"/>
  <c r="J8" i="7"/>
  <c r="AA78" i="12" s="1"/>
  <c r="J9" i="7"/>
  <c r="AA41" i="12" s="1"/>
  <c r="J10" i="7"/>
  <c r="J11" i="7"/>
  <c r="J12" i="7"/>
  <c r="AA49" i="12" s="1"/>
  <c r="J13" i="7"/>
  <c r="AA68" i="12" s="1"/>
  <c r="J14" i="7"/>
  <c r="AA58" i="12" s="1"/>
  <c r="J15" i="7"/>
  <c r="AA26" i="12" s="1"/>
  <c r="J16" i="7"/>
  <c r="AA75" i="12" s="1"/>
  <c r="J17" i="7"/>
  <c r="AA76" i="12" s="1"/>
  <c r="J18" i="7"/>
  <c r="AA56" i="12" s="1"/>
  <c r="J19" i="7"/>
  <c r="AA44" i="12" s="1"/>
  <c r="J20" i="7"/>
  <c r="AA60" i="12" s="1"/>
  <c r="J21" i="7"/>
  <c r="J22" i="7"/>
  <c r="AA23" i="12" s="1"/>
  <c r="J23" i="7"/>
  <c r="AA65" i="12" s="1"/>
  <c r="J24" i="7"/>
  <c r="J25" i="7"/>
  <c r="J26" i="7"/>
  <c r="AA73" i="12" s="1"/>
  <c r="J27" i="7"/>
  <c r="J28" i="7"/>
  <c r="J29" i="7"/>
  <c r="AA43" i="12" s="1"/>
  <c r="J30" i="7"/>
  <c r="J31" i="7"/>
  <c r="J32" i="7"/>
  <c r="AA46" i="12" s="1"/>
  <c r="J33" i="7"/>
  <c r="J34" i="7"/>
  <c r="AA54" i="12" s="1"/>
  <c r="J35" i="7"/>
  <c r="AA57" i="12" s="1"/>
  <c r="J36" i="7"/>
  <c r="J37" i="7"/>
  <c r="J38" i="7"/>
  <c r="AL21" i="12" s="1"/>
  <c r="J39" i="7"/>
  <c r="AL19" i="12" s="1"/>
  <c r="J40" i="7"/>
  <c r="AL18" i="12" s="1"/>
  <c r="J41" i="7"/>
  <c r="P28" i="12" s="1"/>
  <c r="J42" i="7"/>
  <c r="P31" i="12" s="1"/>
  <c r="J43" i="7"/>
  <c r="P55" i="12" s="1"/>
  <c r="J44" i="7"/>
  <c r="P32" i="12" s="1"/>
  <c r="J45" i="7"/>
  <c r="P29" i="12" s="1"/>
  <c r="J46" i="7"/>
  <c r="P49" i="12" s="1"/>
  <c r="J47" i="7"/>
  <c r="P36" i="12" s="1"/>
  <c r="J48" i="7"/>
  <c r="P54" i="12" s="1"/>
  <c r="J49" i="7"/>
  <c r="P39" i="12" s="1"/>
  <c r="J50" i="7"/>
  <c r="J51" i="7"/>
  <c r="E85" i="12" s="1"/>
  <c r="J52" i="7"/>
  <c r="E174" i="12" s="1"/>
  <c r="J53" i="7"/>
  <c r="E176" i="12" s="1"/>
  <c r="J54" i="7"/>
  <c r="J55" i="7"/>
  <c r="J56" i="7"/>
  <c r="E186" i="12" s="1"/>
  <c r="J57" i="7"/>
  <c r="E192" i="12" s="1"/>
  <c r="J58" i="7"/>
  <c r="E63" i="12" s="1"/>
  <c r="J59" i="7"/>
  <c r="AA47" i="12" s="1"/>
  <c r="J60" i="7"/>
  <c r="E45" i="12" s="1"/>
  <c r="J61" i="7"/>
  <c r="E173" i="12" s="1"/>
  <c r="J62" i="7"/>
  <c r="E151" i="12" s="1"/>
  <c r="J63" i="7"/>
  <c r="E132" i="12" s="1"/>
  <c r="J64" i="7"/>
  <c r="E129" i="12" s="1"/>
  <c r="J65" i="7"/>
  <c r="E139" i="12" s="1"/>
  <c r="J66" i="7"/>
  <c r="E30" i="12" s="1"/>
  <c r="J67" i="7"/>
  <c r="E28" i="12" s="1"/>
  <c r="J68" i="7"/>
  <c r="E76" i="12" s="1"/>
  <c r="J69" i="7"/>
  <c r="E64" i="12" s="1"/>
  <c r="J70" i="7"/>
  <c r="E106" i="12" s="1"/>
  <c r="J71" i="7"/>
  <c r="E90" i="12" s="1"/>
  <c r="J72" i="7"/>
  <c r="E121" i="12" s="1"/>
  <c r="J73" i="7"/>
  <c r="J74" i="7"/>
  <c r="J75" i="7"/>
  <c r="E161" i="12" s="1"/>
  <c r="J76" i="7"/>
  <c r="E149" i="12" s="1"/>
  <c r="J77" i="7"/>
  <c r="E72" i="12" s="1"/>
  <c r="J78" i="7"/>
  <c r="E197" i="12" s="1"/>
  <c r="J79" i="7"/>
  <c r="J80" i="7"/>
  <c r="J81" i="7"/>
  <c r="E103" i="12" s="1"/>
  <c r="J82" i="7"/>
  <c r="E137" i="12" s="1"/>
  <c r="J83" i="7"/>
  <c r="E120" i="12" s="1"/>
  <c r="J84" i="7"/>
  <c r="E150" i="12" s="1"/>
  <c r="J85" i="7"/>
  <c r="E152" i="12" s="1"/>
  <c r="J86" i="7"/>
  <c r="E188" i="12" s="1"/>
  <c r="J87" i="7"/>
  <c r="J88" i="7"/>
  <c r="E114" i="12" s="1"/>
  <c r="J89" i="7"/>
  <c r="E99" i="12" s="1"/>
  <c r="J90" i="7"/>
  <c r="E163" i="12" s="1"/>
  <c r="J91" i="7"/>
  <c r="J92" i="7"/>
  <c r="E126" i="12" s="1"/>
  <c r="J93" i="7"/>
  <c r="J94" i="7"/>
  <c r="E79" i="12" s="1"/>
  <c r="J95" i="7"/>
  <c r="E134" i="12" s="1"/>
  <c r="J96" i="7"/>
  <c r="J97" i="7"/>
  <c r="E77" i="12" s="1"/>
  <c r="J98" i="7"/>
  <c r="J99" i="7"/>
  <c r="E127" i="12" s="1"/>
  <c r="J100" i="7"/>
  <c r="E29" i="12" s="1"/>
  <c r="J101" i="7"/>
  <c r="E203" i="12" s="1"/>
  <c r="J102" i="7"/>
  <c r="J103" i="7"/>
  <c r="J2" i="7"/>
  <c r="AA38" i="12" s="1"/>
  <c r="AJ18" i="12"/>
  <c r="AK19" i="12"/>
  <c r="AI20" i="12"/>
  <c r="AJ20" i="12"/>
  <c r="AI21" i="12"/>
  <c r="AJ21" i="12"/>
  <c r="AK21" i="12"/>
  <c r="AI22" i="12"/>
  <c r="AJ22" i="12"/>
  <c r="AK22" i="12"/>
  <c r="C166" i="12"/>
  <c r="D166" i="12"/>
  <c r="K100" i="6"/>
  <c r="D105" i="12" s="1"/>
  <c r="V41" i="4"/>
  <c r="Z51" i="12"/>
  <c r="Z63" i="12"/>
  <c r="Z69" i="12"/>
  <c r="Z79" i="12"/>
  <c r="Z76" i="12"/>
  <c r="Z41" i="12"/>
  <c r="Z45" i="12"/>
  <c r="Z66" i="12"/>
  <c r="Z70" i="12"/>
  <c r="Z27" i="12"/>
  <c r="Z57" i="12"/>
  <c r="Z44" i="12"/>
  <c r="Z77" i="12"/>
  <c r="Z26" i="12"/>
  <c r="Z71" i="12"/>
  <c r="Z62" i="12"/>
  <c r="Z68" i="12"/>
  <c r="Z36" i="12"/>
  <c r="Z23" i="12"/>
  <c r="Z38" i="12"/>
  <c r="Z29" i="12"/>
  <c r="Z78" i="12"/>
  <c r="Z49" i="12"/>
  <c r="Z55" i="12"/>
  <c r="Z42" i="12"/>
  <c r="Z52" i="12"/>
  <c r="Z30" i="12"/>
  <c r="Z48" i="12"/>
  <c r="Z59" i="12"/>
  <c r="Z28" i="12"/>
  <c r="O36" i="12"/>
  <c r="O40" i="12"/>
  <c r="O44" i="12"/>
  <c r="O31" i="12"/>
  <c r="D139" i="12"/>
  <c r="D153" i="12"/>
  <c r="D76" i="12"/>
  <c r="D85" i="12"/>
  <c r="D159" i="12"/>
  <c r="D200" i="12"/>
  <c r="D86" i="12"/>
  <c r="D23" i="12"/>
  <c r="D34" i="12"/>
  <c r="D187" i="12"/>
  <c r="D189" i="12"/>
  <c r="D172" i="12"/>
  <c r="D118" i="12"/>
  <c r="D107" i="12"/>
  <c r="D128" i="12"/>
  <c r="D79" i="12"/>
  <c r="D96" i="12"/>
  <c r="D205" i="12"/>
  <c r="D61" i="12"/>
  <c r="D77" i="12"/>
  <c r="D27" i="12"/>
  <c r="D191" i="12"/>
  <c r="D129" i="12"/>
  <c r="D162" i="12"/>
  <c r="D199" i="12"/>
  <c r="D190" i="12"/>
  <c r="D62" i="12"/>
  <c r="D55" i="12"/>
  <c r="D183" i="12"/>
  <c r="D164" i="12"/>
  <c r="D56" i="12"/>
  <c r="D108" i="12"/>
  <c r="D82" i="12"/>
  <c r="K54" i="6"/>
  <c r="D174" i="12" s="1"/>
  <c r="K55" i="6"/>
  <c r="D99" i="12" s="1"/>
  <c r="K56" i="6"/>
  <c r="D152" i="12" s="1"/>
  <c r="K57" i="6"/>
  <c r="D186" i="12" s="1"/>
  <c r="K58" i="6"/>
  <c r="D92" i="12" s="1"/>
  <c r="K59" i="6"/>
  <c r="K62" i="6"/>
  <c r="K63" i="6"/>
  <c r="D155" i="12" s="1"/>
  <c r="K64" i="6"/>
  <c r="K65" i="6"/>
  <c r="O46" i="12" s="1"/>
  <c r="K66" i="6"/>
  <c r="O18" i="12" s="1"/>
  <c r="K67" i="6"/>
  <c r="K68" i="6"/>
  <c r="D78" i="12" s="1"/>
  <c r="K69" i="6"/>
  <c r="D180" i="12" s="1"/>
  <c r="K70" i="6"/>
  <c r="D119" i="12" s="1"/>
  <c r="K71" i="6"/>
  <c r="D161" i="12" s="1"/>
  <c r="K72" i="6"/>
  <c r="D156" i="12" s="1"/>
  <c r="K74" i="6"/>
  <c r="D127" i="12" s="1"/>
  <c r="K75" i="6"/>
  <c r="D81" i="12" s="1"/>
  <c r="K77" i="6"/>
  <c r="D123" i="12" s="1"/>
  <c r="K78" i="6"/>
  <c r="D83" i="12" s="1"/>
  <c r="K79" i="6"/>
  <c r="D197" i="12" s="1"/>
  <c r="K80" i="6"/>
  <c r="D106" i="12" s="1"/>
  <c r="K81" i="6"/>
  <c r="D54" i="12" s="1"/>
  <c r="K82" i="6"/>
  <c r="D84" i="12" s="1"/>
  <c r="K85" i="6"/>
  <c r="D52" i="12" s="1"/>
  <c r="K86" i="6"/>
  <c r="K87" i="6"/>
  <c r="O21" i="12" s="1"/>
  <c r="K88" i="6"/>
  <c r="O28" i="12" s="1"/>
  <c r="K89" i="6"/>
  <c r="O32" i="12" s="1"/>
  <c r="K90" i="6"/>
  <c r="K91" i="6"/>
  <c r="K92" i="6"/>
  <c r="D45" i="12" s="1"/>
  <c r="K93" i="6"/>
  <c r="K94" i="6"/>
  <c r="D97" i="12" s="1"/>
  <c r="K95" i="6"/>
  <c r="K96" i="6"/>
  <c r="K97" i="6"/>
  <c r="K98" i="6"/>
  <c r="D150" i="12" s="1"/>
  <c r="K101" i="6"/>
  <c r="D149" i="12" s="1"/>
  <c r="K102" i="6"/>
  <c r="D38" i="12" s="1"/>
  <c r="K103" i="6"/>
  <c r="D188" i="12" s="1"/>
  <c r="K104" i="6"/>
  <c r="K105" i="6"/>
  <c r="D195" i="12" s="1"/>
  <c r="K107" i="6"/>
  <c r="O30" i="12" s="1"/>
  <c r="K108" i="6"/>
  <c r="K109" i="6"/>
  <c r="O22" i="12" s="1"/>
  <c r="K110" i="6"/>
  <c r="O51" i="12" s="1"/>
  <c r="K111" i="6"/>
  <c r="O37" i="12" s="1"/>
  <c r="K112" i="6"/>
  <c r="O54" i="12" s="1"/>
  <c r="K113" i="6"/>
  <c r="O24" i="12" s="1"/>
  <c r="K114" i="6"/>
  <c r="D138" i="12" s="1"/>
  <c r="K115" i="6"/>
  <c r="D170" i="12" s="1"/>
  <c r="K116" i="6"/>
  <c r="D58" i="12" s="1"/>
  <c r="K117" i="6"/>
  <c r="D204" i="12" s="1"/>
  <c r="K118" i="6"/>
  <c r="D70" i="12" s="1"/>
  <c r="K119" i="6"/>
  <c r="D80" i="12" s="1"/>
  <c r="K121" i="6"/>
  <c r="D26" i="12" s="1"/>
  <c r="K123" i="6"/>
  <c r="D147" i="12" s="1"/>
  <c r="K124" i="6"/>
  <c r="K125" i="6"/>
  <c r="K126" i="6"/>
  <c r="D136" i="12" s="1"/>
  <c r="K53" i="6"/>
  <c r="D177" i="12" s="1"/>
  <c r="K12" i="6"/>
  <c r="Z54" i="12" s="1"/>
  <c r="K13" i="6"/>
  <c r="Z20" i="12" s="1"/>
  <c r="K14" i="6"/>
  <c r="Z33" i="12" s="1"/>
  <c r="K15" i="6"/>
  <c r="AK18" i="12" s="1"/>
  <c r="K16" i="6"/>
  <c r="Z40" i="12" s="1"/>
  <c r="K17" i="6"/>
  <c r="Z61" i="12" s="1"/>
  <c r="K18" i="6"/>
  <c r="Z58" i="12" s="1"/>
  <c r="K19" i="6"/>
  <c r="Z31" i="12" s="1"/>
  <c r="K20" i="6"/>
  <c r="Z50" i="12" s="1"/>
  <c r="K21" i="6"/>
  <c r="Z67" i="12" s="1"/>
  <c r="K22" i="6"/>
  <c r="Z46" i="12" s="1"/>
  <c r="K23" i="6"/>
  <c r="K24" i="6"/>
  <c r="Z60" i="12" s="1"/>
  <c r="K25" i="6"/>
  <c r="Z74" i="12" s="1"/>
  <c r="K26" i="6"/>
  <c r="Z72" i="12" s="1"/>
  <c r="K11" i="6"/>
  <c r="AK20" i="12" s="1"/>
  <c r="Y75" i="12"/>
  <c r="Y31" i="12"/>
  <c r="Y54" i="12"/>
  <c r="Y76" i="12"/>
  <c r="Y45" i="12"/>
  <c r="Y65" i="12"/>
  <c r="Y70" i="12"/>
  <c r="Y27" i="12"/>
  <c r="Y20" i="12"/>
  <c r="Y56" i="12"/>
  <c r="Y57" i="12"/>
  <c r="Y77" i="12"/>
  <c r="Y71" i="12"/>
  <c r="Y62" i="12"/>
  <c r="Y68" i="12"/>
  <c r="Y36" i="12"/>
  <c r="Y38" i="12"/>
  <c r="Y29" i="12"/>
  <c r="Y78" i="12"/>
  <c r="Y35" i="12"/>
  <c r="Y55" i="12"/>
  <c r="Y42" i="12"/>
  <c r="Y52" i="12"/>
  <c r="Y30" i="12"/>
  <c r="Y48" i="12"/>
  <c r="Y59" i="12"/>
  <c r="K14" i="5"/>
  <c r="AJ19" i="12" s="1"/>
  <c r="N42" i="12"/>
  <c r="N24" i="12"/>
  <c r="N50" i="12"/>
  <c r="N35" i="12"/>
  <c r="N28" i="12"/>
  <c r="N47" i="12"/>
  <c r="N52" i="12"/>
  <c r="N41" i="12"/>
  <c r="N21" i="12"/>
  <c r="N34" i="12"/>
  <c r="N44" i="12"/>
  <c r="N43" i="12"/>
  <c r="N55" i="12"/>
  <c r="N49" i="12"/>
  <c r="C75" i="12"/>
  <c r="C147" i="12"/>
  <c r="C117" i="12"/>
  <c r="C59" i="12"/>
  <c r="C37" i="12"/>
  <c r="C150" i="12"/>
  <c r="C54" i="12"/>
  <c r="C51" i="12"/>
  <c r="C153" i="12"/>
  <c r="C42" i="12"/>
  <c r="C95" i="12"/>
  <c r="C135" i="12"/>
  <c r="C172" i="12"/>
  <c r="C45" i="12"/>
  <c r="C131" i="12"/>
  <c r="C138" i="12"/>
  <c r="C66" i="12"/>
  <c r="C107" i="12"/>
  <c r="C87" i="12"/>
  <c r="C79" i="12"/>
  <c r="C120" i="12"/>
  <c r="C149" i="12"/>
  <c r="C102" i="12"/>
  <c r="C201" i="12"/>
  <c r="C47" i="12"/>
  <c r="C136" i="12"/>
  <c r="C191" i="12"/>
  <c r="C99" i="12"/>
  <c r="C162" i="12"/>
  <c r="C199" i="12"/>
  <c r="C190" i="12"/>
  <c r="C62" i="12"/>
  <c r="C186" i="12"/>
  <c r="C165" i="12"/>
  <c r="C55" i="12"/>
  <c r="C40" i="12"/>
  <c r="C164" i="12"/>
  <c r="C125" i="12"/>
  <c r="C174" i="12"/>
  <c r="C108" i="12"/>
  <c r="C82" i="12"/>
  <c r="C132" i="12"/>
  <c r="C53" i="12"/>
  <c r="K30" i="5"/>
  <c r="Y32" i="12" s="1"/>
  <c r="K31" i="5"/>
  <c r="Y72" i="12" s="1"/>
  <c r="K32" i="5"/>
  <c r="Y25" i="12" s="1"/>
  <c r="K33" i="5"/>
  <c r="Y40" i="12" s="1"/>
  <c r="K34" i="5"/>
  <c r="Y24" i="12" s="1"/>
  <c r="K35" i="5"/>
  <c r="Y58" i="12" s="1"/>
  <c r="K36" i="5"/>
  <c r="Y69" i="12" s="1"/>
  <c r="K37" i="5"/>
  <c r="Y50" i="12" s="1"/>
  <c r="K38" i="5"/>
  <c r="Y46" i="12" s="1"/>
  <c r="K39" i="5"/>
  <c r="Y67" i="12" s="1"/>
  <c r="K41" i="5"/>
  <c r="Y28" i="12" s="1"/>
  <c r="K42" i="5"/>
  <c r="Y63" i="12" s="1"/>
  <c r="K43" i="5"/>
  <c r="Y60" i="12" s="1"/>
  <c r="K44" i="5"/>
  <c r="K45" i="5"/>
  <c r="C76" i="12" s="1"/>
  <c r="K46" i="5"/>
  <c r="C177" i="12" s="1"/>
  <c r="K47" i="5"/>
  <c r="C128" i="12" s="1"/>
  <c r="K48" i="5"/>
  <c r="K49" i="5"/>
  <c r="K50" i="5"/>
  <c r="C35" i="12" s="1"/>
  <c r="K51" i="5"/>
  <c r="C18" i="12" s="1"/>
  <c r="K54" i="5"/>
  <c r="C118" i="12" s="1"/>
  <c r="K55" i="5"/>
  <c r="C98" i="12" s="1"/>
  <c r="K56" i="5"/>
  <c r="K57" i="5"/>
  <c r="K58" i="5"/>
  <c r="K59" i="5"/>
  <c r="C179" i="12" s="1"/>
  <c r="K60" i="5"/>
  <c r="C78" i="12" s="1"/>
  <c r="K61" i="5"/>
  <c r="C127" i="12" s="1"/>
  <c r="K62" i="5"/>
  <c r="C180" i="12" s="1"/>
  <c r="K63" i="5"/>
  <c r="C156" i="12" s="1"/>
  <c r="K64" i="5"/>
  <c r="C106" i="12" s="1"/>
  <c r="K66" i="5"/>
  <c r="K68" i="5"/>
  <c r="C169" i="12" s="1"/>
  <c r="K69" i="5"/>
  <c r="C176" i="12" s="1"/>
  <c r="K70" i="5"/>
  <c r="C123" i="12" s="1"/>
  <c r="K71" i="5"/>
  <c r="C112" i="12" s="1"/>
  <c r="K72" i="5"/>
  <c r="K73" i="5"/>
  <c r="C77" i="12" s="1"/>
  <c r="K76" i="5"/>
  <c r="C27" i="12" s="1"/>
  <c r="K77" i="5"/>
  <c r="K78" i="5"/>
  <c r="C61" i="12" s="1"/>
  <c r="K79" i="5"/>
  <c r="K80" i="5"/>
  <c r="C133" i="12" s="1"/>
  <c r="K81" i="5"/>
  <c r="C72" i="12" s="1"/>
  <c r="K82" i="5"/>
  <c r="K83" i="5"/>
  <c r="C189" i="12" s="1"/>
  <c r="K84" i="5"/>
  <c r="K85" i="5"/>
  <c r="K86" i="5"/>
  <c r="C86" i="12" s="1"/>
  <c r="K87" i="5"/>
  <c r="C34" i="12" s="1"/>
  <c r="K90" i="5"/>
  <c r="C38" i="12" s="1"/>
  <c r="K91" i="5"/>
  <c r="C68" i="12" s="1"/>
  <c r="K92" i="5"/>
  <c r="C100" i="12" s="1"/>
  <c r="K93" i="5"/>
  <c r="C113" i="12" s="1"/>
  <c r="K94" i="5"/>
  <c r="C111" i="12" s="1"/>
  <c r="K95" i="5"/>
  <c r="C182" i="12" s="1"/>
  <c r="K96" i="5"/>
  <c r="C103" i="12" s="1"/>
  <c r="K97" i="5"/>
  <c r="C155" i="12" s="1"/>
  <c r="K98" i="5"/>
  <c r="C204" i="12" s="1"/>
  <c r="K99" i="5"/>
  <c r="K100" i="5"/>
  <c r="K102" i="5"/>
  <c r="K104" i="5"/>
  <c r="C188" i="12" s="1"/>
  <c r="K108" i="5"/>
  <c r="N40" i="12" s="1"/>
  <c r="K109" i="5"/>
  <c r="N54" i="12" s="1"/>
  <c r="K110" i="5"/>
  <c r="N22" i="12" s="1"/>
  <c r="K111" i="5"/>
  <c r="N18" i="12" s="1"/>
  <c r="K112" i="5"/>
  <c r="N48" i="12" s="1"/>
  <c r="K113" i="5"/>
  <c r="N45" i="12" s="1"/>
  <c r="K114" i="5"/>
  <c r="N51" i="12" s="1"/>
  <c r="K29" i="5"/>
  <c r="Y34" i="12" s="1"/>
  <c r="B2" i="3"/>
  <c r="C2" i="3"/>
  <c r="D2" i="3"/>
  <c r="A2" i="3"/>
  <c r="X69" i="12"/>
  <c r="X50" i="12"/>
  <c r="X58" i="12"/>
  <c r="X31" i="12"/>
  <c r="X67" i="12"/>
  <c r="X54" i="12"/>
  <c r="X61" i="12"/>
  <c r="X51" i="12"/>
  <c r="X76" i="12"/>
  <c r="X65" i="12"/>
  <c r="X19" i="12"/>
  <c r="X66" i="12"/>
  <c r="X70" i="12"/>
  <c r="X43" i="12"/>
  <c r="X27" i="12"/>
  <c r="X53" i="12"/>
  <c r="X22" i="12"/>
  <c r="X37" i="12"/>
  <c r="X73" i="12"/>
  <c r="X57" i="12"/>
  <c r="X44" i="12"/>
  <c r="X77" i="12"/>
  <c r="X71" i="12"/>
  <c r="AD71" i="12" s="1"/>
  <c r="AE71" i="12" s="1" a="1"/>
  <c r="AE71" i="12" s="1"/>
  <c r="X62" i="12"/>
  <c r="X68" i="12"/>
  <c r="X36" i="12"/>
  <c r="X47" i="12"/>
  <c r="X38" i="12"/>
  <c r="X29" i="12"/>
  <c r="X78" i="12"/>
  <c r="X49" i="12"/>
  <c r="X35" i="12"/>
  <c r="X55" i="12"/>
  <c r="X42" i="12"/>
  <c r="X52" i="12"/>
  <c r="X30" i="12"/>
  <c r="X48" i="12"/>
  <c r="X59" i="12"/>
  <c r="X28" i="12"/>
  <c r="M24" i="12"/>
  <c r="M35" i="12"/>
  <c r="M28" i="12"/>
  <c r="M48" i="12"/>
  <c r="M40" i="12"/>
  <c r="M41" i="12"/>
  <c r="M21" i="12"/>
  <c r="M54" i="12"/>
  <c r="M55" i="12"/>
  <c r="M31" i="12"/>
  <c r="B112" i="12"/>
  <c r="B69" i="12"/>
  <c r="B137" i="12"/>
  <c r="B25" i="12"/>
  <c r="B122" i="12"/>
  <c r="B80" i="12"/>
  <c r="B91" i="12"/>
  <c r="B42" i="12"/>
  <c r="B135" i="12"/>
  <c r="B26" i="12"/>
  <c r="B114" i="12"/>
  <c r="B192" i="12"/>
  <c r="B144" i="12"/>
  <c r="B109" i="12"/>
  <c r="B200" i="12"/>
  <c r="B81" i="12"/>
  <c r="B204" i="12"/>
  <c r="B138" i="12"/>
  <c r="B179" i="12"/>
  <c r="B149" i="12"/>
  <c r="B134" i="12"/>
  <c r="B188" i="12"/>
  <c r="B31" i="12"/>
  <c r="B167" i="12"/>
  <c r="B129" i="12"/>
  <c r="B99" i="12"/>
  <c r="B190" i="12"/>
  <c r="B62" i="12"/>
  <c r="B186" i="12"/>
  <c r="B165" i="12"/>
  <c r="B82" i="12"/>
  <c r="B132" i="12"/>
  <c r="V24" i="4"/>
  <c r="B128" i="12" s="1"/>
  <c r="V25" i="4"/>
  <c r="B70" i="12" s="1"/>
  <c r="V26" i="4"/>
  <c r="B59" i="12" s="1"/>
  <c r="V27" i="4"/>
  <c r="B35" i="12" s="1"/>
  <c r="V28" i="4"/>
  <c r="V29" i="4"/>
  <c r="B48" i="12" s="1"/>
  <c r="V30" i="4"/>
  <c r="V31" i="4"/>
  <c r="B156" i="12" s="1"/>
  <c r="V32" i="4"/>
  <c r="B197" i="12" s="1"/>
  <c r="V34" i="4"/>
  <c r="V35" i="4"/>
  <c r="V36" i="4"/>
  <c r="V37" i="4"/>
  <c r="B39" i="12" s="1"/>
  <c r="V38" i="4"/>
  <c r="V39" i="4"/>
  <c r="B106" i="12" s="1"/>
  <c r="H106" i="12" s="1"/>
  <c r="V40" i="4"/>
  <c r="V42" i="4"/>
  <c r="B184" i="12" s="1"/>
  <c r="V43" i="4"/>
  <c r="B141" i="12" s="1"/>
  <c r="V44" i="4"/>
  <c r="B100" i="12" s="1"/>
  <c r="V45" i="4"/>
  <c r="B72" i="12" s="1"/>
  <c r="V46" i="4"/>
  <c r="B131" i="12" s="1"/>
  <c r="V47" i="4"/>
  <c r="B117" i="12" s="1"/>
  <c r="V48" i="4"/>
  <c r="V49" i="4"/>
  <c r="V50" i="4"/>
  <c r="B143" i="12" s="1"/>
  <c r="V51" i="4"/>
  <c r="B32" i="12" s="1"/>
  <c r="V52" i="4"/>
  <c r="V53" i="4"/>
  <c r="B150" i="12" s="1"/>
  <c r="V54" i="4"/>
  <c r="V55" i="4"/>
  <c r="V56" i="4"/>
  <c r="B97" i="12" s="1"/>
  <c r="V57" i="4"/>
  <c r="V58" i="4"/>
  <c r="V59" i="4"/>
  <c r="B107" i="12" s="1"/>
  <c r="V60" i="4"/>
  <c r="V61" i="4"/>
  <c r="V62" i="4"/>
  <c r="V63" i="4"/>
  <c r="V64" i="4"/>
  <c r="B111" i="12" s="1"/>
  <c r="V65" i="4"/>
  <c r="V66" i="4"/>
  <c r="B79" i="12" s="1"/>
  <c r="V67" i="4"/>
  <c r="B203" i="12" s="1"/>
  <c r="V68" i="4"/>
  <c r="B113" i="12" s="1"/>
  <c r="V69" i="4"/>
  <c r="V70" i="4"/>
  <c r="V71" i="4"/>
  <c r="V72" i="4"/>
  <c r="B58" i="12" s="1"/>
  <c r="V73" i="4"/>
  <c r="V74" i="4"/>
  <c r="V75" i="4"/>
  <c r="B160" i="12" s="1"/>
  <c r="V76" i="4"/>
  <c r="B120" i="12" s="1"/>
  <c r="V77" i="4"/>
  <c r="B171" i="12" s="1"/>
  <c r="V78" i="4"/>
  <c r="B94" i="12" s="1"/>
  <c r="V80" i="4"/>
  <c r="V81" i="4"/>
  <c r="V82" i="4"/>
  <c r="M22" i="12" s="1"/>
  <c r="V83" i="4"/>
  <c r="M18" i="12" s="1"/>
  <c r="V84" i="4"/>
  <c r="M25" i="12" s="1"/>
  <c r="V85" i="4"/>
  <c r="V86" i="4"/>
  <c r="M32" i="12" s="1"/>
  <c r="V87" i="4"/>
  <c r="V88" i="4"/>
  <c r="M49" i="12" s="1"/>
  <c r="V89" i="4"/>
  <c r="M34" i="12" s="1"/>
  <c r="V90" i="4"/>
  <c r="V3" i="4"/>
  <c r="AI19" i="12" s="1"/>
  <c r="V4" i="4"/>
  <c r="V5" i="4"/>
  <c r="X25" i="12" s="1"/>
  <c r="V6" i="4"/>
  <c r="X41" i="12" s="1"/>
  <c r="V7" i="4"/>
  <c r="X40" i="12" s="1"/>
  <c r="V8" i="4"/>
  <c r="V9" i="4"/>
  <c r="X23" i="12" s="1"/>
  <c r="V10" i="4"/>
  <c r="X20" i="12" s="1"/>
  <c r="V11" i="4"/>
  <c r="V12" i="4"/>
  <c r="X18" i="12" s="1"/>
  <c r="V13" i="4"/>
  <c r="V14" i="4"/>
  <c r="B21" i="12" s="1"/>
  <c r="V15" i="4"/>
  <c r="B187" i="12" s="1"/>
  <c r="V16" i="4"/>
  <c r="V17" i="4"/>
  <c r="V18" i="4"/>
  <c r="B24" i="12" s="1"/>
  <c r="V19" i="4"/>
  <c r="V20" i="4"/>
  <c r="V22" i="4"/>
  <c r="B118" i="12" s="1"/>
  <c r="V23" i="4"/>
  <c r="V2" i="4"/>
  <c r="AI18" i="12" s="1"/>
  <c r="F61" i="12" l="1"/>
  <c r="AB75" i="12"/>
  <c r="AA35" i="12"/>
  <c r="F55" i="12"/>
  <c r="B45" i="12"/>
  <c r="E47" i="12"/>
  <c r="F51" i="12"/>
  <c r="E32" i="12"/>
  <c r="C41" i="12"/>
  <c r="C25" i="12"/>
  <c r="E49" i="12"/>
  <c r="AB73" i="12"/>
  <c r="F197" i="12"/>
  <c r="C19" i="12"/>
  <c r="E67" i="12"/>
  <c r="P35" i="12"/>
  <c r="Q18" i="12"/>
  <c r="B61" i="12"/>
  <c r="D42" i="12"/>
  <c r="D120" i="12"/>
  <c r="AA29" i="12"/>
  <c r="AA64" i="12"/>
  <c r="D64" i="12"/>
  <c r="Q46" i="12"/>
  <c r="B33" i="12"/>
  <c r="B89" i="12"/>
  <c r="Z34" i="12"/>
  <c r="D51" i="12"/>
  <c r="E60" i="12"/>
  <c r="E62" i="12"/>
  <c r="E19" i="12"/>
  <c r="AA67" i="12"/>
  <c r="AD67" i="12" s="1"/>
  <c r="AE67" i="12" s="1" a="1"/>
  <c r="AE67" i="12" s="1"/>
  <c r="B191" i="12"/>
  <c r="D18" i="12"/>
  <c r="O55" i="12"/>
  <c r="AB21" i="12"/>
  <c r="F108" i="12"/>
  <c r="E91" i="12"/>
  <c r="E20" i="12"/>
  <c r="AA24" i="12"/>
  <c r="AA31" i="12"/>
  <c r="E109" i="12"/>
  <c r="AB26" i="12"/>
  <c r="B52" i="12"/>
  <c r="H52" i="12" s="1"/>
  <c r="I52" i="12" s="1" a="1"/>
  <c r="I52" i="12" s="1"/>
  <c r="B75" i="12"/>
  <c r="E36" i="12"/>
  <c r="P24" i="12"/>
  <c r="F37" i="12"/>
  <c r="F78" i="12"/>
  <c r="D167" i="12"/>
  <c r="D68" i="12"/>
  <c r="C46" i="12"/>
  <c r="Z35" i="12"/>
  <c r="Z22" i="12"/>
  <c r="AA77" i="12"/>
  <c r="E27" i="12"/>
  <c r="E92" i="12"/>
  <c r="P42" i="12"/>
  <c r="AA55" i="12"/>
  <c r="F86" i="12"/>
  <c r="O19" i="12"/>
  <c r="C48" i="12"/>
  <c r="E156" i="12"/>
  <c r="O53" i="12"/>
  <c r="B145" i="12"/>
  <c r="C33" i="12"/>
  <c r="D19" i="12"/>
  <c r="O43" i="12"/>
  <c r="AA27" i="12"/>
  <c r="E51" i="12"/>
  <c r="E46" i="12"/>
  <c r="F24" i="12"/>
  <c r="Q29" i="12"/>
  <c r="AB24" i="12"/>
  <c r="AB54" i="12"/>
  <c r="AD54" i="12" s="1"/>
  <c r="AE54" i="12" s="1" a="1"/>
  <c r="AE54" i="12" s="1"/>
  <c r="F181" i="12"/>
  <c r="H181" i="12" s="1"/>
  <c r="I181" i="12" s="1" a="1"/>
  <c r="I181" i="12" s="1"/>
  <c r="C101" i="12"/>
  <c r="B98" i="12"/>
  <c r="C28" i="12"/>
  <c r="C52" i="12"/>
  <c r="N20" i="12"/>
  <c r="K60" i="6"/>
  <c r="D50" i="12" s="1"/>
  <c r="D130" i="12"/>
  <c r="E84" i="12"/>
  <c r="E102" i="12"/>
  <c r="P40" i="12"/>
  <c r="F103" i="12"/>
  <c r="AB43" i="12"/>
  <c r="D198" i="12"/>
  <c r="D168" i="12"/>
  <c r="AC35" i="12"/>
  <c r="AD35" i="12" s="1"/>
  <c r="AE35" i="12" s="1" a="1"/>
  <c r="AE35" i="12" s="1"/>
  <c r="B36" i="12"/>
  <c r="AD59" i="12"/>
  <c r="AE59" i="12" s="1" a="1"/>
  <c r="AE59" i="12" s="1"/>
  <c r="C32" i="12"/>
  <c r="E24" i="12"/>
  <c r="AA63" i="12"/>
  <c r="E23" i="12"/>
  <c r="AA62" i="12"/>
  <c r="AD62" i="12" s="1"/>
  <c r="AE62" i="12" s="1" a="1"/>
  <c r="AE62" i="12" s="1"/>
  <c r="F39" i="12"/>
  <c r="C58" i="12"/>
  <c r="C23" i="12"/>
  <c r="Y44" i="12"/>
  <c r="D69" i="12"/>
  <c r="AA51" i="12"/>
  <c r="E33" i="12"/>
  <c r="E22" i="12"/>
  <c r="E87" i="12"/>
  <c r="P20" i="12"/>
  <c r="Q31" i="12"/>
  <c r="F59" i="12"/>
  <c r="F109" i="12"/>
  <c r="AB48" i="12"/>
  <c r="AD48" i="12" s="1"/>
  <c r="AE48" i="12" s="1" a="1"/>
  <c r="AE48" i="12" s="1"/>
  <c r="F175" i="12"/>
  <c r="F48" i="12"/>
  <c r="O50" i="12"/>
  <c r="AA37" i="12"/>
  <c r="F27" i="12"/>
  <c r="F157" i="12"/>
  <c r="D21" i="12"/>
  <c r="C196" i="12"/>
  <c r="B85" i="12"/>
  <c r="AD44" i="12"/>
  <c r="AE44" i="12" s="1" a="1"/>
  <c r="AE44" i="12" s="1"/>
  <c r="K74" i="5"/>
  <c r="C167" i="12" s="1"/>
  <c r="H167" i="12" s="1"/>
  <c r="I167" i="12" s="1" a="1"/>
  <c r="I167" i="12" s="1"/>
  <c r="K40" i="5"/>
  <c r="Y51" i="12" s="1"/>
  <c r="AD51" i="12" s="1"/>
  <c r="AE51" i="12" s="1" a="1"/>
  <c r="AE51" i="12" s="1"/>
  <c r="C80" i="12"/>
  <c r="O25" i="12"/>
  <c r="D49" i="12"/>
  <c r="D173" i="12"/>
  <c r="D179" i="12"/>
  <c r="E43" i="12"/>
  <c r="F153" i="12"/>
  <c r="Q33" i="12"/>
  <c r="N23" i="12"/>
  <c r="E73" i="12"/>
  <c r="AD77" i="12"/>
  <c r="AE77" i="12" s="1" a="1"/>
  <c r="AE77" i="12" s="1"/>
  <c r="H118" i="12"/>
  <c r="AD57" i="12"/>
  <c r="AE57" i="12" s="1" a="1"/>
  <c r="AE57" i="12" s="1"/>
  <c r="X34" i="12"/>
  <c r="C31" i="12"/>
  <c r="C26" i="12"/>
  <c r="H26" i="12" s="1"/>
  <c r="I26" i="12" s="1" a="1"/>
  <c r="I26" i="12" s="1"/>
  <c r="Y37" i="12"/>
  <c r="D102" i="12"/>
  <c r="D24" i="12"/>
  <c r="E37" i="12"/>
  <c r="AA45" i="12"/>
  <c r="P18" i="12"/>
  <c r="AB18" i="12"/>
  <c r="F25" i="12"/>
  <c r="F93" i="12"/>
  <c r="AB42" i="12"/>
  <c r="AD42" i="12" s="1"/>
  <c r="AE42" i="12" s="1" a="1"/>
  <c r="AE42" i="12" s="1"/>
  <c r="F44" i="12"/>
  <c r="Q27" i="12"/>
  <c r="Q19" i="12"/>
  <c r="E71" i="12"/>
  <c r="H188" i="12"/>
  <c r="N36" i="12"/>
  <c r="D32" i="12"/>
  <c r="AA40" i="12"/>
  <c r="E18" i="12"/>
  <c r="E42" i="12"/>
  <c r="E31" i="12"/>
  <c r="AA28" i="12"/>
  <c r="AD28" i="12" s="1"/>
  <c r="AE28" i="12" s="1" a="1"/>
  <c r="AE28" i="12" s="1"/>
  <c r="Q21" i="12"/>
  <c r="AB69" i="12"/>
  <c r="F158" i="12"/>
  <c r="F35" i="12"/>
  <c r="Q26" i="12"/>
  <c r="F74" i="12"/>
  <c r="E44" i="12"/>
  <c r="B90" i="12"/>
  <c r="AD55" i="12"/>
  <c r="AE55" i="12" s="1" a="1"/>
  <c r="AE55" i="12" s="1"/>
  <c r="K88" i="5"/>
  <c r="N26" i="12"/>
  <c r="Y22" i="12"/>
  <c r="D31" i="12"/>
  <c r="D89" i="12"/>
  <c r="Z32" i="12"/>
  <c r="AA53" i="12"/>
  <c r="E40" i="12"/>
  <c r="F54" i="12"/>
  <c r="AB36" i="12"/>
  <c r="F97" i="12"/>
  <c r="F200" i="12"/>
  <c r="AB27" i="12"/>
  <c r="F178" i="12"/>
  <c r="AO18" i="12"/>
  <c r="AP18" i="12" s="1" a="1"/>
  <c r="AP18" i="12" s="1"/>
  <c r="B38" i="12"/>
  <c r="H38" i="12" s="1"/>
  <c r="I38" i="12" s="1" a="1"/>
  <c r="I38" i="12" s="1"/>
  <c r="B29" i="12"/>
  <c r="B53" i="12"/>
  <c r="K120" i="6"/>
  <c r="Z24" i="12"/>
  <c r="AA20" i="12"/>
  <c r="AA21" i="12"/>
  <c r="E172" i="12"/>
  <c r="E59" i="12"/>
  <c r="AA48" i="12"/>
  <c r="F46" i="12"/>
  <c r="Q23" i="12"/>
  <c r="C185" i="12"/>
  <c r="B103" i="12"/>
  <c r="C20" i="12"/>
  <c r="C50" i="12"/>
  <c r="E26" i="12"/>
  <c r="E38" i="12"/>
  <c r="E146" i="12"/>
  <c r="AA22" i="12"/>
  <c r="AD22" i="12" s="1"/>
  <c r="AE22" i="12" s="1" a="1"/>
  <c r="AE22" i="12" s="1"/>
  <c r="E25" i="12"/>
  <c r="H25" i="12" s="1"/>
  <c r="I25" i="12" s="1" a="1"/>
  <c r="I25" i="12" s="1"/>
  <c r="E41" i="12"/>
  <c r="AA30" i="12"/>
  <c r="AD30" i="12" s="1"/>
  <c r="AE30" i="12" s="1" a="1"/>
  <c r="AE30" i="12" s="1"/>
  <c r="AA79" i="12"/>
  <c r="Q24" i="12"/>
  <c r="B116" i="12"/>
  <c r="P19" i="12"/>
  <c r="E142" i="12"/>
  <c r="AD58" i="12"/>
  <c r="AE58" i="12" s="1" a="1"/>
  <c r="AE58" i="12" s="1"/>
  <c r="C57" i="12"/>
  <c r="D25" i="12"/>
  <c r="D47" i="12"/>
  <c r="E21" i="12"/>
  <c r="H21" i="12" s="1"/>
  <c r="I21" i="12" s="1" a="1"/>
  <c r="I21" i="12" s="1"/>
  <c r="B40" i="12"/>
  <c r="B155" i="12"/>
  <c r="H155" i="12" s="1"/>
  <c r="AD29" i="12"/>
  <c r="AE29" i="12" s="1" a="1"/>
  <c r="AE29" i="12" s="1"/>
  <c r="C144" i="12"/>
  <c r="Y23" i="12"/>
  <c r="D141" i="12"/>
  <c r="Z25" i="12"/>
  <c r="Z37" i="12"/>
  <c r="AA36" i="12"/>
  <c r="E35" i="12"/>
  <c r="AA33" i="12"/>
  <c r="AB61" i="12"/>
  <c r="AB20" i="12"/>
  <c r="Q28" i="12"/>
  <c r="AB23" i="12"/>
  <c r="AB45" i="12"/>
  <c r="E65" i="12"/>
  <c r="B125" i="12"/>
  <c r="AD38" i="12"/>
  <c r="AE38" i="12" s="1" a="1"/>
  <c r="AE38" i="12" s="1"/>
  <c r="C69" i="12"/>
  <c r="H69" i="12" s="1"/>
  <c r="I69" i="12" s="1" a="1"/>
  <c r="I69" i="12" s="1"/>
  <c r="C29" i="12"/>
  <c r="N30" i="12"/>
  <c r="Y47" i="12"/>
  <c r="Y41" i="12"/>
  <c r="AD41" i="12" s="1"/>
  <c r="AE41" i="12" s="1" a="1"/>
  <c r="AE41" i="12" s="1"/>
  <c r="D182" i="12"/>
  <c r="E128" i="12"/>
  <c r="H128" i="12" s="1"/>
  <c r="I128" i="12" s="1" a="1"/>
  <c r="I128" i="12" s="1"/>
  <c r="AA18" i="12"/>
  <c r="E93" i="12"/>
  <c r="P21" i="12"/>
  <c r="S21" i="12" s="1"/>
  <c r="T21" i="12" s="1" a="1"/>
  <c r="T21" i="12" s="1"/>
  <c r="AA32" i="12"/>
  <c r="Q20" i="12"/>
  <c r="AB19" i="12"/>
  <c r="E194" i="12"/>
  <c r="P23" i="12"/>
  <c r="F71" i="12"/>
  <c r="AO19" i="12"/>
  <c r="AP19" i="12" s="1" a="1"/>
  <c r="AP19" i="12" s="1"/>
  <c r="AO22" i="12"/>
  <c r="AP22" i="12" s="1" a="1"/>
  <c r="AP22" i="12" s="1"/>
  <c r="AO21" i="12"/>
  <c r="AP21" i="12" s="1" a="1"/>
  <c r="AP21" i="12" s="1"/>
  <c r="AO20" i="12"/>
  <c r="AP20" i="12" s="1" a="1"/>
  <c r="AP20" i="12" s="1"/>
  <c r="AD68" i="12"/>
  <c r="AE68" i="12" s="1" a="1"/>
  <c r="AE68" i="12" s="1"/>
  <c r="AD40" i="12"/>
  <c r="AE40" i="12" s="1" a="1"/>
  <c r="AE40" i="12" s="1"/>
  <c r="AD78" i="12"/>
  <c r="AE78" i="12" s="1" a="1"/>
  <c r="AE78" i="12" s="1"/>
  <c r="AD76" i="12"/>
  <c r="AE76" i="12" s="1" a="1"/>
  <c r="AE76" i="12" s="1"/>
  <c r="AD50" i="12"/>
  <c r="AE50" i="12" s="1" a="1"/>
  <c r="AE50" i="12" s="1"/>
  <c r="AD52" i="12"/>
  <c r="AE52" i="12" s="1" a="1"/>
  <c r="AE52" i="12" s="1"/>
  <c r="AD69" i="12"/>
  <c r="AE69" i="12" s="1" a="1"/>
  <c r="AE69" i="12" s="1"/>
  <c r="AD70" i="12"/>
  <c r="AE70" i="12" s="1" a="1"/>
  <c r="AE70" i="12" s="1"/>
  <c r="AD27" i="12"/>
  <c r="AE27" i="12" s="1" a="1"/>
  <c r="AE27" i="12" s="1"/>
  <c r="H62" i="12"/>
  <c r="I62" i="12" s="1" a="1"/>
  <c r="I62" i="12" s="1"/>
  <c r="AD25" i="12"/>
  <c r="AE25" i="12" s="1" a="1"/>
  <c r="AE25" i="12" s="1"/>
  <c r="AD31" i="12"/>
  <c r="AE31" i="12" s="1" a="1"/>
  <c r="AE31" i="12" s="1"/>
  <c r="S18" i="12"/>
  <c r="T18" i="12" s="1" a="1"/>
  <c r="T18" i="12" s="1"/>
  <c r="H79" i="12"/>
  <c r="S24" i="12"/>
  <c r="T24" i="12" s="1" a="1"/>
  <c r="T24" i="12" s="1"/>
  <c r="H156" i="12"/>
  <c r="I156" i="12" s="1" a="1"/>
  <c r="I156" i="12" s="1"/>
  <c r="H190" i="12"/>
  <c r="H99" i="12"/>
  <c r="S40" i="12"/>
  <c r="T40" i="12" s="1" a="1"/>
  <c r="T40" i="12" s="1"/>
  <c r="H42" i="12"/>
  <c r="I42" i="12" s="1" a="1"/>
  <c r="I42" i="12" s="1"/>
  <c r="S32" i="12"/>
  <c r="T32" i="12" s="1" a="1"/>
  <c r="T32" i="12" s="1"/>
  <c r="S22" i="12"/>
  <c r="T22" i="12" s="1" a="1"/>
  <c r="T22" i="12" s="1"/>
  <c r="S19" i="12"/>
  <c r="T19" i="12" s="1" a="1"/>
  <c r="T19" i="12" s="1"/>
  <c r="H45" i="12"/>
  <c r="S53" i="12"/>
  <c r="T53" i="12" s="1" a="1"/>
  <c r="T53" i="12" s="1"/>
  <c r="S55" i="12"/>
  <c r="T55" i="12" s="1" a="1"/>
  <c r="T55" i="12" s="1"/>
  <c r="S38" i="12"/>
  <c r="T38" i="12" s="1" a="1"/>
  <c r="T38" i="12" s="1"/>
  <c r="S28" i="12"/>
  <c r="T28" i="12" s="1" a="1"/>
  <c r="T28" i="12" s="1"/>
  <c r="S23" i="12"/>
  <c r="T23" i="12" s="1" a="1"/>
  <c r="T23" i="12" s="1"/>
  <c r="H107" i="12"/>
  <c r="S54" i="12"/>
  <c r="T54" i="12" s="1" a="1"/>
  <c r="T54" i="12" s="1"/>
  <c r="S46" i="12"/>
  <c r="T46" i="12" s="1" a="1"/>
  <c r="T46" i="12" s="1"/>
  <c r="H185" i="12"/>
  <c r="I185" i="12" s="1" a="1"/>
  <c r="I185" i="12" s="1"/>
  <c r="H191" i="12"/>
  <c r="I191" i="12" s="1" a="1"/>
  <c r="I191" i="12" s="1"/>
  <c r="H120" i="12"/>
  <c r="I120" i="12" s="1" a="1"/>
  <c r="I120" i="12" s="1"/>
  <c r="H143" i="12"/>
  <c r="I143" i="12" s="1" a="1"/>
  <c r="I143" i="12" s="1"/>
  <c r="H101" i="12"/>
  <c r="I101" i="12" s="1" a="1"/>
  <c r="I101" i="12" s="1"/>
  <c r="H71" i="12"/>
  <c r="I71" i="12" s="1" a="1"/>
  <c r="I71" i="12" s="1"/>
  <c r="H202" i="12"/>
  <c r="I202" i="12" s="1" a="1"/>
  <c r="I202" i="12" s="1"/>
  <c r="H119" i="12"/>
  <c r="I119" i="12" s="1" a="1"/>
  <c r="I119" i="12" s="1"/>
  <c r="H58" i="12"/>
  <c r="I58" i="12" s="1" a="1"/>
  <c r="I58" i="12" s="1"/>
  <c r="H198" i="12"/>
  <c r="H171" i="12"/>
  <c r="I171" i="12" s="1" a="1"/>
  <c r="I171" i="12" s="1"/>
  <c r="H168" i="12"/>
  <c r="I168" i="12" s="1" a="1"/>
  <c r="I168" i="12" s="1"/>
  <c r="H145" i="12"/>
  <c r="I145" i="12" s="1" a="1"/>
  <c r="I145" i="12" s="1"/>
  <c r="H115" i="12"/>
  <c r="I115" i="12" s="1" a="1"/>
  <c r="I115" i="12" s="1"/>
  <c r="H113" i="12"/>
  <c r="I113" i="12" s="1" a="1"/>
  <c r="I113" i="12" s="1"/>
  <c r="H142" i="12"/>
  <c r="I142" i="12" s="1" a="1"/>
  <c r="I142" i="12" s="1"/>
  <c r="H196" i="12"/>
  <c r="I196" i="12" s="1" a="1"/>
  <c r="I196" i="12" s="1"/>
  <c r="H184" i="12"/>
  <c r="I184" i="12" s="1" a="1"/>
  <c r="I184" i="12" s="1"/>
  <c r="H154" i="12"/>
  <c r="I154" i="12" s="1" a="1"/>
  <c r="I154" i="12" s="1"/>
  <c r="H110" i="12"/>
  <c r="I110" i="12" s="1" a="1"/>
  <c r="I110" i="12" s="1"/>
  <c r="H68" i="12"/>
  <c r="I68" i="12" s="1" a="1"/>
  <c r="I68" i="12" s="1"/>
  <c r="H82" i="12"/>
  <c r="I82" i="12" s="1" a="1"/>
  <c r="I82" i="12" s="1"/>
  <c r="H61" i="12"/>
  <c r="I61" i="12" s="1" a="1"/>
  <c r="I61" i="12" s="1"/>
  <c r="H48" i="12"/>
  <c r="I48" i="12" s="1" a="1"/>
  <c r="I48" i="12" s="1"/>
  <c r="H100" i="12"/>
  <c r="I100" i="12" s="1" a="1"/>
  <c r="I100" i="12" s="1"/>
  <c r="H138" i="12"/>
  <c r="I138" i="12" s="1" a="1"/>
  <c r="I138" i="12" s="1"/>
  <c r="H150" i="12"/>
  <c r="H204" i="12"/>
  <c r="H111" i="12"/>
  <c r="I111" i="12" s="1" a="1"/>
  <c r="I111" i="12" s="1"/>
  <c r="H157" i="12"/>
  <c r="I157" i="12" s="1" a="1"/>
  <c r="I157" i="12" s="1"/>
  <c r="I198" i="12" a="1"/>
  <c r="I198" i="12" s="1"/>
  <c r="V79" i="4"/>
  <c r="O45" i="12"/>
  <c r="K122" i="6"/>
  <c r="D103" i="12"/>
  <c r="H103" i="12" s="1"/>
  <c r="O29" i="12"/>
  <c r="B127" i="12"/>
  <c r="B121" i="12"/>
  <c r="D87" i="12"/>
  <c r="C30" i="12"/>
  <c r="C146" i="12"/>
  <c r="C70" i="12"/>
  <c r="H70" i="12" s="1"/>
  <c r="O35" i="12"/>
  <c r="D43" i="12"/>
  <c r="F31" i="12"/>
  <c r="F63" i="12"/>
  <c r="F179" i="12"/>
  <c r="H179" i="12" s="1"/>
  <c r="I179" i="12" s="1" a="1"/>
  <c r="I179" i="12" s="1"/>
  <c r="B182" i="12"/>
  <c r="H182" i="12" s="1"/>
  <c r="C200" i="12"/>
  <c r="H200" i="12" s="1"/>
  <c r="D75" i="12"/>
  <c r="H75" i="12" s="1"/>
  <c r="O41" i="12"/>
  <c r="F177" i="12"/>
  <c r="B172" i="12"/>
  <c r="Z75" i="12"/>
  <c r="K61" i="6"/>
  <c r="D22" i="12" s="1"/>
  <c r="F43" i="12"/>
  <c r="F172" i="12"/>
  <c r="B152" i="12"/>
  <c r="B166" i="12"/>
  <c r="B54" i="12"/>
  <c r="C124" i="12"/>
  <c r="C137" i="12"/>
  <c r="C84" i="12"/>
  <c r="Y61" i="12"/>
  <c r="AD61" i="12" s="1"/>
  <c r="AE61" i="12" s="1" a="1"/>
  <c r="AE61" i="12" s="1"/>
  <c r="D20" i="12"/>
  <c r="Y79" i="12"/>
  <c r="B60" i="12"/>
  <c r="C122" i="12"/>
  <c r="Y21" i="12"/>
  <c r="O26" i="12"/>
  <c r="D137" i="12"/>
  <c r="B189" i="12"/>
  <c r="C64" i="12"/>
  <c r="D40" i="12"/>
  <c r="H40" i="12" s="1"/>
  <c r="F80" i="12"/>
  <c r="H80" i="12" s="1"/>
  <c r="B28" i="12"/>
  <c r="B34" i="12"/>
  <c r="H34" i="12" s="1"/>
  <c r="I34" i="12" s="1" a="1"/>
  <c r="I34" i="12" s="1"/>
  <c r="B93" i="12"/>
  <c r="B151" i="12"/>
  <c r="X63" i="12"/>
  <c r="X26" i="12"/>
  <c r="M26" i="12"/>
  <c r="M45" i="12"/>
  <c r="B96" i="12"/>
  <c r="B123" i="12"/>
  <c r="H123" i="12" s="1"/>
  <c r="I123" i="12" s="1" a="1"/>
  <c r="I123" i="12" s="1"/>
  <c r="B146" i="12"/>
  <c r="X75" i="12"/>
  <c r="X56" i="12"/>
  <c r="B161" i="12"/>
  <c r="B140" i="12"/>
  <c r="B92" i="12"/>
  <c r="B20" i="12"/>
  <c r="X46" i="12"/>
  <c r="AD46" i="12" s="1"/>
  <c r="AE46" i="12" s="1" a="1"/>
  <c r="AE46" i="12" s="1"/>
  <c r="X64" i="12"/>
  <c r="M50" i="12"/>
  <c r="S50" i="12" s="1"/>
  <c r="T50" i="12" s="1" a="1"/>
  <c r="T50" i="12" s="1"/>
  <c r="M44" i="12"/>
  <c r="S44" i="12" s="1"/>
  <c r="T44" i="12" s="1" a="1"/>
  <c r="T44" i="12" s="1"/>
  <c r="B124" i="12"/>
  <c r="B65" i="12"/>
  <c r="B176" i="12"/>
  <c r="B164" i="12"/>
  <c r="H164" i="12" s="1"/>
  <c r="I164" i="12" s="1" a="1"/>
  <c r="I164" i="12" s="1"/>
  <c r="M47" i="12"/>
  <c r="M30" i="12"/>
  <c r="B130" i="12"/>
  <c r="B162" i="12"/>
  <c r="B77" i="12"/>
  <c r="B104" i="12"/>
  <c r="B199" i="12"/>
  <c r="M52" i="12"/>
  <c r="M43" i="12"/>
  <c r="S43" i="12" s="1"/>
  <c r="T43" i="12" s="1" a="1"/>
  <c r="T43" i="12" s="1"/>
  <c r="B41" i="12"/>
  <c r="B174" i="12"/>
  <c r="H174" i="12" s="1"/>
  <c r="B88" i="12"/>
  <c r="B43" i="12"/>
  <c r="X24" i="12"/>
  <c r="X45" i="12"/>
  <c r="B86" i="12"/>
  <c r="H86" i="12" s="1"/>
  <c r="B49" i="12"/>
  <c r="M36" i="12"/>
  <c r="M51" i="12"/>
  <c r="S51" i="12" s="1"/>
  <c r="T51" i="12" s="1" a="1"/>
  <c r="T51" i="12" s="1"/>
  <c r="B159" i="12"/>
  <c r="B55" i="12"/>
  <c r="H55" i="12" s="1"/>
  <c r="I55" i="12" s="1" a="1"/>
  <c r="I55" i="12" s="1"/>
  <c r="M39" i="12"/>
  <c r="M37" i="12"/>
  <c r="X21" i="12"/>
  <c r="X74" i="12"/>
  <c r="X72" i="12"/>
  <c r="AD72" i="12" s="1"/>
  <c r="AE72" i="12" s="1" a="1"/>
  <c r="AE72" i="12" s="1"/>
  <c r="X39" i="12"/>
  <c r="M33" i="12"/>
  <c r="M20" i="12"/>
  <c r="B30" i="12"/>
  <c r="B194" i="12"/>
  <c r="B83" i="12"/>
  <c r="B27" i="12"/>
  <c r="H27" i="12" s="1"/>
  <c r="I27" i="12" s="1" a="1"/>
  <c r="I27" i="12" s="1"/>
  <c r="B205" i="12"/>
  <c r="B193" i="12"/>
  <c r="B37" i="12"/>
  <c r="B133" i="12"/>
  <c r="B136" i="12"/>
  <c r="X32" i="12"/>
  <c r="X79" i="12"/>
  <c r="M29" i="12"/>
  <c r="M42" i="12"/>
  <c r="B57" i="12"/>
  <c r="B183" i="12"/>
  <c r="B51" i="12"/>
  <c r="B201" i="12"/>
  <c r="B22" i="12"/>
  <c r="B56" i="12"/>
  <c r="B177" i="12"/>
  <c r="B158" i="12"/>
  <c r="B47" i="12"/>
  <c r="B178" i="12"/>
  <c r="B50" i="12"/>
  <c r="B76" i="12"/>
  <c r="B19" i="12"/>
  <c r="X33" i="12"/>
  <c r="X60" i="12"/>
  <c r="AD60" i="12" s="1"/>
  <c r="AE60" i="12" s="1" a="1"/>
  <c r="AE60" i="12" s="1"/>
  <c r="B63" i="12"/>
  <c r="B170" i="12"/>
  <c r="H170" i="12" s="1"/>
  <c r="B23" i="12"/>
  <c r="B180" i="12"/>
  <c r="B195" i="12"/>
  <c r="B105" i="12"/>
  <c r="C91" i="12"/>
  <c r="N33" i="12"/>
  <c r="Y26" i="12"/>
  <c r="Y19" i="12"/>
  <c r="D91" i="12"/>
  <c r="D53" i="12"/>
  <c r="H53" i="12" s="1"/>
  <c r="I53" i="12" s="1" a="1"/>
  <c r="I53" i="12" s="1"/>
  <c r="D30" i="12"/>
  <c r="Z56" i="12"/>
  <c r="F77" i="12"/>
  <c r="F149" i="12"/>
  <c r="H149" i="12" s="1"/>
  <c r="I149" i="12" s="1" a="1"/>
  <c r="I149" i="12" s="1"/>
  <c r="F166" i="12"/>
  <c r="F137" i="12"/>
  <c r="F129" i="12"/>
  <c r="F66" i="12"/>
  <c r="D44" i="12"/>
  <c r="H44" i="12" s="1"/>
  <c r="F104" i="12"/>
  <c r="D175" i="12"/>
  <c r="B153" i="12"/>
  <c r="H153" i="12" s="1"/>
  <c r="B173" i="12"/>
  <c r="B66" i="12"/>
  <c r="B46" i="12"/>
  <c r="C90" i="12"/>
  <c r="C197" i="12"/>
  <c r="C85" i="12"/>
  <c r="Y64" i="12"/>
  <c r="Y39" i="12"/>
  <c r="D134" i="12"/>
  <c r="D95" i="12"/>
  <c r="D35" i="12"/>
  <c r="D132" i="12"/>
  <c r="D63" i="12"/>
  <c r="D109" i="12"/>
  <c r="H109" i="12" s="1"/>
  <c r="I109" i="12" s="1" a="1"/>
  <c r="I109" i="12" s="1"/>
  <c r="E39" i="12"/>
  <c r="F22" i="12"/>
  <c r="F91" i="12"/>
  <c r="F90" i="12"/>
  <c r="F85" i="12"/>
  <c r="C175" i="12"/>
  <c r="C205" i="12"/>
  <c r="C141" i="12"/>
  <c r="H141" i="12" s="1"/>
  <c r="I141" i="12" s="1" a="1"/>
  <c r="I141" i="12" s="1"/>
  <c r="C152" i="12"/>
  <c r="C129" i="12"/>
  <c r="C159" i="12"/>
  <c r="O42" i="12"/>
  <c r="D93" i="12"/>
  <c r="D124" i="12"/>
  <c r="D59" i="12"/>
  <c r="H59" i="12" s="1"/>
  <c r="I59" i="12" s="1" a="1"/>
  <c r="I59" i="12" s="1"/>
  <c r="D36" i="12"/>
  <c r="D33" i="12"/>
  <c r="H33" i="12" s="1"/>
  <c r="I33" i="12" s="1" a="1"/>
  <c r="I33" i="12" s="1"/>
  <c r="O49" i="12"/>
  <c r="S49" i="12" s="1"/>
  <c r="T49" i="12" s="1" a="1"/>
  <c r="T49" i="12" s="1"/>
  <c r="O39" i="12"/>
  <c r="Z19" i="12"/>
  <c r="F88" i="12"/>
  <c r="F127" i="12"/>
  <c r="F186" i="12"/>
  <c r="H186" i="12" s="1"/>
  <c r="I186" i="12" s="1" a="1"/>
  <c r="I186" i="12" s="1"/>
  <c r="C65" i="12"/>
  <c r="D203" i="12"/>
  <c r="O27" i="12"/>
  <c r="S27" i="12" s="1"/>
  <c r="T27" i="12" s="1" a="1"/>
  <c r="T27" i="12" s="1"/>
  <c r="B169" i="12"/>
  <c r="B64" i="12"/>
  <c r="H64" i="12" s="1"/>
  <c r="I64" i="12" s="1" a="1"/>
  <c r="I64" i="12" s="1"/>
  <c r="C158" i="12"/>
  <c r="C173" i="12"/>
  <c r="C116" i="12"/>
  <c r="C89" i="12"/>
  <c r="H89" i="12" s="1"/>
  <c r="I89" i="12" s="1" a="1"/>
  <c r="I89" i="12" s="1"/>
  <c r="C163" i="12"/>
  <c r="N29" i="12"/>
  <c r="Y53" i="12"/>
  <c r="D117" i="12"/>
  <c r="D66" i="12"/>
  <c r="D121" i="12"/>
  <c r="O33" i="12"/>
  <c r="D122" i="12"/>
  <c r="O52" i="12"/>
  <c r="Z64" i="12"/>
  <c r="Z39" i="12"/>
  <c r="Z65" i="12"/>
  <c r="F84" i="12"/>
  <c r="F47" i="12"/>
  <c r="C104" i="12"/>
  <c r="B87" i="12"/>
  <c r="B84" i="12"/>
  <c r="B18" i="12"/>
  <c r="H18" i="12" s="1"/>
  <c r="I18" i="12" s="1" a="1"/>
  <c r="I18" i="12" s="1"/>
  <c r="B78" i="12"/>
  <c r="B147" i="12"/>
  <c r="N39" i="12"/>
  <c r="C97" i="12"/>
  <c r="C121" i="12"/>
  <c r="C195" i="12"/>
  <c r="Z21" i="12"/>
  <c r="D39" i="12"/>
  <c r="D72" i="12"/>
  <c r="D114" i="12"/>
  <c r="D176" i="12"/>
  <c r="D29" i="12"/>
  <c r="D28" i="12"/>
  <c r="O47" i="12"/>
  <c r="F161" i="12"/>
  <c r="F32" i="12"/>
  <c r="H32" i="12" s="1"/>
  <c r="I32" i="12" s="1" a="1"/>
  <c r="I32" i="12" s="1"/>
  <c r="F173" i="12"/>
  <c r="F152" i="12"/>
  <c r="F114" i="12"/>
  <c r="F192" i="12"/>
  <c r="F134" i="12"/>
  <c r="C160" i="12"/>
  <c r="H160" i="12" s="1"/>
  <c r="I160" i="12" s="1" a="1"/>
  <c r="I160" i="12" s="1"/>
  <c r="C148" i="12"/>
  <c r="C183" i="12"/>
  <c r="C187" i="12"/>
  <c r="H187" i="12" s="1"/>
  <c r="C105" i="12"/>
  <c r="N31" i="12"/>
  <c r="N37" i="12"/>
  <c r="N25" i="12"/>
  <c r="S25" i="12" s="1"/>
  <c r="T25" i="12" s="1" a="1"/>
  <c r="T25" i="12" s="1"/>
  <c r="Y49" i="12"/>
  <c r="AD49" i="12" s="1"/>
  <c r="AE49" i="12" s="1" a="1"/>
  <c r="AE49" i="12" s="1"/>
  <c r="Y73" i="12"/>
  <c r="Y43" i="12"/>
  <c r="AD43" i="12" s="1"/>
  <c r="AE43" i="12" s="1" a="1"/>
  <c r="AE43" i="12" s="1"/>
  <c r="O34" i="12"/>
  <c r="S34" i="12" s="1"/>
  <c r="T34" i="12" s="1" a="1"/>
  <c r="T34" i="12" s="1"/>
  <c r="D125" i="12"/>
  <c r="D165" i="12"/>
  <c r="D57" i="12"/>
  <c r="D60" i="12"/>
  <c r="Z47" i="12"/>
  <c r="AD47" i="12" s="1"/>
  <c r="AE47" i="12" s="1" a="1"/>
  <c r="AE47" i="12" s="1"/>
  <c r="Z53" i="12"/>
  <c r="F131" i="12"/>
  <c r="F121" i="12"/>
  <c r="F165" i="12"/>
  <c r="F163" i="12"/>
  <c r="F151" i="12"/>
  <c r="C94" i="12"/>
  <c r="H94" i="12" s="1"/>
  <c r="I94" i="12" s="1" a="1"/>
  <c r="I94" i="12" s="1"/>
  <c r="F126" i="12"/>
  <c r="B139" i="12"/>
  <c r="B108" i="12"/>
  <c r="H108" i="12" s="1"/>
  <c r="I108" i="12" s="1" a="1"/>
  <c r="I108" i="12" s="1"/>
  <c r="B102" i="12"/>
  <c r="C93" i="12"/>
  <c r="Y18" i="12"/>
  <c r="C63" i="12"/>
  <c r="D116" i="12"/>
  <c r="O48" i="12"/>
  <c r="F72" i="12"/>
  <c r="F176" i="12"/>
  <c r="F60" i="12"/>
  <c r="B74" i="12"/>
  <c r="C193" i="12"/>
  <c r="B95" i="12"/>
  <c r="C114" i="12"/>
  <c r="C49" i="12"/>
  <c r="C92" i="12"/>
  <c r="Y33" i="12"/>
  <c r="C161" i="12"/>
  <c r="C134" i="12"/>
  <c r="C130" i="12"/>
  <c r="C83" i="12"/>
  <c r="Y66" i="12"/>
  <c r="AD66" i="12" s="1"/>
  <c r="AE66" i="12" s="1" a="1"/>
  <c r="AE66" i="12" s="1"/>
  <c r="Z18" i="12"/>
  <c r="D46" i="12"/>
  <c r="D112" i="12"/>
  <c r="H112" i="12" s="1"/>
  <c r="D135" i="12"/>
  <c r="D41" i="12"/>
  <c r="D151" i="12"/>
  <c r="D158" i="12"/>
  <c r="D144" i="12"/>
  <c r="H144" i="12" s="1"/>
  <c r="I144" i="12" s="1" a="1"/>
  <c r="I144" i="12" s="1"/>
  <c r="D146" i="12"/>
  <c r="D131" i="12"/>
  <c r="H131" i="12" s="1"/>
  <c r="I131" i="12" s="1" a="1"/>
  <c r="I131" i="12" s="1"/>
  <c r="D163" i="12"/>
  <c r="O20" i="12"/>
  <c r="Z73" i="12"/>
  <c r="Z43" i="12"/>
  <c r="B163" i="12"/>
  <c r="F105" i="12"/>
  <c r="C194" i="12"/>
  <c r="K89" i="5"/>
  <c r="C96" i="12" s="1"/>
  <c r="K84" i="6"/>
  <c r="D88" i="12" s="1"/>
  <c r="K76" i="6"/>
  <c r="K75" i="5"/>
  <c r="C60" i="12" s="1"/>
  <c r="K67" i="5"/>
  <c r="C39" i="12" s="1"/>
  <c r="K53" i="5"/>
  <c r="C36" i="12" s="1"/>
  <c r="I188" i="12" a="1"/>
  <c r="I188" i="12" s="1"/>
  <c r="I79" i="12" a="1"/>
  <c r="I79" i="12" s="1"/>
  <c r="I150" i="12" a="1"/>
  <c r="I150" i="12" s="1"/>
  <c r="I190" i="12" a="1"/>
  <c r="I190" i="12" s="1"/>
  <c r="I155" i="12" a="1"/>
  <c r="I155" i="12" s="1"/>
  <c r="I106" i="12" a="1"/>
  <c r="I106" i="12" s="1"/>
  <c r="I182" i="12" a="1"/>
  <c r="I182" i="12" s="1"/>
  <c r="I107" i="12" a="1"/>
  <c r="I107" i="12" s="1"/>
  <c r="I118" i="12" a="1"/>
  <c r="I118" i="12" s="1"/>
  <c r="I153" i="12" a="1"/>
  <c r="I153" i="12" s="1"/>
  <c r="I170" i="12" a="1"/>
  <c r="I170" i="12" s="1"/>
  <c r="I174" i="12" a="1"/>
  <c r="I174" i="12" s="1"/>
  <c r="I99" i="12" a="1"/>
  <c r="I99" i="12" s="1"/>
  <c r="I86" i="12" a="1"/>
  <c r="I86" i="12" s="1"/>
  <c r="I204" i="12" a="1"/>
  <c r="I204" i="12" s="1"/>
  <c r="I45" i="12" a="1"/>
  <c r="I45" i="12" s="1"/>
  <c r="AD63" i="12" l="1"/>
  <c r="AE63" i="12" s="1" a="1"/>
  <c r="AE63" i="12" s="1"/>
  <c r="Y74" i="12"/>
  <c r="H31" i="12"/>
  <c r="I31" i="12" s="1" a="1"/>
  <c r="I31" i="12" s="1"/>
  <c r="AD34" i="12"/>
  <c r="AE34" i="12" s="1" a="1"/>
  <c r="AE34" i="12" s="1"/>
  <c r="S35" i="12"/>
  <c r="T35" i="12" s="1" a="1"/>
  <c r="T35" i="12" s="1"/>
  <c r="AD36" i="12"/>
  <c r="AE36" i="12" s="1" a="1"/>
  <c r="AE36" i="12" s="1"/>
  <c r="AD37" i="12"/>
  <c r="AE37" i="12" s="1" a="1"/>
  <c r="AE37" i="12" s="1"/>
  <c r="AQ22" i="12" a="1"/>
  <c r="AQ22" i="12" s="1"/>
  <c r="AD23" i="12"/>
  <c r="AE23" i="12" s="1" a="1"/>
  <c r="AE23" i="12" s="1"/>
  <c r="AD20" i="12"/>
  <c r="AE20" i="12" s="1" a="1"/>
  <c r="AE20" i="12" s="1"/>
  <c r="AQ19" i="12" a="1"/>
  <c r="AQ19" i="12" s="1"/>
  <c r="C81" i="12"/>
  <c r="H81" i="12" s="1"/>
  <c r="I81" i="12" s="1" a="1"/>
  <c r="I81" i="12" s="1"/>
  <c r="C67" i="12"/>
  <c r="H67" i="12" s="1"/>
  <c r="I67" i="12" s="1" a="1"/>
  <c r="I67" i="12" s="1"/>
  <c r="AQ18" i="12" a="1"/>
  <c r="AQ18" i="12" s="1"/>
  <c r="H96" i="12"/>
  <c r="I96" i="12" s="1" a="1"/>
  <c r="I96" i="12" s="1"/>
  <c r="AQ20" i="12" a="1"/>
  <c r="AQ20" i="12" s="1"/>
  <c r="D201" i="12"/>
  <c r="H201" i="12" s="1"/>
  <c r="I201" i="12" s="1" a="1"/>
  <c r="I201" i="12" s="1"/>
  <c r="D73" i="12"/>
  <c r="H73" i="12" s="1"/>
  <c r="I73" i="12" s="1" a="1"/>
  <c r="I73" i="12" s="1"/>
  <c r="AQ21" i="12" a="1"/>
  <c r="AQ21" i="12" s="1"/>
  <c r="AD26" i="12"/>
  <c r="AE26" i="12" s="1" a="1"/>
  <c r="AE26" i="12" s="1"/>
  <c r="AD53" i="12"/>
  <c r="AE53" i="12" s="1" a="1"/>
  <c r="AE53" i="12" s="1"/>
  <c r="AD19" i="12"/>
  <c r="AE19" i="12" s="1" a="1"/>
  <c r="AE19" i="12" s="1"/>
  <c r="AD18" i="12"/>
  <c r="AE18" i="12" s="1" a="1"/>
  <c r="AE18" i="12" s="1"/>
  <c r="AD73" i="12"/>
  <c r="AE73" i="12" s="1" a="1"/>
  <c r="AE73" i="12" s="1"/>
  <c r="AD79" i="12"/>
  <c r="AE79" i="12" s="1" a="1"/>
  <c r="AE79" i="12" s="1"/>
  <c r="AD56" i="12"/>
  <c r="AE56" i="12" s="1" a="1"/>
  <c r="AE56" i="12" s="1"/>
  <c r="AD39" i="12"/>
  <c r="AE39" i="12" s="1" a="1"/>
  <c r="AE39" i="12" s="1"/>
  <c r="AD75" i="12"/>
  <c r="AE75" i="12" s="1" a="1"/>
  <c r="AE75" i="12" s="1"/>
  <c r="AD64" i="12"/>
  <c r="AE64" i="12" s="1" a="1"/>
  <c r="AE64" i="12" s="1"/>
  <c r="AD74" i="12"/>
  <c r="AE74" i="12" s="1" a="1"/>
  <c r="AE74" i="12" s="1"/>
  <c r="AD33" i="12"/>
  <c r="AE33" i="12" s="1" a="1"/>
  <c r="AE33" i="12" s="1"/>
  <c r="AD21" i="12"/>
  <c r="AE21" i="12" s="1" a="1"/>
  <c r="AE21" i="12" s="1"/>
  <c r="AD65" i="12"/>
  <c r="AE65" i="12" s="1" a="1"/>
  <c r="AE65" i="12" s="1"/>
  <c r="H114" i="12"/>
  <c r="H95" i="12"/>
  <c r="H175" i="12"/>
  <c r="AD32" i="12"/>
  <c r="AE32" i="12" s="1" a="1"/>
  <c r="AE32" i="12" s="1"/>
  <c r="AD45" i="12"/>
  <c r="AE45" i="12" s="1" a="1"/>
  <c r="AE45" i="12" s="1"/>
  <c r="AD24" i="12"/>
  <c r="AE24" i="12" s="1" a="1"/>
  <c r="AE24" i="12" s="1"/>
  <c r="S26" i="12"/>
  <c r="T26" i="12" s="1" a="1"/>
  <c r="T26" i="12" s="1"/>
  <c r="S45" i="12"/>
  <c r="T45" i="12" s="1" a="1"/>
  <c r="T45" i="12" s="1"/>
  <c r="H165" i="12"/>
  <c r="H39" i="12"/>
  <c r="I39" i="12" s="1" a="1"/>
  <c r="I39" i="12" s="1"/>
  <c r="H129" i="12"/>
  <c r="I129" i="12" s="1" a="1"/>
  <c r="I129" i="12" s="1"/>
  <c r="H84" i="12"/>
  <c r="H177" i="12"/>
  <c r="I177" i="12" s="1" a="1"/>
  <c r="I177" i="12" s="1"/>
  <c r="S29" i="12"/>
  <c r="T29" i="12" s="1" a="1"/>
  <c r="T29" i="12" s="1"/>
  <c r="H85" i="12"/>
  <c r="I85" i="12" s="1" a="1"/>
  <c r="I85" i="12" s="1"/>
  <c r="H91" i="12"/>
  <c r="I91" i="12" s="1" a="1"/>
  <c r="I91" i="12" s="1"/>
  <c r="S52" i="12"/>
  <c r="T52" i="12" s="1" a="1"/>
  <c r="T52" i="12" s="1"/>
  <c r="S33" i="12"/>
  <c r="T33" i="12" s="1" a="1"/>
  <c r="T33" i="12" s="1"/>
  <c r="S42" i="12"/>
  <c r="T42" i="12" s="1" a="1"/>
  <c r="T42" i="12" s="1"/>
  <c r="S36" i="12"/>
  <c r="T36" i="12" s="1" a="1"/>
  <c r="T36" i="12" s="1"/>
  <c r="S30" i="12"/>
  <c r="T30" i="12" s="1" a="1"/>
  <c r="T30" i="12" s="1"/>
  <c r="S47" i="12"/>
  <c r="T47" i="12" s="1" a="1"/>
  <c r="T47" i="12" s="1"/>
  <c r="S37" i="12"/>
  <c r="T37" i="12" s="1" a="1"/>
  <c r="T37" i="12" s="1"/>
  <c r="S39" i="12"/>
  <c r="T39" i="12" s="1" a="1"/>
  <c r="T39" i="12" s="1"/>
  <c r="S20" i="12"/>
  <c r="T20" i="12" s="1" a="1"/>
  <c r="T20" i="12" s="1"/>
  <c r="S31" i="12"/>
  <c r="T31" i="12" s="1" a="1"/>
  <c r="T31" i="12" s="1"/>
  <c r="S41" i="12"/>
  <c r="T41" i="12" s="1" a="1"/>
  <c r="T41" i="12" s="1"/>
  <c r="S48" i="12"/>
  <c r="T48" i="12" s="1" a="1"/>
  <c r="T48" i="12" s="1"/>
  <c r="H72" i="12"/>
  <c r="I72" i="12" s="1" a="1"/>
  <c r="I72" i="12" s="1"/>
  <c r="H173" i="12"/>
  <c r="I173" i="12" s="1" a="1"/>
  <c r="I173" i="12" s="1"/>
  <c r="H63" i="12"/>
  <c r="I63" i="12" s="1" a="1"/>
  <c r="I63" i="12" s="1"/>
  <c r="H158" i="12"/>
  <c r="I158" i="12" s="1" a="1"/>
  <c r="I158" i="12" s="1"/>
  <c r="H205" i="12"/>
  <c r="I205" i="12" s="1" a="1"/>
  <c r="I205" i="12" s="1"/>
  <c r="H41" i="12"/>
  <c r="I41" i="12" s="1" a="1"/>
  <c r="I41" i="12" s="1"/>
  <c r="H93" i="12"/>
  <c r="I93" i="12" s="1" a="1"/>
  <c r="I93" i="12" s="1"/>
  <c r="H122" i="12"/>
  <c r="I122" i="12" s="1" a="1"/>
  <c r="I122" i="12" s="1"/>
  <c r="H195" i="12"/>
  <c r="H65" i="12"/>
  <c r="I65" i="12" s="1" a="1"/>
  <c r="I65" i="12" s="1"/>
  <c r="H116" i="12"/>
  <c r="I116" i="12" s="1" a="1"/>
  <c r="I116" i="12" s="1"/>
  <c r="H134" i="12"/>
  <c r="H146" i="12"/>
  <c r="I146" i="12" s="1" a="1"/>
  <c r="I146" i="12" s="1"/>
  <c r="H87" i="12"/>
  <c r="I87" i="12" s="1" a="1"/>
  <c r="I87" i="12" s="1"/>
  <c r="H49" i="12"/>
  <c r="I49" i="12" s="1" a="1"/>
  <c r="I49" i="12" s="1"/>
  <c r="H137" i="12"/>
  <c r="I137" i="12" s="1" a="1"/>
  <c r="I137" i="12" s="1"/>
  <c r="H121" i="12"/>
  <c r="I121" i="12" s="1" a="1"/>
  <c r="I121" i="12" s="1"/>
  <c r="H163" i="12"/>
  <c r="I163" i="12" s="1" a="1"/>
  <c r="I163" i="12" s="1"/>
  <c r="H83" i="12"/>
  <c r="I83" i="12" s="1" a="1"/>
  <c r="I83" i="12" s="1"/>
  <c r="H20" i="12"/>
  <c r="I20" i="12" s="1" a="1"/>
  <c r="I20" i="12" s="1"/>
  <c r="H28" i="12"/>
  <c r="I28" i="12" s="1" a="1"/>
  <c r="I28" i="12" s="1"/>
  <c r="H172" i="12"/>
  <c r="I172" i="12" s="1" a="1"/>
  <c r="I172" i="12" s="1"/>
  <c r="H127" i="12"/>
  <c r="I127" i="12" s="1" a="1"/>
  <c r="I127" i="12" s="1"/>
  <c r="H97" i="12"/>
  <c r="I97" i="12" s="1" a="1"/>
  <c r="I97" i="12" s="1"/>
  <c r="I175" i="12" a="1"/>
  <c r="I175" i="12" s="1"/>
  <c r="H105" i="12"/>
  <c r="I105" i="12" s="1" a="1"/>
  <c r="I105" i="12" s="1"/>
  <c r="H19" i="12"/>
  <c r="I19" i="12" s="1" a="1"/>
  <c r="I19" i="12" s="1"/>
  <c r="H194" i="12"/>
  <c r="H199" i="12"/>
  <c r="I199" i="12" s="1" a="1"/>
  <c r="I199" i="12" s="1"/>
  <c r="H176" i="12"/>
  <c r="I176" i="12" s="1" a="1"/>
  <c r="I176" i="12" s="1"/>
  <c r="H92" i="12"/>
  <c r="I80" i="12" a="1"/>
  <c r="I80" i="12" s="1"/>
  <c r="H60" i="12"/>
  <c r="I60" i="12" s="1" a="1"/>
  <c r="I60" i="12" s="1"/>
  <c r="H54" i="12"/>
  <c r="I54" i="12" s="1" a="1"/>
  <c r="I54" i="12" s="1"/>
  <c r="H29" i="12"/>
  <c r="I29" i="12" s="1" a="1"/>
  <c r="I29" i="12" s="1"/>
  <c r="H74" i="12"/>
  <c r="I74" i="12" s="1" a="1"/>
  <c r="I74" i="12" s="1"/>
  <c r="I84" i="12" a="1"/>
  <c r="I84" i="12" s="1"/>
  <c r="I44" i="12" a="1"/>
  <c r="I44" i="12" s="1"/>
  <c r="H76" i="12"/>
  <c r="I76" i="12" s="1" a="1"/>
  <c r="I76" i="12" s="1"/>
  <c r="H136" i="12"/>
  <c r="I136" i="12" s="1" a="1"/>
  <c r="I136" i="12" s="1"/>
  <c r="H30" i="12"/>
  <c r="I30" i="12" s="1" a="1"/>
  <c r="I30" i="12" s="1"/>
  <c r="H104" i="12"/>
  <c r="I104" i="12" s="1" a="1"/>
  <c r="I104" i="12" s="1"/>
  <c r="H140" i="12"/>
  <c r="I140" i="12" s="1" a="1"/>
  <c r="I140" i="12" s="1"/>
  <c r="I40" i="12" a="1"/>
  <c r="I40" i="12" s="1"/>
  <c r="H166" i="12"/>
  <c r="I166" i="12" s="1" a="1"/>
  <c r="I166" i="12" s="1"/>
  <c r="I103" i="12" a="1"/>
  <c r="I103" i="12" s="1"/>
  <c r="H197" i="12"/>
  <c r="I197" i="12" s="1" a="1"/>
  <c r="I197" i="12" s="1"/>
  <c r="H147" i="12"/>
  <c r="I147" i="12" s="1" a="1"/>
  <c r="I147" i="12" s="1"/>
  <c r="H180" i="12"/>
  <c r="I180" i="12" s="1" a="1"/>
  <c r="I180" i="12" s="1"/>
  <c r="H50" i="12"/>
  <c r="I50" i="12" s="1" a="1"/>
  <c r="I50" i="12" s="1"/>
  <c r="H51" i="12"/>
  <c r="I51" i="12" s="1" a="1"/>
  <c r="I51" i="12" s="1"/>
  <c r="H77" i="12"/>
  <c r="I77" i="12" s="1" a="1"/>
  <c r="I77" i="12" s="1"/>
  <c r="H124" i="12"/>
  <c r="I124" i="12" s="1" a="1"/>
  <c r="I124" i="12" s="1"/>
  <c r="H161" i="12"/>
  <c r="I161" i="12" s="1" a="1"/>
  <c r="I161" i="12" s="1"/>
  <c r="H152" i="12"/>
  <c r="I75" i="12" a="1"/>
  <c r="I75" i="12" s="1"/>
  <c r="I70" i="12" a="1"/>
  <c r="I70" i="12" s="1"/>
  <c r="H132" i="12"/>
  <c r="I132" i="12" s="1" a="1"/>
  <c r="I132" i="12" s="1"/>
  <c r="I112" i="12" a="1"/>
  <c r="I112" i="12" s="1"/>
  <c r="H102" i="12"/>
  <c r="I102" i="12" s="1" a="1"/>
  <c r="I102" i="12" s="1"/>
  <c r="I187" i="12" a="1"/>
  <c r="I187" i="12" s="1"/>
  <c r="H78" i="12"/>
  <c r="I78" i="12" s="1" a="1"/>
  <c r="I78" i="12" s="1"/>
  <c r="H46" i="12"/>
  <c r="I46" i="12" s="1" a="1"/>
  <c r="I46" i="12" s="1"/>
  <c r="H23" i="12"/>
  <c r="I23" i="12" s="1" a="1"/>
  <c r="I23" i="12" s="1"/>
  <c r="H178" i="12"/>
  <c r="I178" i="12" s="1" a="1"/>
  <c r="I178" i="12" s="1"/>
  <c r="H183" i="12"/>
  <c r="I183" i="12" s="1" a="1"/>
  <c r="I183" i="12" s="1"/>
  <c r="H159" i="12"/>
  <c r="I159" i="12" s="1" a="1"/>
  <c r="I159" i="12" s="1"/>
  <c r="H162" i="12"/>
  <c r="I162" i="12" s="1" a="1"/>
  <c r="I162" i="12" s="1"/>
  <c r="H189" i="12"/>
  <c r="I189" i="12" s="1" a="1"/>
  <c r="I189" i="12" s="1"/>
  <c r="I200" i="12" a="1"/>
  <c r="I200" i="12" s="1"/>
  <c r="H126" i="12"/>
  <c r="I126" i="12" s="1" a="1"/>
  <c r="I126" i="12" s="1"/>
  <c r="H36" i="12"/>
  <c r="I36" i="12" s="1" a="1"/>
  <c r="I36" i="12" s="1"/>
  <c r="H117" i="12"/>
  <c r="I117" i="12" s="1" a="1"/>
  <c r="I117" i="12" s="1"/>
  <c r="H148" i="12"/>
  <c r="I148" i="12" s="1" a="1"/>
  <c r="I148" i="12" s="1"/>
  <c r="H35" i="12"/>
  <c r="I35" i="12" s="1" a="1"/>
  <c r="I35" i="12" s="1"/>
  <c r="H66" i="12"/>
  <c r="I66" i="12" s="1" a="1"/>
  <c r="I66" i="12" s="1"/>
  <c r="H47" i="12"/>
  <c r="I47" i="12" s="1" a="1"/>
  <c r="I47" i="12" s="1"/>
  <c r="H57" i="12"/>
  <c r="I57" i="12" s="1" a="1"/>
  <c r="I57" i="12" s="1"/>
  <c r="H193" i="12"/>
  <c r="I193" i="12" s="1" a="1"/>
  <c r="I193" i="12" s="1"/>
  <c r="H130" i="12"/>
  <c r="I130" i="12" s="1" a="1"/>
  <c r="I130" i="12" s="1"/>
  <c r="H151" i="12"/>
  <c r="I151" i="12" s="1" a="1"/>
  <c r="I151" i="12" s="1"/>
  <c r="H203" i="12"/>
  <c r="I203" i="12" s="1" a="1"/>
  <c r="I203" i="12" s="1"/>
  <c r="H135" i="12"/>
  <c r="I135" i="12" s="1" a="1"/>
  <c r="I135" i="12" s="1"/>
  <c r="H125" i="12"/>
  <c r="I125" i="12" s="1" a="1"/>
  <c r="I125" i="12" s="1"/>
  <c r="I95" i="12" a="1"/>
  <c r="I95" i="12" s="1"/>
  <c r="I152" i="12" a="1"/>
  <c r="I152" i="12" s="1"/>
  <c r="I134" i="12" a="1"/>
  <c r="I134" i="12" s="1"/>
  <c r="I165" i="12" a="1"/>
  <c r="I165" i="12" s="1"/>
  <c r="I114" i="12" a="1"/>
  <c r="I114" i="12" s="1"/>
  <c r="I194" i="12" a="1"/>
  <c r="I194" i="12" s="1"/>
  <c r="I92" i="12" a="1"/>
  <c r="I92" i="12" s="1"/>
  <c r="I195" i="12" a="1"/>
  <c r="I195" i="12" s="1"/>
  <c r="D98" i="12"/>
  <c r="D192" i="12"/>
  <c r="C24" i="12"/>
  <c r="C139" i="12"/>
  <c r="D37" i="12"/>
  <c r="D133" i="12"/>
  <c r="H133" i="12" s="1"/>
  <c r="C88" i="12"/>
  <c r="H88" i="12" s="1"/>
  <c r="C43" i="12"/>
  <c r="H43" i="12" s="1"/>
  <c r="C192" i="12"/>
  <c r="D169" i="12"/>
  <c r="H169" i="12" s="1"/>
  <c r="D90" i="12"/>
  <c r="C22" i="12"/>
  <c r="H22" i="12" s="1"/>
  <c r="C56" i="12"/>
  <c r="H56" i="12" s="1"/>
  <c r="AF69" i="12" l="1" a="1"/>
  <c r="AF69" i="12" s="1"/>
  <c r="U20" i="12" a="1"/>
  <c r="U20" i="12" s="1"/>
  <c r="AF52" i="12" a="1"/>
  <c r="AF52" i="12" s="1"/>
  <c r="AF72" i="12" a="1"/>
  <c r="AF72" i="12" s="1"/>
  <c r="AF32" i="12" a="1"/>
  <c r="AF32" i="12" s="1"/>
  <c r="AF40" i="12" a="1"/>
  <c r="AF40" i="12" s="1"/>
  <c r="AF75" i="12" a="1"/>
  <c r="AF75" i="12" s="1"/>
  <c r="AF39" i="12" a="1"/>
  <c r="AF39" i="12" s="1"/>
  <c r="AF31" i="12" a="1"/>
  <c r="AF31" i="12" s="1"/>
  <c r="AF50" i="12" a="1"/>
  <c r="AF50" i="12" s="1"/>
  <c r="AF76" i="12" a="1"/>
  <c r="AF76" i="12" s="1"/>
  <c r="AF45" i="12" a="1"/>
  <c r="AF45" i="12" s="1"/>
  <c r="AF56" i="12" a="1"/>
  <c r="AF56" i="12" s="1"/>
  <c r="AF63" i="12" a="1"/>
  <c r="AF63" i="12" s="1"/>
  <c r="AF54" i="12" a="1"/>
  <c r="AF54" i="12" s="1"/>
  <c r="AF46" i="12" a="1"/>
  <c r="AF46" i="12" s="1"/>
  <c r="AF65" i="12" a="1"/>
  <c r="AF65" i="12" s="1"/>
  <c r="AF79" i="12" a="1"/>
  <c r="AF79" i="12" s="1"/>
  <c r="AF68" i="12" a="1"/>
  <c r="AF68" i="12" s="1"/>
  <c r="AF48" i="12" a="1"/>
  <c r="AF48" i="12" s="1"/>
  <c r="AF47" i="12" a="1"/>
  <c r="AF47" i="12" s="1"/>
  <c r="AF21" i="12" a="1"/>
  <c r="AF21" i="12" s="1"/>
  <c r="AF73" i="12" a="1"/>
  <c r="AF73" i="12" s="1"/>
  <c r="AF70" i="12" a="1"/>
  <c r="AF70" i="12" s="1"/>
  <c r="AF27" i="12" a="1"/>
  <c r="AF27" i="12" s="1"/>
  <c r="AF24" i="12" a="1"/>
  <c r="AF24" i="12" s="1"/>
  <c r="AF33" i="12" a="1"/>
  <c r="AF33" i="12" s="1"/>
  <c r="AF18" i="12" a="1"/>
  <c r="AF18" i="12" s="1"/>
  <c r="AF30" i="12" a="1"/>
  <c r="AF30" i="12" s="1"/>
  <c r="AF23" i="12" a="1"/>
  <c r="AF23" i="12" s="1"/>
  <c r="AF62" i="12" a="1"/>
  <c r="AF62" i="12" s="1"/>
  <c r="AF34" i="12" a="1"/>
  <c r="AF34" i="12" s="1"/>
  <c r="AF29" i="12" a="1"/>
  <c r="AF29" i="12" s="1"/>
  <c r="AF57" i="12" a="1"/>
  <c r="AF57" i="12" s="1"/>
  <c r="AF22" i="12" a="1"/>
  <c r="AF22" i="12" s="1"/>
  <c r="AF77" i="12" a="1"/>
  <c r="AF77" i="12" s="1"/>
  <c r="AF36" i="12" a="1"/>
  <c r="AF36" i="12" s="1"/>
  <c r="AF41" i="12" a="1"/>
  <c r="AF41" i="12" s="1"/>
  <c r="AF51" i="12" a="1"/>
  <c r="AF51" i="12" s="1"/>
  <c r="AF37" i="12" a="1"/>
  <c r="AF37" i="12" s="1"/>
  <c r="AF59" i="12" a="1"/>
  <c r="AF59" i="12" s="1"/>
  <c r="AF20" i="12" a="1"/>
  <c r="AF20" i="12" s="1"/>
  <c r="AF38" i="12" a="1"/>
  <c r="AF38" i="12" s="1"/>
  <c r="AF55" i="12" a="1"/>
  <c r="AF55" i="12" s="1"/>
  <c r="AF71" i="12" a="1"/>
  <c r="AF71" i="12" s="1"/>
  <c r="AF44" i="12" a="1"/>
  <c r="AF44" i="12" s="1"/>
  <c r="AF28" i="12" a="1"/>
  <c r="AF28" i="12" s="1"/>
  <c r="AF58" i="12" a="1"/>
  <c r="AF58" i="12" s="1"/>
  <c r="AF42" i="12" a="1"/>
  <c r="AF42" i="12" s="1"/>
  <c r="AF35" i="12" a="1"/>
  <c r="AF35" i="12" s="1"/>
  <c r="AF26" i="12" a="1"/>
  <c r="AF26" i="12" s="1"/>
  <c r="AF49" i="12" a="1"/>
  <c r="AF49" i="12" s="1"/>
  <c r="AF67" i="12" a="1"/>
  <c r="AF67" i="12" s="1"/>
  <c r="AF74" i="12" a="1"/>
  <c r="AF74" i="12" s="1"/>
  <c r="AF19" i="12" a="1"/>
  <c r="AF19" i="12" s="1"/>
  <c r="AF60" i="12" a="1"/>
  <c r="AF60" i="12" s="1"/>
  <c r="AF78" i="12" a="1"/>
  <c r="AF78" i="12" s="1"/>
  <c r="AF25" i="12" a="1"/>
  <c r="AF25" i="12" s="1"/>
  <c r="AF64" i="12" a="1"/>
  <c r="AF64" i="12" s="1"/>
  <c r="AF53" i="12" a="1"/>
  <c r="AF53" i="12" s="1"/>
  <c r="AF43" i="12" a="1"/>
  <c r="AF43" i="12" s="1"/>
  <c r="AF66" i="12" a="1"/>
  <c r="AF66" i="12" s="1"/>
  <c r="AF61" i="12" a="1"/>
  <c r="AF61" i="12" s="1"/>
  <c r="U39" i="12" a="1"/>
  <c r="U39" i="12" s="1"/>
  <c r="U36" i="12" a="1"/>
  <c r="U36" i="12" s="1"/>
  <c r="U41" i="12" a="1"/>
  <c r="U41" i="12" s="1"/>
  <c r="U42" i="12" a="1"/>
  <c r="U42" i="12" s="1"/>
  <c r="U54" i="12" a="1"/>
  <c r="U54" i="12" s="1"/>
  <c r="U35" i="12" a="1"/>
  <c r="U35" i="12" s="1"/>
  <c r="U31" i="12" a="1"/>
  <c r="U31" i="12" s="1"/>
  <c r="U33" i="12" a="1"/>
  <c r="U33" i="12" s="1"/>
  <c r="U21" i="12" a="1"/>
  <c r="U21" i="12" s="1"/>
  <c r="U44" i="12" a="1"/>
  <c r="U44" i="12" s="1"/>
  <c r="U38" i="12" a="1"/>
  <c r="U38" i="12" s="1"/>
  <c r="U52" i="12" a="1"/>
  <c r="U52" i="12" s="1"/>
  <c r="U22" i="12" a="1"/>
  <c r="U22" i="12" s="1"/>
  <c r="U34" i="12" a="1"/>
  <c r="U34" i="12" s="1"/>
  <c r="U24" i="12" a="1"/>
  <c r="U24" i="12" s="1"/>
  <c r="U45" i="12" a="1"/>
  <c r="U45" i="12" s="1"/>
  <c r="U23" i="12" a="1"/>
  <c r="U23" i="12" s="1"/>
  <c r="U40" i="12" a="1"/>
  <c r="U40" i="12" s="1"/>
  <c r="U25" i="12" a="1"/>
  <c r="U25" i="12" s="1"/>
  <c r="U26" i="12" a="1"/>
  <c r="U26" i="12" s="1"/>
  <c r="U19" i="12" a="1"/>
  <c r="U19" i="12" s="1"/>
  <c r="U53" i="12" a="1"/>
  <c r="U53" i="12" s="1"/>
  <c r="U32" i="12" a="1"/>
  <c r="U32" i="12" s="1"/>
  <c r="U47" i="12" a="1"/>
  <c r="U47" i="12" s="1"/>
  <c r="U50" i="12" a="1"/>
  <c r="U50" i="12" s="1"/>
  <c r="U46" i="12" a="1"/>
  <c r="U46" i="12" s="1"/>
  <c r="U28" i="12" a="1"/>
  <c r="U28" i="12" s="1"/>
  <c r="U37" i="12" a="1"/>
  <c r="U37" i="12" s="1"/>
  <c r="U29" i="12" a="1"/>
  <c r="U29" i="12" s="1"/>
  <c r="U30" i="12" a="1"/>
  <c r="U30" i="12" s="1"/>
  <c r="U51" i="12" a="1"/>
  <c r="U51" i="12" s="1"/>
  <c r="U18" i="12" a="1"/>
  <c r="U18" i="12" s="1"/>
  <c r="U43" i="12" a="1"/>
  <c r="U43" i="12" s="1"/>
  <c r="U48" i="12" a="1"/>
  <c r="U48" i="12" s="1"/>
  <c r="U49" i="12" a="1"/>
  <c r="U49" i="12" s="1"/>
  <c r="U55" i="12" a="1"/>
  <c r="U55" i="12" s="1"/>
  <c r="U27" i="12" a="1"/>
  <c r="U27" i="12" s="1"/>
  <c r="H192" i="12"/>
  <c r="I192" i="12" s="1" a="1"/>
  <c r="I192" i="12" s="1"/>
  <c r="I169" i="12" a="1"/>
  <c r="I169" i="12" s="1"/>
  <c r="H24" i="12"/>
  <c r="I24" i="12" s="1" a="1"/>
  <c r="I24" i="12" s="1"/>
  <c r="H37" i="12"/>
  <c r="I37" i="12" s="1" a="1"/>
  <c r="I37" i="12" s="1"/>
  <c r="I43" i="12" a="1"/>
  <c r="I43" i="12" s="1"/>
  <c r="I56" i="12" a="1"/>
  <c r="I56" i="12" s="1"/>
  <c r="I88" i="12" a="1"/>
  <c r="I88" i="12" s="1"/>
  <c r="I22" i="12" a="1"/>
  <c r="I22" i="12" s="1"/>
  <c r="I133" i="12" a="1"/>
  <c r="I133" i="12" s="1"/>
  <c r="H98" i="12"/>
  <c r="I98" i="12" s="1" a="1"/>
  <c r="I98" i="12" s="1"/>
  <c r="H139" i="12"/>
  <c r="I139" i="12" s="1" a="1"/>
  <c r="I139" i="12" s="1"/>
  <c r="H90" i="12"/>
  <c r="I90" i="12" s="1" a="1"/>
  <c r="I90" i="12" s="1"/>
  <c r="J201" i="12" l="1" a="1"/>
  <c r="J201" i="12" s="1"/>
  <c r="J188" i="12" a="1"/>
  <c r="J188" i="12" s="1"/>
  <c r="J146" i="12" a="1"/>
  <c r="J146" i="12" s="1"/>
  <c r="J192" i="12" a="1"/>
  <c r="J192" i="12" s="1"/>
  <c r="J77" i="12" a="1"/>
  <c r="J77" i="12" s="1"/>
  <c r="J68" i="12" a="1"/>
  <c r="J68" i="12" s="1"/>
  <c r="J179" i="12" a="1"/>
  <c r="J179" i="12" s="1"/>
  <c r="J190" i="12" a="1"/>
  <c r="J190" i="12" s="1"/>
  <c r="J155" i="12" a="1"/>
  <c r="J155" i="12" s="1"/>
  <c r="J129" i="12" a="1"/>
  <c r="J129" i="12" s="1"/>
  <c r="J127" i="12" a="1"/>
  <c r="J127" i="12" s="1"/>
  <c r="J130" i="12" a="1"/>
  <c r="J130" i="12" s="1"/>
  <c r="J24" i="12" a="1"/>
  <c r="J24" i="12" s="1"/>
  <c r="J169" i="12" a="1"/>
  <c r="J169" i="12" s="1"/>
  <c r="J27" i="12" a="1"/>
  <c r="J27" i="12" s="1"/>
  <c r="J156" i="12" a="1"/>
  <c r="J156" i="12" s="1"/>
  <c r="J23" i="12" a="1"/>
  <c r="J23" i="12" s="1"/>
  <c r="J18" i="12" a="1"/>
  <c r="J18" i="12" s="1"/>
  <c r="J94" i="12" a="1"/>
  <c r="J94" i="12" s="1"/>
  <c r="J74" i="12" a="1"/>
  <c r="J74" i="12" s="1"/>
  <c r="J157" i="12" a="1"/>
  <c r="J157" i="12" s="1"/>
  <c r="J93" i="12" a="1"/>
  <c r="J93" i="12" s="1"/>
  <c r="J75" i="12" a="1"/>
  <c r="J75" i="12" s="1"/>
  <c r="J55" i="12" a="1"/>
  <c r="J55" i="12" s="1"/>
  <c r="J114" i="12" a="1"/>
  <c r="J114" i="12" s="1"/>
  <c r="J186" i="12" a="1"/>
  <c r="J186" i="12" s="1"/>
  <c r="J49" i="12" a="1"/>
  <c r="J49" i="12" s="1"/>
  <c r="J195" i="12" a="1"/>
  <c r="J195" i="12" s="1"/>
  <c r="J115" i="12" a="1"/>
  <c r="J115" i="12" s="1"/>
  <c r="J85" i="12" a="1"/>
  <c r="J85" i="12" s="1"/>
  <c r="J162" i="12" a="1"/>
  <c r="J162" i="12" s="1"/>
  <c r="J100" i="12" a="1"/>
  <c r="J100" i="12" s="1"/>
  <c r="J76" i="12" a="1"/>
  <c r="J76" i="12" s="1"/>
  <c r="J134" i="12" a="1"/>
  <c r="J134" i="12" s="1"/>
  <c r="J32" i="12" a="1"/>
  <c r="J32" i="12" s="1"/>
  <c r="J57" i="12" a="1"/>
  <c r="J57" i="12" s="1"/>
  <c r="J47" i="12" a="1"/>
  <c r="J47" i="12" s="1"/>
  <c r="J174" i="12" a="1"/>
  <c r="J174" i="12" s="1"/>
  <c r="J197" i="12" a="1"/>
  <c r="J197" i="12" s="1"/>
  <c r="J125" i="12" a="1"/>
  <c r="J125" i="12" s="1"/>
  <c r="J26" i="12" a="1"/>
  <c r="J26" i="12" s="1"/>
  <c r="J63" i="12" a="1"/>
  <c r="J63" i="12" s="1"/>
  <c r="J45" i="12" a="1"/>
  <c r="J45" i="12" s="1"/>
  <c r="J118" i="12" a="1"/>
  <c r="J118" i="12" s="1"/>
  <c r="J126" i="12" a="1"/>
  <c r="J126" i="12" s="1"/>
  <c r="J191" i="12" a="1"/>
  <c r="J191" i="12" s="1"/>
  <c r="J116" i="12" a="1"/>
  <c r="J116" i="12" s="1"/>
  <c r="J204" i="12" a="1"/>
  <c r="J204" i="12" s="1"/>
  <c r="J168" i="12" a="1"/>
  <c r="J168" i="12" s="1"/>
  <c r="J46" i="12" a="1"/>
  <c r="J46" i="12" s="1"/>
  <c r="J128" i="12" a="1"/>
  <c r="J128" i="12" s="1"/>
  <c r="J73" i="12" a="1"/>
  <c r="J73" i="12" s="1"/>
  <c r="J83" i="12" a="1"/>
  <c r="J83" i="12" s="1"/>
  <c r="J149" i="12" a="1"/>
  <c r="J149" i="12" s="1"/>
  <c r="J41" i="12" a="1"/>
  <c r="J41" i="12" s="1"/>
  <c r="J173" i="12" a="1"/>
  <c r="J173" i="12" s="1"/>
  <c r="J62" i="12" a="1"/>
  <c r="J62" i="12" s="1"/>
  <c r="J19" i="12" a="1"/>
  <c r="J19" i="12" s="1"/>
  <c r="J160" i="12" a="1"/>
  <c r="J160" i="12" s="1"/>
  <c r="J21" i="12" a="1"/>
  <c r="J21" i="12" s="1"/>
  <c r="J193" i="12" a="1"/>
  <c r="J193" i="12" s="1"/>
  <c r="J101" i="12" a="1"/>
  <c r="J101" i="12" s="1"/>
  <c r="J29" i="12" a="1"/>
  <c r="J29" i="12" s="1"/>
  <c r="J99" i="12" a="1"/>
  <c r="J99" i="12" s="1"/>
  <c r="J172" i="12" a="1"/>
  <c r="J172" i="12" s="1"/>
  <c r="J36" i="12" a="1"/>
  <c r="J36" i="12" s="1"/>
  <c r="J150" i="12" a="1"/>
  <c r="J150" i="12" s="1"/>
  <c r="J140" i="12" a="1"/>
  <c r="J140" i="12" s="1"/>
  <c r="J86" i="12" a="1"/>
  <c r="J86" i="12" s="1"/>
  <c r="J90" i="12" a="1"/>
  <c r="J90" i="12" s="1"/>
  <c r="J39" i="12" a="1"/>
  <c r="J39" i="12" s="1"/>
  <c r="J177" i="12" a="1"/>
  <c r="J177" i="12" s="1"/>
  <c r="J142" i="12" a="1"/>
  <c r="J142" i="12" s="1"/>
  <c r="J163" i="12" a="1"/>
  <c r="J163" i="12" s="1"/>
  <c r="J51" i="12" a="1"/>
  <c r="J51" i="12" s="1"/>
  <c r="J33" i="12" a="1"/>
  <c r="J33" i="12" s="1"/>
  <c r="J44" i="12" a="1"/>
  <c r="J44" i="12" s="1"/>
  <c r="J104" i="12" a="1"/>
  <c r="J104" i="12" s="1"/>
  <c r="J67" i="12" a="1"/>
  <c r="J67" i="12" s="1"/>
  <c r="J112" i="12" a="1"/>
  <c r="J112" i="12" s="1"/>
  <c r="J48" i="12" a="1"/>
  <c r="J48" i="12" s="1"/>
  <c r="J139" i="12" a="1"/>
  <c r="J139" i="12" s="1"/>
  <c r="J87" i="12" a="1"/>
  <c r="J87" i="12" s="1"/>
  <c r="J132" i="12" a="1"/>
  <c r="J132" i="12" s="1"/>
  <c r="J138" i="12" a="1"/>
  <c r="J138" i="12" s="1"/>
  <c r="J54" i="12" a="1"/>
  <c r="J54" i="12" s="1"/>
  <c r="J123" i="12" a="1"/>
  <c r="J123" i="12" s="1"/>
  <c r="J171" i="12" a="1"/>
  <c r="J171" i="12" s="1"/>
  <c r="J161" i="12" a="1"/>
  <c r="J161" i="12" s="1"/>
  <c r="J202" i="12" a="1"/>
  <c r="J202" i="12" s="1"/>
  <c r="J59" i="12" a="1"/>
  <c r="J59" i="12" s="1"/>
  <c r="J35" i="12" a="1"/>
  <c r="J35" i="12" s="1"/>
  <c r="J107" i="12" a="1"/>
  <c r="J107" i="12" s="1"/>
  <c r="J98" i="12" a="1"/>
  <c r="J98" i="12" s="1"/>
  <c r="J176" i="12" a="1"/>
  <c r="J176" i="12" s="1"/>
  <c r="J25" i="12" a="1"/>
  <c r="J25" i="12" s="1"/>
  <c r="J34" i="12" a="1"/>
  <c r="J34" i="12" s="1"/>
  <c r="J50" i="12" a="1"/>
  <c r="J50" i="12" s="1"/>
  <c r="J141" i="12" a="1"/>
  <c r="J141" i="12" s="1"/>
  <c r="J205" i="12" a="1"/>
  <c r="J205" i="12" s="1"/>
  <c r="J200" i="12" a="1"/>
  <c r="J200" i="12" s="1"/>
  <c r="J143" i="12" a="1"/>
  <c r="J143" i="12" s="1"/>
  <c r="J165" i="12" a="1"/>
  <c r="J165" i="12" s="1"/>
  <c r="J103" i="12" a="1"/>
  <c r="J103" i="12" s="1"/>
  <c r="J184" i="12" a="1"/>
  <c r="J184" i="12" s="1"/>
  <c r="J121" i="12" a="1"/>
  <c r="J121" i="12" s="1"/>
  <c r="J183" i="12" a="1"/>
  <c r="J183" i="12" s="1"/>
  <c r="J164" i="12" a="1"/>
  <c r="J164" i="12" s="1"/>
  <c r="J28" i="12" a="1"/>
  <c r="J28" i="12" s="1"/>
  <c r="J148" i="12" a="1"/>
  <c r="J148" i="12" s="1"/>
  <c r="J106" i="12" a="1"/>
  <c r="J106" i="12" s="1"/>
  <c r="J175" i="12" a="1"/>
  <c r="J175" i="12" s="1"/>
  <c r="J38" i="12" a="1"/>
  <c r="J38" i="12" s="1"/>
  <c r="J133" i="12" a="1"/>
  <c r="J133" i="12" s="1"/>
  <c r="J22" i="12" a="1"/>
  <c r="J22" i="12" s="1"/>
  <c r="J108" i="12" a="1"/>
  <c r="J108" i="12" s="1"/>
  <c r="J58" i="12" a="1"/>
  <c r="J58" i="12" s="1"/>
  <c r="J69" i="12" a="1"/>
  <c r="J69" i="12" s="1"/>
  <c r="J53" i="12" a="1"/>
  <c r="J53" i="12" s="1"/>
  <c r="J61" i="12" a="1"/>
  <c r="J61" i="12" s="1"/>
  <c r="J78" i="12" a="1"/>
  <c r="J78" i="12" s="1"/>
  <c r="J111" i="12" a="1"/>
  <c r="J111" i="12" s="1"/>
  <c r="J60" i="12" a="1"/>
  <c r="J60" i="12" s="1"/>
  <c r="J203" i="12" a="1"/>
  <c r="J203" i="12" s="1"/>
  <c r="J131" i="12" a="1"/>
  <c r="J131" i="12" s="1"/>
  <c r="J84" i="12" a="1"/>
  <c r="J84" i="12" s="1"/>
  <c r="J110" i="12" a="1"/>
  <c r="J110" i="12" s="1"/>
  <c r="J81" i="12" a="1"/>
  <c r="J81" i="12" s="1"/>
  <c r="J30" i="12" a="1"/>
  <c r="J30" i="12" s="1"/>
  <c r="J181" i="12" a="1"/>
  <c r="J181" i="12" s="1"/>
  <c r="J199" i="12" a="1"/>
  <c r="J199" i="12" s="1"/>
  <c r="J88" i="12" a="1"/>
  <c r="J88" i="12" s="1"/>
  <c r="J92" i="12" a="1"/>
  <c r="J92" i="12" s="1"/>
  <c r="J113" i="12" a="1"/>
  <c r="J113" i="12" s="1"/>
  <c r="J180" i="12" a="1"/>
  <c r="J180" i="12" s="1"/>
  <c r="J95" i="12" a="1"/>
  <c r="J95" i="12" s="1"/>
  <c r="J96" i="12" a="1"/>
  <c r="J96" i="12" s="1"/>
  <c r="J124" i="12" a="1"/>
  <c r="J124" i="12" s="1"/>
  <c r="J196" i="12" a="1"/>
  <c r="J196" i="12" s="1"/>
  <c r="J144" i="12" a="1"/>
  <c r="J144" i="12" s="1"/>
  <c r="J70" i="12" a="1"/>
  <c r="J70" i="12" s="1"/>
  <c r="J109" i="12" a="1"/>
  <c r="J109" i="12" s="1"/>
  <c r="J166" i="12" a="1"/>
  <c r="J166" i="12" s="1"/>
  <c r="J167" i="12" a="1"/>
  <c r="J167" i="12" s="1"/>
  <c r="J64" i="12" a="1"/>
  <c r="J64" i="12" s="1"/>
  <c r="J178" i="12" a="1"/>
  <c r="J178" i="12" s="1"/>
  <c r="J52" i="12" a="1"/>
  <c r="J52" i="12" s="1"/>
  <c r="J119" i="12" a="1"/>
  <c r="J119" i="12" s="1"/>
  <c r="J189" i="12" a="1"/>
  <c r="J189" i="12" s="1"/>
  <c r="J185" i="12" a="1"/>
  <c r="J185" i="12" s="1"/>
  <c r="J117" i="12" a="1"/>
  <c r="J117" i="12" s="1"/>
  <c r="J42" i="12" a="1"/>
  <c r="J42" i="12" s="1"/>
  <c r="J187" i="12" a="1"/>
  <c r="J187" i="12" s="1"/>
  <c r="J43" i="12" a="1"/>
  <c r="J43" i="12" s="1"/>
  <c r="J198" i="12" a="1"/>
  <c r="J198" i="12" s="1"/>
  <c r="J137" i="12" a="1"/>
  <c r="J137" i="12" s="1"/>
  <c r="J151" i="12" a="1"/>
  <c r="J151" i="12" s="1"/>
  <c r="J153" i="12" a="1"/>
  <c r="J153" i="12" s="1"/>
  <c r="J91" i="12" a="1"/>
  <c r="J91" i="12" s="1"/>
  <c r="J72" i="12" a="1"/>
  <c r="J72" i="12" s="1"/>
  <c r="J145" i="12" a="1"/>
  <c r="J145" i="12" s="1"/>
  <c r="J122" i="12" a="1"/>
  <c r="J122" i="12" s="1"/>
  <c r="J152" i="12" a="1"/>
  <c r="J152" i="12" s="1"/>
  <c r="J40" i="12" a="1"/>
  <c r="J40" i="12" s="1"/>
  <c r="J194" i="12" a="1"/>
  <c r="J194" i="12" s="1"/>
  <c r="J37" i="12" a="1"/>
  <c r="J37" i="12" s="1"/>
  <c r="J31" i="12" a="1"/>
  <c r="J31" i="12" s="1"/>
  <c r="J80" i="12" a="1"/>
  <c r="J80" i="12" s="1"/>
  <c r="J159" i="12" a="1"/>
  <c r="J159" i="12" s="1"/>
  <c r="J82" i="12" a="1"/>
  <c r="J82" i="12" s="1"/>
  <c r="J158" i="12" a="1"/>
  <c r="J158" i="12" s="1"/>
  <c r="J105" i="12" a="1"/>
  <c r="J105" i="12" s="1"/>
  <c r="J89" i="12" a="1"/>
  <c r="J89" i="12" s="1"/>
  <c r="J97" i="12" a="1"/>
  <c r="J97" i="12" s="1"/>
  <c r="J154" i="12" a="1"/>
  <c r="J154" i="12" s="1"/>
  <c r="J102" i="12" a="1"/>
  <c r="J102" i="12" s="1"/>
  <c r="J135" i="12" a="1"/>
  <c r="J135" i="12" s="1"/>
  <c r="J56" i="12" a="1"/>
  <c r="J56" i="12" s="1"/>
  <c r="J170" i="12" a="1"/>
  <c r="J170" i="12" s="1"/>
  <c r="J147" i="12" a="1"/>
  <c r="J147" i="12" s="1"/>
  <c r="J65" i="12" a="1"/>
  <c r="J65" i="12" s="1"/>
  <c r="J79" i="12" a="1"/>
  <c r="J79" i="12" s="1"/>
  <c r="J20" i="12" a="1"/>
  <c r="J20" i="12" s="1"/>
  <c r="J182" i="12" a="1"/>
  <c r="J182" i="12" s="1"/>
  <c r="J136" i="12" a="1"/>
  <c r="J136" i="12" s="1"/>
  <c r="J120" i="12" a="1"/>
  <c r="J120" i="12" s="1"/>
  <c r="J66" i="12" a="1"/>
  <c r="J66" i="12" s="1"/>
  <c r="J71" i="12" a="1"/>
  <c r="J71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4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5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6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7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8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9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0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1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2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3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4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<sst xmlns="http://schemas.openxmlformats.org/spreadsheetml/2006/main" count="9681" uniqueCount="4232">
  <si>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</si>
  <si>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</si>
  <si>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</si>
  <si>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</si>
  <si>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</si>
  <si>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</si>
  <si>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</si>
  <si>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</si>
  <si>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</si>
  <si>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Saturday 27 March</t>
  </si>
  <si>
    <t>O'Halloarn Hill (Twilight)</t>
  </si>
  <si>
    <t>Sunday 18 April</t>
  </si>
  <si>
    <t>Prospect Hill</t>
  </si>
  <si>
    <t>Sunday 30 May</t>
  </si>
  <si>
    <t>Craigburn Farm</t>
  </si>
  <si>
    <t>Sunday 27 June</t>
  </si>
  <si>
    <t>Eagle Mountain Bike Park</t>
  </si>
  <si>
    <t>Sunday 18 July</t>
  </si>
  <si>
    <t>Kinchina Conservation Park</t>
  </si>
  <si>
    <t>Sunday 22 August</t>
  </si>
  <si>
    <t>Flinders University</t>
  </si>
  <si>
    <t>Saturday 23 October</t>
  </si>
  <si>
    <t>Melrose</t>
  </si>
  <si>
    <t>Sunday 24 October</t>
  </si>
  <si>
    <t>Round 8</t>
  </si>
  <si>
    <t>Round</t>
  </si>
  <si>
    <t>Discipline</t>
  </si>
  <si>
    <t>Date</t>
  </si>
  <si>
    <t>Location</t>
  </si>
  <si>
    <t>Series Points System</t>
  </si>
  <si>
    <t>XCM Points are x1.6 to balance against XCO rounds</t>
  </si>
  <si>
    <t>8 Rounds, points will be taken from best 6 of eight rounds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</si>
  <si>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</si>
  <si>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</si>
  <si>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</si>
  <si>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</si>
  <si>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</si>
  <si>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</si>
  <si>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</si>
  <si>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</si>
  <si>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</si>
  <si>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</si>
  <si>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</si>
  <si>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A Grade Points XCM</t>
  </si>
  <si>
    <t>B Grade Points XCM</t>
  </si>
  <si>
    <t>C Grade Points XCM</t>
  </si>
  <si>
    <t>D Grade Points XCM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</si>
  <si>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</si>
  <si>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</si>
  <si>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</si>
  <si>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</si>
  <si>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</si>
  <si>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</si>
  <si>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</si>
  <si>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Total</t>
  </si>
  <si>
    <t>Category</t>
  </si>
  <si>
    <t>Race Plate</t>
  </si>
  <si>
    <t>PIC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</si>
  <si>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</si>
  <si>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</si>
  <si>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</si>
  <si>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</si>
  <si>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</si>
  <si>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</si>
  <si>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</si>
  <si>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</si>
  <si>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</si>
  <si>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</si>
  <si>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null</t>
  </si>
  <si>
    <t>00:42:09.8000000</t>
  </si>
  <si>
    <t>12:40:25 AM</t>
  </si>
  <si>
    <t>00:43:21.7000000</t>
  </si>
  <si>
    <t>U17 Women</t>
  </si>
  <si>
    <t>801</t>
  </si>
  <si>
    <t>801 - JESS WILLIAMS - JUNIOR SOLO - U17 - FEMALE</t>
  </si>
  <si>
    <t>00:36:38.4000000</t>
  </si>
  <si>
    <t>00:40:05.1000000</t>
  </si>
  <si>
    <t>00:39:41.2000000</t>
  </si>
  <si>
    <t>00:41:11.4000000</t>
  </si>
  <si>
    <t>02:37:36.1000000</t>
  </si>
  <si>
    <t>U15 Women</t>
  </si>
  <si>
    <t>50</t>
  </si>
  <si>
    <t>50 - LEANI VAN DER BERG - JUNIOR SOLO - U15 - FEMALE</t>
  </si>
  <si>
    <t>00:38:36.1000000</t>
  </si>
  <si>
    <t>00:39:15.6000000</t>
  </si>
  <si>
    <t>00:40:16.9000000</t>
  </si>
  <si>
    <t>00:43:08.6000000</t>
  </si>
  <si>
    <t>02:41:17.2000000</t>
  </si>
  <si>
    <t>12:41:10 AM</t>
  </si>
  <si>
    <t>U19 Men</t>
  </si>
  <si>
    <t>903</t>
  </si>
  <si>
    <t>903 - CONNOR SCROOP - JUNIOR SOLO - U19 - MALE</t>
  </si>
  <si>
    <t>00:31:57.3000000</t>
  </si>
  <si>
    <t>00:34:38.3000000</t>
  </si>
  <si>
    <t>00:36:59.8000000</t>
  </si>
  <si>
    <t>00:39:26.4000000</t>
  </si>
  <si>
    <t>00:41:01.7000000</t>
  </si>
  <si>
    <t>00:37:41.2000000</t>
  </si>
  <si>
    <t>00:40:20.5000000</t>
  </si>
  <si>
    <t>04:22:05.2000000</t>
  </si>
  <si>
    <t>902</t>
  </si>
  <si>
    <t>902 - TED HOPE - JUNIOR SOLO - U19 - MALE</t>
  </si>
  <si>
    <t>00:39:26.7000000</t>
  </si>
  <si>
    <t>12:42:59 AM</t>
  </si>
  <si>
    <t>01:30:44.6000000</t>
  </si>
  <si>
    <t>00:46:09.1000000</t>
  </si>
  <si>
    <t>04:20:29.4000000</t>
  </si>
  <si>
    <t>901</t>
  </si>
  <si>
    <t>901 - JACOB BOS - JUNIOR SOLO - U19 - MALE</t>
  </si>
  <si>
    <t>12:35:50 AM</t>
  </si>
  <si>
    <t>00:42:27.8000000</t>
  </si>
  <si>
    <t>01:18:17.8000000</t>
  </si>
  <si>
    <t>U17 Men</t>
  </si>
  <si>
    <t>803</t>
  </si>
  <si>
    <t>803 - DILLON SOMERVILLE - JUNIOR SOLO - U17 - MALE</t>
  </si>
  <si>
    <t>00:32:49.4000000</t>
  </si>
  <si>
    <t>00:33:29.3000000</t>
  </si>
  <si>
    <t>00:35:01.7000000</t>
  </si>
  <si>
    <t>00:36:51.7000000</t>
  </si>
  <si>
    <t>02:18:12.1000000</t>
  </si>
  <si>
    <t>802</t>
  </si>
  <si>
    <t>802 - ALEXANDER GIBBINS - JUNIOR SOLO - U17 - MALE</t>
  </si>
  <si>
    <t>00:36:24.7000000</t>
  </si>
  <si>
    <t>12:39:03 AM</t>
  </si>
  <si>
    <t>00:46:10.2000000</t>
  </si>
  <si>
    <t>02:01:37.9000000</t>
  </si>
  <si>
    <t>U15 Men</t>
  </si>
  <si>
    <t>53</t>
  </si>
  <si>
    <t>53 - KALEB ODGERS - JUNIOR SOLO - U15 - MALE</t>
  </si>
  <si>
    <t>00:39:32.1000000</t>
  </si>
  <si>
    <t>00:42:11.3000000</t>
  </si>
  <si>
    <t>00:44:22.5000000</t>
  </si>
  <si>
    <t>02:06:05.9000000</t>
  </si>
  <si>
    <t>54</t>
  </si>
  <si>
    <t>54 - ELIJAH ROBERTS - JUNIOR SOLO - U15 - MALE</t>
  </si>
  <si>
    <t>00:42:02.1000000</t>
  </si>
  <si>
    <t>00:43:39.5000000</t>
  </si>
  <si>
    <t>00:45:10.1000000</t>
  </si>
  <si>
    <t>02:10:51.7000000</t>
  </si>
  <si>
    <t>51</t>
  </si>
  <si>
    <t>51 - ANGUS CORBETT - JUNIOR SOLO - U15 - MALE</t>
  </si>
  <si>
    <t>00:43:17.1000000</t>
  </si>
  <si>
    <t>00:45:21.5000000</t>
  </si>
  <si>
    <t>00:48:07.7000000</t>
  </si>
  <si>
    <t>02:16:46.3000000</t>
  </si>
  <si>
    <t>52</t>
  </si>
  <si>
    <t>52 - FRED HOPE - JUNIOR SOLO - U15 - MALE</t>
  </si>
  <si>
    <t>00:57:03.5000000</t>
  </si>
  <si>
    <t>12:58:21 AM</t>
  </si>
  <si>
    <t>01:03:12.8000000</t>
  </si>
  <si>
    <t>02:58:37.3000000</t>
  </si>
  <si>
    <t>A Grade Men</t>
  </si>
  <si>
    <t>7</t>
  </si>
  <si>
    <t>7 - GRIFFIN KNIGHT - SENIOR SOLO - A GRADE - MEN</t>
  </si>
  <si>
    <t>00:27:05.8000000</t>
  </si>
  <si>
    <t>00:28:22.8000000</t>
  </si>
  <si>
    <t>00:29:13.8000000</t>
  </si>
  <si>
    <t>00:30:15.1000000</t>
  </si>
  <si>
    <t>00:31:34.7000000</t>
  </si>
  <si>
    <t>00:34:54.3000000</t>
  </si>
  <si>
    <t>12:34:38 AM</t>
  </si>
  <si>
    <t>00:30:52.4000000</t>
  </si>
  <si>
    <t>04:06:56.9000000</t>
  </si>
  <si>
    <t>10</t>
  </si>
  <si>
    <t>10 - SAM WALSH - SENIOR SOLO - A GRADE - MEN</t>
  </si>
  <si>
    <t>12:27:44 AM</t>
  </si>
  <si>
    <t>00:28:55.8000000</t>
  </si>
  <si>
    <t>00:29:54.5000000</t>
  </si>
  <si>
    <t>00:31:20.6000000</t>
  </si>
  <si>
    <t>00:33:26.3000000</t>
  </si>
  <si>
    <t>00:33:26.8000000</t>
  </si>
  <si>
    <t>00:34:38.8000000</t>
  </si>
  <si>
    <t>12:32:43 AM</t>
  </si>
  <si>
    <t>04:12:09.8000000</t>
  </si>
  <si>
    <t>11</t>
  </si>
  <si>
    <t>11 - MARC FOX - SENIOR SOLO - A GRADE - MEN</t>
  </si>
  <si>
    <t>12:31:40 AM</t>
  </si>
  <si>
    <t>00:32:15.9000000</t>
  </si>
  <si>
    <t>12:32:38 AM</t>
  </si>
  <si>
    <t>00:34:16.6000000</t>
  </si>
  <si>
    <t>00:34:50.2000000</t>
  </si>
  <si>
    <t>00:36:33.5000000</t>
  </si>
  <si>
    <t>00:37:48.4000000</t>
  </si>
  <si>
    <t>04:00:02.6000000</t>
  </si>
  <si>
    <t>2</t>
  </si>
  <si>
    <t>2 - DIRK GARDNER - SENIOR SOLO - A GRADE - MEN</t>
  </si>
  <si>
    <t>00:31:15.6000000</t>
  </si>
  <si>
    <t>00:32:36.3000000</t>
  </si>
  <si>
    <t>00:33:18.5000000</t>
  </si>
  <si>
    <t>00:35:00.6000000</t>
  </si>
  <si>
    <t>00:36:33.4000000</t>
  </si>
  <si>
    <t>00:37:05.7000000</t>
  </si>
  <si>
    <t>00:37:35.8000000</t>
  </si>
  <si>
    <t>04:03:25.9000000</t>
  </si>
  <si>
    <t>6</t>
  </si>
  <si>
    <t>6 - ADAM KERIN - SENIOR SOLO - A GRADE - MEN</t>
  </si>
  <si>
    <t>00:33:18.9000000</t>
  </si>
  <si>
    <t>00:33:55.8000000</t>
  </si>
  <si>
    <t>00:34:15.2000000</t>
  </si>
  <si>
    <t>12:34:54 AM</t>
  </si>
  <si>
    <t>12:36:03 AM</t>
  </si>
  <si>
    <t>00:35:04.2000000</t>
  </si>
  <si>
    <t>00:36:20.4000000</t>
  </si>
  <si>
    <t>04:03:51.5000000</t>
  </si>
  <si>
    <t>4</t>
  </si>
  <si>
    <t>4 - CARLOS GUEDEZ - SENIOR SOLO - A GRADE - MEN</t>
  </si>
  <si>
    <t>00:33:25.9000000</t>
  </si>
  <si>
    <t>00:34:42.2000000</t>
  </si>
  <si>
    <t>00:35:17.2000000</t>
  </si>
  <si>
    <t>12:35:33 AM</t>
  </si>
  <si>
    <t>00:35:50.1000000</t>
  </si>
  <si>
    <t>00:34:53.1000000</t>
  </si>
  <si>
    <t>12:36:14 AM</t>
  </si>
  <si>
    <t>04:05:55.5000000</t>
  </si>
  <si>
    <t>8</t>
  </si>
  <si>
    <t>8 - JAMES KNOWLER - SENIOR SOLO - A GRADE - MEN</t>
  </si>
  <si>
    <t>00:31:03.9000000</t>
  </si>
  <si>
    <t>00:32:38.8000000</t>
  </si>
  <si>
    <t>00:34:09.3000000</t>
  </si>
  <si>
    <t>00:35:08.8000000</t>
  </si>
  <si>
    <t>00:35:59.1000000</t>
  </si>
  <si>
    <t>00:37:25.3000000</t>
  </si>
  <si>
    <t>00:41:30.6000000</t>
  </si>
  <si>
    <t>04:07:55.8000000</t>
  </si>
  <si>
    <t>1</t>
  </si>
  <si>
    <t>1 - BRAD DAVIES - SENIOR SOLO - A GRADE - MEN</t>
  </si>
  <si>
    <t>00:32:44.3000000</t>
  </si>
  <si>
    <t>00:33:23.1000000</t>
  </si>
  <si>
    <t>00:35:21.8000000</t>
  </si>
  <si>
    <t>00:36:51.6000000</t>
  </si>
  <si>
    <t>00:35:27.3000000</t>
  </si>
  <si>
    <t>00:36:51.2000000</t>
  </si>
  <si>
    <t>00:37:42.6000000</t>
  </si>
  <si>
    <t>04:08:21.9000000</t>
  </si>
  <si>
    <t>9</t>
  </si>
  <si>
    <t>9 - JOE MULLAN - SENIOR SOLO - A GRADE - MEN</t>
  </si>
  <si>
    <t>12:31:25 AM</t>
  </si>
  <si>
    <t>00:33:41.6000000</t>
  </si>
  <si>
    <t>00:37:21.9000000</t>
  </si>
  <si>
    <t>00:37:19.1000000</t>
  </si>
  <si>
    <t>00:40:24.8000000</t>
  </si>
  <si>
    <t>00:38:57.7000000</t>
  </si>
  <si>
    <t>03:39:10.1000000</t>
  </si>
  <si>
    <t>5</t>
  </si>
  <si>
    <t>5 - MARK HARRIS - SENIOR SOLO - A GRADE - MEN</t>
  </si>
  <si>
    <t>00:32:42.2000000</t>
  </si>
  <si>
    <t>12:33:40 AM</t>
  </si>
  <si>
    <t>00:35:04.9000000</t>
  </si>
  <si>
    <t>00:36:33.9000000</t>
  </si>
  <si>
    <t>00:44:08.3000000</t>
  </si>
  <si>
    <t>00:44:27.2000000</t>
  </si>
  <si>
    <t>03:46:36.5000000</t>
  </si>
  <si>
    <t>12</t>
  </si>
  <si>
    <t>12 - LACHLAN GLASSPOOL - SENIOR SOLO - A GRADE - MEN</t>
  </si>
  <si>
    <t>00:29:28.7000000</t>
  </si>
  <si>
    <t>00:30:05.6000000</t>
  </si>
  <si>
    <t>00:30:45.7000000</t>
  </si>
  <si>
    <t>1:30:20 AM</t>
  </si>
  <si>
    <t>15</t>
  </si>
  <si>
    <t>15 - MATTHEW BIRD - SENIOR SOLO - A GRADE - MEN</t>
  </si>
  <si>
    <t>00:37:36.3000000</t>
  </si>
  <si>
    <t>00:29:59.8000000</t>
  </si>
  <si>
    <t>00:29:46.1000000</t>
  </si>
  <si>
    <t>01:37:22.2000000</t>
  </si>
  <si>
    <t>B Grade Men</t>
  </si>
  <si>
    <t>708</t>
  </si>
  <si>
    <t>708 - PATRICK GOODWIN - SENIOR SOLO - B GRADE - MEN</t>
  </si>
  <si>
    <t>00:32:42.9000000</t>
  </si>
  <si>
    <t>00:32:15.1000000</t>
  </si>
  <si>
    <t>00:33:08.5000000</t>
  </si>
  <si>
    <t>00:34:15.7000000</t>
  </si>
  <si>
    <t>12:35:24 AM</t>
  </si>
  <si>
    <t>00:37:00.2000000</t>
  </si>
  <si>
    <t>00:37:55.5000000</t>
  </si>
  <si>
    <t>04:02:41.9000000</t>
  </si>
  <si>
    <t>720</t>
  </si>
  <si>
    <t>720 - NICK UNDERWOOD - SENIOR SOLO - B GRADE - MEN</t>
  </si>
  <si>
    <t>00:33:35.7000000</t>
  </si>
  <si>
    <t>00:34:08.4000000</t>
  </si>
  <si>
    <t>00:34:48.1000000</t>
  </si>
  <si>
    <t>12:35:35 AM</t>
  </si>
  <si>
    <t>00:35:14.8000000</t>
  </si>
  <si>
    <t>00:34:55.4000000</t>
  </si>
  <si>
    <t>00:36:19.4000000</t>
  </si>
  <si>
    <t>04:04:36.8000000</t>
  </si>
  <si>
    <t>721</t>
  </si>
  <si>
    <t>721 - ROWAN WALKER - SENIOR SOLO - B GRADE - MEN</t>
  </si>
  <si>
    <t>00:36:01.1000000</t>
  </si>
  <si>
    <t>12:34:10 AM</t>
  </si>
  <si>
    <t>00:34:24.8000000</t>
  </si>
  <si>
    <t>00:34:16.7000000</t>
  </si>
  <si>
    <t>00:34:39.4000000</t>
  </si>
  <si>
    <t>00:35:25.8000000</t>
  </si>
  <si>
    <t>00:36:20.1000000</t>
  </si>
  <si>
    <t>04:05:17.9000000</t>
  </si>
  <si>
    <t>701</t>
  </si>
  <si>
    <t>701 - ANDREW FIELD - SENIOR SOLO - B GRADE - MEN</t>
  </si>
  <si>
    <t>00:35:24.8000000</t>
  </si>
  <si>
    <t>00:34:47.2000000</t>
  </si>
  <si>
    <t>00:36:00.5000000</t>
  </si>
  <si>
    <t>00:36:09.1000000</t>
  </si>
  <si>
    <t>00:36:33.8000000</t>
  </si>
  <si>
    <t>00:37:35.7000000</t>
  </si>
  <si>
    <t>04:14:12.3000000</t>
  </si>
  <si>
    <t>713</t>
  </si>
  <si>
    <t>713 - TIM KLEIN - SENIOR SOLO - B GRADE - MEN</t>
  </si>
  <si>
    <t>12:33:39 AM</t>
  </si>
  <si>
    <t>00:34:30.2000000</t>
  </si>
  <si>
    <t>00:35:09.2000000</t>
  </si>
  <si>
    <t>00:37:44.2000000</t>
  </si>
  <si>
    <t>00:38:39.6000000</t>
  </si>
  <si>
    <t>00:38:52.9000000</t>
  </si>
  <si>
    <t>00:41:13.7000000</t>
  </si>
  <si>
    <t>04:19:48.8000000</t>
  </si>
  <si>
    <t>707</t>
  </si>
  <si>
    <t>707 - ANDREW DUNCAN - SENIOR SOLO - B GRADE - MEN</t>
  </si>
  <si>
    <t>00:35:43.9000000</t>
  </si>
  <si>
    <t>00:35:56.7000000</t>
  </si>
  <si>
    <t>00:36:00.4000000</t>
  </si>
  <si>
    <t>00:36:12.8000000</t>
  </si>
  <si>
    <t>00:37:25.7000000</t>
  </si>
  <si>
    <t>00:38:33.7000000</t>
  </si>
  <si>
    <t>04:20:18.2000000</t>
  </si>
  <si>
    <t>715</t>
  </si>
  <si>
    <t>715 - SAM MUNGER - SENIOR SOLO - B GRADE - MEN</t>
  </si>
  <si>
    <t>00:36:04.4000000</t>
  </si>
  <si>
    <t>00:36:11.9000000</t>
  </si>
  <si>
    <t>00:37:34.7000000</t>
  </si>
  <si>
    <t>00:39:29.4000000</t>
  </si>
  <si>
    <t>00:37:40.7000000</t>
  </si>
  <si>
    <t>00:37:35.6000000</t>
  </si>
  <si>
    <t>00:37:26.1000000</t>
  </si>
  <si>
    <t>04:22:02.8000000</t>
  </si>
  <si>
    <t>705</t>
  </si>
  <si>
    <t>705 - JOSH DAVIS - SENIOR SOLO - B GRADE - MEN</t>
  </si>
  <si>
    <t>00:33:31.4000000</t>
  </si>
  <si>
    <t>00:34:10.1000000</t>
  </si>
  <si>
    <t>00:35:39.9000000</t>
  </si>
  <si>
    <t>12:37:41 AM</t>
  </si>
  <si>
    <t>00:40:49.5000000</t>
  </si>
  <si>
    <t>00:41:16.2000000</t>
  </si>
  <si>
    <t>00:41:17.2000000</t>
  </si>
  <si>
    <t>04:24:25.3000000</t>
  </si>
  <si>
    <t>717</t>
  </si>
  <si>
    <t>717 - MATT SANDERSON - SENIOR SOLO - B GRADE - MEN</t>
  </si>
  <si>
    <t>00:35:19.4000000</t>
  </si>
  <si>
    <t>00:34:53.8000000</t>
  </si>
  <si>
    <t>00:36:51.8000000</t>
  </si>
  <si>
    <t>00:37:22.7000000</t>
  </si>
  <si>
    <t>00:38:58.9000000</t>
  </si>
  <si>
    <t>00:39:51.1000000</t>
  </si>
  <si>
    <t>00:41:36.7000000</t>
  </si>
  <si>
    <t>04:24:54.4000000</t>
  </si>
  <si>
    <t>719</t>
  </si>
  <si>
    <t>719 - BEN TAYLOR - SENIOR SOLO - B GRADE - MEN</t>
  </si>
  <si>
    <t>00:35:14.5000000</t>
  </si>
  <si>
    <t>00:35:04.6000000</t>
  </si>
  <si>
    <t>00:37:45.5000000</t>
  </si>
  <si>
    <t>00:38:58.2000000</t>
  </si>
  <si>
    <t>00:39:33.8000000</t>
  </si>
  <si>
    <t>00:43:33.7000000</t>
  </si>
  <si>
    <t>00:44:00.7000000</t>
  </si>
  <si>
    <t>4:34:11 AM</t>
  </si>
  <si>
    <t>723</t>
  </si>
  <si>
    <t>723 - BEN WHEATON - SENIOR SOLO - B GRADE - MEN</t>
  </si>
  <si>
    <t>00:33:36.1000000</t>
  </si>
  <si>
    <t>00:34:14.7000000</t>
  </si>
  <si>
    <t>00:35:53.1000000</t>
  </si>
  <si>
    <t>00:49:13.1000000</t>
  </si>
  <si>
    <t>00:41:24.8000000</t>
  </si>
  <si>
    <t>00:40:43.1000000</t>
  </si>
  <si>
    <t>00:47:21.3000000</t>
  </si>
  <si>
    <t>04:42:26.2000000</t>
  </si>
  <si>
    <t>710</t>
  </si>
  <si>
    <t>710 - JON HERD - SENIOR SOLO - B GRADE - MEN</t>
  </si>
  <si>
    <t>00:35:24.3000000</t>
  </si>
  <si>
    <t>00:34:33.4000000</t>
  </si>
  <si>
    <t>00:41:23.2000000</t>
  </si>
  <si>
    <t>00:39:35.5000000</t>
  </si>
  <si>
    <t>00:40:11.5000000</t>
  </si>
  <si>
    <t>00:40:07.7000000</t>
  </si>
  <si>
    <t>03:51:15.6000000</t>
  </si>
  <si>
    <t>718</t>
  </si>
  <si>
    <t>718 - CHRISTOPHER SUTTER - SENIOR SOLO - B GRADE - MEN</t>
  </si>
  <si>
    <t>00:34:56.1000000</t>
  </si>
  <si>
    <t>00:35:32.7000000</t>
  </si>
  <si>
    <t>00:38:25.9000000</t>
  </si>
  <si>
    <t>00:39:53.3000000</t>
  </si>
  <si>
    <t>00:40:03.6000000</t>
  </si>
  <si>
    <t>00:43:48.4000000</t>
  </si>
  <si>
    <t>3:52:40 AM</t>
  </si>
  <si>
    <t>716</t>
  </si>
  <si>
    <t>716 - IAN ROUTLEDGE - SENIOR SOLO - B GRADE - MEN</t>
  </si>
  <si>
    <t>00:34:24.7000000</t>
  </si>
  <si>
    <t>00:36:07.3000000</t>
  </si>
  <si>
    <t>12:43:23 AM</t>
  </si>
  <si>
    <t>00:39:53.5000000</t>
  </si>
  <si>
    <t>00:40:20.3000000</t>
  </si>
  <si>
    <t>00:44:06.9000000</t>
  </si>
  <si>
    <t>03:58:15.7000000</t>
  </si>
  <si>
    <t>711</t>
  </si>
  <si>
    <t>711 - JAMES IRVING - SENIOR SOLO - B GRADE - MEN</t>
  </si>
  <si>
    <t>00:35:48.4000000</t>
  </si>
  <si>
    <t>12:36:36 AM</t>
  </si>
  <si>
    <t>00:39:50.9000000</t>
  </si>
  <si>
    <t>00:40:37.1000000</t>
  </si>
  <si>
    <t>00:43:51.9000000</t>
  </si>
  <si>
    <t>00:47:31.1000000</t>
  </si>
  <si>
    <t>04:04:15.4000000</t>
  </si>
  <si>
    <t>714</t>
  </si>
  <si>
    <t>714 - ERIK LOCK - SENIOR SOLO - B GRADE - MEN</t>
  </si>
  <si>
    <t>00:36:58.5000000</t>
  </si>
  <si>
    <t>00:38:42.5000000</t>
  </si>
  <si>
    <t>00:42:50.9000000</t>
  </si>
  <si>
    <t>00:44:33.1000000</t>
  </si>
  <si>
    <t>00:43:29.5000000</t>
  </si>
  <si>
    <t>03:26:34.5000000</t>
  </si>
  <si>
    <t>704</t>
  </si>
  <si>
    <t>704 - ANDREW BURLEY - SENIOR SOLO - B GRADE - MEN</t>
  </si>
  <si>
    <t>00:37:41.5000000</t>
  </si>
  <si>
    <t>00:39:22.3000000</t>
  </si>
  <si>
    <t>00:41:00.6000000</t>
  </si>
  <si>
    <t>00:44:25.5000000</t>
  </si>
  <si>
    <t>01:01:50.6000000</t>
  </si>
  <si>
    <t>03:44:20.5000000</t>
  </si>
  <si>
    <t>702</t>
  </si>
  <si>
    <t>702 - SAMUEL BEVERIDGE - SENIOR SOLO - B GRADE - MEN</t>
  </si>
  <si>
    <t>00:37:30.1000000</t>
  </si>
  <si>
    <t>00:34:57.3000000</t>
  </si>
  <si>
    <t>00:34:43.1000000</t>
  </si>
  <si>
    <t>00:25:25.2000000</t>
  </si>
  <si>
    <t>02:12:35.7000000</t>
  </si>
  <si>
    <t>726</t>
  </si>
  <si>
    <t>726 - JOHN BRENNAND - SENIOR SOLO - B GRADE - MEN</t>
  </si>
  <si>
    <t>00:33:32.6000000</t>
  </si>
  <si>
    <t>12:35:26 AM</t>
  </si>
  <si>
    <t>00:36:07.7000000</t>
  </si>
  <si>
    <t>02:19:44.3000000</t>
  </si>
  <si>
    <t>712</t>
  </si>
  <si>
    <t>712 - STEPHEN KIRBY - SENIOR SOLO - B GRADE - MEN</t>
  </si>
  <si>
    <t>00:40:41.4000000</t>
  </si>
  <si>
    <t>00:46:14.8000000</t>
  </si>
  <si>
    <t>01:04:46.7000000</t>
  </si>
  <si>
    <t>00:54:34.9000000</t>
  </si>
  <si>
    <t>03:26:17.8000000</t>
  </si>
  <si>
    <t>C Grade Men</t>
  </si>
  <si>
    <t>221</t>
  </si>
  <si>
    <t>221 - ANDREW RAMSEY - SENIOR SOLO - C GRADE - MEN</t>
  </si>
  <si>
    <t>00:35:28.5000000</t>
  </si>
  <si>
    <t>00:33:40.6000000</t>
  </si>
  <si>
    <t>00:38:20.1000000</t>
  </si>
  <si>
    <t>00:39:28.1000000</t>
  </si>
  <si>
    <t>00:38:35.4000000</t>
  </si>
  <si>
    <t>00:41:15.7000000</t>
  </si>
  <si>
    <t>4:23:40 AM</t>
  </si>
  <si>
    <t>207</t>
  </si>
  <si>
    <t>207 - DANIEL CURTIS - SENIOR SOLO - C GRADE - MEN</t>
  </si>
  <si>
    <t>00:39:08.5000000</t>
  </si>
  <si>
    <t>00:37:37.5000000</t>
  </si>
  <si>
    <t>00:36:24.8000000</t>
  </si>
  <si>
    <t>00:36:20.7000000</t>
  </si>
  <si>
    <t>00:37:28.5000000</t>
  </si>
  <si>
    <t>00:38:48.8000000</t>
  </si>
  <si>
    <t>00:41:28.5000000</t>
  </si>
  <si>
    <t>04:27:17.3000000</t>
  </si>
  <si>
    <t>209</t>
  </si>
  <si>
    <t>209 - MICHAEL EASTAFF - SENIOR SOLO - C GRADE - MEN</t>
  </si>
  <si>
    <t>00:36:42.3000000</t>
  </si>
  <si>
    <t>00:36:12.1000000</t>
  </si>
  <si>
    <t>00:38:11.5000000</t>
  </si>
  <si>
    <t>00:38:27.7000000</t>
  </si>
  <si>
    <t>00:36:57.8000000</t>
  </si>
  <si>
    <t>12:39:20 AM</t>
  </si>
  <si>
    <t>00:43:02.9000000</t>
  </si>
  <si>
    <t>04:28:54.3000000</t>
  </si>
  <si>
    <t>210</t>
  </si>
  <si>
    <t>210 - DANNY ECKERT - SENIOR SOLO - C GRADE - MEN</t>
  </si>
  <si>
    <t>00:35:22.2000000</t>
  </si>
  <si>
    <t>00:36:22.4000000</t>
  </si>
  <si>
    <t>12:38:58 AM</t>
  </si>
  <si>
    <t>00:38:04.4000000</t>
  </si>
  <si>
    <t>00:40:35.4000000</t>
  </si>
  <si>
    <t>00:45:17.1000000</t>
  </si>
  <si>
    <t>4:32:21 AM</t>
  </si>
  <si>
    <t>201</t>
  </si>
  <si>
    <t>201 - ANDREW KENWARD - SENIOR SOLO - C GRADE - MEN</t>
  </si>
  <si>
    <t>00:35:55.3000000</t>
  </si>
  <si>
    <t>00:40:25.6000000</t>
  </si>
  <si>
    <t>00:39:23.6000000</t>
  </si>
  <si>
    <t>00:40:37.6000000</t>
  </si>
  <si>
    <t>00:40:56.6000000</t>
  </si>
  <si>
    <t>03:53:52.5000000</t>
  </si>
  <si>
    <t>225</t>
  </si>
  <si>
    <t>225 - TROY WOODGER - SENIOR SOLO - C GRADE - MEN</t>
  </si>
  <si>
    <t>00:37:08.7000000</t>
  </si>
  <si>
    <t>00:35:18.6000000</t>
  </si>
  <si>
    <t>12:37:40 AM</t>
  </si>
  <si>
    <t>00:38:43.5000000</t>
  </si>
  <si>
    <t>00:40:05.9000000</t>
  </si>
  <si>
    <t>00:45:41.7000000</t>
  </si>
  <si>
    <t>03:54:38.4000000</t>
  </si>
  <si>
    <t>223</t>
  </si>
  <si>
    <t>223 - TUDOR THOMAS - SENIOR SOLO - C GRADE - MEN</t>
  </si>
  <si>
    <t>12:39:04 AM</t>
  </si>
  <si>
    <t>00:37:41.3000000</t>
  </si>
  <si>
    <t>12:41:52 AM</t>
  </si>
  <si>
    <t>00:44:00.9000000</t>
  </si>
  <si>
    <t>03:57:42.6000000</t>
  </si>
  <si>
    <t>217</t>
  </si>
  <si>
    <t>217 - MARCUS HOFER - SENIOR SOLO - C GRADE - MEN</t>
  </si>
  <si>
    <t>00:35:30.2000000</t>
  </si>
  <si>
    <t>00:37:31.8000000</t>
  </si>
  <si>
    <t>00:39:12.6000000</t>
  </si>
  <si>
    <t>00:42:21.8000000</t>
  </si>
  <si>
    <t>00:43:48.3000000</t>
  </si>
  <si>
    <t>03:59:00.1000000</t>
  </si>
  <si>
    <t>203</t>
  </si>
  <si>
    <t>203 - GREG ADAMS - SENIOR SOLO - C GRADE - MEN</t>
  </si>
  <si>
    <t>00:36:23.4000000</t>
  </si>
  <si>
    <t>00:38:15.9000000</t>
  </si>
  <si>
    <t>12:41:49 AM</t>
  </si>
  <si>
    <t>00:42:48.5000000</t>
  </si>
  <si>
    <t>00:44:48.5000000</t>
  </si>
  <si>
    <t>04:01:27.2000000</t>
  </si>
  <si>
    <t>206</t>
  </si>
  <si>
    <t>206 - GUY BURGOINE - SENIOR SOLO - C GRADE - MEN</t>
  </si>
  <si>
    <t>00:36:01.4000000</t>
  </si>
  <si>
    <t>00:37:14.5000000</t>
  </si>
  <si>
    <t>00:39:19.9000000</t>
  </si>
  <si>
    <t>00:40:53.8000000</t>
  </si>
  <si>
    <t>12:43:12 AM</t>
  </si>
  <si>
    <t>00:45:28.3000000</t>
  </si>
  <si>
    <t>04:02:09.9000000</t>
  </si>
  <si>
    <t>208</t>
  </si>
  <si>
    <t>208 - MARK DABROWSKI - SENIOR SOLO - C GRADE - MEN</t>
  </si>
  <si>
    <t>00:36:43.8000000</t>
  </si>
  <si>
    <t>00:39:13.2000000</t>
  </si>
  <si>
    <t>00:40:43.3000000</t>
  </si>
  <si>
    <t>00:43:19.8000000</t>
  </si>
  <si>
    <t>00:45:25.1000000</t>
  </si>
  <si>
    <t>12:46:02 AM</t>
  </si>
  <si>
    <t>04:11:27.2000000</t>
  </si>
  <si>
    <t>219</t>
  </si>
  <si>
    <t>219 - JOHN O LEARY - SENIOR SOLO - C GRADE - MEN</t>
  </si>
  <si>
    <t>12:39:46 AM</t>
  </si>
  <si>
    <t>00:41:22.6000000</t>
  </si>
  <si>
    <t>00:44:30.7000000</t>
  </si>
  <si>
    <t>00:46:48.9000000</t>
  </si>
  <si>
    <t>00:45:51.6000000</t>
  </si>
  <si>
    <t>04:21:41.5000000</t>
  </si>
  <si>
    <t>214</t>
  </si>
  <si>
    <t>214 - CRAIG GIBBINS - SENIOR SOLO - C GRADE - MEN</t>
  </si>
  <si>
    <t>00:40:32.4000000</t>
  </si>
  <si>
    <t>12:40:56 AM</t>
  </si>
  <si>
    <t>00:44:14.2000000</t>
  </si>
  <si>
    <t>00:42:57.6000000</t>
  </si>
  <si>
    <t>00:45:39.2000000</t>
  </si>
  <si>
    <t>00:47:50.5000000</t>
  </si>
  <si>
    <t>04:22:09.9000000</t>
  </si>
  <si>
    <t>222</t>
  </si>
  <si>
    <t>222 - ANDREW SIMPSON - SENIOR SOLO - C GRADE - MEN</t>
  </si>
  <si>
    <t>00:39:50.6000000</t>
  </si>
  <si>
    <t>00:40:36.9000000</t>
  </si>
  <si>
    <t>00:41:18.6000000</t>
  </si>
  <si>
    <t>00:46:48.7000000</t>
  </si>
  <si>
    <t>00:46:55.3000000</t>
  </si>
  <si>
    <t>00:50:48.5000000</t>
  </si>
  <si>
    <t>04:26:18.6000000</t>
  </si>
  <si>
    <t>226</t>
  </si>
  <si>
    <t>226 - MARK MANNING - SENIOR SOLO - C GRADE - MEN</t>
  </si>
  <si>
    <t>12:43:11 AM</t>
  </si>
  <si>
    <t>00:43:41.3000000</t>
  </si>
  <si>
    <t>00:46:27.7000000</t>
  </si>
  <si>
    <t>00:45:30.1000000</t>
  </si>
  <si>
    <t>00:49:18.6000000</t>
  </si>
  <si>
    <t>04:31:48.2000000</t>
  </si>
  <si>
    <t>212</t>
  </si>
  <si>
    <t>212 - HENRY ENGELBRECHT - SENIOR SOLO - C GRADE - MEN</t>
  </si>
  <si>
    <t>00:36:08.7000000</t>
  </si>
  <si>
    <t>00:38:09.6000000</t>
  </si>
  <si>
    <t>00:40:15.8000000</t>
  </si>
  <si>
    <t>12:43:50 AM</t>
  </si>
  <si>
    <t>03:16:12.5000000</t>
  </si>
  <si>
    <t>204</t>
  </si>
  <si>
    <t>204 - COLIN BELL - SENIOR SOLO - C GRADE - MEN</t>
  </si>
  <si>
    <t>12:39:18 AM</t>
  </si>
  <si>
    <t>00:40:47.3000000</t>
  </si>
  <si>
    <t>00:41:28.9000000</t>
  </si>
  <si>
    <t>00:45:50.7000000</t>
  </si>
  <si>
    <t>12:40:34 AM</t>
  </si>
  <si>
    <t>03:27:58.9000000</t>
  </si>
  <si>
    <t>202</t>
  </si>
  <si>
    <t>202 - GAVIN RUSSELL - SENIOR SOLO - C GRADE - MEN</t>
  </si>
  <si>
    <t>00:38:22.8000000</t>
  </si>
  <si>
    <t>00:39:46.4000000</t>
  </si>
  <si>
    <t>00:43:09.5000000</t>
  </si>
  <si>
    <t>00:44:20.2000000</t>
  </si>
  <si>
    <t>00:42:54.3000000</t>
  </si>
  <si>
    <t>03:28:33.2000000</t>
  </si>
  <si>
    <t>216</t>
  </si>
  <si>
    <t>216 - DYLAN GRIGG - SENIOR SOLO - C GRADE - MEN</t>
  </si>
  <si>
    <t>00:37:32.2000000</t>
  </si>
  <si>
    <t>00:39:18.3000000</t>
  </si>
  <si>
    <t>12:40:52 AM</t>
  </si>
  <si>
    <t>00:48:51.3000000</t>
  </si>
  <si>
    <t>00:43:28.1000000</t>
  </si>
  <si>
    <t>03:30:01.9000000</t>
  </si>
  <si>
    <t>224</t>
  </si>
  <si>
    <t>224 - TROYE WALLETT - SENIOR SOLO - C GRADE - MEN</t>
  </si>
  <si>
    <t>12:41:00 AM</t>
  </si>
  <si>
    <t>00:45:54.4000000</t>
  </si>
  <si>
    <t>00:44:37.2000000</t>
  </si>
  <si>
    <t>00:48:19.3000000</t>
  </si>
  <si>
    <t>00:52:05.9000000</t>
  </si>
  <si>
    <t>03:51:56.8000000</t>
  </si>
  <si>
    <t>215</t>
  </si>
  <si>
    <t>215 - CHRIS GRAY - SENIOR SOLO - C GRADE - MEN</t>
  </si>
  <si>
    <t>00:40:44.8000000</t>
  </si>
  <si>
    <t>00:45:45.5000000</t>
  </si>
  <si>
    <t>00:48:51.8000000</t>
  </si>
  <si>
    <t>00:50:49.5000000</t>
  </si>
  <si>
    <t>00:49:46.6000000</t>
  </si>
  <si>
    <t>03:55:58.2000000</t>
  </si>
  <si>
    <t>211</t>
  </si>
  <si>
    <t>211 - PAUL ECKERT - SENIOR SOLO - C GRADE - MEN</t>
  </si>
  <si>
    <t>00:45:01.4000000</t>
  </si>
  <si>
    <t>01:01:23.8000000</t>
  </si>
  <si>
    <t>00:49:43.4000000</t>
  </si>
  <si>
    <t>01:08:56.6000000</t>
  </si>
  <si>
    <t>12:37:44 AM</t>
  </si>
  <si>
    <t>04:22:49.2000000</t>
  </si>
  <si>
    <t>213</t>
  </si>
  <si>
    <t>213 - GLENN FEAR - SENIOR SOLO - C GRADE - MEN</t>
  </si>
  <si>
    <t>01:06:00.9000000</t>
  </si>
  <si>
    <t>00:48:12.7000000</t>
  </si>
  <si>
    <t>00:49:49.8000000</t>
  </si>
  <si>
    <t>3:23:27 AM</t>
  </si>
  <si>
    <t>218</t>
  </si>
  <si>
    <t>218 - STUART MITCHELL - SENIOR SOLO - C GRADE - MEN</t>
  </si>
  <si>
    <t>00:40:22.8000000</t>
  </si>
  <si>
    <t>00:42:17.7000000</t>
  </si>
  <si>
    <t>00:45:30.3000000</t>
  </si>
  <si>
    <t>02:08:10.8000000</t>
  </si>
  <si>
    <t>220</t>
  </si>
  <si>
    <t>220 - DAMIEN Oâ€™DEA - SENIOR SOLO - C GRADE - MEN</t>
  </si>
  <si>
    <t>01:08:39.3000000</t>
  </si>
  <si>
    <t>01:15:51.2000000</t>
  </si>
  <si>
    <t>01:02:34.2000000</t>
  </si>
  <si>
    <t>03:27:04.7000000</t>
  </si>
  <si>
    <t>205</t>
  </si>
  <si>
    <t>205 - MATHEW BRUMFITT - SENIOR SOLO - C GRADE - MEN</t>
  </si>
  <si>
    <t>00:52:36.5000000</t>
  </si>
  <si>
    <t>D Grade Men</t>
  </si>
  <si>
    <t>105</t>
  </si>
  <si>
    <t>105 - DAVID CROUCH - SENIOR SOLO - D GRADE - MEN</t>
  </si>
  <si>
    <t>00:40:43.5000000</t>
  </si>
  <si>
    <t>12:40:14 AM</t>
  </si>
  <si>
    <t>00:41:15.5000000</t>
  </si>
  <si>
    <t>00:44:48.9000000</t>
  </si>
  <si>
    <t>00:43:28.9000000</t>
  </si>
  <si>
    <t>00:46:14.9000000</t>
  </si>
  <si>
    <t>04:16:45.7000000</t>
  </si>
  <si>
    <t>108</t>
  </si>
  <si>
    <t>108 - RICHARD HOLLAND - SENIOR SOLO - D GRADE - MEN</t>
  </si>
  <si>
    <t>00:37:10.3000000</t>
  </si>
  <si>
    <t>00:41:38.4000000</t>
  </si>
  <si>
    <t>12:47:50 AM</t>
  </si>
  <si>
    <t>00:46:56.6000000</t>
  </si>
  <si>
    <t>00:44:54.1000000</t>
  </si>
  <si>
    <t>04:19:23.2000000</t>
  </si>
  <si>
    <t>110</t>
  </si>
  <si>
    <t>110 - JASON MOORE - SENIOR SOLO - D GRADE - MEN</t>
  </si>
  <si>
    <t>00:37:00.1000000</t>
  </si>
  <si>
    <t>00:40:46.2000000</t>
  </si>
  <si>
    <t>00:44:18.8000000</t>
  </si>
  <si>
    <t>00:47:32.5000000</t>
  </si>
  <si>
    <t>00:48:13.9000000</t>
  </si>
  <si>
    <t>00:50:29.7000000</t>
  </si>
  <si>
    <t>04:28:21.2000000</t>
  </si>
  <si>
    <t>112</t>
  </si>
  <si>
    <t>112 - ADAM STARRS - SENIOR SOLO - D GRADE - MEN</t>
  </si>
  <si>
    <t>00:44:14.4000000</t>
  </si>
  <si>
    <t>00:41:44.9000000</t>
  </si>
  <si>
    <t>00:42:41.7000000</t>
  </si>
  <si>
    <t>00:46:10.8000000</t>
  </si>
  <si>
    <t>00:47:25.9000000</t>
  </si>
  <si>
    <t>03:42:17.7000000</t>
  </si>
  <si>
    <t>107</t>
  </si>
  <si>
    <t>107 - MARTY FOX - SENIOR SOLO - D GRADE - MEN</t>
  </si>
  <si>
    <t>00:44:43.1000000</t>
  </si>
  <si>
    <t>00:45:13.8000000</t>
  </si>
  <si>
    <t>00:45:36.1000000</t>
  </si>
  <si>
    <t>00:47:58.4000000</t>
  </si>
  <si>
    <t>00:49:05.1000000</t>
  </si>
  <si>
    <t>03:52:36.5000000</t>
  </si>
  <si>
    <t>103</t>
  </si>
  <si>
    <t>103 - BEN COVE - SENIOR SOLO - D GRADE - MEN</t>
  </si>
  <si>
    <t>00:39:31.5000000</t>
  </si>
  <si>
    <t>00:50:50.1000000</t>
  </si>
  <si>
    <t>12:51:13 AM</t>
  </si>
  <si>
    <t>00:54:43.4000000</t>
  </si>
  <si>
    <t>03:58:27.8000000</t>
  </si>
  <si>
    <t>111</t>
  </si>
  <si>
    <t>111 - TAIT MOORE - SENIOR SOLO - D GRADE - MEN</t>
  </si>
  <si>
    <t>00:39:04.6000000</t>
  </si>
  <si>
    <t>00:44:23.8000000</t>
  </si>
  <si>
    <t>00:51:50.1000000</t>
  </si>
  <si>
    <t>00:52:20.9000000</t>
  </si>
  <si>
    <t>00:50:58.4000000</t>
  </si>
  <si>
    <t>03:58:37.8000000</t>
  </si>
  <si>
    <t>113</t>
  </si>
  <si>
    <t>113 - MATTHEW TODD - SENIOR SOLO - D GRADE - MEN</t>
  </si>
  <si>
    <t>00:48:50.2000000</t>
  </si>
  <si>
    <t>12:52:27 AM</t>
  </si>
  <si>
    <t>00:53:28.2000000</t>
  </si>
  <si>
    <t>00:53:39.9000000</t>
  </si>
  <si>
    <t>00:50:28.3000000</t>
  </si>
  <si>
    <t>04:18:53.6000000</t>
  </si>
  <si>
    <t>101</t>
  </si>
  <si>
    <t>101 - PAT BERRY - SENIOR SOLO - D GRADE - MEN</t>
  </si>
  <si>
    <t>00:46:12.6000000</t>
  </si>
  <si>
    <t>00:45:53.4000000</t>
  </si>
  <si>
    <t>00:50:10.7000000</t>
  </si>
  <si>
    <t>00:52:54.4000000</t>
  </si>
  <si>
    <t>03:15:11.1000000</t>
  </si>
  <si>
    <t>102</t>
  </si>
  <si>
    <t>102 - BRENTLEY CONLON - SENIOR SOLO - D GRADE - MEN</t>
  </si>
  <si>
    <t>00:45:13.1000000</t>
  </si>
  <si>
    <t>12:47:07 AM</t>
  </si>
  <si>
    <t>00:57:02.5000000</t>
  </si>
  <si>
    <t>00:55:54.2000000</t>
  </si>
  <si>
    <t>03:25:16.8000000</t>
  </si>
  <si>
    <t>106</t>
  </si>
  <si>
    <t>106 - PHILIP DEVERELL - SENIOR SOLO - D GRADE - MEN</t>
  </si>
  <si>
    <t>00:49:46.1000000</t>
  </si>
  <si>
    <t>00:53:42.3000000</t>
  </si>
  <si>
    <t>00:59:31.2000000</t>
  </si>
  <si>
    <t>01:01:31.2000000</t>
  </si>
  <si>
    <t>03:44:30.8000000</t>
  </si>
  <si>
    <t>A Grade Women</t>
  </si>
  <si>
    <t>13</t>
  </si>
  <si>
    <t>13 - SARAH HOLMES - SENIOR SOLO - A GRADE - WOMEN</t>
  </si>
  <si>
    <t>00:40:22.3000000</t>
  </si>
  <si>
    <t>00:42:58.6000000</t>
  </si>
  <si>
    <t>00:49:12.7000000</t>
  </si>
  <si>
    <t>00:46:52.8000000</t>
  </si>
  <si>
    <t>03:45:05.6000000</t>
  </si>
  <si>
    <t>14</t>
  </si>
  <si>
    <t>14 - SUEANN WOODWISS - SENIOR SOLO - A GRADE - WOMEN</t>
  </si>
  <si>
    <t>12:40:31 AM</t>
  </si>
  <si>
    <t>00:42:11.7000000</t>
  </si>
  <si>
    <t>00:51:32.4000000</t>
  </si>
  <si>
    <t>00:45:37.1000000</t>
  </si>
  <si>
    <t>00:48:00.6000000</t>
  </si>
  <si>
    <t>03:47:52.8000000</t>
  </si>
  <si>
    <t>B Grade Women</t>
  </si>
  <si>
    <t>725</t>
  </si>
  <si>
    <t>725 - GABRIELLE TODD - SENIOR SOLO - B GRADE - WOMEN</t>
  </si>
  <si>
    <t>00:43:09.8000000</t>
  </si>
  <si>
    <t>00:43:02.7000000</t>
  </si>
  <si>
    <t>00:42:56.6000000</t>
  </si>
  <si>
    <t>00:44:09.8000000</t>
  </si>
  <si>
    <t>00:48:11.8000000</t>
  </si>
  <si>
    <t>00:51:45.9000000</t>
  </si>
  <si>
    <t>04:33:16.6000000</t>
  </si>
  <si>
    <t>724</t>
  </si>
  <si>
    <t>724 - ALISON SORELL - SENIOR SOLO - B GRADE - WOMEN</t>
  </si>
  <si>
    <t>00:43:02.2000000</t>
  </si>
  <si>
    <t>00:46:33.9000000</t>
  </si>
  <si>
    <t>00:48:29.5000000</t>
  </si>
  <si>
    <t>00:52:56.6000000</t>
  </si>
  <si>
    <t>00:55:07.2000000</t>
  </si>
  <si>
    <t>04:06:09.4000000</t>
  </si>
  <si>
    <t>C Grade Women</t>
  </si>
  <si>
    <t>603</t>
  </si>
  <si>
    <t>603 - JULIE SHAW - SENIOR SOLO - C GRADE - WOMEN</t>
  </si>
  <si>
    <t>00:43:11.6000000</t>
  </si>
  <si>
    <t>00:43:26.8000000</t>
  </si>
  <si>
    <t>00:45:57.2000000</t>
  </si>
  <si>
    <t>00:49:01.8000000</t>
  </si>
  <si>
    <t>00:52:04.8000000</t>
  </si>
  <si>
    <t>00:16:17.2000000</t>
  </si>
  <si>
    <t>04:09:59.4000000</t>
  </si>
  <si>
    <t>602</t>
  </si>
  <si>
    <t>602 - RACHEL SCHMIDTKE - SENIOR SOLO - C GRADE - WOMEN</t>
  </si>
  <si>
    <t>00:41:56.6000000</t>
  </si>
  <si>
    <t>00:42:06.1000000</t>
  </si>
  <si>
    <t>00:42:28.2000000</t>
  </si>
  <si>
    <t>00:46:47.7000000</t>
  </si>
  <si>
    <t>00:51:33.2000000</t>
  </si>
  <si>
    <t>03:44:51.8000000</t>
  </si>
  <si>
    <t>601</t>
  </si>
  <si>
    <t>601 - BRONWYN LOCK - SENIOR SOLO - C GRADE - WOMEN</t>
  </si>
  <si>
    <t>00:47:48.9000000</t>
  </si>
  <si>
    <t>00:49:09.9000000</t>
  </si>
  <si>
    <t>00:53:22.2000000</t>
  </si>
  <si>
    <t>00:55:48.9000000</t>
  </si>
  <si>
    <t>03:26:09.9000000</t>
  </si>
  <si>
    <t>604</t>
  </si>
  <si>
    <t>604 - LISA WRIGHT - SENIOR SOLO - C GRADE - WOMEN</t>
  </si>
  <si>
    <t>12:48:35 AM</t>
  </si>
  <si>
    <t>00:52:37.4000000</t>
  </si>
  <si>
    <t>00:54:34.2000000</t>
  </si>
  <si>
    <t>02:35:46.6000000</t>
  </si>
  <si>
    <t>605</t>
  </si>
  <si>
    <t>605 - JULIE HARRIS - SENIOR SOLO - C GRADE - WOMEN</t>
  </si>
  <si>
    <t>01:13:30.5000000</t>
  </si>
  <si>
    <t>1:18:16 AM</t>
  </si>
  <si>
    <t>02:31:46.5000000</t>
  </si>
  <si>
    <t xml:space="preserve"> JUNIOR SOLO </t>
  </si>
  <si>
    <t xml:space="preserve"> U17 </t>
  </si>
  <si>
    <t xml:space="preserve"> FEMALE</t>
  </si>
  <si>
    <t xml:space="preserve"> U15 </t>
  </si>
  <si>
    <t xml:space="preserve"> U19 </t>
  </si>
  <si>
    <t xml:space="preserve"> MALE</t>
  </si>
  <si>
    <t xml:space="preserve"> SENIOR SOLO </t>
  </si>
  <si>
    <t xml:space="preserve"> A GRADE </t>
  </si>
  <si>
    <t xml:space="preserve"> MEN</t>
  </si>
  <si>
    <t xml:space="preserve"> B GRADE </t>
  </si>
  <si>
    <t xml:space="preserve"> C GRADE </t>
  </si>
  <si>
    <t xml:space="preserve"> D GRADE </t>
  </si>
  <si>
    <t xml:space="preserve"> WOMEN</t>
  </si>
  <si>
    <t>Plate No</t>
  </si>
  <si>
    <t>Name</t>
  </si>
  <si>
    <t>JESS WILLIAMS</t>
  </si>
  <si>
    <t>LEANI VAN DER BERG</t>
  </si>
  <si>
    <t>CONNOR SCROOP</t>
  </si>
  <si>
    <t>TED HOPE</t>
  </si>
  <si>
    <t>JACOB BOS</t>
  </si>
  <si>
    <t>DILLON SOMERVILLE</t>
  </si>
  <si>
    <t>ALEXANDER GIBBINS</t>
  </si>
  <si>
    <t>KALEB ODGERS</t>
  </si>
  <si>
    <t>ELIJAH ROBERTS</t>
  </si>
  <si>
    <t>ANGUS CORBETT</t>
  </si>
  <si>
    <t>FRED HOPE</t>
  </si>
  <si>
    <t>GRIFFIN KNIGHT</t>
  </si>
  <si>
    <t>SAM WALSH</t>
  </si>
  <si>
    <t>MARC FOX</t>
  </si>
  <si>
    <t>DIRK GARDNER</t>
  </si>
  <si>
    <t>ADAM KERIN</t>
  </si>
  <si>
    <t>CARLOS GUEDEZ</t>
  </si>
  <si>
    <t>JAMES KNOWLER</t>
  </si>
  <si>
    <t>BRAD DAVIES</t>
  </si>
  <si>
    <t>JOE MULLAN</t>
  </si>
  <si>
    <t>MARK HARRIS</t>
  </si>
  <si>
    <t>LACHLAN GLASSPOOL</t>
  </si>
  <si>
    <t>MATTHEW BIRD</t>
  </si>
  <si>
    <t>PATRICK GOODWIN</t>
  </si>
  <si>
    <t>NICK UNDERWOOD</t>
  </si>
  <si>
    <t>ROWAN WALKER</t>
  </si>
  <si>
    <t>ANDREW FIELD</t>
  </si>
  <si>
    <t>TIM KLEIN</t>
  </si>
  <si>
    <t>ANDREW DUNCAN</t>
  </si>
  <si>
    <t>SAM MUNGER</t>
  </si>
  <si>
    <t>JOSH DAVIS</t>
  </si>
  <si>
    <t>MATT SANDERSON</t>
  </si>
  <si>
    <t>BEN TAYLOR</t>
  </si>
  <si>
    <t>BEN WHEATON</t>
  </si>
  <si>
    <t>JON HERD</t>
  </si>
  <si>
    <t>CHRISTOPHER SUTTER</t>
  </si>
  <si>
    <t>IAN ROUTLEDGE</t>
  </si>
  <si>
    <t>JAMES IRVING</t>
  </si>
  <si>
    <t>ERIK LOCK</t>
  </si>
  <si>
    <t>ANDREW BURLEY</t>
  </si>
  <si>
    <t>SAMUEL BEVERIDGE</t>
  </si>
  <si>
    <t>JOHN BRENNAND</t>
  </si>
  <si>
    <t>STEPHEN KIRBY</t>
  </si>
  <si>
    <t>ANDREW RAMSEY</t>
  </si>
  <si>
    <t>DANIEL CURTIS</t>
  </si>
  <si>
    <t>MICHAEL EASTAFF</t>
  </si>
  <si>
    <t>DANNY ECKERT</t>
  </si>
  <si>
    <t>ANDREW KENWARD</t>
  </si>
  <si>
    <t>TROY WOODGER</t>
  </si>
  <si>
    <t>TUDOR THOMAS</t>
  </si>
  <si>
    <t>MARCUS HOFER</t>
  </si>
  <si>
    <t>GREG ADAMS</t>
  </si>
  <si>
    <t>GUY BURGOINE</t>
  </si>
  <si>
    <t>MARK DABROWSKI</t>
  </si>
  <si>
    <t>JOHN O LEARY</t>
  </si>
  <si>
    <t>CRAIG GIBBINS</t>
  </si>
  <si>
    <t>ANDREW SIMPSON</t>
  </si>
  <si>
    <t>MARK MANNING</t>
  </si>
  <si>
    <t>HENRY ENGELBRECHT</t>
  </si>
  <si>
    <t>COLIN BELL</t>
  </si>
  <si>
    <t>GAVIN RUSSELL</t>
  </si>
  <si>
    <t>DYLAN GRIGG</t>
  </si>
  <si>
    <t>TROYE WALLETT</t>
  </si>
  <si>
    <t>CHRIS GRAY</t>
  </si>
  <si>
    <t>PAUL ECKERT</t>
  </si>
  <si>
    <t>GLENN FEAR</t>
  </si>
  <si>
    <t>STUART MITCHELL</t>
  </si>
  <si>
    <t>MATHEW BRUMFITT</t>
  </si>
  <si>
    <t>DAVID CROUCH</t>
  </si>
  <si>
    <t>RICHARD HOLLAND</t>
  </si>
  <si>
    <t>JASON MOORE</t>
  </si>
  <si>
    <t>ADAM STARRS</t>
  </si>
  <si>
    <t>MARTY FOX</t>
  </si>
  <si>
    <t>BEN COVE</t>
  </si>
  <si>
    <t>TAIT MOORE</t>
  </si>
  <si>
    <t>MATTHEW TODD</t>
  </si>
  <si>
    <t>PAT BERRY</t>
  </si>
  <si>
    <t>BRENTLEY CONLON</t>
  </si>
  <si>
    <t>PHILIP DEVERELL</t>
  </si>
  <si>
    <t>SARAH HOLMES</t>
  </si>
  <si>
    <t>SUEANN WOODWISS</t>
  </si>
  <si>
    <t>GABRIELLE TODD</t>
  </si>
  <si>
    <t>ALISON SORELL</t>
  </si>
  <si>
    <t>JULIE SHAW</t>
  </si>
  <si>
    <t>RACHEL SCHMIDTKE</t>
  </si>
  <si>
    <t>BRONWYN LOCK</t>
  </si>
  <si>
    <t>LISA WRIGHT</t>
  </si>
  <si>
    <t>JULIE HARRIS</t>
  </si>
  <si>
    <t>Cat</t>
  </si>
  <si>
    <t>Age</t>
  </si>
  <si>
    <t>Gender</t>
  </si>
  <si>
    <t>Don't consider XCM Duos</t>
  </si>
  <si>
    <t xml:space="preserve">2021 Senior Male Series Points </t>
  </si>
  <si>
    <t>2021 Senior Female Series Points</t>
  </si>
  <si>
    <t>2021 Junior Girls Series Points</t>
  </si>
  <si>
    <t>2021 Junior Boys Series Points</t>
  </si>
  <si>
    <t>A Grade / Juniors</t>
  </si>
  <si>
    <t>Number of Rounds</t>
  </si>
  <si>
    <t>R1 XCM O'Hal</t>
  </si>
  <si>
    <t>R2 XCM Prospect</t>
  </si>
  <si>
    <t>R3 XCM Craigburn</t>
  </si>
  <si>
    <t>R4 XCO Eagle</t>
  </si>
  <si>
    <t>R5 XCO Kinchina</t>
  </si>
  <si>
    <t>R6 XCO Flinders</t>
  </si>
  <si>
    <t>DAMIEN O'DEA</t>
  </si>
  <si>
    <t>JUNIOR DUO - 2HR</t>
  </si>
  <si>
    <t>304/307</t>
  </si>
  <si>
    <t>304/307 - Loose Rats - JUNIOR DUO - 2HR - ANY PAIRING</t>
  </si>
  <si>
    <t>12:15:19 AM</t>
  </si>
  <si>
    <t>00:13:53.2000000</t>
  </si>
  <si>
    <t>12:13:22 AM</t>
  </si>
  <si>
    <t>12:13:49 AM</t>
  </si>
  <si>
    <t>00:13:07.7000000</t>
  </si>
  <si>
    <t>00:14:02.3000000</t>
  </si>
  <si>
    <t>00:13:45.2000000</t>
  </si>
  <si>
    <t>00:14:46.7000000</t>
  </si>
  <si>
    <t>12:13:38 AM</t>
  </si>
  <si>
    <t>02:05:43.1000000</t>
  </si>
  <si>
    <t>310/311</t>
  </si>
  <si>
    <t>310/311 - The Palmer Boiz - JUNIOR DUO - 2HR - ANY PAIRING</t>
  </si>
  <si>
    <t>00:15:28.9000000</t>
  </si>
  <si>
    <t>00:13:41.2000000</t>
  </si>
  <si>
    <t>00:13:38.2000000</t>
  </si>
  <si>
    <t>00:13:22.1000000</t>
  </si>
  <si>
    <t>00:13:50.7000000</t>
  </si>
  <si>
    <t>00:13:43.9000000</t>
  </si>
  <si>
    <t>00:14:14.1000000</t>
  </si>
  <si>
    <t>00:14:20.1000000</t>
  </si>
  <si>
    <t>00:14:31.2000000</t>
  </si>
  <si>
    <t>02:06:50.4000000</t>
  </si>
  <si>
    <t>301/302</t>
  </si>
  <si>
    <t>301/302 - Dirt Burners - JUNIOR DUO - 2HR - ANY PAIRING</t>
  </si>
  <si>
    <t>00:15:35.7000000</t>
  </si>
  <si>
    <t>00:18:05.3000000</t>
  </si>
  <si>
    <t>12:15:08 AM</t>
  </si>
  <si>
    <t>00:20:39.5000000</t>
  </si>
  <si>
    <t>00:14:43.5000000</t>
  </si>
  <si>
    <t>00:20:04.3000000</t>
  </si>
  <si>
    <t>00:15:24.6000000</t>
  </si>
  <si>
    <t>00:21:22.8000000</t>
  </si>
  <si>
    <t>02:21:03.7000000</t>
  </si>
  <si>
    <t>308/309</t>
  </si>
  <si>
    <t>308/309 - Marold Warren - JUNIOR DUO - 2HR - ANY PAIRING</t>
  </si>
  <si>
    <t>01:10:13.7000000</t>
  </si>
  <si>
    <t>00:30:31.2000000</t>
  </si>
  <si>
    <t>00:16:38.5000000</t>
  </si>
  <si>
    <t>01:57:23.4000000</t>
  </si>
  <si>
    <t>JUNIOR DUO - 4HR</t>
  </si>
  <si>
    <t>312/313</t>
  </si>
  <si>
    <t>312/313 - Slow &amp; Awkward - JUNIOR DUO - 4HR - ANY PAIRING</t>
  </si>
  <si>
    <t>00:36:50.5000000</t>
  </si>
  <si>
    <t>12:34:58 AM</t>
  </si>
  <si>
    <t>12:37:04 AM</t>
  </si>
  <si>
    <t>12:37:15 AM</t>
  </si>
  <si>
    <t>00:41:56.4000000</t>
  </si>
  <si>
    <t>04:23:27.6000000</t>
  </si>
  <si>
    <t>316/317</t>
  </si>
  <si>
    <t>316/317 - Team Simpson Williams - JUNIOR DUO - 4HR - ANY PAIRING</t>
  </si>
  <si>
    <t>00:40:07.6000000</t>
  </si>
  <si>
    <t>00:40:03.5000000</t>
  </si>
  <si>
    <t>12:39:48 AM</t>
  </si>
  <si>
    <t>00:39:55.7000000</t>
  </si>
  <si>
    <t>00:40:02.4000000</t>
  </si>
  <si>
    <t>04:00:22.8000000</t>
  </si>
  <si>
    <t>314/315</t>
  </si>
  <si>
    <t>314/315 - Wade &amp; Fraser - JUNIOR DUO - 4HR - ANY PAIRING</t>
  </si>
  <si>
    <t>00:48:14.9000000</t>
  </si>
  <si>
    <t>00:39:52.7000000</t>
  </si>
  <si>
    <t>12:58:50 AM</t>
  </si>
  <si>
    <t>00:41:00.7000000</t>
  </si>
  <si>
    <t>03:48:45.6000000</t>
  </si>
  <si>
    <t>SENIOR DUO - FEMALE</t>
  </si>
  <si>
    <t>320/321</t>
  </si>
  <si>
    <t>320/321 - Chasing bananas - SENIOR DUO - FEMALE</t>
  </si>
  <si>
    <t>00:43:18.1000000</t>
  </si>
  <si>
    <t>00:43:09.6000000</t>
  </si>
  <si>
    <t>00:41:30.3000000</t>
  </si>
  <si>
    <t>00:46:05.9000000</t>
  </si>
  <si>
    <t>00:41:39.9000000</t>
  </si>
  <si>
    <t>00:46:58.5000000</t>
  </si>
  <si>
    <t>04:22:42.3000000</t>
  </si>
  <si>
    <t>322/323</t>
  </si>
  <si>
    <t>322/323 - Foxy Creakers - SENIOR DUO - FEMALE</t>
  </si>
  <si>
    <t>00:46:03.3000000</t>
  </si>
  <si>
    <t>00:43:44.6000000</t>
  </si>
  <si>
    <t>12:42:28 AM</t>
  </si>
  <si>
    <t>00:43:41.9000000</t>
  </si>
  <si>
    <t>00:43:14.8000000</t>
  </si>
  <si>
    <t>00:43:42.4000000</t>
  </si>
  <si>
    <t>4:22:55 AM</t>
  </si>
  <si>
    <t>318/319</t>
  </si>
  <si>
    <t>318/319 - Butterfields Racing - SENIOR DUO - FEMALE</t>
  </si>
  <si>
    <t>00:51:53.9000000</t>
  </si>
  <si>
    <t>00:43:00.8000000</t>
  </si>
  <si>
    <t>00:48:41.2000000</t>
  </si>
  <si>
    <t>00:45:02.4000000</t>
  </si>
  <si>
    <t>00:48:23.4000000</t>
  </si>
  <si>
    <t>00:44:39.6000000</t>
  </si>
  <si>
    <t>04:41:41.3000000</t>
  </si>
  <si>
    <t>324/325</t>
  </si>
  <si>
    <t>324/325 - Go Vita Girls - SENIOR DUO - FEMALE</t>
  </si>
  <si>
    <t>00:50:07.2000000</t>
  </si>
  <si>
    <t>12:51:04 AM</t>
  </si>
  <si>
    <t>00:51:34.3000000</t>
  </si>
  <si>
    <t>00:53:07.5000000</t>
  </si>
  <si>
    <t>00:52:56.2000000</t>
  </si>
  <si>
    <t>04:18:49.2000000</t>
  </si>
  <si>
    <t>350/351</t>
  </si>
  <si>
    <t>350/351 - Red and Grey - SENIOR DUO - FEMALE</t>
  </si>
  <si>
    <t>12:50:01 AM</t>
  </si>
  <si>
    <t>00:55:49.4000000</t>
  </si>
  <si>
    <t>00:48:39.4000000</t>
  </si>
  <si>
    <t>00:58:58.4000000</t>
  </si>
  <si>
    <t>00:50:22.7000000</t>
  </si>
  <si>
    <t>04:23:50.9000000</t>
  </si>
  <si>
    <t>JUNIOR SOLO - U15 - FEMALE</t>
  </si>
  <si>
    <t>601 - LEANI VAN DER BERG - JUNIOR SOLO - U15 - FEMALE</t>
  </si>
  <si>
    <t>00:42:52.9000000</t>
  </si>
  <si>
    <t>00:46:07.5000000</t>
  </si>
  <si>
    <t>00:45:33.3000000</t>
  </si>
  <si>
    <t>02:14:33.7000000</t>
  </si>
  <si>
    <t>SENIOR DUO - MALE</t>
  </si>
  <si>
    <t>354/355</t>
  </si>
  <si>
    <t>354/355 - Cervelo Tonsley - SENIOR DUO - MALE</t>
  </si>
  <si>
    <t>00:32:21.3000000</t>
  </si>
  <si>
    <t>00:32:02.3000000</t>
  </si>
  <si>
    <t>12:34:41 AM</t>
  </si>
  <si>
    <t>00:32:23.3000000</t>
  </si>
  <si>
    <t>00:34:22.8000000</t>
  </si>
  <si>
    <t>00:32:21.5000000</t>
  </si>
  <si>
    <t>00:34:19.8000000</t>
  </si>
  <si>
    <t>00:32:17.6000000</t>
  </si>
  <si>
    <t>04:24:49.6000000</t>
  </si>
  <si>
    <t>368/369</t>
  </si>
  <si>
    <t>368/369 - Ragwood - SENIOR DUO - MALE</t>
  </si>
  <si>
    <t>00:35:16.7000000</t>
  </si>
  <si>
    <t>00:34:46.6000000</t>
  </si>
  <si>
    <t>00:34:16.5000000</t>
  </si>
  <si>
    <t>00:33:47.7000000</t>
  </si>
  <si>
    <t>00:34:50.6000000</t>
  </si>
  <si>
    <t>00:33:16.7000000</t>
  </si>
  <si>
    <t>00:35:21.5000000</t>
  </si>
  <si>
    <t>04:01:36.3000000</t>
  </si>
  <si>
    <t>372/373</t>
  </si>
  <si>
    <t>372/373 - Team BS - SENIOR DUO - MALE</t>
  </si>
  <si>
    <t>00:34:56.4000000</t>
  </si>
  <si>
    <t>00:33:51.7000000</t>
  </si>
  <si>
    <t>00:34:58.5000000</t>
  </si>
  <si>
    <t>00:32:57.9000000</t>
  </si>
  <si>
    <t>00:38:17.7000000</t>
  </si>
  <si>
    <t>04:07:17.9000000</t>
  </si>
  <si>
    <t>352/353</t>
  </si>
  <si>
    <t>352/353 - Baker Boyz - SENIOR DUO - MALE</t>
  </si>
  <si>
    <t>00:38:16.7000000</t>
  </si>
  <si>
    <t>00:36:51.4000000</t>
  </si>
  <si>
    <t>00:37:33.7000000</t>
  </si>
  <si>
    <t>00:38:16.4000000</t>
  </si>
  <si>
    <t>00:38:21.1000000</t>
  </si>
  <si>
    <t>00:39:20.1000000</t>
  </si>
  <si>
    <t>00:39:14.7000000</t>
  </si>
  <si>
    <t>04:27:54.1000000</t>
  </si>
  <si>
    <t>378/379</t>
  </si>
  <si>
    <t>378/379 - Trailmates - SENIOR DUO - MALE</t>
  </si>
  <si>
    <t>00:38:55.7000000</t>
  </si>
  <si>
    <t>00:38:48.3000000</t>
  </si>
  <si>
    <t>00:38:24.8000000</t>
  </si>
  <si>
    <t>00:40:18.6000000</t>
  </si>
  <si>
    <t>00:39:28.9000000</t>
  </si>
  <si>
    <t>00:39:56.1000000</t>
  </si>
  <si>
    <t>04:34:50.4000000</t>
  </si>
  <si>
    <t>376/377</t>
  </si>
  <si>
    <t>376/377 - Thaiday Night Lights - SENIOR DUO - MALE</t>
  </si>
  <si>
    <t>00:36:53.6000000</t>
  </si>
  <si>
    <t>00:40:24.9000000</t>
  </si>
  <si>
    <t>00:35:38.5000000</t>
  </si>
  <si>
    <t>12:39:19 AM</t>
  </si>
  <si>
    <t>00:41:39.1000000</t>
  </si>
  <si>
    <t>00:45:14.6000000</t>
  </si>
  <si>
    <t>4:39:32 AM</t>
  </si>
  <si>
    <t>366/367</t>
  </si>
  <si>
    <t>366/367 - Pair of Kings - SENIOR DUO - MALE</t>
  </si>
  <si>
    <t>00:40:40.1000000</t>
  </si>
  <si>
    <t>12:37:32 AM</t>
  </si>
  <si>
    <t>00:37:03.5000000</t>
  </si>
  <si>
    <t>00:39:32.8000000</t>
  </si>
  <si>
    <t>00:38:07.1000000</t>
  </si>
  <si>
    <t>00:39:57.4000000</t>
  </si>
  <si>
    <t>03:52:52.9000000</t>
  </si>
  <si>
    <t>356/357</t>
  </si>
  <si>
    <t>356/357 - Chesters bros - SENIOR DUO - MALE</t>
  </si>
  <si>
    <t>00:39:49.4000000</t>
  </si>
  <si>
    <t>00:38:23.4000000</t>
  </si>
  <si>
    <t>00:38:41.7000000</t>
  </si>
  <si>
    <t>00:38:51.8000000</t>
  </si>
  <si>
    <t>00:40:52.9000000</t>
  </si>
  <si>
    <t>00:37:43.9000000</t>
  </si>
  <si>
    <t>03:54:23.1000000</t>
  </si>
  <si>
    <t>370/371</t>
  </si>
  <si>
    <t>370/371 - Super D's - SENIOR DUO - MALE</t>
  </si>
  <si>
    <t>00:38:26.6000000</t>
  </si>
  <si>
    <t>00:39:17.6000000</t>
  </si>
  <si>
    <t>00:41:07.3000000</t>
  </si>
  <si>
    <t>00:40:58.9000000</t>
  </si>
  <si>
    <t>00:41:52.6000000</t>
  </si>
  <si>
    <t>00:41:34.6000000</t>
  </si>
  <si>
    <t>04:03:17.6000000</t>
  </si>
  <si>
    <t>374/375</t>
  </si>
  <si>
    <t>374/375 - Team Nortrek - SENIOR DUO - MALE</t>
  </si>
  <si>
    <t>00:39:58.8000000</t>
  </si>
  <si>
    <t>00:43:50.1000000</t>
  </si>
  <si>
    <t>00:38:49.6000000</t>
  </si>
  <si>
    <t>00:44:36.6000000</t>
  </si>
  <si>
    <t>00:39:00.5000000</t>
  </si>
  <si>
    <t>00:45:56.3000000</t>
  </si>
  <si>
    <t>04:12:11.9000000</t>
  </si>
  <si>
    <t>360/361</t>
  </si>
  <si>
    <t>360/361 - kelly gang - SENIOR DUO - MALE</t>
  </si>
  <si>
    <t>00:36:52.5000000</t>
  </si>
  <si>
    <t>00:36:27.5000000</t>
  </si>
  <si>
    <t>00:48:58.2000000</t>
  </si>
  <si>
    <t>00:54:09.8000000</t>
  </si>
  <si>
    <t>00:36:52.4000000</t>
  </si>
  <si>
    <t>00:52:22.3000000</t>
  </si>
  <si>
    <t>04:25:42.7000000</t>
  </si>
  <si>
    <t>362/363</t>
  </si>
  <si>
    <t>362/363 - LUKES - SENIOR DUO - MALE</t>
  </si>
  <si>
    <t>00:43:27.3000000</t>
  </si>
  <si>
    <t>00:42:48.2000000</t>
  </si>
  <si>
    <t>00:45:03.7000000</t>
  </si>
  <si>
    <t>00:46:17.8000000</t>
  </si>
  <si>
    <t>12:42:27 AM</t>
  </si>
  <si>
    <t>01:00:08.1000000</t>
  </si>
  <si>
    <t>04:40:12.1000000</t>
  </si>
  <si>
    <t>364/365</t>
  </si>
  <si>
    <t>364/365 - MegaFreds - SENIOR DUO - MALE</t>
  </si>
  <si>
    <t>00:44:31.7000000</t>
  </si>
  <si>
    <t>00:44:18.7000000</t>
  </si>
  <si>
    <t>00:50:36.9000000</t>
  </si>
  <si>
    <t>00:47:29.6000000</t>
  </si>
  <si>
    <t>03:50:11.7000000</t>
  </si>
  <si>
    <t>358/359</t>
  </si>
  <si>
    <t>358/359 - Dufflecoat Supremes - SENIOR DUO - MALE</t>
  </si>
  <si>
    <t>00:53:11.7000000</t>
  </si>
  <si>
    <t>00:47:42.1000000</t>
  </si>
  <si>
    <t>01:14:49.3000000</t>
  </si>
  <si>
    <t>00:50:42.1000000</t>
  </si>
  <si>
    <t>12:49:25 AM</t>
  </si>
  <si>
    <t>04:35:50.2000000</t>
  </si>
  <si>
    <t>JUNIOR SOLO - U19 - MALE</t>
  </si>
  <si>
    <t>902 - MARKUS CHANDLER - JUNIOR SOLO - U19 - MALE</t>
  </si>
  <si>
    <t>12:33:17 AM</t>
  </si>
  <si>
    <t>00:34:35.6000000</t>
  </si>
  <si>
    <t>00:34:01.3000000</t>
  </si>
  <si>
    <t>00:36:59.9000000</t>
  </si>
  <si>
    <t>00:38:17.5000000</t>
  </si>
  <si>
    <t>12:39:07 AM</t>
  </si>
  <si>
    <t>00:40:58.4000000</t>
  </si>
  <si>
    <t>04:17:16.7000000</t>
  </si>
  <si>
    <t>00:35:25.1000000</t>
  </si>
  <si>
    <t>00:37:40.2000000</t>
  </si>
  <si>
    <t>00:38:02.6000000</t>
  </si>
  <si>
    <t>00:37:14.1000000</t>
  </si>
  <si>
    <t>00:41:43.7000000</t>
  </si>
  <si>
    <t>04:28:15.6000000</t>
  </si>
  <si>
    <t>904</t>
  </si>
  <si>
    <t>904 - CONNOR SCROOP - JUNIOR SOLO - U19 - MALE</t>
  </si>
  <si>
    <t>00:35:05.5000000</t>
  </si>
  <si>
    <t>00:36:00.2000000</t>
  </si>
  <si>
    <t>00:38:22.9000000</t>
  </si>
  <si>
    <t>00:39:12.3000000</t>
  </si>
  <si>
    <t>02:28:40.9000000</t>
  </si>
  <si>
    <t>903 - TED HOPE - JUNIOR SOLO - U19 - MALE</t>
  </si>
  <si>
    <t>00:44:56.5000000</t>
  </si>
  <si>
    <t>00:44:46.6000000</t>
  </si>
  <si>
    <t>01:00:59.8000000</t>
  </si>
  <si>
    <t>00:56:45.8000000</t>
  </si>
  <si>
    <t>03:27:28.7000000</t>
  </si>
  <si>
    <t>JUNIOR SOLO - U17 - MALE</t>
  </si>
  <si>
    <t>807</t>
  </si>
  <si>
    <t>807 - ANDREW TIDSWELL - JUNIOR SOLO - U17 - MALE</t>
  </si>
  <si>
    <t>00:33:33.3000000</t>
  </si>
  <si>
    <t>00:34:28.5000000</t>
  </si>
  <si>
    <t>00:34:52.6000000</t>
  </si>
  <si>
    <t>00:34:31.8000000</t>
  </si>
  <si>
    <t>02:17:26.2000000</t>
  </si>
  <si>
    <t>806</t>
  </si>
  <si>
    <t>806 - LOUIS FRESCHI - JUNIOR SOLO - U17 - MALE</t>
  </si>
  <si>
    <t>00:34:42.4000000</t>
  </si>
  <si>
    <t>00:34:39.8000000</t>
  </si>
  <si>
    <t>00:35:05.3000000</t>
  </si>
  <si>
    <t>00:35:06.6000000</t>
  </si>
  <si>
    <t>02:19:34.1000000</t>
  </si>
  <si>
    <t>805</t>
  </si>
  <si>
    <t>805 - CADE SOMERVILLE - JUNIOR SOLO - U17 - MALE</t>
  </si>
  <si>
    <t>00:32:10.1000000</t>
  </si>
  <si>
    <t>00:34:15.1000000</t>
  </si>
  <si>
    <t>12:36:34 AM</t>
  </si>
  <si>
    <t>01:42:59.2000000</t>
  </si>
  <si>
    <t>804</t>
  </si>
  <si>
    <t>804 - REECE PULLEN - JUNIOR SOLO - U17 - MALE</t>
  </si>
  <si>
    <t>00:38:40.7000000</t>
  </si>
  <si>
    <t>00:39:47.4000000</t>
  </si>
  <si>
    <t>00:40:29.5000000</t>
  </si>
  <si>
    <t>01:58:57.6000000</t>
  </si>
  <si>
    <t>803 - NICK GRAY - JUNIOR SOLO - U17 - MALE</t>
  </si>
  <si>
    <t>00:39:54.2000000</t>
  </si>
  <si>
    <t>00:43:34.5000000</t>
  </si>
  <si>
    <t>00:43:54.5000000</t>
  </si>
  <si>
    <t>02:07:23.2000000</t>
  </si>
  <si>
    <t>00:42:01.7000000</t>
  </si>
  <si>
    <t>00:42:41.2000000</t>
  </si>
  <si>
    <t>12:44:18 AM</t>
  </si>
  <si>
    <t>02:09:00.9000000</t>
  </si>
  <si>
    <t>808</t>
  </si>
  <si>
    <t>808 - DECLAN WAGNER - JUNIOR SOLO - U17 - MALE</t>
  </si>
  <si>
    <t>00:43:20.6000000</t>
  </si>
  <si>
    <t>00:43:12.7000000</t>
  </si>
  <si>
    <t>00:43:47.8000000</t>
  </si>
  <si>
    <t>02:10:21.1000000</t>
  </si>
  <si>
    <t>801 - BRODY ANGEL - JUNIOR SOLO - U17 - MALE</t>
  </si>
  <si>
    <t>00:47:06.7000000</t>
  </si>
  <si>
    <t>00:47:39.4000000</t>
  </si>
  <si>
    <t>00:50:27.1000000</t>
  </si>
  <si>
    <t>02:25:13.2000000</t>
  </si>
  <si>
    <t>JUNIOR SOLO - U15 - MALE</t>
  </si>
  <si>
    <t>604 - YIBIN KHUU - JUNIOR SOLO - U15 - MALE</t>
  </si>
  <si>
    <t>00:41:26.8000000</t>
  </si>
  <si>
    <t>00:44:07.6000000</t>
  </si>
  <si>
    <t>00:47:13.3000000</t>
  </si>
  <si>
    <t>02:12:47.7000000</t>
  </si>
  <si>
    <t>605 - KALEB ODGERS - JUNIOR SOLO - U15 - MALE</t>
  </si>
  <si>
    <t>00:49:29.8000000</t>
  </si>
  <si>
    <t>00:45:43.8000000</t>
  </si>
  <si>
    <t>02:23:21.3000000</t>
  </si>
  <si>
    <t>602 - ANGUS CORBETT - JUNIOR SOLO - U15 - MALE</t>
  </si>
  <si>
    <t>12:49:20 AM</t>
  </si>
  <si>
    <t>00:51:55.4000000</t>
  </si>
  <si>
    <t>02:28:46.5000000</t>
  </si>
  <si>
    <t>603 - FRED HOPE - JUNIOR SOLO - U15 - MALE</t>
  </si>
  <si>
    <t>01:16:05.7000000</t>
  </si>
  <si>
    <t>01:11:40.8000000</t>
  </si>
  <si>
    <t>02:27:46.5000000</t>
  </si>
  <si>
    <t>SENIOR SOLO - A GRADE - MEN</t>
  </si>
  <si>
    <t>12 - CAMERON IVORY - SENIOR SOLO - A GRADE - MEN</t>
  </si>
  <si>
    <t>00:31:26.7000000</t>
  </si>
  <si>
    <t>00:31:48.4000000</t>
  </si>
  <si>
    <t>00:30:28.3000000</t>
  </si>
  <si>
    <t>00:29:44.6000000</t>
  </si>
  <si>
    <t>12:29:30 AM</t>
  </si>
  <si>
    <t>00:31:23.8000000</t>
  </si>
  <si>
    <t>00:30:46.4000000</t>
  </si>
  <si>
    <t>00:30:47.9000000</t>
  </si>
  <si>
    <t>04:05:56.1000000</t>
  </si>
  <si>
    <t>14 - GRIFFIN KNIGHT - SENIOR SOLO - A GRADE - MEN</t>
  </si>
  <si>
    <t>00:31:24.5000000</t>
  </si>
  <si>
    <t>00:31:49.5000000</t>
  </si>
  <si>
    <t>00:30:29.9000000</t>
  </si>
  <si>
    <t>00:29:52.1000000</t>
  </si>
  <si>
    <t>00:30:59.7000000</t>
  </si>
  <si>
    <t>00:32:17.2000000</t>
  </si>
  <si>
    <t>00:33:04.8000000</t>
  </si>
  <si>
    <t>00:34:14.5000000</t>
  </si>
  <si>
    <t>04:14:12.2000000</t>
  </si>
  <si>
    <t>2 - MATTHEW BIRD - SENIOR SOLO - A GRADE - MEN</t>
  </si>
  <si>
    <t>00:31:25.8000000</t>
  </si>
  <si>
    <t>00:31:48.8000000</t>
  </si>
  <si>
    <t>12:31:13 AM</t>
  </si>
  <si>
    <t>00:32:33.4000000</t>
  </si>
  <si>
    <t>00:32:41.3000000</t>
  </si>
  <si>
    <t>00:33:13.7000000</t>
  </si>
  <si>
    <t>00:36:03.8000000</t>
  </si>
  <si>
    <t>00:35:47.9000000</t>
  </si>
  <si>
    <t>04:24:47.7000000</t>
  </si>
  <si>
    <t>9 - MAX HARDY - SENIOR SOLO - A GRADE - MEN</t>
  </si>
  <si>
    <t>00:33:23.8000000</t>
  </si>
  <si>
    <t>12:32:42 AM</t>
  </si>
  <si>
    <t>00:32:53.6000000</t>
  </si>
  <si>
    <t>00:35:17.6000000</t>
  </si>
  <si>
    <t>00:36:05.8000000</t>
  </si>
  <si>
    <t>00:37:17.9000000</t>
  </si>
  <si>
    <t>04:02:21.7000000</t>
  </si>
  <si>
    <t>1 - LUKE FINLAY - SENIOR SOLO - A GRADE - MEN</t>
  </si>
  <si>
    <t>00:33:53.9000000</t>
  </si>
  <si>
    <t>12:35:09 AM</t>
  </si>
  <si>
    <t>00:35:11.6000000</t>
  </si>
  <si>
    <t>00:36:14.9000000</t>
  </si>
  <si>
    <t>00:37:06.2000000</t>
  </si>
  <si>
    <t>04:11:31.7000000</t>
  </si>
  <si>
    <t>51 - ROWAN WALKER - SENIOR SOLO - A GRADE - MEN</t>
  </si>
  <si>
    <t>00:39:02.7000000</t>
  </si>
  <si>
    <t>00:35:08.4000000</t>
  </si>
  <si>
    <t>00:35:36.5000000</t>
  </si>
  <si>
    <t>00:35:24.1000000</t>
  </si>
  <si>
    <t>00:36:28.4000000</t>
  </si>
  <si>
    <t>00:36:45.1000000</t>
  </si>
  <si>
    <t>00:35:59.5000000</t>
  </si>
  <si>
    <t>04:14:24.7000000</t>
  </si>
  <si>
    <t>6 - DIRK GARDNER - SENIOR SOLO - A GRADE - MEN</t>
  </si>
  <si>
    <t>00:35:07.7000000</t>
  </si>
  <si>
    <t>00:35:48.8000000</t>
  </si>
  <si>
    <t>00:36:14.8000000</t>
  </si>
  <si>
    <t>00:36:45.3000000</t>
  </si>
  <si>
    <t>00:38:13.6000000</t>
  </si>
  <si>
    <t>00:38:14.7000000</t>
  </si>
  <si>
    <t>04:15:46.4000000</t>
  </si>
  <si>
    <t>13 - ADAM KERIN - SENIOR SOLO - A GRADE - MEN</t>
  </si>
  <si>
    <t>00:37:08.1000000</t>
  </si>
  <si>
    <t>00:36:16.5000000</t>
  </si>
  <si>
    <t>00:36:21.1000000</t>
  </si>
  <si>
    <t>12:36:48 AM</t>
  </si>
  <si>
    <t>00:38:18.1000000</t>
  </si>
  <si>
    <t>00:38:59.1000000</t>
  </si>
  <si>
    <t>00:38:39.3000000</t>
  </si>
  <si>
    <t>04:22:30.2000000</t>
  </si>
  <si>
    <t>8 - CARLOS GUEDEZ - SENIOR SOLO - A GRADE - MEN</t>
  </si>
  <si>
    <t>00:37:14.6000000</t>
  </si>
  <si>
    <t>00:36:13.7000000</t>
  </si>
  <si>
    <t>00:36:18.2000000</t>
  </si>
  <si>
    <t>12:36:35 AM</t>
  </si>
  <si>
    <t>00:37:15.1000000</t>
  </si>
  <si>
    <t>00:39:16.4000000</t>
  </si>
  <si>
    <t>00:40:54.4000000</t>
  </si>
  <si>
    <t>04:23:47.4000000</t>
  </si>
  <si>
    <t>10 - MARK HARRIS - SENIOR SOLO - A GRADE - MEN</t>
  </si>
  <si>
    <t>12:35:22 AM</t>
  </si>
  <si>
    <t>00:35:18.9000000</t>
  </si>
  <si>
    <t>00:37:32.8000000</t>
  </si>
  <si>
    <t>00:40:41.2000000</t>
  </si>
  <si>
    <t>00:41:27.4000000</t>
  </si>
  <si>
    <t>00:44:05.5000000</t>
  </si>
  <si>
    <t>04:31:27.7000000</t>
  </si>
  <si>
    <t>11 - HARRY HOLLAWAY - SENIOR SOLO - A GRADE - MEN</t>
  </si>
  <si>
    <t>00:35:45.5000000</t>
  </si>
  <si>
    <t>00:36:26.9000000</t>
  </si>
  <si>
    <t>00:39:01.8000000</t>
  </si>
  <si>
    <t>00:40:05.4000000</t>
  </si>
  <si>
    <t>00:43:04.4000000</t>
  </si>
  <si>
    <t>03:49:12.1000000</t>
  </si>
  <si>
    <t>5 - MATT FOX - SENIOR SOLO - A GRADE - MEN</t>
  </si>
  <si>
    <t>00:33:29.2000000</t>
  </si>
  <si>
    <t>00:34:36.1000000</t>
  </si>
  <si>
    <t>00:35:53.7000000</t>
  </si>
  <si>
    <t>00:36:26.7000000</t>
  </si>
  <si>
    <t>02:20:25.7000000</t>
  </si>
  <si>
    <t>7 - LACHLAN GLASSPOOL - SENIOR SOLO - A GRADE - MEN</t>
  </si>
  <si>
    <t>00:34:37.8000000</t>
  </si>
  <si>
    <t>00:33:14.4000000</t>
  </si>
  <si>
    <t>00:35:10.1000000</t>
  </si>
  <si>
    <t>00:52:38.2000000</t>
  </si>
  <si>
    <t>00:46:07.6000000</t>
  </si>
  <si>
    <t>03:21:48.1000000</t>
  </si>
  <si>
    <t>15 - JAMES KNOWLER - SENIOR SOLO - A GRADE - MEN</t>
  </si>
  <si>
    <t>00:34:58.6000000</t>
  </si>
  <si>
    <t>00:35:04.1000000</t>
  </si>
  <si>
    <t>12:37:28 AM</t>
  </si>
  <si>
    <t>00:50:01.8000000</t>
  </si>
  <si>
    <t>02:37:32.5000000</t>
  </si>
  <si>
    <t>SENIOR SOLO - B GRADE - MEN</t>
  </si>
  <si>
    <t>726 - CARLOS PEIXOTO - SENIOR SOLO - B GRADE - MEN</t>
  </si>
  <si>
    <t>00:32:55.8000000</t>
  </si>
  <si>
    <t>12:33:24 AM</t>
  </si>
  <si>
    <t>00:33:45.8000000</t>
  </si>
  <si>
    <t>00:34:52.8000000</t>
  </si>
  <si>
    <t>00:36:24.9000000</t>
  </si>
  <si>
    <t>04:04:04.1000000</t>
  </si>
  <si>
    <t>702 - SAM DRUMMOND - SENIOR SOLO - B GRADE - MEN</t>
  </si>
  <si>
    <t>00:35:15.1000000</t>
  </si>
  <si>
    <t>00:35:38.7000000</t>
  </si>
  <si>
    <t>00:35:40.7000000</t>
  </si>
  <si>
    <t>00:35:59.4000000</t>
  </si>
  <si>
    <t>00:37:37.6000000</t>
  </si>
  <si>
    <t>00:38:13.5000000</t>
  </si>
  <si>
    <t>04:15:10.3000000</t>
  </si>
  <si>
    <t>723 - MATT SANDERSON - SENIOR SOLO - B GRADE - MEN</t>
  </si>
  <si>
    <t>00:38:44.9000000</t>
  </si>
  <si>
    <t>00:36:48.2000000</t>
  </si>
  <si>
    <t>00:37:39.3000000</t>
  </si>
  <si>
    <t>12:37:13 AM</t>
  </si>
  <si>
    <t>00:36:49.3000000</t>
  </si>
  <si>
    <t>00:37:57.9000000</t>
  </si>
  <si>
    <t>00:39:50.1000000</t>
  </si>
  <si>
    <t>04:25:02.7000000</t>
  </si>
  <si>
    <t>719 - RICHARD STEVENS - SENIOR SOLO - B GRADE - MEN</t>
  </si>
  <si>
    <t>00:39:01.9000000</t>
  </si>
  <si>
    <t>00:36:32.1000000</t>
  </si>
  <si>
    <t>00:36:40.6000000</t>
  </si>
  <si>
    <t>00:37:52.4000000</t>
  </si>
  <si>
    <t>00:37:43.6000000</t>
  </si>
  <si>
    <t>00:38:21.9000000</t>
  </si>
  <si>
    <t>04:25:39.2000000</t>
  </si>
  <si>
    <t>712 - SAM MUNGER - SENIOR SOLO - B GRADE - MEN</t>
  </si>
  <si>
    <t>00:37:23.6000000</t>
  </si>
  <si>
    <t>00:36:06.9000000</t>
  </si>
  <si>
    <t>00:36:44.7000000</t>
  </si>
  <si>
    <t>12:39:21 AM</t>
  </si>
  <si>
    <t>12:41:12 AM</t>
  </si>
  <si>
    <t>00:42:46.7000000</t>
  </si>
  <si>
    <t>04:30:49.9000000</t>
  </si>
  <si>
    <t>707 - JAMES IRVING - SENIOR SOLO - B GRADE - MEN</t>
  </si>
  <si>
    <t>12:37:36 AM</t>
  </si>
  <si>
    <t>00:37:16.3000000</t>
  </si>
  <si>
    <t>00:37:12.4000000</t>
  </si>
  <si>
    <t>00:38:56.3000000</t>
  </si>
  <si>
    <t>00:40:50.2000000</t>
  </si>
  <si>
    <t>00:41:25.8000000</t>
  </si>
  <si>
    <t>00:41:30.5000000</t>
  </si>
  <si>
    <t>04:34:47.5000000</t>
  </si>
  <si>
    <t>701 - JOHN BRENNAND - SENIOR SOLO - B GRADE - MEN</t>
  </si>
  <si>
    <t>00:39:10.6000000</t>
  </si>
  <si>
    <t>00:38:37.1000000</t>
  </si>
  <si>
    <t>00:41:22.5000000</t>
  </si>
  <si>
    <t>00:37:50.1000000</t>
  </si>
  <si>
    <t>00:41:50.3000000</t>
  </si>
  <si>
    <t>00:40:10.8000000</t>
  </si>
  <si>
    <t>04:37:29.1000000</t>
  </si>
  <si>
    <t>714 - ANDREW RAMSEY - SENIOR SOLO - B GRADE - MEN</t>
  </si>
  <si>
    <t>00:39:01.3000000</t>
  </si>
  <si>
    <t>12:36:51 AM</t>
  </si>
  <si>
    <t>00:37:51.4000000</t>
  </si>
  <si>
    <t>00:38:13.7000000</t>
  </si>
  <si>
    <t>00:39:54.8000000</t>
  </si>
  <si>
    <t>00:43:09.1000000</t>
  </si>
  <si>
    <t>720 - CHRISTOPHER SUTTER - SENIOR SOLO - B GRADE - MEN</t>
  </si>
  <si>
    <t>12:39:45 AM</t>
  </si>
  <si>
    <t>00:37:57.7000000</t>
  </si>
  <si>
    <t>00:38:17.9000000</t>
  </si>
  <si>
    <t>00:40:01.3000000</t>
  </si>
  <si>
    <t>12:40:48 AM</t>
  </si>
  <si>
    <t>00:41:59.9000000</t>
  </si>
  <si>
    <t>00:41:46.8000000</t>
  </si>
  <si>
    <t>04:40:36.6000000</t>
  </si>
  <si>
    <t>705 - DANIEL HAM - SENIOR SOLO - B GRADE - MEN</t>
  </si>
  <si>
    <t>00:39:08.4000000</t>
  </si>
  <si>
    <t>00:35:49.2000000</t>
  </si>
  <si>
    <t>00:40:20.1000000</t>
  </si>
  <si>
    <t>00:44:44.6000000</t>
  </si>
  <si>
    <t>00:42:04.7000000</t>
  </si>
  <si>
    <t>00:45:51.1000000</t>
  </si>
  <si>
    <t>4:43:46 AM</t>
  </si>
  <si>
    <t>717 - LACHLAN SENS - SENIOR SOLO - B GRADE - MEN</t>
  </si>
  <si>
    <t>12:37:22 AM</t>
  </si>
  <si>
    <t>00:35:56.5000000</t>
  </si>
  <si>
    <t>00:35:36.6000000</t>
  </si>
  <si>
    <t>00:37:56.2000000</t>
  </si>
  <si>
    <t>00:40:18.9000000</t>
  </si>
  <si>
    <t>03:46:31.2000000</t>
  </si>
  <si>
    <t>721 - NEIL WATERHOUSE - SENIOR SOLO - B GRADE - MEN</t>
  </si>
  <si>
    <t>00:39:00.6000000</t>
  </si>
  <si>
    <t>00:35:49.3000000</t>
  </si>
  <si>
    <t>12:36:08 AM</t>
  </si>
  <si>
    <t>00:37:51.3000000</t>
  </si>
  <si>
    <t>00:39:21.3000000</t>
  </si>
  <si>
    <t>03:48:44.5000000</t>
  </si>
  <si>
    <t>718 - ALISTER SMITH - SENIOR SOLO - B GRADE - MEN</t>
  </si>
  <si>
    <t>00:37:42.7000000</t>
  </si>
  <si>
    <t>00:36:24.5000000</t>
  </si>
  <si>
    <t>00:36:35.8000000</t>
  </si>
  <si>
    <t>00:47:06.9000000</t>
  </si>
  <si>
    <t>12:37:37 AM</t>
  </si>
  <si>
    <t>00:38:56.8000000</t>
  </si>
  <si>
    <t>03:54:23.7000000</t>
  </si>
  <si>
    <t>722</t>
  </si>
  <si>
    <t>722 - ROB WOOD - SENIOR SOLO - B GRADE - MEN</t>
  </si>
  <si>
    <t>00:38:41.2000000</t>
  </si>
  <si>
    <t>00:35:57.7000000</t>
  </si>
  <si>
    <t>00:36:34.3000000</t>
  </si>
  <si>
    <t>00:38:55.2000000</t>
  </si>
  <si>
    <t>00:40:55.1000000</t>
  </si>
  <si>
    <t>00:46:00.3000000</t>
  </si>
  <si>
    <t>03:57:03.8000000</t>
  </si>
  <si>
    <t>708 - TIM KLEIN - SENIOR SOLO - B GRADE - MEN</t>
  </si>
  <si>
    <t>00:37:10.7000000</t>
  </si>
  <si>
    <t>00:36:36.6000000</t>
  </si>
  <si>
    <t>12:36:57 AM</t>
  </si>
  <si>
    <t>00:40:16.8000000</t>
  </si>
  <si>
    <t>00:44:09.4000000</t>
  </si>
  <si>
    <t>00:43:19.4000000</t>
  </si>
  <si>
    <t>03:58:29.9000000</t>
  </si>
  <si>
    <t>710 - JOSHUA MAKSIMOVIC - SENIOR SOLO - B GRADE - MEN</t>
  </si>
  <si>
    <t>00:40:10.7000000</t>
  </si>
  <si>
    <t>00:38:00.7000000</t>
  </si>
  <si>
    <t>00:38:07.5000000</t>
  </si>
  <si>
    <t>00:41:01.2000000</t>
  </si>
  <si>
    <t>00:42:52.8000000</t>
  </si>
  <si>
    <t>00:47:48.1000000</t>
  </si>
  <si>
    <t>4:08:01 AM</t>
  </si>
  <si>
    <t>715 - ANDY ROGERS - SENIOR SOLO - B GRADE - MEN</t>
  </si>
  <si>
    <t>00:37:15.6000000</t>
  </si>
  <si>
    <t>00:37:24.8000000</t>
  </si>
  <si>
    <t>00:38:02.4000000</t>
  </si>
  <si>
    <t>00:39:35.3000000</t>
  </si>
  <si>
    <t>12:48:03 AM</t>
  </si>
  <si>
    <t>00:48:44.6000000</t>
  </si>
  <si>
    <t>04:09:05.7000000</t>
  </si>
  <si>
    <t>716 - TROY RYAN - SENIOR SOLO - B GRADE - MEN</t>
  </si>
  <si>
    <t>00:37:45.9000000</t>
  </si>
  <si>
    <t>00:34:48.8000000</t>
  </si>
  <si>
    <t>00:35:06.8000000</t>
  </si>
  <si>
    <t>12:37:03 AM</t>
  </si>
  <si>
    <t>00:39:43.2000000</t>
  </si>
  <si>
    <t>03:04:27.7000000</t>
  </si>
  <si>
    <t>704 - ANDREW DUNCAN - SENIOR SOLO - B GRADE - MEN</t>
  </si>
  <si>
    <t>00:38:31.3000000</t>
  </si>
  <si>
    <t>00:38:06.2000000</t>
  </si>
  <si>
    <t>00:40:12.2000000</t>
  </si>
  <si>
    <t>00:41:46.1000000</t>
  </si>
  <si>
    <t>00:47:05.5000000</t>
  </si>
  <si>
    <t>03:25:41.3000000</t>
  </si>
  <si>
    <t>713 - THOMAS PRETLOVE - SENIOR SOLO - B GRADE - MEN</t>
  </si>
  <si>
    <t>00:39:53.4000000</t>
  </si>
  <si>
    <t>00:39:46.8000000</t>
  </si>
  <si>
    <t>00:41:19.1000000</t>
  </si>
  <si>
    <t>00:45:59.6000000</t>
  </si>
  <si>
    <t>00:47:04.6000000</t>
  </si>
  <si>
    <t>03:34:03.5000000</t>
  </si>
  <si>
    <t>711 - DAVID MCLEAN - SENIOR SOLO - B GRADE - MEN</t>
  </si>
  <si>
    <t>00:41:50.6000000</t>
  </si>
  <si>
    <t>00:42:15.3000000</t>
  </si>
  <si>
    <t>00:44:08.8000000</t>
  </si>
  <si>
    <t>00:47:50.9000000</t>
  </si>
  <si>
    <t>00:45:40.4000000</t>
  </si>
  <si>
    <t>3:41:46 AM</t>
  </si>
  <si>
    <t>709</t>
  </si>
  <si>
    <t>709 - STEVEN LEE - SENIOR SOLO - B GRADE - MEN</t>
  </si>
  <si>
    <t>00:38:58.5000000</t>
  </si>
  <si>
    <t>00:36:02.9000000</t>
  </si>
  <si>
    <t>00:36:04.3000000</t>
  </si>
  <si>
    <t>00:37:31.3000000</t>
  </si>
  <si>
    <t>2:28:37 AM</t>
  </si>
  <si>
    <t>SENIOR SOLO - C GRADE - MEN</t>
  </si>
  <si>
    <t>208 - NIC JACOBSON - SENIOR SOLO - C GRADE - MEN</t>
  </si>
  <si>
    <t>00:39:51.2000000</t>
  </si>
  <si>
    <t>00:37:34.6000000</t>
  </si>
  <si>
    <t>00:38:25.7000000</t>
  </si>
  <si>
    <t>00:40:14.5000000</t>
  </si>
  <si>
    <t>00:40:24.6000000</t>
  </si>
  <si>
    <t>03:53:15.7000000</t>
  </si>
  <si>
    <t>220 - ROB GREENWOOD - SENIOR SOLO - C GRADE - MEN</t>
  </si>
  <si>
    <t>12:40:00 AM</t>
  </si>
  <si>
    <t>00:39:54.1000000</t>
  </si>
  <si>
    <t>00:40:26.6000000</t>
  </si>
  <si>
    <t>00:41:41.4000000</t>
  </si>
  <si>
    <t>00:41:11.3000000</t>
  </si>
  <si>
    <t>00:41:02.4000000</t>
  </si>
  <si>
    <t>04:04:15.8000000</t>
  </si>
  <si>
    <t>206 - MARCUS HOFER - SENIOR SOLO - C GRADE - MEN</t>
  </si>
  <si>
    <t>00:38:00.3000000</t>
  </si>
  <si>
    <t>00:38:29.5000000</t>
  </si>
  <si>
    <t>00:39:59.1000000</t>
  </si>
  <si>
    <t>00:43:13.5000000</t>
  </si>
  <si>
    <t>00:45:24.7000000</t>
  </si>
  <si>
    <t>00:46:20.3000000</t>
  </si>
  <si>
    <t>04:11:27.4000000</t>
  </si>
  <si>
    <t>203 - ANTHONY FOUNDAS - SENIOR SOLO - C GRADE - MEN</t>
  </si>
  <si>
    <t>12:40:32 AM</t>
  </si>
  <si>
    <t>00:41:42.6000000</t>
  </si>
  <si>
    <t>00:40:45.4000000</t>
  </si>
  <si>
    <t>00:43:46.8000000</t>
  </si>
  <si>
    <t>00:45:51.4000000</t>
  </si>
  <si>
    <t>04:13:28.4000000</t>
  </si>
  <si>
    <t>207 - JASON IZZARD - SENIOR SOLO - C GRADE - MEN</t>
  </si>
  <si>
    <t>12:43:14 AM</t>
  </si>
  <si>
    <t>00:41:41.3000000</t>
  </si>
  <si>
    <t>00:42:52.1000000</t>
  </si>
  <si>
    <t>00:44:56.3000000</t>
  </si>
  <si>
    <t>00:45:46.2000000</t>
  </si>
  <si>
    <t>00:46:39.7000000</t>
  </si>
  <si>
    <t>04:25:09.6000000</t>
  </si>
  <si>
    <t>205 - DYLAN GRIGG - SENIOR SOLO - C GRADE - MEN</t>
  </si>
  <si>
    <t>00:40:06.5000000</t>
  </si>
  <si>
    <t>00:38:04.2000000</t>
  </si>
  <si>
    <t>00:39:34.3000000</t>
  </si>
  <si>
    <t>00:42:32.7000000</t>
  </si>
  <si>
    <t>00:42:44.4000000</t>
  </si>
  <si>
    <t>03:23:02.1000000</t>
  </si>
  <si>
    <t>215 - LOUIS VAN DER BERG - SENIOR SOLO - C GRADE - MEN</t>
  </si>
  <si>
    <t>12:42:55 AM</t>
  </si>
  <si>
    <t>00:46:04.9000000</t>
  </si>
  <si>
    <t>00:45:34.2000000</t>
  </si>
  <si>
    <t>00:39:17.7000000</t>
  </si>
  <si>
    <t>00:40:08.3000000</t>
  </si>
  <si>
    <t>03:34:00.1000000</t>
  </si>
  <si>
    <t>214 - NOAH PIGGIN - SENIOR SOLO - C GRADE - MEN</t>
  </si>
  <si>
    <t>00:38:59.8000000</t>
  </si>
  <si>
    <t>00:37:35.4000000</t>
  </si>
  <si>
    <t>00:40:26.7000000</t>
  </si>
  <si>
    <t>00:48:15.8000000</t>
  </si>
  <si>
    <t>00:50:08.1000000</t>
  </si>
  <si>
    <t>03:35:25.8000000</t>
  </si>
  <si>
    <t>201 - GAVIN RUSSELL - SENIOR SOLO - C GRADE - MEN</t>
  </si>
  <si>
    <t>00:42:14.1000000</t>
  </si>
  <si>
    <t>00:48:53.2000000</t>
  </si>
  <si>
    <t>12:43:55 AM</t>
  </si>
  <si>
    <t>00:45:10.5000000</t>
  </si>
  <si>
    <t>00:47:06.1000000</t>
  </si>
  <si>
    <t>03:47:18.9000000</t>
  </si>
  <si>
    <t>204 - CRAIG GIBBINS - SENIOR SOLO - C GRADE - MEN</t>
  </si>
  <si>
    <t>00:46:18.2000000</t>
  </si>
  <si>
    <t>00:46:31.9000000</t>
  </si>
  <si>
    <t>00:47:45.1000000</t>
  </si>
  <si>
    <t>00:51:18.6000000</t>
  </si>
  <si>
    <t>00:52:32.9000000</t>
  </si>
  <si>
    <t>04:04:26.7000000</t>
  </si>
  <si>
    <t>211 - STEPHEN MANSON - SENIOR SOLO - C GRADE - MEN</t>
  </si>
  <si>
    <t>12:45:01 AM</t>
  </si>
  <si>
    <t>00:41:28.2000000</t>
  </si>
  <si>
    <t>00:42:33.1000000</t>
  </si>
  <si>
    <t>00:43:55.7000000</t>
  </si>
  <si>
    <t>2:52:58 AM</t>
  </si>
  <si>
    <t>210 - STEPHEN KIRBY - SENIOR SOLO - C GRADE - MEN</t>
  </si>
  <si>
    <t>12:46:12 AM</t>
  </si>
  <si>
    <t>00:45:43.1000000</t>
  </si>
  <si>
    <t>00:46:52.1000000</t>
  </si>
  <si>
    <t>12:52:29 AM</t>
  </si>
  <si>
    <t>03:11:16.2000000</t>
  </si>
  <si>
    <t>212 - STUART MITCHELL - SENIOR SOLO - C GRADE - MEN</t>
  </si>
  <si>
    <t>00:42:19.7000000</t>
  </si>
  <si>
    <t>00:42:33.6000000</t>
  </si>
  <si>
    <t>00:47:02.5000000</t>
  </si>
  <si>
    <t>02:11:55.8000000</t>
  </si>
  <si>
    <t>216 - TROYE WALLETT - SENIOR SOLO - C GRADE - MEN</t>
  </si>
  <si>
    <t>00:43:11.8000000</t>
  </si>
  <si>
    <t>00:45:06.9000000</t>
  </si>
  <si>
    <t>12:49:17 AM</t>
  </si>
  <si>
    <t>02:17:35.7000000</t>
  </si>
  <si>
    <t>SENIOR SOLO - D GRADE - MEN</t>
  </si>
  <si>
    <t>103 - DAVID CROUCH - SENIOR SOLO - D GRADE - MEN</t>
  </si>
  <si>
    <t>00:45:33.5000000</t>
  </si>
  <si>
    <t>00:43:47.1000000</t>
  </si>
  <si>
    <t>00:44:52.3000000</t>
  </si>
  <si>
    <t>00:45:08.8000000</t>
  </si>
  <si>
    <t>00:47:11.1000000</t>
  </si>
  <si>
    <t>12:49:01 AM</t>
  </si>
  <si>
    <t>04:35:33.8000000</t>
  </si>
  <si>
    <t>106 - RICHARD HOLLAND - SENIOR SOLO - D GRADE - MEN</t>
  </si>
  <si>
    <t>12:42:56 AM</t>
  </si>
  <si>
    <t>00:43:00.6000000</t>
  </si>
  <si>
    <t>00:46:20.9000000</t>
  </si>
  <si>
    <t>00:49:31.3000000</t>
  </si>
  <si>
    <t>00:47:57.6000000</t>
  </si>
  <si>
    <t>03:49:46.4000000</t>
  </si>
  <si>
    <t>111 - NEIL PENNO - SENIOR SOLO - D GRADE - MEN</t>
  </si>
  <si>
    <t>00:47:29.2000000</t>
  </si>
  <si>
    <t>00:47:49.8000000</t>
  </si>
  <si>
    <t>00:49:38.6000000</t>
  </si>
  <si>
    <t>00:52:29.8000000</t>
  </si>
  <si>
    <t>04:02:28.8000000</t>
  </si>
  <si>
    <t>110 - BEN NORMAN - SENIOR SOLO - D GRADE - MEN</t>
  </si>
  <si>
    <t>00:47:32.4000000</t>
  </si>
  <si>
    <t>00:45:07.5000000</t>
  </si>
  <si>
    <t>12:48:07 AM</t>
  </si>
  <si>
    <t>00:52:31.6000000</t>
  </si>
  <si>
    <t>00:51:51.1000000</t>
  </si>
  <si>
    <t>04:05:09.6000000</t>
  </si>
  <si>
    <t>102 - LUKE CELLIER - SENIOR SOLO - D GRADE - MEN</t>
  </si>
  <si>
    <t>00:49:04.9000000</t>
  </si>
  <si>
    <t>00:51:17.3000000</t>
  </si>
  <si>
    <t>00:54:24.1000000</t>
  </si>
  <si>
    <t>12:55:30 AM</t>
  </si>
  <si>
    <t>12:57:01 AM</t>
  </si>
  <si>
    <t>108 - JASON MOORE - SENIOR SOLO - D GRADE - MEN</t>
  </si>
  <si>
    <t>00:42:43.6000000</t>
  </si>
  <si>
    <t>12:44:45 AM</t>
  </si>
  <si>
    <t>12:46:34 AM</t>
  </si>
  <si>
    <t>00:55:44.4000000</t>
  </si>
  <si>
    <t>3:09:47 AM</t>
  </si>
  <si>
    <t>101 - JULIAN CARNE - SENIOR SOLO - D GRADE - MEN</t>
  </si>
  <si>
    <t>00:47:35.9000000</t>
  </si>
  <si>
    <t>00:47:29.1000000</t>
  </si>
  <si>
    <t>00:50:41.1000000</t>
  </si>
  <si>
    <t>00:51:08.3000000</t>
  </si>
  <si>
    <t>03:16:54.4000000</t>
  </si>
  <si>
    <t>112 - MATTHEW TODD - SENIOR SOLO - D GRADE - MEN</t>
  </si>
  <si>
    <t>00:47:36.4000000</t>
  </si>
  <si>
    <t>00:47:22.6000000</t>
  </si>
  <si>
    <t>00:51:26.5000000</t>
  </si>
  <si>
    <t>00:58:00.2000000</t>
  </si>
  <si>
    <t>03:24:25.7000000</t>
  </si>
  <si>
    <t>107 - KARL MELROSE - SENIOR SOLO - D GRADE - MEN</t>
  </si>
  <si>
    <t>00:46:54.2000000</t>
  </si>
  <si>
    <t>00:46:34.8000000</t>
  </si>
  <si>
    <t>00:47:55.5000000</t>
  </si>
  <si>
    <t>02:21:24.5000000</t>
  </si>
  <si>
    <t>105 - PRESTON GIFFEN - SENIOR SOLO - D GRADE - MEN</t>
  </si>
  <si>
    <t>00:50:56.9000000</t>
  </si>
  <si>
    <t>00:54:38.9000000</t>
  </si>
  <si>
    <t>02:38:30.2000000</t>
  </si>
  <si>
    <t>SENIOR DUO - MIXED</t>
  </si>
  <si>
    <t>382/383</t>
  </si>
  <si>
    <t>382/383 - Slug and Lettuce - SENIOR DUO - MIXED</t>
  </si>
  <si>
    <t>00:41:37.1000000</t>
  </si>
  <si>
    <t>00:41:16.3000000</t>
  </si>
  <si>
    <t>00:40:09.1000000</t>
  </si>
  <si>
    <t>00:41:40.8000000</t>
  </si>
  <si>
    <t>00:41:51.7000000</t>
  </si>
  <si>
    <t>04:07:19.8000000</t>
  </si>
  <si>
    <t>384/385</t>
  </si>
  <si>
    <t>384/385 - Will and Rach - SENIOR DUO - MIXED</t>
  </si>
  <si>
    <t>00:40:32.2000000</t>
  </si>
  <si>
    <t>00:43:42.8000000</t>
  </si>
  <si>
    <t>12:38:45 AM</t>
  </si>
  <si>
    <t>00:43:36.3000000</t>
  </si>
  <si>
    <t>00:40:24.7000000</t>
  </si>
  <si>
    <t>00:44:47.7000000</t>
  </si>
  <si>
    <t>04:11:48.7000000</t>
  </si>
  <si>
    <t>380/381</t>
  </si>
  <si>
    <t>380/381 - Loose Riders - SENIOR DUO - MIXED</t>
  </si>
  <si>
    <t>12:45:56 AM</t>
  </si>
  <si>
    <t>00:45:50.4000000</t>
  </si>
  <si>
    <t>00:39:02.9000000</t>
  </si>
  <si>
    <t>00:41:07.4000000</t>
  </si>
  <si>
    <t>00:42:37.8000000</t>
  </si>
  <si>
    <t>12:44:47 AM</t>
  </si>
  <si>
    <t>04:19:21.5000000</t>
  </si>
  <si>
    <t>SENIOR SOLO - A GRADE - WOMEN</t>
  </si>
  <si>
    <t>52 - SOPHIE EDWARDS - SENIOR SOLO - A GRADE - WOMEN</t>
  </si>
  <si>
    <t>12:39:05 AM</t>
  </si>
  <si>
    <t>00:39:37.2000000</t>
  </si>
  <si>
    <t>00:40:28.7000000</t>
  </si>
  <si>
    <t>00:41:14.5000000</t>
  </si>
  <si>
    <t>00:39:56.6000000</t>
  </si>
  <si>
    <t>00:45:11.3000000</t>
  </si>
  <si>
    <t>04:05:33.3000000</t>
  </si>
  <si>
    <t>54 - TALIA SIMPSON - SENIOR SOLO - A GRADE - WOMEN</t>
  </si>
  <si>
    <t>00:43:12.8000000</t>
  </si>
  <si>
    <t>00:42:35.8000000</t>
  </si>
  <si>
    <t>00:43:18.8000000</t>
  </si>
  <si>
    <t>00:46:33.1000000</t>
  </si>
  <si>
    <t>12:48:59 AM</t>
  </si>
  <si>
    <t>00:45:31.1000000</t>
  </si>
  <si>
    <t>04:30:10.6000000</t>
  </si>
  <si>
    <t>53 - SARAH HOLMES - SENIOR SOLO - A GRADE - WOMEN</t>
  </si>
  <si>
    <t>00:41:50.5000000</t>
  </si>
  <si>
    <t>12:47:52 AM</t>
  </si>
  <si>
    <t>00:47:49.1000000</t>
  </si>
  <si>
    <t>00:46:23.1000000</t>
  </si>
  <si>
    <t>00:45:15.2000000</t>
  </si>
  <si>
    <t>4:34:35 AM</t>
  </si>
  <si>
    <t>55</t>
  </si>
  <si>
    <t>55 - SUEANN WOODWISS - SENIOR SOLO - A GRADE - WOMEN</t>
  </si>
  <si>
    <t>00:46:42.5000000</t>
  </si>
  <si>
    <t>00:45:34.9000000</t>
  </si>
  <si>
    <t>00:45:58.9000000</t>
  </si>
  <si>
    <t>00:48:11.5000000</t>
  </si>
  <si>
    <t>00:50:58.1000000</t>
  </si>
  <si>
    <t>04:43:22.2000000</t>
  </si>
  <si>
    <t>SENIOR SOLO - B GRADE - WOMEN</t>
  </si>
  <si>
    <t>724 - LANA ADAMS - SENIOR SOLO - B GRADE - WOMEN</t>
  </si>
  <si>
    <t>00:45:27.2000000</t>
  </si>
  <si>
    <t>00:48:04.9000000</t>
  </si>
  <si>
    <t>00:51:42.4000000</t>
  </si>
  <si>
    <t>00:54:22.4000000</t>
  </si>
  <si>
    <t>04:07:06.5000000</t>
  </si>
  <si>
    <t>SENIOR SOLO - C GRADE - WOMEN</t>
  </si>
  <si>
    <t>218 - MICHELLE KROCKENBERGER - SENIOR SOLO - C GRADE - WOMEN</t>
  </si>
  <si>
    <t>00:49:09.5000000</t>
  </si>
  <si>
    <t>00:48:17.6000000</t>
  </si>
  <si>
    <t>12:51:08 AM</t>
  </si>
  <si>
    <t>00:51:41.1000000</t>
  </si>
  <si>
    <t>00:53:14.9000000</t>
  </si>
  <si>
    <t>04:13:31.1000000</t>
  </si>
  <si>
    <t>217 - ANNE-MARIE CHOWLES - SENIOR SOLO - C GRADE - WOMEN</t>
  </si>
  <si>
    <t>00:52:48.3000000</t>
  </si>
  <si>
    <t>12:58:33 AM</t>
  </si>
  <si>
    <t>01:05:33.9000000</t>
  </si>
  <si>
    <t>02:56:55.2000000</t>
  </si>
  <si>
    <t xml:space="preserve">304/307 </t>
  </si>
  <si>
    <t xml:space="preserve"> JUNIOR DUO </t>
  </si>
  <si>
    <t xml:space="preserve"> 2HR </t>
  </si>
  <si>
    <t xml:space="preserve"> ANY PAIRING</t>
  </si>
  <si>
    <t xml:space="preserve">310/311 </t>
  </si>
  <si>
    <t xml:space="preserve">301/302 </t>
  </si>
  <si>
    <t xml:space="preserve">308/309 </t>
  </si>
  <si>
    <t xml:space="preserve">312/313 </t>
  </si>
  <si>
    <t xml:space="preserve"> 4HR </t>
  </si>
  <si>
    <t xml:space="preserve">316/317 </t>
  </si>
  <si>
    <t xml:space="preserve">314/315 </t>
  </si>
  <si>
    <t xml:space="preserve">320/321 </t>
  </si>
  <si>
    <t xml:space="preserve"> SENIOR DUO </t>
  </si>
  <si>
    <t xml:space="preserve">322/323 </t>
  </si>
  <si>
    <t xml:space="preserve">318/319 </t>
  </si>
  <si>
    <t xml:space="preserve">324/325 </t>
  </si>
  <si>
    <t xml:space="preserve">350/351 </t>
  </si>
  <si>
    <t xml:space="preserve">354/355 </t>
  </si>
  <si>
    <t xml:space="preserve">368/369 </t>
  </si>
  <si>
    <t xml:space="preserve">372/373 </t>
  </si>
  <si>
    <t xml:space="preserve">352/353 </t>
  </si>
  <si>
    <t xml:space="preserve">378/379 </t>
  </si>
  <si>
    <t xml:space="preserve">376/377 </t>
  </si>
  <si>
    <t xml:space="preserve">366/367 </t>
  </si>
  <si>
    <t xml:space="preserve">356/357 </t>
  </si>
  <si>
    <t xml:space="preserve">370/371 </t>
  </si>
  <si>
    <t xml:space="preserve">374/375 </t>
  </si>
  <si>
    <t xml:space="preserve">360/361 </t>
  </si>
  <si>
    <t xml:space="preserve">362/363 </t>
  </si>
  <si>
    <t xml:space="preserve">364/365 </t>
  </si>
  <si>
    <t xml:space="preserve">358/359 </t>
  </si>
  <si>
    <t xml:space="preserve">382/383 </t>
  </si>
  <si>
    <t xml:space="preserve"> MIXED</t>
  </si>
  <si>
    <t xml:space="preserve">384/385 </t>
  </si>
  <si>
    <t xml:space="preserve">380/381 </t>
  </si>
  <si>
    <t>Loose Rats</t>
  </si>
  <si>
    <t>The Palmer Boiz</t>
  </si>
  <si>
    <t>Dirt Burners</t>
  </si>
  <si>
    <t>Marold Warren</t>
  </si>
  <si>
    <t>Slow &amp; Awkward</t>
  </si>
  <si>
    <t>Team Simpson Williams</t>
  </si>
  <si>
    <t>Wade &amp; Fraser</t>
  </si>
  <si>
    <t>Chasing bananas</t>
  </si>
  <si>
    <t>Foxy Creakers</t>
  </si>
  <si>
    <t>Butterfields Racing</t>
  </si>
  <si>
    <t>Go Vita Girls</t>
  </si>
  <si>
    <t>Red and Grey</t>
  </si>
  <si>
    <t>Cervelo Tonsley</t>
  </si>
  <si>
    <t>Ragwood</t>
  </si>
  <si>
    <t>Team BS</t>
  </si>
  <si>
    <t>Baker Boyz</t>
  </si>
  <si>
    <t>Trailmates</t>
  </si>
  <si>
    <t>Thaiday Night Lights</t>
  </si>
  <si>
    <t>Pair of Kings</t>
  </si>
  <si>
    <t>Chesters bros</t>
  </si>
  <si>
    <t>Super D's</t>
  </si>
  <si>
    <t>Team Nortrek</t>
  </si>
  <si>
    <t>kelly gang</t>
  </si>
  <si>
    <t>LUKES</t>
  </si>
  <si>
    <t>MegaFreds</t>
  </si>
  <si>
    <t>Dufflecoat Supremes</t>
  </si>
  <si>
    <t>MARKUS CHANDLER</t>
  </si>
  <si>
    <t>ANDREW TIDSWELL</t>
  </si>
  <si>
    <t>LOUIS FRESCHI</t>
  </si>
  <si>
    <t>CADE SOMERVILLE</t>
  </si>
  <si>
    <t>REECE PULLEN</t>
  </si>
  <si>
    <t>NICK GRAY</t>
  </si>
  <si>
    <t>DECLAN WAGNER</t>
  </si>
  <si>
    <t>BRODY ANGEL</t>
  </si>
  <si>
    <t>YIBIN KHUU</t>
  </si>
  <si>
    <t>CAMERON IVORY</t>
  </si>
  <si>
    <t>MAX HARDY</t>
  </si>
  <si>
    <t>LUKE FINLAY</t>
  </si>
  <si>
    <t>HARRY HOLLAWAY</t>
  </si>
  <si>
    <t>MATT FOX</t>
  </si>
  <si>
    <t>CARLOS PEIXOTO</t>
  </si>
  <si>
    <t>SAM DRUMMOND</t>
  </si>
  <si>
    <t>RICHARD STEVENS</t>
  </si>
  <si>
    <t>DANIEL HAM</t>
  </si>
  <si>
    <t>LACHLAN SENS</t>
  </si>
  <si>
    <t>NEIL WATERHOUSE</t>
  </si>
  <si>
    <t>ALISTER SMITH</t>
  </si>
  <si>
    <t>ROB WOOD</t>
  </si>
  <si>
    <t>JOSHUA MAKSIMOVIC</t>
  </si>
  <si>
    <t>ANDY ROGERS</t>
  </si>
  <si>
    <t>TROY RYAN</t>
  </si>
  <si>
    <t>THOMAS PRETLOVE</t>
  </si>
  <si>
    <t>DAVID MCLEAN</t>
  </si>
  <si>
    <t>STEVEN LEE</t>
  </si>
  <si>
    <t>NIC JACOBSON</t>
  </si>
  <si>
    <t>ROB GREENWOOD</t>
  </si>
  <si>
    <t>ANTHONY FOUNDAS</t>
  </si>
  <si>
    <t>JASON IZZARD</t>
  </si>
  <si>
    <t>LOUIS VAN DER BERG</t>
  </si>
  <si>
    <t>NOAH PIGGIN</t>
  </si>
  <si>
    <t>STEPHEN MANSON</t>
  </si>
  <si>
    <t>NEIL PENNO</t>
  </si>
  <si>
    <t>BEN NORMAN</t>
  </si>
  <si>
    <t>LUKE CELLIER</t>
  </si>
  <si>
    <t>JULIAN CARNE</t>
  </si>
  <si>
    <t>KARL MELROSE</t>
  </si>
  <si>
    <t>PRESTON GIFFEN</t>
  </si>
  <si>
    <t>Slug and Lettuce</t>
  </si>
  <si>
    <t>Will and Rach</t>
  </si>
  <si>
    <t>Loose Riders</t>
  </si>
  <si>
    <t>SOPHIE EDWARDS</t>
  </si>
  <si>
    <t>TALIA SIMPSON</t>
  </si>
  <si>
    <t>LANA ADAMS</t>
  </si>
  <si>
    <t>MICHELLE KROCKENBERGER</t>
  </si>
  <si>
    <t>ANNE-MARIE CHOWLES</t>
  </si>
  <si>
    <t>JUNIOR DUO 2HR</t>
  </si>
  <si>
    <t>308/309 - The Palmer Boiz - JUNIOR DUO 2HR</t>
  </si>
  <si>
    <t>00:14:53.2000000</t>
  </si>
  <si>
    <t>00:12:10.8000000</t>
  </si>
  <si>
    <t>00:12:25.8000000</t>
  </si>
  <si>
    <t>00:12:24.1000000</t>
  </si>
  <si>
    <t>00:13:23.7000000</t>
  </si>
  <si>
    <t>00:12:43.7000000</t>
  </si>
  <si>
    <t>12:14:00 AM</t>
  </si>
  <si>
    <t>12:13:51 AM</t>
  </si>
  <si>
    <t>00:14:26.4000000</t>
  </si>
  <si>
    <t>02:00:18.7000000</t>
  </si>
  <si>
    <t>304/307 - Jensen Marold - JUNIOR DUO 2HR</t>
  </si>
  <si>
    <t>00:14:39.5000000</t>
  </si>
  <si>
    <t>00:13:54.6000000</t>
  </si>
  <si>
    <t>00:12:33.4000000</t>
  </si>
  <si>
    <t>00:14:55.3000000</t>
  </si>
  <si>
    <t>00:12:58.5000000</t>
  </si>
  <si>
    <t>00:15:59.3000000</t>
  </si>
  <si>
    <t>12:15:25 AM</t>
  </si>
  <si>
    <t>00:16:06.6000000</t>
  </si>
  <si>
    <t>00:12:19.9000000</t>
  </si>
  <si>
    <t>02:08:52.1000000</t>
  </si>
  <si>
    <t>301/302 - Dirt Burners - JUNIOR DUO 2HR</t>
  </si>
  <si>
    <t>00:15:25.3000000</t>
  </si>
  <si>
    <t>00:17:01.7000000</t>
  </si>
  <si>
    <t>00:13:45.7000000</t>
  </si>
  <si>
    <t>00:18:58.8000000</t>
  </si>
  <si>
    <t>00:13:17.4000000</t>
  </si>
  <si>
    <t>00:18:42.7000000</t>
  </si>
  <si>
    <t>00:13:36.7000000</t>
  </si>
  <si>
    <t>00:14:52.5000000</t>
  </si>
  <si>
    <t>02:05:40.8000000</t>
  </si>
  <si>
    <t>JUNIOR DUO 4HR</t>
  </si>
  <si>
    <t>312/313 - Ben and Albert - JUNIOR DUO 4HR</t>
  </si>
  <si>
    <t>00:36:33.1000000</t>
  </si>
  <si>
    <t>00:31:58.4000000</t>
  </si>
  <si>
    <t>12:40:30 AM</t>
  </si>
  <si>
    <t>00:32:33.9000000</t>
  </si>
  <si>
    <t>00:44:12.4000000</t>
  </si>
  <si>
    <t>00:33:41.5000000</t>
  </si>
  <si>
    <t>04:10:49.9000000</t>
  </si>
  <si>
    <t>310/311 - Awkward &amp; Slow - JUNIOR DUO 4HR</t>
  </si>
  <si>
    <t>00:33:52.5000000</t>
  </si>
  <si>
    <t>00:34:57.1000000</t>
  </si>
  <si>
    <t>00:35:10.4000000</t>
  </si>
  <si>
    <t>00:36:25.8000000</t>
  </si>
  <si>
    <t>00:35:31.9000000</t>
  </si>
  <si>
    <t>00:37:33.1000000</t>
  </si>
  <si>
    <t>00:41:31.9000000</t>
  </si>
  <si>
    <t>04:15:02.7000000</t>
  </si>
  <si>
    <t>314/315 - "Harry McGregor Max Bush" - JUNIOR DUO 4HR</t>
  </si>
  <si>
    <t>00:40:42.6000000</t>
  </si>
  <si>
    <t>00:36:05.1000000</t>
  </si>
  <si>
    <t>00:40:12.4000000</t>
  </si>
  <si>
    <t>00:42:53.4000000</t>
  </si>
  <si>
    <t>00:40:00.2000000</t>
  </si>
  <si>
    <t>12:46:44 AM</t>
  </si>
  <si>
    <t>04:43:00.1000000</t>
  </si>
  <si>
    <t>316/317 - Johnnies Eags - JUNIOR DUO 4HR</t>
  </si>
  <si>
    <t>00:41:39.6000000</t>
  </si>
  <si>
    <t>00:38:38.3000000</t>
  </si>
  <si>
    <t>00:45:12.5000000</t>
  </si>
  <si>
    <t>00:39:35.2000000</t>
  </si>
  <si>
    <t>00:48:47.2000000</t>
  </si>
  <si>
    <t>00:42:13.7000000</t>
  </si>
  <si>
    <t>04:16:06.5000000</t>
  </si>
  <si>
    <t>320/321 - One hundred percent - JUNIOR DUO 4HR</t>
  </si>
  <si>
    <t>00:44:38.8000000</t>
  </si>
  <si>
    <t>00:53:47.3000000</t>
  </si>
  <si>
    <t>00:44:48.1000000</t>
  </si>
  <si>
    <t>00:53:41.8000000</t>
  </si>
  <si>
    <t>00:46:14.2000000</t>
  </si>
  <si>
    <t>04:03:10.2000000</t>
  </si>
  <si>
    <t>318/319 - Taylor Maslin - JUNIOR DUO 4HR</t>
  </si>
  <si>
    <t>00:42:24.5000000</t>
  </si>
  <si>
    <t>01:36:43.4000000</t>
  </si>
  <si>
    <t>01:01:15.8000000</t>
  </si>
  <si>
    <t>03:20:23.7000000</t>
  </si>
  <si>
    <t>JUNIOR SOLO U15 FEMAL</t>
  </si>
  <si>
    <t>601 - HANNAH ELLIOTT - JUNIOR SOLO U15 FEMALE</t>
  </si>
  <si>
    <t>00:37:18.2000000</t>
  </si>
  <si>
    <t>00:39:09.4000000</t>
  </si>
  <si>
    <t>00:43:47.7000000</t>
  </si>
  <si>
    <t>02:00:15.3000000</t>
  </si>
  <si>
    <t>JUNIOR SOLO U15 MALE</t>
  </si>
  <si>
    <t>602 - JORDAN BROWN - JUNIOR SOLO U15 MALE</t>
  </si>
  <si>
    <t>12:45:39 AM</t>
  </si>
  <si>
    <t>00:49:34.7000000</t>
  </si>
  <si>
    <t>00:56:00.3000000</t>
  </si>
  <si>
    <t>2:31:14 AM</t>
  </si>
  <si>
    <t>605 - ELIJAH ROBERTS - JUNIOR SOLO U15 MALE</t>
  </si>
  <si>
    <t>01:16:38.7000000</t>
  </si>
  <si>
    <t>00:52:47.1000000</t>
  </si>
  <si>
    <t>02:09:25.8000000</t>
  </si>
  <si>
    <t>603 - FRED HOPE - JUNIOR SOLO U15 MALE</t>
  </si>
  <si>
    <t>01:06:23.4000000</t>
  </si>
  <si>
    <t>01:10:12.2000000</t>
  </si>
  <si>
    <t>02:16:35.6000000</t>
  </si>
  <si>
    <t>JUNIOR SOLO U17 FEMAL</t>
  </si>
  <si>
    <t>801 - JESS WILLIAMS - JUNIOR SOLO U17 FEMALE</t>
  </si>
  <si>
    <t>00:38:46.3000000</t>
  </si>
  <si>
    <t>00:40:58.5000000</t>
  </si>
  <si>
    <t>12:41:40 AM</t>
  </si>
  <si>
    <t>02:01:24.8000000</t>
  </si>
  <si>
    <t>JUNIOR SOLO U17 MALE</t>
  </si>
  <si>
    <t>806 - ANDREW TIDSWELL - JUNIOR SOLO U17 MALE</t>
  </si>
  <si>
    <t>00:31:18.7000000</t>
  </si>
  <si>
    <t>00:31:40.7000000</t>
  </si>
  <si>
    <t>00:38:15.7000000</t>
  </si>
  <si>
    <t>00:32:04.6000000</t>
  </si>
  <si>
    <t>02:13:19.7000000</t>
  </si>
  <si>
    <t>808 - LOUIS FRESCHI - JUNIOR SOLO U17 MALE</t>
  </si>
  <si>
    <t>12:31:06 AM</t>
  </si>
  <si>
    <t>00:32:03.9000000</t>
  </si>
  <si>
    <t>00:38:03.4000000</t>
  </si>
  <si>
    <t>00:32:12.5000000</t>
  </si>
  <si>
    <t>02:13:25.8000000</t>
  </si>
  <si>
    <t>805 - CADE SOMERVILLE - JUNIOR SOLO U17 MALE</t>
  </si>
  <si>
    <t>00:30:09.5000000</t>
  </si>
  <si>
    <t>00:32:43.9000000</t>
  </si>
  <si>
    <t>12:28:00 AM</t>
  </si>
  <si>
    <t>12:45:10 AM</t>
  </si>
  <si>
    <t>02:16:03.4000000</t>
  </si>
  <si>
    <t>804 - JARROD SCUTCHINGS - JUNIOR SOLO U17 MALE</t>
  </si>
  <si>
    <t>00:33:21.6000000</t>
  </si>
  <si>
    <t>00:35:40.1000000</t>
  </si>
  <si>
    <t>00:37:24.1000000</t>
  </si>
  <si>
    <t>00:36:47.3000000</t>
  </si>
  <si>
    <t>02:23:13.1000000</t>
  </si>
  <si>
    <t>803 - NICK GRAY - JUNIOR SOLO U17 MALE</t>
  </si>
  <si>
    <t>12:37:18 AM</t>
  </si>
  <si>
    <t>00:37:54.1000000</t>
  </si>
  <si>
    <t>12:42:12 AM</t>
  </si>
  <si>
    <t>00:47:01.2000000</t>
  </si>
  <si>
    <t>02:44:25.3000000</t>
  </si>
  <si>
    <t>807 - DECLAN WAGNER - JUNIOR SOLO U17 MALE</t>
  </si>
  <si>
    <t>00:42:23.8000000</t>
  </si>
  <si>
    <t>00:43:37.9000000</t>
  </si>
  <si>
    <t>00:48:05.4000000</t>
  </si>
  <si>
    <t>02:14:07.1000000</t>
  </si>
  <si>
    <t>802 - ALEXANDER GIBBINS - JUNIOR SOLO U17 MALE</t>
  </si>
  <si>
    <t>00:42:17.4000000</t>
  </si>
  <si>
    <t>00:43:44.5000000</t>
  </si>
  <si>
    <t>00:48:05.3000000</t>
  </si>
  <si>
    <t>02:14:07.2000000</t>
  </si>
  <si>
    <t>JUNIOR SOLO U19 MALE</t>
  </si>
  <si>
    <t>903 - MARKUS CHANDLER - JUNIOR SOLO U19 MALE</t>
  </si>
  <si>
    <t>00:30:01.9000000</t>
  </si>
  <si>
    <t>00:31:16.5000000</t>
  </si>
  <si>
    <t>00:31:00.5000000</t>
  </si>
  <si>
    <t>00:32:32.2000000</t>
  </si>
  <si>
    <t>00:43:06.2000000</t>
  </si>
  <si>
    <t>00:38:47.1000000</t>
  </si>
  <si>
    <t>04:04:21.4000000</t>
  </si>
  <si>
    <t>902 - SAM BUSH - JUNIOR SOLO U19 MALE</t>
  </si>
  <si>
    <t>00:34:01.1000000</t>
  </si>
  <si>
    <t>00:34:11.2000000</t>
  </si>
  <si>
    <t>00:35:16.2000000</t>
  </si>
  <si>
    <t>00:44:28.2000000</t>
  </si>
  <si>
    <t>01:00:39.8000000</t>
  </si>
  <si>
    <t>00:41:47.7000000</t>
  </si>
  <si>
    <t>04:10:24.2000000</t>
  </si>
  <si>
    <t>904 - TED HOPE - JUNIOR SOLO U19 MALE</t>
  </si>
  <si>
    <t>00:42:15.8000000</t>
  </si>
  <si>
    <t>00:43:12.6000000</t>
  </si>
  <si>
    <t>00:55:41.9000000</t>
  </si>
  <si>
    <t>01:20:58.2000000</t>
  </si>
  <si>
    <t>03:42:08.5000000</t>
  </si>
  <si>
    <t>905</t>
  </si>
  <si>
    <t>905 - CONNOR SCROOP - JUNIOR SOLO U19 MALE</t>
  </si>
  <si>
    <t>00:31:57.5000000</t>
  </si>
  <si>
    <t>SENIOR DUO FEMALE</t>
  </si>
  <si>
    <t>324/325 - Dirt Divas - SENIOR DUO FEMALE</t>
  </si>
  <si>
    <t>12:42:14 AM</t>
  </si>
  <si>
    <t>00:42:27.5000000</t>
  </si>
  <si>
    <t>00:40:28.2000000</t>
  </si>
  <si>
    <t>00:40:21.2000000</t>
  </si>
  <si>
    <t>00:41:49.1000000</t>
  </si>
  <si>
    <t>00:41:13.4000000</t>
  </si>
  <si>
    <t>04:08:33.4000000</t>
  </si>
  <si>
    <t>322/323 - Curringa - SENIOR DUO FEMALE</t>
  </si>
  <si>
    <t>00:40:17.2000000</t>
  </si>
  <si>
    <t>00:41:48.4000000</t>
  </si>
  <si>
    <t>12:42:00 AM</t>
  </si>
  <si>
    <t>00:42:17.6000000</t>
  </si>
  <si>
    <t>00:43:50.6000000</t>
  </si>
  <si>
    <t>00:43:08.1000000</t>
  </si>
  <si>
    <t>04:13:21.9000000</t>
  </si>
  <si>
    <t>350/351 - Foxy Creakers - SENIOR DUO FEMALE</t>
  </si>
  <si>
    <t>00:45:00.3000000</t>
  </si>
  <si>
    <t>00:44:10.3000000</t>
  </si>
  <si>
    <t>00:41:47.3000000</t>
  </si>
  <si>
    <t>12:45:46 AM</t>
  </si>
  <si>
    <t>00:43:41.4000000</t>
  </si>
  <si>
    <t>04:23:33.4000000</t>
  </si>
  <si>
    <t>364/365 - Twochettes - SENIOR DUO FEMALE</t>
  </si>
  <si>
    <t>00:47:15.3000000</t>
  </si>
  <si>
    <t>00:42:54.5000000</t>
  </si>
  <si>
    <t>00:44:40.5000000</t>
  </si>
  <si>
    <t>00:42:49.3000000</t>
  </si>
  <si>
    <t>00:45:51.3000000</t>
  </si>
  <si>
    <t>00:43:53.6000000</t>
  </si>
  <si>
    <t>04:27:24.5000000</t>
  </si>
  <si>
    <t>356/357 - Kindergarten Shredders - SENIOR DUO FEMALE</t>
  </si>
  <si>
    <t>00:44:00.8000000</t>
  </si>
  <si>
    <t>00:44:54.8000000</t>
  </si>
  <si>
    <t>00:44:33.6000000</t>
  </si>
  <si>
    <t>00:46:16.1000000</t>
  </si>
  <si>
    <t>00:47:04.2000000</t>
  </si>
  <si>
    <t>00:50:13.1000000</t>
  </si>
  <si>
    <t>04:37:02.6000000</t>
  </si>
  <si>
    <t>362/363 - Team PB - SENIOR DUO FEMALE</t>
  </si>
  <si>
    <t>00:43:48.8000000</t>
  </si>
  <si>
    <t>12:46:51 AM</t>
  </si>
  <si>
    <t>00:44:56.8000000</t>
  </si>
  <si>
    <t>00:47:37.9000000</t>
  </si>
  <si>
    <t>00:46:12.5000000</t>
  </si>
  <si>
    <t>00:50:12.1000000</t>
  </si>
  <si>
    <t>04:39:39.1000000</t>
  </si>
  <si>
    <t>352/353 - Go Vita Girls - SENIOR DUO FEMALE</t>
  </si>
  <si>
    <t>00:52:18.3000000</t>
  </si>
  <si>
    <t>00:47:23.6000000</t>
  </si>
  <si>
    <t>00:50:55.6000000</t>
  </si>
  <si>
    <t>00:47:34.6000000</t>
  </si>
  <si>
    <t>00:54:10.2000000</t>
  </si>
  <si>
    <t>04:12:22.3000000</t>
  </si>
  <si>
    <t>358/359 - My Back Hurts - SENIOR DUO FEMALE</t>
  </si>
  <si>
    <t>00:39:55.2000000</t>
  </si>
  <si>
    <t>00:44:36.7000000</t>
  </si>
  <si>
    <t>00:40:21.9000000</t>
  </si>
  <si>
    <t>00:45:55.5000000</t>
  </si>
  <si>
    <t>02:50:49.3000000</t>
  </si>
  <si>
    <t>354/355 - Jules &amp; Caz - SENIOR DUO FEMALE</t>
  </si>
  <si>
    <t>01:04:52.3000000</t>
  </si>
  <si>
    <t>01:07:22.2000000</t>
  </si>
  <si>
    <t>01:13:06.4000000</t>
  </si>
  <si>
    <t>03:25:20.9000000</t>
  </si>
  <si>
    <t>SENIOR DUO MALE</t>
  </si>
  <si>
    <t>368/369 - Clamp em on and Whammo!! - SENIOR DUO MALE</t>
  </si>
  <si>
    <t>00:31:57.2000000</t>
  </si>
  <si>
    <t>00:27:10.5000000</t>
  </si>
  <si>
    <t>00:35:59.9000000</t>
  </si>
  <si>
    <t>00:31:38.1000000</t>
  </si>
  <si>
    <t>00:34:21.1000000</t>
  </si>
  <si>
    <t>00:31:35.2000000</t>
  </si>
  <si>
    <t>00:36:40.9000000</t>
  </si>
  <si>
    <t>00:31:59.2000000</t>
  </si>
  <si>
    <t>04:21:22.1000000</t>
  </si>
  <si>
    <t>382/383 - Team BS - SENIOR DUO MALE</t>
  </si>
  <si>
    <t>00:33:53.7000000</t>
  </si>
  <si>
    <t>00:33:54.3000000</t>
  </si>
  <si>
    <t>00:33:25.4000000</t>
  </si>
  <si>
    <t>00:34:58.4000000</t>
  </si>
  <si>
    <t>00:36:29.9000000</t>
  </si>
  <si>
    <t>04:03:06.1000000</t>
  </si>
  <si>
    <t>366/367 - Allison - SENIOR DUO MALE</t>
  </si>
  <si>
    <t>00:34:02.4000000</t>
  </si>
  <si>
    <t>00:33:43.3000000</t>
  </si>
  <si>
    <t>00:34:54.9000000</t>
  </si>
  <si>
    <t>00:34:44.8000000</t>
  </si>
  <si>
    <t>00:36:06.2000000</t>
  </si>
  <si>
    <t>00:34:34.6000000</t>
  </si>
  <si>
    <t>00:35:52.9000000</t>
  </si>
  <si>
    <t>04:03:59.1000000</t>
  </si>
  <si>
    <t>378/379 - Rocket Racing - SENIOR DUO MALE</t>
  </si>
  <si>
    <t>00:38:02.5000000</t>
  </si>
  <si>
    <t>00:34:17.3000000</t>
  </si>
  <si>
    <t>00:34:51.1000000</t>
  </si>
  <si>
    <t>00:35:29.3000000</t>
  </si>
  <si>
    <t>12:35:39 AM</t>
  </si>
  <si>
    <t>00:35:42.5000000</t>
  </si>
  <si>
    <t>00:36:04.2000000</t>
  </si>
  <si>
    <t>04:10:05.9000000</t>
  </si>
  <si>
    <t>374/375 - Pair of Kings - SENIOR DUO MALE</t>
  </si>
  <si>
    <t>00:38:11.9000000</t>
  </si>
  <si>
    <t>00:37:09.7000000</t>
  </si>
  <si>
    <t>00:36:19.8000000</t>
  </si>
  <si>
    <t>00:37:57.4000000</t>
  </si>
  <si>
    <t>00:36:41.4000000</t>
  </si>
  <si>
    <t>00:41:53.2000000</t>
  </si>
  <si>
    <t>04:26:52.7000000</t>
  </si>
  <si>
    <t>370/371 - Laser Dinosaur - SENIOR DUO MALE</t>
  </si>
  <si>
    <t>00:35:20.8000000</t>
  </si>
  <si>
    <t>00:40:04.7000000</t>
  </si>
  <si>
    <t>00:37:59.8000000</t>
  </si>
  <si>
    <t>12:42:33 AM</t>
  </si>
  <si>
    <t>00:42:18.5000000</t>
  </si>
  <si>
    <t>04:02:08.7000000</t>
  </si>
  <si>
    <t>376/377 - Rad Dads - SENIOR DUO MALE</t>
  </si>
  <si>
    <t>00:55:25.4000000</t>
  </si>
  <si>
    <t>00:40:14.1000000</t>
  </si>
  <si>
    <t>00:52:53.1000000</t>
  </si>
  <si>
    <t>00:40:23.7000000</t>
  </si>
  <si>
    <t>00:55:00.6000000</t>
  </si>
  <si>
    <t>04:03:56.9000000</t>
  </si>
  <si>
    <t>380/381 - Super D's - SENIOR DUO MALE</t>
  </si>
  <si>
    <t>00:37:16.6000000</t>
  </si>
  <si>
    <t>00:38:04.5000000</t>
  </si>
  <si>
    <t>00:40:04.8000000</t>
  </si>
  <si>
    <t>01:11:44.6000000</t>
  </si>
  <si>
    <t>03:07:10.5000000</t>
  </si>
  <si>
    <t>384/385 - WooHoo One John but no Allison version - SENIOR DUO MALE</t>
  </si>
  <si>
    <t>01:22:14.3000000</t>
  </si>
  <si>
    <t>01:11:44.2000000</t>
  </si>
  <si>
    <t>01:13:21.3000000</t>
  </si>
  <si>
    <t>00:37:10.8000000</t>
  </si>
  <si>
    <t>04:24:30.6000000</t>
  </si>
  <si>
    <t>372/373 - MegaFreds - SENIOR DUO MALE</t>
  </si>
  <si>
    <t>01:05:45.8000000</t>
  </si>
  <si>
    <t>01:25:02.7000000</t>
  </si>
  <si>
    <t>02:30:48.5000000</t>
  </si>
  <si>
    <t>SENIOR DUO MIXED</t>
  </si>
  <si>
    <t>388/389</t>
  </si>
  <si>
    <t>388/389 - Shred lightly - SENIOR DUO MIXED</t>
  </si>
  <si>
    <t>00:34:17.1000000</t>
  </si>
  <si>
    <t>00:39:02.3000000</t>
  </si>
  <si>
    <t>00:34:57.8000000</t>
  </si>
  <si>
    <t>00:40:03.9000000</t>
  </si>
  <si>
    <t>00:36:43.2000000</t>
  </si>
  <si>
    <t>04:18:40.5000000</t>
  </si>
  <si>
    <t>390/391</t>
  </si>
  <si>
    <t>390/391 - Tea and Biscuits - SENIOR DUO MIXED</t>
  </si>
  <si>
    <t>00:33:36.9000000</t>
  </si>
  <si>
    <t>12:37:58 AM</t>
  </si>
  <si>
    <t>00:34:55.1000000</t>
  </si>
  <si>
    <t>00:39:00.1000000</t>
  </si>
  <si>
    <t>00:37:13.2000000</t>
  </si>
  <si>
    <t>00:41:16.4000000</t>
  </si>
  <si>
    <t>00:34:50.5000000</t>
  </si>
  <si>
    <t>04:18:50.2000000</t>
  </si>
  <si>
    <t>386/387</t>
  </si>
  <si>
    <t>386/387 - One Hill Wonders - SENIOR DUO MIXED</t>
  </si>
  <si>
    <t>00:43:46.2000000</t>
  </si>
  <si>
    <t>00:38:59.9000000</t>
  </si>
  <si>
    <t>12:36:01 AM</t>
  </si>
  <si>
    <t>00:43:59.9000000</t>
  </si>
  <si>
    <t>00:38:10.9000000</t>
  </si>
  <si>
    <t>00:40:22.9000000</t>
  </si>
  <si>
    <t>04:01:20.8000000</t>
  </si>
  <si>
    <t>398/399</t>
  </si>
  <si>
    <t>398/399 - Woohoo mixed - SENIOR DUO MIXED</t>
  </si>
  <si>
    <t>00:38:21.8000000</t>
  </si>
  <si>
    <t>00:44:35.7000000</t>
  </si>
  <si>
    <t>00:39:20.3000000</t>
  </si>
  <si>
    <t>00:45:24.6000000</t>
  </si>
  <si>
    <t>00:40:40.6000000</t>
  </si>
  <si>
    <t>00:47:21.9000000</t>
  </si>
  <si>
    <t>04:15:44.9000000</t>
  </si>
  <si>
    <t>392/393</t>
  </si>
  <si>
    <t>392/393 - We need a cool name... - SENIOR DUO MIXED</t>
  </si>
  <si>
    <t>00:41:16.6000000</t>
  </si>
  <si>
    <t>00:46:08.5000000</t>
  </si>
  <si>
    <t>00:40:41.6000000</t>
  </si>
  <si>
    <t>00:47:50.7000000</t>
  </si>
  <si>
    <t>00:42:25.2000000</t>
  </si>
  <si>
    <t>00:48:46.3000000</t>
  </si>
  <si>
    <t>04:27:08.9000000</t>
  </si>
  <si>
    <t>396/397</t>
  </si>
  <si>
    <t>396/397 - Where's Our Ebikes???? - SENIOR DUO MIXED</t>
  </si>
  <si>
    <t>00:50:43.2000000</t>
  </si>
  <si>
    <t>12:53:56 AM</t>
  </si>
  <si>
    <t>00:49:20.5000000</t>
  </si>
  <si>
    <t>00:55:58.5000000</t>
  </si>
  <si>
    <t>00:50:31.5000000</t>
  </si>
  <si>
    <t>04:20:29.7000000</t>
  </si>
  <si>
    <t>394/395</t>
  </si>
  <si>
    <t>394/395 - Wheelie Tyred - SENIOR DUO MIXED</t>
  </si>
  <si>
    <t>00:50:18.7000000</t>
  </si>
  <si>
    <t>01:01:46.2000000</t>
  </si>
  <si>
    <t>00:47:22.2000000</t>
  </si>
  <si>
    <t>01:07:37.2000000</t>
  </si>
  <si>
    <t>00:48:14.5000000</t>
  </si>
  <si>
    <t>04:35:18.8000000</t>
  </si>
  <si>
    <t>SENIOR SOLO A GRADE M</t>
  </si>
  <si>
    <t>9 - GRIFFIN KNIGHT - SENIOR SOLO A GRADE MEN</t>
  </si>
  <si>
    <t>00:30:01.2000000</t>
  </si>
  <si>
    <t>00:31:18.1000000</t>
  </si>
  <si>
    <t>00:30:58.4000000</t>
  </si>
  <si>
    <t>00:31:07.7000000</t>
  </si>
  <si>
    <t>00:27:44.3000000</t>
  </si>
  <si>
    <t>00:28:01.4000000</t>
  </si>
  <si>
    <t>00:29:37.5000000</t>
  </si>
  <si>
    <t>00:32:14.6000000</t>
  </si>
  <si>
    <t>04:01:03.2000000</t>
  </si>
  <si>
    <t>1 - SAM WALSH - SENIOR SOLO A GRADE MEN</t>
  </si>
  <si>
    <t>00:30:01.7000000</t>
  </si>
  <si>
    <t>00:31:17.2000000</t>
  </si>
  <si>
    <t>00:30:59.6000000</t>
  </si>
  <si>
    <t>00:31:11.3000000</t>
  </si>
  <si>
    <t>12:28:57 AM</t>
  </si>
  <si>
    <t>00:31:09.8000000</t>
  </si>
  <si>
    <t>00:32:56.2000000</t>
  </si>
  <si>
    <t>00:33:08.7000000</t>
  </si>
  <si>
    <t>04:09:41.5000000</t>
  </si>
  <si>
    <t>15 - ROHAN WIGHT - SENIOR SOLO A GRADE MEN</t>
  </si>
  <si>
    <t>00:31:20.5000000</t>
  </si>
  <si>
    <t>00:30:44.7000000</t>
  </si>
  <si>
    <t>00:31:23.2000000</t>
  </si>
  <si>
    <t>00:33:03.7000000</t>
  </si>
  <si>
    <t>00:33:38.9000000</t>
  </si>
  <si>
    <t>00:35:42.2000000</t>
  </si>
  <si>
    <t>00:39:26.8000000</t>
  </si>
  <si>
    <t>00:39:24.8000000</t>
  </si>
  <si>
    <t>04:34:44.8000000</t>
  </si>
  <si>
    <t>5 - LACHLAN GLASSPOOL - SENIOR SOLO A GRADE MEN</t>
  </si>
  <si>
    <t>00:31:58.2000000</t>
  </si>
  <si>
    <t>00:34:25.5000000</t>
  </si>
  <si>
    <t>00:34:34.4000000</t>
  </si>
  <si>
    <t>00:35:07.9000000</t>
  </si>
  <si>
    <t>12:35:38 AM</t>
  </si>
  <si>
    <t>00:38:56.7000000</t>
  </si>
  <si>
    <t>00:33:48.7000000</t>
  </si>
  <si>
    <t>04:04:29.4000000</t>
  </si>
  <si>
    <t>2 - GIANCARLO COSTAGLIOLA - SENIOR SOLO A GRADE MEN</t>
  </si>
  <si>
    <t>00:34:05.1000000</t>
  </si>
  <si>
    <t>00:35:08.1000000</t>
  </si>
  <si>
    <t>00:35:16.9000000</t>
  </si>
  <si>
    <t>00:35:44.3000000</t>
  </si>
  <si>
    <t>00:36:07.1000000</t>
  </si>
  <si>
    <t>00:35:28.3000000</t>
  </si>
  <si>
    <t>04:06:47.6000000</t>
  </si>
  <si>
    <t>4 - DIRK GARDNER - SENIOR SOLO A GRADE MEN</t>
  </si>
  <si>
    <t>00:32:42.1000000</t>
  </si>
  <si>
    <t>12:33:42 AM</t>
  </si>
  <si>
    <t>00:34:20.9000000</t>
  </si>
  <si>
    <t>00:34:31.2000000</t>
  </si>
  <si>
    <t>00:36:27.9000000</t>
  </si>
  <si>
    <t>00:37:18.1000000</t>
  </si>
  <si>
    <t>00:37:45.8000000</t>
  </si>
  <si>
    <t>4:06:48 AM</t>
  </si>
  <si>
    <t>7 - ADAM KERIN - SENIOR SOLO A GRADE MEN</t>
  </si>
  <si>
    <t>12:33:53 AM</t>
  </si>
  <si>
    <t>00:34:44.4000000</t>
  </si>
  <si>
    <t>00:35:43.7000000</t>
  </si>
  <si>
    <t>00:37:25.2000000</t>
  </si>
  <si>
    <t>12:37:12 AM</t>
  </si>
  <si>
    <t>00:38:17.4000000</t>
  </si>
  <si>
    <t>04:13:12.4000000</t>
  </si>
  <si>
    <t>13 - ROWAN WALKER - SENIOR SOLO A GRADE MEN</t>
  </si>
  <si>
    <t>00:34:52.7000000</t>
  </si>
  <si>
    <t>00:34:30.3000000</t>
  </si>
  <si>
    <t>00:35:28.2000000</t>
  </si>
  <si>
    <t>00:36:30.5000000</t>
  </si>
  <si>
    <t>00:37:31.7000000</t>
  </si>
  <si>
    <t>00:38:22.6000000</t>
  </si>
  <si>
    <t>04:13:49.8000000</t>
  </si>
  <si>
    <t>6 - HARRY HOLLAWAY - SENIOR SOLO A GRADE MEN</t>
  </si>
  <si>
    <t>00:33:06.8000000</t>
  </si>
  <si>
    <t>12:34:24 AM</t>
  </si>
  <si>
    <t>00:36:54.2000000</t>
  </si>
  <si>
    <t>00:35:42.8000000</t>
  </si>
  <si>
    <t>00:37:59.7000000</t>
  </si>
  <si>
    <t>00:41:22.9000000</t>
  </si>
  <si>
    <t>04:19:41.2000000</t>
  </si>
  <si>
    <t>10 - JAMES KNOWLER - SENIOR SOLO A GRADE MEN</t>
  </si>
  <si>
    <t>00:34:52.1000000</t>
  </si>
  <si>
    <t>00:36:15.5000000</t>
  </si>
  <si>
    <t>00:39:38.3000000</t>
  </si>
  <si>
    <t>00:39:08.3000000</t>
  </si>
  <si>
    <t>00:40:05.3000000</t>
  </si>
  <si>
    <t>04:22:33.3000000</t>
  </si>
  <si>
    <t>8 - OLLIE KLEIN - SENIOR SOLO A GRADE MEN</t>
  </si>
  <si>
    <t>00:32:45.8000000</t>
  </si>
  <si>
    <t>00:34:20.6000000</t>
  </si>
  <si>
    <t>00:33:17.8000000</t>
  </si>
  <si>
    <t>12:34:26 AM</t>
  </si>
  <si>
    <t>00:35:56.3000000</t>
  </si>
  <si>
    <t>00:37:27.6000000</t>
  </si>
  <si>
    <t>03:28:14.1000000</t>
  </si>
  <si>
    <t>12 - DAN PETERS - SENIOR SOLO A GRADE MEN</t>
  </si>
  <si>
    <t>00:31:16.6000000</t>
  </si>
  <si>
    <t>00:31:58.8000000</t>
  </si>
  <si>
    <t>01:03:15.4000000</t>
  </si>
  <si>
    <t>SENIOR SOLO A GRADE W</t>
  </si>
  <si>
    <t>52 - WILLOWA FRYAR - SENIOR SOLO A GRADE WOMEN</t>
  </si>
  <si>
    <t>00:37:21.3000000</t>
  </si>
  <si>
    <t>00:39:49.1000000</t>
  </si>
  <si>
    <t>00:39:43.5000000</t>
  </si>
  <si>
    <t>00:41:10.6000000</t>
  </si>
  <si>
    <t>00:42:02.5000000</t>
  </si>
  <si>
    <t>51 - SUEANN WOODWISS - SENIOR SOLO A GRADE WOMEN</t>
  </si>
  <si>
    <t>00:45:38.5000000</t>
  </si>
  <si>
    <t>00:44:49.1000000</t>
  </si>
  <si>
    <t>12:47:12 AM</t>
  </si>
  <si>
    <t>00:47:10.2000000</t>
  </si>
  <si>
    <t>00:52:45.1000000</t>
  </si>
  <si>
    <t>04:40:56.6000000</t>
  </si>
  <si>
    <t>50 - GABRIELLE TODD - SENIOR SOLO A GRADE WOMEN</t>
  </si>
  <si>
    <t>00:46:58.1000000</t>
  </si>
  <si>
    <t>12:45:13 AM</t>
  </si>
  <si>
    <t>00:47:42.2000000</t>
  </si>
  <si>
    <t>00:46:45.8000000</t>
  </si>
  <si>
    <t>00:47:08.3000000</t>
  </si>
  <si>
    <t>00:50:34.4000000</t>
  </si>
  <si>
    <t>04:44:21.8000000</t>
  </si>
  <si>
    <t>SENIOR SOLO B GRADE M</t>
  </si>
  <si>
    <t>704 - SAM DRUMMOND - SENIOR SOLO B GRADE MEN</t>
  </si>
  <si>
    <t>00:33:59.1000000</t>
  </si>
  <si>
    <t>00:33:51.8000000</t>
  </si>
  <si>
    <t>00:32:57.5000000</t>
  </si>
  <si>
    <t>00:33:24.1000000</t>
  </si>
  <si>
    <t>00:35:31.5000000</t>
  </si>
  <si>
    <t>00:36:25.3000000</t>
  </si>
  <si>
    <t>04:00:41.1000000</t>
  </si>
  <si>
    <t>716 - RICHARD STEVENS - SENIOR SOLO B GRADE MEN</t>
  </si>
  <si>
    <t>00:34:09.6000000</t>
  </si>
  <si>
    <t>00:34:28.9000000</t>
  </si>
  <si>
    <t>00:35:13.3000000</t>
  </si>
  <si>
    <t>00:36:37.7000000</t>
  </si>
  <si>
    <t>00:37:18.3000000</t>
  </si>
  <si>
    <t>00:36:29.5000000</t>
  </si>
  <si>
    <t>04:09:41.3000000</t>
  </si>
  <si>
    <t>701 - SHAUN CASH - SENIOR SOLO B GRADE MEN</t>
  </si>
  <si>
    <t>00:33:53.6000000</t>
  </si>
  <si>
    <t>00:33:57.6000000</t>
  </si>
  <si>
    <t>00:35:44.9000000</t>
  </si>
  <si>
    <t>00:36:26.4000000</t>
  </si>
  <si>
    <t>00:38:52.3000000</t>
  </si>
  <si>
    <t>00:38:47.6000000</t>
  </si>
  <si>
    <t>04:12:07.9000000</t>
  </si>
  <si>
    <t>715 - ALISTER SMITH - SENIOR SOLO B GRADE MEN</t>
  </si>
  <si>
    <t>00:33:53.3000000</t>
  </si>
  <si>
    <t>12:35:01 AM</t>
  </si>
  <si>
    <t>00:35:15.9000000</t>
  </si>
  <si>
    <t>00:35:43.6000000</t>
  </si>
  <si>
    <t>12:37:19 AM</t>
  </si>
  <si>
    <t>00:38:01.4000000</t>
  </si>
  <si>
    <t>00:37:44.3000000</t>
  </si>
  <si>
    <t>04:12:58.5000000</t>
  </si>
  <si>
    <t>711 - SAM MUNGER - SENIOR SOLO B GRADE MEN</t>
  </si>
  <si>
    <t>00:34:50.4000000</t>
  </si>
  <si>
    <t>00:35:46.4000000</t>
  </si>
  <si>
    <t>00:36:22.8000000</t>
  </si>
  <si>
    <t>00:37:10.1000000</t>
  </si>
  <si>
    <t>00:36:18.1000000</t>
  </si>
  <si>
    <t>00:36:47.1000000</t>
  </si>
  <si>
    <t>04:13:39.4000000</t>
  </si>
  <si>
    <t>714 - LACHLAN SENS - SENIOR SOLO B GRADE MEN</t>
  </si>
  <si>
    <t>00:34:20.5000000</t>
  </si>
  <si>
    <t>00:35:02.2000000</t>
  </si>
  <si>
    <t>12:36:30 AM</t>
  </si>
  <si>
    <t>00:38:09.1000000</t>
  </si>
  <si>
    <t>00:38:34.1000000</t>
  </si>
  <si>
    <t>00:38:40.8000000</t>
  </si>
  <si>
    <t>04:18:08.1000000</t>
  </si>
  <si>
    <t>713 - MATT SANDERSON - SENIOR SOLO B GRADE MEN</t>
  </si>
  <si>
    <t>00:41:18.3000000</t>
  </si>
  <si>
    <t>00:35:18.1000000</t>
  </si>
  <si>
    <t>00:35:58.6000000</t>
  </si>
  <si>
    <t>00:36:27.7000000</t>
  </si>
  <si>
    <t>00:37:31.5000000</t>
  </si>
  <si>
    <t>04:18:39.1000000</t>
  </si>
  <si>
    <t>720 - ROB WOOD - SENIOR SOLO B GRADE MEN</t>
  </si>
  <si>
    <t>00:34:09.4000000</t>
  </si>
  <si>
    <t>00:35:20.4000000</t>
  </si>
  <si>
    <t>00:37:12.6000000</t>
  </si>
  <si>
    <t>00:37:38.9000000</t>
  </si>
  <si>
    <t>00:38:23.7000000</t>
  </si>
  <si>
    <t>00:39:33.6000000</t>
  </si>
  <si>
    <t>00:39:33.4000000</t>
  </si>
  <si>
    <t>4:21:52 AM</t>
  </si>
  <si>
    <t>707 - DANIEL HAM - SENIOR SOLO B GRADE MEN</t>
  </si>
  <si>
    <t>00:35:26.1000000</t>
  </si>
  <si>
    <t>00:36:11.6000000</t>
  </si>
  <si>
    <t>00:36:38.9000000</t>
  </si>
  <si>
    <t>12:39:37 AM</t>
  </si>
  <si>
    <t>00:41:08.2000000</t>
  </si>
  <si>
    <t>04:24:13.5000000</t>
  </si>
  <si>
    <t>718 - NEIL WATERHOUSE - SENIOR SOLO B GRADE MEN</t>
  </si>
  <si>
    <t>00:35:33.7000000</t>
  </si>
  <si>
    <t>12:36:18 AM</t>
  </si>
  <si>
    <t>00:38:29.8000000</t>
  </si>
  <si>
    <t>00:39:36.9000000</t>
  </si>
  <si>
    <t>00:40:19.1000000</t>
  </si>
  <si>
    <t>00:40:46.8000000</t>
  </si>
  <si>
    <t>04:26:35.8000000</t>
  </si>
  <si>
    <t>708 - JON HERD - SENIOR SOLO B GRADE MEN</t>
  </si>
  <si>
    <t>00:36:04.8000000</t>
  </si>
  <si>
    <t>00:35:40.4000000</t>
  </si>
  <si>
    <t>00:36:45.8000000</t>
  </si>
  <si>
    <t>00:39:06.9000000</t>
  </si>
  <si>
    <t>00:39:36.5000000</t>
  </si>
  <si>
    <t>00:41:16.5000000</t>
  </si>
  <si>
    <t>00:40:49.6000000</t>
  </si>
  <si>
    <t>04:29:20.5000000</t>
  </si>
  <si>
    <t>702 - JOSH DAVIS - SENIOR SOLO B GRADE MEN</t>
  </si>
  <si>
    <t>00:34:03.8000000</t>
  </si>
  <si>
    <t>00:36:48.8000000</t>
  </si>
  <si>
    <t>00:39:45.5000000</t>
  </si>
  <si>
    <t>00:43:08.7000000</t>
  </si>
  <si>
    <t>00:44:30.9000000</t>
  </si>
  <si>
    <t>03:54:11.4000000</t>
  </si>
  <si>
    <t>710 - JAMES IRVING - SENIOR SOLO B GRADE MEN</t>
  </si>
  <si>
    <t>00:37:53.8000000</t>
  </si>
  <si>
    <t>00:37:56.3000000</t>
  </si>
  <si>
    <t>00:38:08.9000000</t>
  </si>
  <si>
    <t>00:39:29.3000000</t>
  </si>
  <si>
    <t>00:40:27.9000000</t>
  </si>
  <si>
    <t>03:57:37.6000000</t>
  </si>
  <si>
    <t>712 - IAN ROUTLEDGE - SENIOR SOLO B GRADE MEN</t>
  </si>
  <si>
    <t>00:37:07.4000000</t>
  </si>
  <si>
    <t>00:37:04.4000000</t>
  </si>
  <si>
    <t>00:40:44.7000000</t>
  </si>
  <si>
    <t>00:42:37.1000000</t>
  </si>
  <si>
    <t>04:02:58.2000000</t>
  </si>
  <si>
    <t>705 - ANDREW DUNCAN - SENIOR SOLO B GRADE MEN</t>
  </si>
  <si>
    <t>12:38:55 AM</t>
  </si>
  <si>
    <t>12:44:35 AM</t>
  </si>
  <si>
    <t>04:06:46.4000000</t>
  </si>
  <si>
    <t>717 - CHRISTOPHER SUTTER - SENIOR SOLO B GRADE MEN</t>
  </si>
  <si>
    <t>00:38:03.3000000</t>
  </si>
  <si>
    <t>00:38:14.9000000</t>
  </si>
  <si>
    <t>00:39:58.5000000</t>
  </si>
  <si>
    <t>00:42:51.5000000</t>
  </si>
  <si>
    <t>12:47:43 AM</t>
  </si>
  <si>
    <t>00:46:09.6000000</t>
  </si>
  <si>
    <t>04:13:00.8000000</t>
  </si>
  <si>
    <t>719 - BEN WHEATON - SENIOR SOLO B GRADE MEN</t>
  </si>
  <si>
    <t>12:33:00 AM</t>
  </si>
  <si>
    <t>12:45:00 AM</t>
  </si>
  <si>
    <t>2:36:00 AM</t>
  </si>
  <si>
    <t>709 - DAMIAN HOWARD - SENIOR SOLO B GRADE MEN</t>
  </si>
  <si>
    <t>00:36:27.2000000</t>
  </si>
  <si>
    <t>SENIOR SOLO B GRADE W</t>
  </si>
  <si>
    <t>723 - LINDY LOOSE - SENIOR SOLO B GRADE WOMEN</t>
  </si>
  <si>
    <t>00:41:01.3000000</t>
  </si>
  <si>
    <t>00:40:54.5000000</t>
  </si>
  <si>
    <t>00:44:07.2000000</t>
  </si>
  <si>
    <t>00:44:47.1000000</t>
  </si>
  <si>
    <t>00:47:25.2000000</t>
  </si>
  <si>
    <t>04:21:16.1000000</t>
  </si>
  <si>
    <t>728 - SUSIE GREEN - SENIOR SOLO B GRADE WOMEN</t>
  </si>
  <si>
    <t>00:42:01.6000000</t>
  </si>
  <si>
    <t>00:41:44.6000000</t>
  </si>
  <si>
    <t>00:44:19.8000000</t>
  </si>
  <si>
    <t>12:46:10 AM</t>
  </si>
  <si>
    <t>00:47:55.7000000</t>
  </si>
  <si>
    <t>04:24:39.2000000</t>
  </si>
  <si>
    <t>727 - LEAH BIRD - SENIOR SOLO B GRADE WOMEN</t>
  </si>
  <si>
    <t>00:51:12.2000000</t>
  </si>
  <si>
    <t>00:50:26.8000000</t>
  </si>
  <si>
    <t>00:53:16.5000000</t>
  </si>
  <si>
    <t>00:51:20.5000000</t>
  </si>
  <si>
    <t>00:52:36.4000000</t>
  </si>
  <si>
    <t>04:18:52.4000000</t>
  </si>
  <si>
    <t>726 - JULIE SHAW - SENIOR SOLO B GRADE WOMEN</t>
  </si>
  <si>
    <t>12:46:54 AM</t>
  </si>
  <si>
    <t>00:46:47.3000000</t>
  </si>
  <si>
    <t>00:48:57.9000000</t>
  </si>
  <si>
    <t>01:18:26.7000000</t>
  </si>
  <si>
    <t>00:49:40.3000000</t>
  </si>
  <si>
    <t>04:30:46.2000000</t>
  </si>
  <si>
    <t>724 - PHILIPPA NORTON - SENIOR SOLO B GRADE WOMEN</t>
  </si>
  <si>
    <t>00:48:18.4000000</t>
  </si>
  <si>
    <t>01:16:24.7000000</t>
  </si>
  <si>
    <t>01:40:16.3000000</t>
  </si>
  <si>
    <t>03:44:59.4000000</t>
  </si>
  <si>
    <t>725 - FELICITY SALKELD - SENIOR SOLO B GRADE WOMEN</t>
  </si>
  <si>
    <t>00:54:21.2000000</t>
  </si>
  <si>
    <t>02:23:52.8000000</t>
  </si>
  <si>
    <t>00:55:23.5000000</t>
  </si>
  <si>
    <t>04:13:37.5000000</t>
  </si>
  <si>
    <t>SENIOR SOLO C GRADE M</t>
  </si>
  <si>
    <t>205 - DANNY ECKERT - SENIOR SOLO C GRADE MEN</t>
  </si>
  <si>
    <t>00:37:02.7000000</t>
  </si>
  <si>
    <t>00:37:46.5000000</t>
  </si>
  <si>
    <t>00:38:19.1000000</t>
  </si>
  <si>
    <t>00:39:11.2000000</t>
  </si>
  <si>
    <t>00:41:00.5000000</t>
  </si>
  <si>
    <t>00:40:39.8000000</t>
  </si>
  <si>
    <t>00:42:18.1000000</t>
  </si>
  <si>
    <t>04:36:17.9000000</t>
  </si>
  <si>
    <t>204 - MICHAEL EASTAFF - SENIOR SOLO C GRADE MEN</t>
  </si>
  <si>
    <t>12:38:38 AM</t>
  </si>
  <si>
    <t>00:38:40.3000000</t>
  </si>
  <si>
    <t>00:39:00.8000000</t>
  </si>
  <si>
    <t>00:42:12.6000000</t>
  </si>
  <si>
    <t>04:38:27.2000000</t>
  </si>
  <si>
    <t>209 - NIC JACOBSON - SENIOR SOLO C GRADE MEN</t>
  </si>
  <si>
    <t>00:35:54.2000000</t>
  </si>
  <si>
    <t>12:37:33 AM</t>
  </si>
  <si>
    <t>00:38:00.2000000</t>
  </si>
  <si>
    <t>00:40:18.4000000</t>
  </si>
  <si>
    <t>00:41:24.5000000</t>
  </si>
  <si>
    <t>03:53:27.5000000</t>
  </si>
  <si>
    <t>202 - RUHI AFNAN - SENIOR SOLO C GRADE MEN</t>
  </si>
  <si>
    <t>00:39:44.4000000</t>
  </si>
  <si>
    <t>00:36:15.8000000</t>
  </si>
  <si>
    <t>00:37:40.5000000</t>
  </si>
  <si>
    <t>00:40:33.2000000</t>
  </si>
  <si>
    <t>00:40:02.1000000</t>
  </si>
  <si>
    <t>00:39:42.4000000</t>
  </si>
  <si>
    <t>03:53:58.4000000</t>
  </si>
  <si>
    <t>215 - PAUL SMITH - SENIOR SOLO C GRADE MEN</t>
  </si>
  <si>
    <t>00:38:26.2000000</t>
  </si>
  <si>
    <t>00:38:13.2000000</t>
  </si>
  <si>
    <t>00:38:32.5000000</t>
  </si>
  <si>
    <t>00:40:16.3000000</t>
  </si>
  <si>
    <t>00:44:29.6000000</t>
  </si>
  <si>
    <t>00:40:43.7000000</t>
  </si>
  <si>
    <t>04:00:41.5000000</t>
  </si>
  <si>
    <t>207 - ROB GREENWOOD - SENIOR SOLO C GRADE MEN</t>
  </si>
  <si>
    <t>00:37:37.4000000</t>
  </si>
  <si>
    <t>12:39:38 AM</t>
  </si>
  <si>
    <t>12:39:51 AM</t>
  </si>
  <si>
    <t>00:41:27.5000000</t>
  </si>
  <si>
    <t>00:41:34.8000000</t>
  </si>
  <si>
    <t>00:43:59.1000000</t>
  </si>
  <si>
    <t>04:04:07.8000000</t>
  </si>
  <si>
    <t>201 - GREG ADAMS - SENIOR SOLO C GRADE MEN</t>
  </si>
  <si>
    <t>12:37:30 AM</t>
  </si>
  <si>
    <t>12:41:18 AM</t>
  </si>
  <si>
    <t>12:43:59 AM</t>
  </si>
  <si>
    <t>12:44:33 AM</t>
  </si>
  <si>
    <t>4:06:42 AM</t>
  </si>
  <si>
    <t>208 - JASON IZZARD - SENIOR SOLO C GRADE MEN</t>
  </si>
  <si>
    <t>00:41:01.4000000</t>
  </si>
  <si>
    <t>00:40:15.2000000</t>
  </si>
  <si>
    <t>00:43:34.8000000</t>
  </si>
  <si>
    <t>00:43:42.7000000</t>
  </si>
  <si>
    <t>00:46:04.7000000</t>
  </si>
  <si>
    <t>00:45:24.2000000</t>
  </si>
  <si>
    <t>4:20:03 AM</t>
  </si>
  <si>
    <t>211 - PAUL KINNANE - SENIOR SOLO C GRADE MEN</t>
  </si>
  <si>
    <t>00:43:18.5000000</t>
  </si>
  <si>
    <t>00:44:05.6000000</t>
  </si>
  <si>
    <t>00:44:25.6000000</t>
  </si>
  <si>
    <t>00:44:40.2000000</t>
  </si>
  <si>
    <t>00:46:10.6000000</t>
  </si>
  <si>
    <t>00:52:25.7000000</t>
  </si>
  <si>
    <t>04:35:06.2000000</t>
  </si>
  <si>
    <t>216 - DANIEL YOUNG - SENIOR SOLO C GRADE MEN</t>
  </si>
  <si>
    <t>00:40:24.3000000</t>
  </si>
  <si>
    <t>01:05:05.1000000</t>
  </si>
  <si>
    <t>00:45:48.6000000</t>
  </si>
  <si>
    <t>00:47:32.8000000</t>
  </si>
  <si>
    <t>00:46:35.6000000</t>
  </si>
  <si>
    <t>04:05:26.4000000</t>
  </si>
  <si>
    <t>206 - CRAIG GIBBINS - SENIOR SOLO C GRADE MEN</t>
  </si>
  <si>
    <t>00:46:43.2000000</t>
  </si>
  <si>
    <t>12:48:58 AM</t>
  </si>
  <si>
    <t>00:54:28.1000000</t>
  </si>
  <si>
    <t>00:53:46.7000000</t>
  </si>
  <si>
    <t>04:10:00.7000000</t>
  </si>
  <si>
    <t>203 - SEAN CASSIDY - SENIOR SOLO C GRADE MEN</t>
  </si>
  <si>
    <t>01:34:15.2000000</t>
  </si>
  <si>
    <t>00:39:13.3000000</t>
  </si>
  <si>
    <t>00:40:46.6000000</t>
  </si>
  <si>
    <t>00:44:28.8000000</t>
  </si>
  <si>
    <t>00:43:51.1000000</t>
  </si>
  <si>
    <t>4:22:35 AM</t>
  </si>
  <si>
    <t>210 - ANDREW KENWARD - SENIOR SOLO C GRADE MEN</t>
  </si>
  <si>
    <t>00:38:16.2000000</t>
  </si>
  <si>
    <t>00:38:59.7000000</t>
  </si>
  <si>
    <t>00:42:37.4000000</t>
  </si>
  <si>
    <t>02:37:49.5000000</t>
  </si>
  <si>
    <t>212 - NICK LIPAPIS - SENIOR SOLO C GRADE MEN</t>
  </si>
  <si>
    <t>01:24:32.1000000</t>
  </si>
  <si>
    <t>00:58:29.2000000</t>
  </si>
  <si>
    <t>00:59:37.6000000</t>
  </si>
  <si>
    <t>04:19:41.4000000</t>
  </si>
  <si>
    <t>213 - STEPHEN MANSON - SENIOR SOLO C GRADE MEN</t>
  </si>
  <si>
    <t>00:41:13.8000000</t>
  </si>
  <si>
    <t>SENIOR SOLO C GRADE W</t>
  </si>
  <si>
    <t>218 - MICHELLE KROCKENBERGER - SENIOR SOLO C GRADE WOMEN</t>
  </si>
  <si>
    <t>00:47:43.7000000</t>
  </si>
  <si>
    <t>00:48:20.4000000</t>
  </si>
  <si>
    <t>00:50:16.7000000</t>
  </si>
  <si>
    <t>00:52:07.9000000</t>
  </si>
  <si>
    <t>00:54:10.8000000</t>
  </si>
  <si>
    <t>04:12:39.5000000</t>
  </si>
  <si>
    <t>220 - LISA WRIGHT - SENIOR SOLO C GRADE WOMEN</t>
  </si>
  <si>
    <t>00:54:45.2000000</t>
  </si>
  <si>
    <t>00:55:06.8000000</t>
  </si>
  <si>
    <t>00:56:35.1000000</t>
  </si>
  <si>
    <t>00:58:17.9000000</t>
  </si>
  <si>
    <t>00:55:36.1000000</t>
  </si>
  <si>
    <t>04:40:21.1000000</t>
  </si>
  <si>
    <t>219 - RACHEL SHARPE - SENIOR SOLO C GRADE WOMEN</t>
  </si>
  <si>
    <t>01:06:44.8000000</t>
  </si>
  <si>
    <t>00:58:14.3000000</t>
  </si>
  <si>
    <t>01:04:08.3000000</t>
  </si>
  <si>
    <t>00:58:07.6000000</t>
  </si>
  <si>
    <t>4:07:15 AM</t>
  </si>
  <si>
    <t>222 - ANNE-MARIE CHOWLES - SENIOR SOLO C GRADE WOMEN</t>
  </si>
  <si>
    <t>00:55:22.2000000</t>
  </si>
  <si>
    <t>00:58:43.4000000</t>
  </si>
  <si>
    <t>01:14:57.4000000</t>
  </si>
  <si>
    <t>1:07:37 AM</t>
  </si>
  <si>
    <t>4:16:40 AM</t>
  </si>
  <si>
    <t>223 - TRACY JOHNSON - SENIOR SOLO C GRADE WOMEN</t>
  </si>
  <si>
    <t>01:07:29.1000000</t>
  </si>
  <si>
    <t>1:06:42 AM</t>
  </si>
  <si>
    <t>01:10:17.7000000</t>
  </si>
  <si>
    <t>03:24:28.8000000</t>
  </si>
  <si>
    <t>361 - STACEY QUINN - SENIOR SOLO C GRADE WOMEN</t>
  </si>
  <si>
    <t>01:07:29.9000000</t>
  </si>
  <si>
    <t>01:08:09.1000000</t>
  </si>
  <si>
    <t>01:12:34.8000000</t>
  </si>
  <si>
    <t>03:28:13.8000000</t>
  </si>
  <si>
    <t>224 - JULIA MASSEY - SENIOR SOLO C GRADE WOMEN</t>
  </si>
  <si>
    <t>01:07:15.9000000</t>
  </si>
  <si>
    <t>1:05:48 AM</t>
  </si>
  <si>
    <t>01:25:40.8000000</t>
  </si>
  <si>
    <t>03:38:44.7000000</t>
  </si>
  <si>
    <t>SENIOR SOLO D GRADE M</t>
  </si>
  <si>
    <t>113 - DAVID STEPHENS - SENIOR SOLO D GRADE MEN</t>
  </si>
  <si>
    <t>00:42:16.4000000</t>
  </si>
  <si>
    <t>12:40:54 AM</t>
  </si>
  <si>
    <t>00:43:39.6000000</t>
  </si>
  <si>
    <t>12:48:19 AM</t>
  </si>
  <si>
    <t>01:07:32.1000000</t>
  </si>
  <si>
    <t>04:49:43.6000000</t>
  </si>
  <si>
    <t>112 - LOZ SHAW - SENIOR SOLO D GRADE MEN</t>
  </si>
  <si>
    <t>00:42:27.6000000</t>
  </si>
  <si>
    <t>00:38:58.3000000</t>
  </si>
  <si>
    <t>00:41:45.3000000</t>
  </si>
  <si>
    <t>00:46:01.3000000</t>
  </si>
  <si>
    <t>00:49:58.8000000</t>
  </si>
  <si>
    <t>03:39:11.3000000</t>
  </si>
  <si>
    <t>106 - RICHARD HOLLAND - SENIOR SOLO D GRADE MEN</t>
  </si>
  <si>
    <t>12:42:06 AM</t>
  </si>
  <si>
    <t>00:43:40.1000000</t>
  </si>
  <si>
    <t>00:44:42.8000000</t>
  </si>
  <si>
    <t>00:44:58.4000000</t>
  </si>
  <si>
    <t>00:46:26.2000000</t>
  </si>
  <si>
    <t>03:41:53.5000000</t>
  </si>
  <si>
    <t>110 - BEN NORMAN - SENIOR SOLO D GRADE MEN</t>
  </si>
  <si>
    <t>00:42:31.2000000</t>
  </si>
  <si>
    <t>00:42:31.5000000</t>
  </si>
  <si>
    <t>00:47:18.2000000</t>
  </si>
  <si>
    <t>00:49:55.7000000</t>
  </si>
  <si>
    <t>00:52:56.4000000</t>
  </si>
  <si>
    <t>3:55:13 AM</t>
  </si>
  <si>
    <t>103 - MARCUS EBSARY - SENIOR SOLO D GRADE MEN</t>
  </si>
  <si>
    <t>00:44:13.7000000</t>
  </si>
  <si>
    <t>00:44:57.5000000</t>
  </si>
  <si>
    <t>00:47:34.5000000</t>
  </si>
  <si>
    <t>00:49:39.5000000</t>
  </si>
  <si>
    <t>12:52:45 AM</t>
  </si>
  <si>
    <t>03:59:10.2000000</t>
  </si>
  <si>
    <t>111 - BRAD RUDIGER - SENIOR SOLO D GRADE MEN</t>
  </si>
  <si>
    <t>00:48:24.9000000</t>
  </si>
  <si>
    <t>00:48:48.5000000</t>
  </si>
  <si>
    <t>00:50:50.2000000</t>
  </si>
  <si>
    <t>00:53:19.6000000</t>
  </si>
  <si>
    <t>00:53:54.9000000</t>
  </si>
  <si>
    <t>04:15:18.1000000</t>
  </si>
  <si>
    <t>108 - ANDREW LOOSE - SENIOR SOLO D GRADE MEN</t>
  </si>
  <si>
    <t>00:48:38.2000000</t>
  </si>
  <si>
    <t>12:52:46 AM</t>
  </si>
  <si>
    <t>00:52:45.7000000</t>
  </si>
  <si>
    <t>00:55:04.1000000</t>
  </si>
  <si>
    <t>04:16:09.3000000</t>
  </si>
  <si>
    <t>101 - ANDREW BRAKER - SENIOR SOLO D GRADE MEN</t>
  </si>
  <si>
    <t>00:48:00.9000000</t>
  </si>
  <si>
    <t>00:48:29.2000000</t>
  </si>
  <si>
    <t>00:50:57.6000000</t>
  </si>
  <si>
    <t>00:59:46.1000000</t>
  </si>
  <si>
    <t>00:56:37.8000000</t>
  </si>
  <si>
    <t>04:23:51.6000000</t>
  </si>
  <si>
    <t>115 - SIMON WHITE - SENIOR SOLO D GRADE MEN</t>
  </si>
  <si>
    <t>12:48:51 AM</t>
  </si>
  <si>
    <t>00:49:40.1000000</t>
  </si>
  <si>
    <t>00:51:27.8000000</t>
  </si>
  <si>
    <t>12:58:32 AM</t>
  </si>
  <si>
    <t>01:02:09.5000000</t>
  </si>
  <si>
    <t>04:30:40.4000000</t>
  </si>
  <si>
    <t>114 - NATHAN TAYLOR - SENIOR SOLO D GRADE MEN</t>
  </si>
  <si>
    <t>00:46:31.7000000</t>
  </si>
  <si>
    <t>00:57:14.7000000</t>
  </si>
  <si>
    <t>00:57:24.9000000</t>
  </si>
  <si>
    <t>03:29:01.8000000</t>
  </si>
  <si>
    <t>102 - LUKE CELLIER - SENIOR SOLO D GRADE MEN</t>
  </si>
  <si>
    <t>00:48:30.3000000</t>
  </si>
  <si>
    <t>00:56:32.4000000</t>
  </si>
  <si>
    <t>01:01:47.6000000</t>
  </si>
  <si>
    <t>03:34:12.5000000</t>
  </si>
  <si>
    <t>105 - ANDREW HARRISON - SENIOR SOLO D GRADE MEN</t>
  </si>
  <si>
    <t>12:59:46 AM</t>
  </si>
  <si>
    <t>01:01:21.8000000</t>
  </si>
  <si>
    <t>00:59:34.6000000</t>
  </si>
  <si>
    <t>00:53:43.4000000</t>
  </si>
  <si>
    <t>03:54:25.8000000</t>
  </si>
  <si>
    <t>109 - TRISTAN NEWSOME - SENIOR SOLO D GRADE MEN</t>
  </si>
  <si>
    <t>00:57:03.6000000</t>
  </si>
  <si>
    <t>01:03:03.2000000</t>
  </si>
  <si>
    <t>01:03:35.3000000</t>
  </si>
  <si>
    <t>1:13:43 AM</t>
  </si>
  <si>
    <t>04:17:25.1000000</t>
  </si>
  <si>
    <t xml:space="preserve"> JUNIOR DUO 2HR</t>
  </si>
  <si>
    <t xml:space="preserve"> JUNIOR DUO 4HR</t>
  </si>
  <si>
    <t xml:space="preserve"> JUNIOR SOLO U15 FEMALE</t>
  </si>
  <si>
    <t xml:space="preserve"> JUNIOR SOLO U15 MALE</t>
  </si>
  <si>
    <t xml:space="preserve"> JUNIOR SOLO U17 FEMALE</t>
  </si>
  <si>
    <t xml:space="preserve"> JUNIOR SOLO U17 MALE</t>
  </si>
  <si>
    <t xml:space="preserve"> JUNIOR SOLO U19 MALE</t>
  </si>
  <si>
    <t xml:space="preserve"> SENIOR DUO FEMALE</t>
  </si>
  <si>
    <t xml:space="preserve"> SENIOR DUO MALE</t>
  </si>
  <si>
    <t xml:space="preserve"> SENIOR DUO MIXED</t>
  </si>
  <si>
    <t xml:space="preserve"> SENIOR SOLO A GRADE MEN</t>
  </si>
  <si>
    <t xml:space="preserve"> SENIOR SOLO A GRADE WOMEN</t>
  </si>
  <si>
    <t xml:space="preserve"> SENIOR SOLO B GRADE MEN</t>
  </si>
  <si>
    <t xml:space="preserve"> SENIOR SOLO B GRADE WOMEN</t>
  </si>
  <si>
    <t xml:space="preserve"> SENIOR SOLO C GRADE MEN</t>
  </si>
  <si>
    <t xml:space="preserve"> SENIOR SOLO C GRADE WOMEN</t>
  </si>
  <si>
    <t xml:space="preserve"> SENIOR SOLO D GRADE MEN</t>
  </si>
  <si>
    <t>JUNIOR</t>
  </si>
  <si>
    <t>DUO</t>
  </si>
  <si>
    <t>2HR</t>
  </si>
  <si>
    <t>4HR</t>
  </si>
  <si>
    <t>SOLO</t>
  </si>
  <si>
    <t>U15 FEMALE</t>
  </si>
  <si>
    <t>U15 MALE</t>
  </si>
  <si>
    <t>U17 FEMALE</t>
  </si>
  <si>
    <t>U17 MALE</t>
  </si>
  <si>
    <t>U19 MALE</t>
  </si>
  <si>
    <t>SENIOR</t>
  </si>
  <si>
    <t>FEMALE</t>
  </si>
  <si>
    <t>MALE</t>
  </si>
  <si>
    <t>MIXED</t>
  </si>
  <si>
    <t>A GRADE MEN</t>
  </si>
  <si>
    <t>A GRADE WOMEN</t>
  </si>
  <si>
    <t>B GRADE MEN</t>
  </si>
  <si>
    <t>B GRADE WOMEN</t>
  </si>
  <si>
    <t>C GRADE MEN</t>
  </si>
  <si>
    <t>C GRADE WOMEN</t>
  </si>
  <si>
    <t>D GRADE MEN</t>
  </si>
  <si>
    <t>Ben and Albert</t>
  </si>
  <si>
    <t>Awkward &amp; Slow</t>
  </si>
  <si>
    <t>"Harry McGregor Max Bush"</t>
  </si>
  <si>
    <t>Johnnies Eags</t>
  </si>
  <si>
    <t>One hundred percent</t>
  </si>
  <si>
    <t>Taylor Maslin</t>
  </si>
  <si>
    <t>HANNAH ELLIOTT</t>
  </si>
  <si>
    <t>JORDAN BROWN</t>
  </si>
  <si>
    <t>JARROD SCUTCHINGS</t>
  </si>
  <si>
    <t>SAM BUSH</t>
  </si>
  <si>
    <t>Dirt Divas</t>
  </si>
  <si>
    <t>Curringa</t>
  </si>
  <si>
    <t>Twochettes</t>
  </si>
  <si>
    <t>Kindergarten Shredders</t>
  </si>
  <si>
    <t>Team PB</t>
  </si>
  <si>
    <t>My Back Hurts</t>
  </si>
  <si>
    <t>Jules &amp; Caz</t>
  </si>
  <si>
    <t>Clamp em on and Whammo!!</t>
  </si>
  <si>
    <t>Allison</t>
  </si>
  <si>
    <t>Rocket Racing</t>
  </si>
  <si>
    <t>Laser Dinosaur</t>
  </si>
  <si>
    <t>Rad Dads</t>
  </si>
  <si>
    <t>WooHoo One John but no Allison version</t>
  </si>
  <si>
    <t>Shred lightly</t>
  </si>
  <si>
    <t>Tea and Biscuits</t>
  </si>
  <si>
    <t>One Hill Wonders</t>
  </si>
  <si>
    <t>Woohoo mixed</t>
  </si>
  <si>
    <t>We need a cool name...</t>
  </si>
  <si>
    <t>Where's Our Ebikes????</t>
  </si>
  <si>
    <t>Wheelie Tyred</t>
  </si>
  <si>
    <t>ROHAN WIGHT</t>
  </si>
  <si>
    <t>GIANCARLO COSTAGLIOLA</t>
  </si>
  <si>
    <t>OLLIE KLEIN</t>
  </si>
  <si>
    <t>DAN PETERS</t>
  </si>
  <si>
    <t>SHAUN CASH</t>
  </si>
  <si>
    <t>DAMIAN HOWARD</t>
  </si>
  <si>
    <t>LINDY LOOSE</t>
  </si>
  <si>
    <t>SUSIE GREEN</t>
  </si>
  <si>
    <t>LEAH BIRD</t>
  </si>
  <si>
    <t>PHILIPPA NORTON</t>
  </si>
  <si>
    <t>FELICITY SALKELD</t>
  </si>
  <si>
    <t>RUHI AFNAN</t>
  </si>
  <si>
    <t>PAUL SMITH</t>
  </si>
  <si>
    <t>PAUL KINNANE</t>
  </si>
  <si>
    <t>DANIEL YOUNG</t>
  </si>
  <si>
    <t>SEAN CASSIDY</t>
  </si>
  <si>
    <t>NICK LIPAPIS</t>
  </si>
  <si>
    <t>RACHEL SHARPE</t>
  </si>
  <si>
    <t>TRACY JOHNSON</t>
  </si>
  <si>
    <t>STACEY QUINN</t>
  </si>
  <si>
    <t>JULIA MASSEY</t>
  </si>
  <si>
    <t>DAVID STEPHENS</t>
  </si>
  <si>
    <t>LOZ SHAW</t>
  </si>
  <si>
    <t>MARCUS EBSARY</t>
  </si>
  <si>
    <t>BRAD RUDIGER</t>
  </si>
  <si>
    <t>ANDREW LOOSE</t>
  </si>
  <si>
    <t>ANDREW BRAKER</t>
  </si>
  <si>
    <t>SIMON WHITE</t>
  </si>
  <si>
    <t>NATHAN TAYLOR</t>
  </si>
  <si>
    <t>ANDREW HARRISON</t>
  </si>
  <si>
    <t>TRISTAN NEWSOME</t>
  </si>
  <si>
    <t>B</t>
  </si>
  <si>
    <t>205 - SAM DRUMMOND - B</t>
  </si>
  <si>
    <t>00:20:08.9</t>
  </si>
  <si>
    <t>00:20:37.2</t>
  </si>
  <si>
    <t>00:20:32.8</t>
  </si>
  <si>
    <t>01:21:57.6</t>
  </si>
  <si>
    <t>204 - JOSH DAVIS - B</t>
  </si>
  <si>
    <t>00:20:24.5</t>
  </si>
  <si>
    <t>00:20:56.7</t>
  </si>
  <si>
    <t>00:20:36.8</t>
  </si>
  <si>
    <t>01:22:04.1</t>
  </si>
  <si>
    <t>3</t>
  </si>
  <si>
    <t>15 - EVAN JAMES - B</t>
  </si>
  <si>
    <t>00:20:24.0</t>
  </si>
  <si>
    <t>00:22:17.3</t>
  </si>
  <si>
    <t>00:23:00.8</t>
  </si>
  <si>
    <t>01:25:56.6</t>
  </si>
  <si>
    <t>210 - SAM MUNGER - B</t>
  </si>
  <si>
    <t>00:21:37.2</t>
  </si>
  <si>
    <t>00:21:27.3</t>
  </si>
  <si>
    <t>00:21:47.1</t>
  </si>
  <si>
    <t>01:26:04.7</t>
  </si>
  <si>
    <t>219 - LUKE WIGHT - B</t>
  </si>
  <si>
    <t>00:21:13.6</t>
  </si>
  <si>
    <t>00:22:22.9</t>
  </si>
  <si>
    <t>00:24:00.7</t>
  </si>
  <si>
    <t>01:27:37.9</t>
  </si>
  <si>
    <t>206 - DANIEL HAM - B</t>
  </si>
  <si>
    <t>00:21:58.6</t>
  </si>
  <si>
    <t>00:21:48.8</t>
  </si>
  <si>
    <t>00:24:11.7</t>
  </si>
  <si>
    <t>01:28:47.0</t>
  </si>
  <si>
    <t>213 - MATT SANDERSON - B</t>
  </si>
  <si>
    <t>00:21:51.8</t>
  </si>
  <si>
    <t>00:22:09.5</t>
  </si>
  <si>
    <t>00:22:40.4</t>
  </si>
  <si>
    <t>01:28:52.3</t>
  </si>
  <si>
    <t>208 - JAMES IRVING - B</t>
  </si>
  <si>
    <t>00:22:37.2</t>
  </si>
  <si>
    <t>00:22:08.0</t>
  </si>
  <si>
    <t>00:22:56.0</t>
  </si>
  <si>
    <t>01:29:43.6</t>
  </si>
  <si>
    <t>212 - ANDY ROGERS - B</t>
  </si>
  <si>
    <t>00:22:27.4</t>
  </si>
  <si>
    <t>00:22:58.2</t>
  </si>
  <si>
    <t>00:24:56.7</t>
  </si>
  <si>
    <t>01:32:00.9</t>
  </si>
  <si>
    <t>216 - ALISTER SMITH - B</t>
  </si>
  <si>
    <t>00:23:24.0</t>
  </si>
  <si>
    <t>00:24:09.0</t>
  </si>
  <si>
    <t>00:23:55.7</t>
  </si>
  <si>
    <t>01:34:08.8</t>
  </si>
  <si>
    <t>217 - DALE TARR - B</t>
  </si>
  <si>
    <t>00:25:29.2</t>
  </si>
  <si>
    <t>00:26:30.1</t>
  </si>
  <si>
    <t>01:16:31.5</t>
  </si>
  <si>
    <t>C</t>
  </si>
  <si>
    <t>320</t>
  </si>
  <si>
    <t>320 - NIC JACOBSON - C</t>
  </si>
  <si>
    <t>00:21:58.5</t>
  </si>
  <si>
    <t>00:22:04.6</t>
  </si>
  <si>
    <t>01:05:44.7</t>
  </si>
  <si>
    <t>351</t>
  </si>
  <si>
    <t>351 - NOAH PIGGIN - C</t>
  </si>
  <si>
    <t>00:21:43.0</t>
  </si>
  <si>
    <t>00:22:05.9</t>
  </si>
  <si>
    <t>01:05:47.7</t>
  </si>
  <si>
    <t>316</t>
  </si>
  <si>
    <t>316 - DYLAN GRIGG - C</t>
  </si>
  <si>
    <t>00:22:00.6</t>
  </si>
  <si>
    <t>00:23:20.8</t>
  </si>
  <si>
    <t>01:07:03.3</t>
  </si>
  <si>
    <t>323</t>
  </si>
  <si>
    <t>323 - DAVID KNIGHT - C</t>
  </si>
  <si>
    <t>00:23:28.9</t>
  </si>
  <si>
    <t>00:23:10.4</t>
  </si>
  <si>
    <t>01:09:06.0</t>
  </si>
  <si>
    <t>310</t>
  </si>
  <si>
    <t>310 - DANNY ECKERT - C</t>
  </si>
  <si>
    <t>00:23:15.8</t>
  </si>
  <si>
    <t>00:23:49.0</t>
  </si>
  <si>
    <t>01:09:20.2</t>
  </si>
  <si>
    <t>315</t>
  </si>
  <si>
    <t>315 - ROB GREENWOOD - C</t>
  </si>
  <si>
    <t>00:23:32.5</t>
  </si>
  <si>
    <t>00:23:57.5</t>
  </si>
  <si>
    <t>01:09:54.3</t>
  </si>
  <si>
    <t>314</t>
  </si>
  <si>
    <t>314 - LEON GOUWS - C</t>
  </si>
  <si>
    <t>00:23:39.9</t>
  </si>
  <si>
    <t>00:24:34.4</t>
  </si>
  <si>
    <t>01:11:45.6</t>
  </si>
  <si>
    <t>317</t>
  </si>
  <si>
    <t>317 - JAMES GUY - C</t>
  </si>
  <si>
    <t>00:24:23.8</t>
  </si>
  <si>
    <t>00:23:44.5</t>
  </si>
  <si>
    <t>01:12:12.4</t>
  </si>
  <si>
    <t>318</t>
  </si>
  <si>
    <t>318 - MARCUS HOFER - C</t>
  </si>
  <si>
    <t>00:24:52.8</t>
  </si>
  <si>
    <t>00:24:41.3</t>
  </si>
  <si>
    <t>01:12:28.0</t>
  </si>
  <si>
    <t>312</t>
  </si>
  <si>
    <t>312 - JAKE FORSTER - C</t>
  </si>
  <si>
    <t>00:24:27.5</t>
  </si>
  <si>
    <t>00:24:21.4</t>
  </si>
  <si>
    <t>01:12:49.2</t>
  </si>
  <si>
    <t>321</t>
  </si>
  <si>
    <t>321 - CHRIS KING - C</t>
  </si>
  <si>
    <t>00:24:40.7</t>
  </si>
  <si>
    <t>00:25:01.6</t>
  </si>
  <si>
    <t>01:12:51.5</t>
  </si>
  <si>
    <t>319</t>
  </si>
  <si>
    <t>319 - JASON IZZARD - C</t>
  </si>
  <si>
    <t>00:24:43.9</t>
  </si>
  <si>
    <t>00:25:01.5</t>
  </si>
  <si>
    <t>01:12:55.3</t>
  </si>
  <si>
    <t>325</t>
  </si>
  <si>
    <t>325 - HADYN MCLOUGHLIN - C</t>
  </si>
  <si>
    <t>00:25:37.7</t>
  </si>
  <si>
    <t>00:26:48.3</t>
  </si>
  <si>
    <t>01:17:03.4</t>
  </si>
  <si>
    <t>313</t>
  </si>
  <si>
    <t>313 - CRAIG GIBBINS - C</t>
  </si>
  <si>
    <t>00:27:21.3</t>
  </si>
  <si>
    <t>00:27:42.8</t>
  </si>
  <si>
    <t>01:21:21.8</t>
  </si>
  <si>
    <t>311</t>
  </si>
  <si>
    <t>311 - PAUL ECKERT - C</t>
  </si>
  <si>
    <t>00:31:14.7</t>
  </si>
  <si>
    <t>D</t>
  </si>
  <si>
    <t>401</t>
  </si>
  <si>
    <t>401 - SIMON BAIRD - D</t>
  </si>
  <si>
    <t>00:23:12.8</t>
  </si>
  <si>
    <t>00:45:45.4</t>
  </si>
  <si>
    <t>416</t>
  </si>
  <si>
    <t>416 - TOBY WILKS - D</t>
  </si>
  <si>
    <t>00:23:41.7</t>
  </si>
  <si>
    <t>00:47:39.6</t>
  </si>
  <si>
    <t>414</t>
  </si>
  <si>
    <t>414 - ALEC URSINI - D</t>
  </si>
  <si>
    <t>00:24:45.5</t>
  </si>
  <si>
    <t>00:49:31.6</t>
  </si>
  <si>
    <t>410</t>
  </si>
  <si>
    <t>410 - BEN NORMAN - D</t>
  </si>
  <si>
    <t>00:24:52.5</t>
  </si>
  <si>
    <t>00:50:16.2</t>
  </si>
  <si>
    <t>409</t>
  </si>
  <si>
    <t>409 - JASON MOORE - D</t>
  </si>
  <si>
    <t>00:25:56.8</t>
  </si>
  <si>
    <t>00:51:26.7</t>
  </si>
  <si>
    <t>411</t>
  </si>
  <si>
    <t>411 - CAM ROWBERRY - D</t>
  </si>
  <si>
    <t>00:26:17.1</t>
  </si>
  <si>
    <t>00:52:29.7</t>
  </si>
  <si>
    <t>406</t>
  </si>
  <si>
    <t>406 - PRAANESH MAHADEVAN - D</t>
  </si>
  <si>
    <t>00:26:02.2</t>
  </si>
  <si>
    <t>00:52:33.3</t>
  </si>
  <si>
    <t>408</t>
  </si>
  <si>
    <t>408 - HENRY MARTIN-HARRIS - D</t>
  </si>
  <si>
    <t>00:28:02.9</t>
  </si>
  <si>
    <t>00:57:35.2</t>
  </si>
  <si>
    <t>412</t>
  </si>
  <si>
    <t>412 - NATHAN TAYLOR - D</t>
  </si>
  <si>
    <t>00:29:39.7</t>
  </si>
  <si>
    <t>00:57:52.9</t>
  </si>
  <si>
    <t>415</t>
  </si>
  <si>
    <t>415 - SIMON WHITE - D</t>
  </si>
  <si>
    <t>00:30:44.2</t>
  </si>
  <si>
    <t>01:00:20.9</t>
  </si>
  <si>
    <t>403</t>
  </si>
  <si>
    <t>403 - LUKE CELLIER - D</t>
  </si>
  <si>
    <t>00:30:48.5</t>
  </si>
  <si>
    <t>01:00:41.3</t>
  </si>
  <si>
    <t>404</t>
  </si>
  <si>
    <t>404 - EDWARD CHUNG - D</t>
  </si>
  <si>
    <t>00:33:36.0</t>
  </si>
  <si>
    <t>01:03:37.0</t>
  </si>
  <si>
    <t>JB13</t>
  </si>
  <si>
    <t>506</t>
  </si>
  <si>
    <t>506 - LIAM UNDERWOOD - JB13</t>
  </si>
  <si>
    <t>00:23:03.7</t>
  </si>
  <si>
    <t>00:46:10.8</t>
  </si>
  <si>
    <t>502</t>
  </si>
  <si>
    <t>502 - JENSEN MAROLD - JB13</t>
  </si>
  <si>
    <t>00:23:37.5</t>
  </si>
  <si>
    <t>00:46:59.7</t>
  </si>
  <si>
    <t>503</t>
  </si>
  <si>
    <t>503 - CODIE PALMER - JB13</t>
  </si>
  <si>
    <t>00:24:45.8</t>
  </si>
  <si>
    <t>00:49:22.1</t>
  </si>
  <si>
    <t>507</t>
  </si>
  <si>
    <t>507 - RYAN UNDERWOOD - JB13</t>
  </si>
  <si>
    <t>00:24:48.6</t>
  </si>
  <si>
    <t>00:49:30.6</t>
  </si>
  <si>
    <t>504</t>
  </si>
  <si>
    <t>504 - DANE PALMER - JB13</t>
  </si>
  <si>
    <t>00:25:08.4</t>
  </si>
  <si>
    <t>00:49:35.3</t>
  </si>
  <si>
    <t>501</t>
  </si>
  <si>
    <t>501 - ANGUS ASHMEAD - JB13</t>
  </si>
  <si>
    <t>00:31:22.0</t>
  </si>
  <si>
    <t>01:00:09.3</t>
  </si>
  <si>
    <t>509</t>
  </si>
  <si>
    <t>509 - TYSON PULLEN - JB13</t>
  </si>
  <si>
    <t>00:36:46.5</t>
  </si>
  <si>
    <t>01:13:12.9</t>
  </si>
  <si>
    <t>JM15</t>
  </si>
  <si>
    <t>361</t>
  </si>
  <si>
    <t>361 - COOPER NORTHEY - JM15</t>
  </si>
  <si>
    <t>00:19:37.2</t>
  </si>
  <si>
    <t>00:19:51.3</t>
  </si>
  <si>
    <t>00:58:04.9</t>
  </si>
  <si>
    <t>356</t>
  </si>
  <si>
    <t>356 - FELIX BULL - JM15</t>
  </si>
  <si>
    <t>00:21:15.4</t>
  </si>
  <si>
    <t>00:22:28.8</t>
  </si>
  <si>
    <t>01:04:19.4</t>
  </si>
  <si>
    <t>367</t>
  </si>
  <si>
    <t>367 - TOM WILLIAMS - JM15</t>
  </si>
  <si>
    <t>00:22:38.9</t>
  </si>
  <si>
    <t>00:23:05.3</t>
  </si>
  <si>
    <t>01:07:37.0</t>
  </si>
  <si>
    <t>359</t>
  </si>
  <si>
    <t>359 - YIBIN KHUU - JM15</t>
  </si>
  <si>
    <t>00:23:23.1</t>
  </si>
  <si>
    <t>00:23:01.1</t>
  </si>
  <si>
    <t>01:08:16.4</t>
  </si>
  <si>
    <t>365</t>
  </si>
  <si>
    <t>365 - RYAN TAYLOR - JM15</t>
  </si>
  <si>
    <t>00:24:52.1</t>
  </si>
  <si>
    <t>00:24:45.4</t>
  </si>
  <si>
    <t>01:13:11.9</t>
  </si>
  <si>
    <t>358</t>
  </si>
  <si>
    <t>358 - LIAM FLETCHER - JM15</t>
  </si>
  <si>
    <t>00:27:45.3</t>
  </si>
  <si>
    <t>00:50:27.6</t>
  </si>
  <si>
    <t>363</t>
  </si>
  <si>
    <t>363 - KALEB ODGERS - JM15</t>
  </si>
  <si>
    <t>00:25:02.1</t>
  </si>
  <si>
    <t>00:51:29.7</t>
  </si>
  <si>
    <t>355</t>
  </si>
  <si>
    <t>355 - JORDAN BROWN - JM15</t>
  </si>
  <si>
    <t>00:30:07.4</t>
  </si>
  <si>
    <t>00:57:34.3</t>
  </si>
  <si>
    <t>366</t>
  </si>
  <si>
    <t>366 - OWEN TODD - JM15</t>
  </si>
  <si>
    <t>00:29:12.1</t>
  </si>
  <si>
    <t>00:59:00.2</t>
  </si>
  <si>
    <t>364</t>
  </si>
  <si>
    <t>364 - ELIJAH ROBERTS - JM15</t>
  </si>
  <si>
    <t>00:31:50.8</t>
  </si>
  <si>
    <t>01:01:32.8</t>
  </si>
  <si>
    <t>360</t>
  </si>
  <si>
    <t>360 - ELI MASLIN - JM15</t>
  </si>
  <si>
    <t>00:33:59.5</t>
  </si>
  <si>
    <t>01:03:49.6</t>
  </si>
  <si>
    <t>357</t>
  </si>
  <si>
    <t>357 - ANGUS CORBETT - JM15</t>
  </si>
  <si>
    <t>00:25:19.6</t>
  </si>
  <si>
    <t>JM17</t>
  </si>
  <si>
    <t>417</t>
  </si>
  <si>
    <t>417 - HARRY DOYE - JM17</t>
  </si>
  <si>
    <t>00:18:03.5</t>
  </si>
  <si>
    <t>00:18:06.7</t>
  </si>
  <si>
    <t>00:18:21.5</t>
  </si>
  <si>
    <t>01:12:01.5</t>
  </si>
  <si>
    <t>452</t>
  </si>
  <si>
    <t>452 - SAM NORTHEY - JM17</t>
  </si>
  <si>
    <t>00:18:04.1</t>
  </si>
  <si>
    <t>00:18:23.9</t>
  </si>
  <si>
    <t>00:19:49.1</t>
  </si>
  <si>
    <t>01:13:47.2</t>
  </si>
  <si>
    <t>453</t>
  </si>
  <si>
    <t>453 - JARROD SCUTCHINGS - JM17</t>
  </si>
  <si>
    <t>00:19:03.0</t>
  </si>
  <si>
    <t>00:18:52.5</t>
  </si>
  <si>
    <t>00:19:31.3</t>
  </si>
  <si>
    <t>01:15:57.0</t>
  </si>
  <si>
    <t>456</t>
  </si>
  <si>
    <t>456 - ANDREW TIDSWELL - JM17</t>
  </si>
  <si>
    <t>00:19:06.0</t>
  </si>
  <si>
    <t>00:18:57.5</t>
  </si>
  <si>
    <t>00:20:07.2</t>
  </si>
  <si>
    <t>01:16:37.7</t>
  </si>
  <si>
    <t>454</t>
  </si>
  <si>
    <t>454 - CADE SOMERVILLE - JM17</t>
  </si>
  <si>
    <t>00:19:10.0</t>
  </si>
  <si>
    <t>00:19:14.1</t>
  </si>
  <si>
    <t>00:25:53.8</t>
  </si>
  <si>
    <t>01:22:43.9</t>
  </si>
  <si>
    <t>418</t>
  </si>
  <si>
    <t>418 - LOUIS FRESCHI - JM17</t>
  </si>
  <si>
    <t>00:19:05.0</t>
  </si>
  <si>
    <t>00:19:15.9</t>
  </si>
  <si>
    <t>00:25:53.0</t>
  </si>
  <si>
    <t>01:22:45.1</t>
  </si>
  <si>
    <t>455</t>
  </si>
  <si>
    <t>455 - DILLON SOMERVILLE - JM17</t>
  </si>
  <si>
    <t>00:22:03.4</t>
  </si>
  <si>
    <t>00:23:01.4</t>
  </si>
  <si>
    <t>01:05:05.2</t>
  </si>
  <si>
    <t>419</t>
  </si>
  <si>
    <t>419 - ALEXANDER GIBBINS - JM17</t>
  </si>
  <si>
    <t>00:24:46.9</t>
  </si>
  <si>
    <t>00:25:07.6</t>
  </si>
  <si>
    <t>01:13:06.7</t>
  </si>
  <si>
    <t>420</t>
  </si>
  <si>
    <t>420 - NICK GRAY - JM17</t>
  </si>
  <si>
    <t>00:24:35.9</t>
  </si>
  <si>
    <t>00:25:39.3</t>
  </si>
  <si>
    <t>01:13:33.3</t>
  </si>
  <si>
    <t>451</t>
  </si>
  <si>
    <t>451 - HARRY MCGREGOR - JM17</t>
  </si>
  <si>
    <t>00:23:56.5</t>
  </si>
  <si>
    <t>00:34:42.3</t>
  </si>
  <si>
    <t>01:20:02.5</t>
  </si>
  <si>
    <t>458</t>
  </si>
  <si>
    <t>458 - JACK WARD - JM17</t>
  </si>
  <si>
    <t>00:19:05.3</t>
  </si>
  <si>
    <t>00:36:36.3</t>
  </si>
  <si>
    <t>450</t>
  </si>
  <si>
    <t>450 - COHEN JESSEN - JM17</t>
  </si>
  <si>
    <t>00:17:51.5</t>
  </si>
  <si>
    <t>JM19</t>
  </si>
  <si>
    <t>606</t>
  </si>
  <si>
    <t>606 - ISAAC FLETCHER - JM19</t>
  </si>
  <si>
    <t>00:17:21.9</t>
  </si>
  <si>
    <t>00:18:09.7</t>
  </si>
  <si>
    <t>00:20:07.7</t>
  </si>
  <si>
    <t>01:13:25.6</t>
  </si>
  <si>
    <t>608</t>
  </si>
  <si>
    <t>608 - CAMDEN MCLEAN - JM19</t>
  </si>
  <si>
    <t>00:17:50.6</t>
  </si>
  <si>
    <t>00:18:14.9</t>
  </si>
  <si>
    <t>00:19:36.3</t>
  </si>
  <si>
    <t>01:13:27.5</t>
  </si>
  <si>
    <t>609</t>
  </si>
  <si>
    <t>609 - LACHY WARREN - JM19</t>
  </si>
  <si>
    <t>00:19:17.7</t>
  </si>
  <si>
    <t>00:21:09.9</t>
  </si>
  <si>
    <t>00:22:14.8</t>
  </si>
  <si>
    <t>01:20:48.0</t>
  </si>
  <si>
    <t>602 - MARKUS CHANDLER - JM19</t>
  </si>
  <si>
    <t>00:21:01.3</t>
  </si>
  <si>
    <t>00:40:19.7</t>
  </si>
  <si>
    <t>607</t>
  </si>
  <si>
    <t>607 - OWEN FLETCHER - JM19</t>
  </si>
  <si>
    <t>JW15</t>
  </si>
  <si>
    <t>368</t>
  </si>
  <si>
    <t>368 - ALANA FLETCHER - JW15</t>
  </si>
  <si>
    <t>00:24:23.5</t>
  </si>
  <si>
    <t>369</t>
  </si>
  <si>
    <t>369 - LEANI VAN DER BERG - JW15</t>
  </si>
  <si>
    <t>00:24:24.2</t>
  </si>
  <si>
    <t>JW17</t>
  </si>
  <si>
    <t>459</t>
  </si>
  <si>
    <t>459 - JESS WILLIAMS - JW17</t>
  </si>
  <si>
    <t>00:25:00.3</t>
  </si>
  <si>
    <t>00:49:18.8</t>
  </si>
  <si>
    <t>WA</t>
  </si>
  <si>
    <t>106 - HOLLY LUBCKE - WA</t>
  </si>
  <si>
    <t>00:21:52.2</t>
  </si>
  <si>
    <t>00:23:35.7</t>
  </si>
  <si>
    <t>01:06:37.9</t>
  </si>
  <si>
    <t>107 - TALIA SIMPSON - WA</t>
  </si>
  <si>
    <t>00:22:41.7</t>
  </si>
  <si>
    <t>00:23:07.8</t>
  </si>
  <si>
    <t>01:08:41.3</t>
  </si>
  <si>
    <t>103 - SOPHIE KNOX - WA</t>
  </si>
  <si>
    <t>00:23:49.7</t>
  </si>
  <si>
    <t>01:09:32.5</t>
  </si>
  <si>
    <t>101 - WILLOWA ATKINS - WA</t>
  </si>
  <si>
    <t>00:23:49.2</t>
  </si>
  <si>
    <t>00:23:11.7</t>
  </si>
  <si>
    <t>01:10:11.0</t>
  </si>
  <si>
    <t>110 - SUEANN WOODWISS - WA</t>
  </si>
  <si>
    <t>00:25:04.4</t>
  </si>
  <si>
    <t>00:28:10.9</t>
  </si>
  <si>
    <t>01:18:14.9</t>
  </si>
  <si>
    <t>WB</t>
  </si>
  <si>
    <t>220 - SUSIE GREEN - WB</t>
  </si>
  <si>
    <t>00:25:15.0</t>
  </si>
  <si>
    <t>00:49:57.8</t>
  </si>
  <si>
    <t>222 - KAYLA MCSPORRAN - WB</t>
  </si>
  <si>
    <t>00:26:47.0</t>
  </si>
  <si>
    <t>00:53:49.6</t>
  </si>
  <si>
    <t>221 - FIONA HABERMANN - WB</t>
  </si>
  <si>
    <t>00:32:33.0</t>
  </si>
  <si>
    <t>01:03:38.0</t>
  </si>
  <si>
    <t>WC</t>
  </si>
  <si>
    <t>701 - ANNE-MARIE CHOWLES - WC</t>
  </si>
  <si>
    <t>00:34:41.2</t>
  </si>
  <si>
    <t>A</t>
  </si>
  <si>
    <t>53 - BRENT REES - A</t>
  </si>
  <si>
    <t>00:17:41.6</t>
  </si>
  <si>
    <t>00:17:44.1</t>
  </si>
  <si>
    <t>00:17:35.6</t>
  </si>
  <si>
    <t>00:17:40.7</t>
  </si>
  <si>
    <t>01:27:42.9</t>
  </si>
  <si>
    <t>14 - CAMERON IVORY - A</t>
  </si>
  <si>
    <t>00:17:42.8</t>
  </si>
  <si>
    <t>00:17:45.4</t>
  </si>
  <si>
    <t>00:17:51.4</t>
  </si>
  <si>
    <t>00:18:25.1</t>
  </si>
  <si>
    <t>01:28:48.8</t>
  </si>
  <si>
    <t>57</t>
  </si>
  <si>
    <t>57 - SAM WALSH - A</t>
  </si>
  <si>
    <t>00:18:06.6</t>
  </si>
  <si>
    <t>00:18:59.2</t>
  </si>
  <si>
    <t>00:18:52.2</t>
  </si>
  <si>
    <t>00:19:55.1</t>
  </si>
  <si>
    <t>01:33:10.7</t>
  </si>
  <si>
    <t>54 - LACHLAN SENS - A</t>
  </si>
  <si>
    <t>00:19:43.5</t>
  </si>
  <si>
    <t>00:20:36.2</t>
  </si>
  <si>
    <t>00:21:01.7</t>
  </si>
  <si>
    <t>00:21:25.7</t>
  </si>
  <si>
    <t>01:42:11.1</t>
  </si>
  <si>
    <t>9 - DIRK GARDNER - A</t>
  </si>
  <si>
    <t>00:20:45.6</t>
  </si>
  <si>
    <t>00:20:32.1</t>
  </si>
  <si>
    <t>00:20:42.8</t>
  </si>
  <si>
    <t>00:21:19.7</t>
  </si>
  <si>
    <t>01:43:41.3</t>
  </si>
  <si>
    <t>52 - JAMES KNOWLER - A</t>
  </si>
  <si>
    <t>00:20:30.8</t>
  </si>
  <si>
    <t>00:20:32.3</t>
  </si>
  <si>
    <t>00:21:29.5</t>
  </si>
  <si>
    <t>01:44:49.4</t>
  </si>
  <si>
    <t>4 - GIANCARLO COSTAGLIOLA - A</t>
  </si>
  <si>
    <t>00:20:29.9</t>
  </si>
  <si>
    <t>00:21:07.5</t>
  </si>
  <si>
    <t>00:21:29.1</t>
  </si>
  <si>
    <t>00:22:20.7</t>
  </si>
  <si>
    <t>01:45:57.4</t>
  </si>
  <si>
    <t>13 - HARRY HOLLAWAY - A</t>
  </si>
  <si>
    <t>00:20:36.7</t>
  </si>
  <si>
    <t>00:21:10.2</t>
  </si>
  <si>
    <t>00:22:23.6</t>
  </si>
  <si>
    <t>01:46:22.9</t>
  </si>
  <si>
    <t>10 - LACHLAN GLASSPOOL - A</t>
  </si>
  <si>
    <t>00:19:11.7</t>
  </si>
  <si>
    <t>00:19:55.7</t>
  </si>
  <si>
    <t>00:20:43.2</t>
  </si>
  <si>
    <t>00:28:14.3</t>
  </si>
  <si>
    <t>01:47:08.1</t>
  </si>
  <si>
    <t>601 - SAM BUSH - A</t>
  </si>
  <si>
    <t>00:20:35.0</t>
  </si>
  <si>
    <t>00:21:02.9</t>
  </si>
  <si>
    <t>00:22:41.8</t>
  </si>
  <si>
    <t>00:23:17.3</t>
  </si>
  <si>
    <t>01:47:26.2</t>
  </si>
  <si>
    <t>1 - NICK AITKEN - A</t>
  </si>
  <si>
    <t>00:19:37.3</t>
  </si>
  <si>
    <t>00:20:20.1</t>
  </si>
  <si>
    <t>00:21:07.8</t>
  </si>
  <si>
    <t>01:20:33.2</t>
  </si>
  <si>
    <t>2 - MATTHEW BIRD - A</t>
  </si>
  <si>
    <t>00:19:03.3</t>
  </si>
  <si>
    <t>00:20:14.7</t>
  </si>
  <si>
    <t>00:25:02.6</t>
  </si>
  <si>
    <t>01:22:04.6</t>
  </si>
  <si>
    <t>50 - ADAM KERIN - A</t>
  </si>
  <si>
    <t>00:21:57.2</t>
  </si>
  <si>
    <t>00:23:06.1</t>
  </si>
  <si>
    <t>00:23:17.1</t>
  </si>
  <si>
    <t>01:28:54.7</t>
  </si>
  <si>
    <t>6 - LEWIS DENVER - A</t>
  </si>
  <si>
    <t>00:23:45.7</t>
  </si>
  <si>
    <t>00:24:12.3</t>
  </si>
  <si>
    <t>00:25:36.9</t>
  </si>
  <si>
    <t>01:35:01.0</t>
  </si>
  <si>
    <t>8 - LUKE FINLAY - A</t>
  </si>
  <si>
    <t>00:20:38.0</t>
  </si>
  <si>
    <t>01:05:18.4</t>
  </si>
  <si>
    <t>11 - CARLOS GUEDEZ - A</t>
  </si>
  <si>
    <t>00:20:29.5</t>
  </si>
  <si>
    <t xml:space="preserve"> JB13</t>
  </si>
  <si>
    <t xml:space="preserve"> JM15</t>
  </si>
  <si>
    <t xml:space="preserve"> JM17</t>
  </si>
  <si>
    <t xml:space="preserve"> JM19</t>
  </si>
  <si>
    <t xml:space="preserve"> JW15</t>
  </si>
  <si>
    <t xml:space="preserve"> JW17</t>
  </si>
  <si>
    <t xml:space="preserve"> WA</t>
  </si>
  <si>
    <t xml:space="preserve"> WB</t>
  </si>
  <si>
    <t xml:space="preserve"> WC</t>
  </si>
  <si>
    <t xml:space="preserve"> A</t>
  </si>
  <si>
    <t xml:space="preserve"> B</t>
  </si>
  <si>
    <t xml:space="preserve"> C</t>
  </si>
  <si>
    <t xml:space="preserve"> D</t>
  </si>
  <si>
    <t>CATEGORY</t>
  </si>
  <si>
    <t>LIAM UNDERWOOD</t>
  </si>
  <si>
    <t>JENSEN MAROLD</t>
  </si>
  <si>
    <t>CODIE PALMER</t>
  </si>
  <si>
    <t>RYAN UNDERWOOD</t>
  </si>
  <si>
    <t>DANE PALMER</t>
  </si>
  <si>
    <t>ANGUS ASHMEAD</t>
  </si>
  <si>
    <t>TYSON PULLEN</t>
  </si>
  <si>
    <t>COOPER NORTHEY</t>
  </si>
  <si>
    <t>FELIX BULL</t>
  </si>
  <si>
    <t>TOM WILLIAMS</t>
  </si>
  <si>
    <t>RYAN TAYLOR</t>
  </si>
  <si>
    <t>LIAM FLETCHER</t>
  </si>
  <si>
    <t>OWEN TODD</t>
  </si>
  <si>
    <t>ELI MASLIN</t>
  </si>
  <si>
    <t>HARRY DOYE</t>
  </si>
  <si>
    <t>SAM NORTHEY</t>
  </si>
  <si>
    <t>HARRY MCGREGOR</t>
  </si>
  <si>
    <t>JACK WARD</t>
  </si>
  <si>
    <t>COHEN JESSEN</t>
  </si>
  <si>
    <t>ISAAC FLETCHER</t>
  </si>
  <si>
    <t>CAMDEN MCLEAN</t>
  </si>
  <si>
    <t>LACHY WARREN</t>
  </si>
  <si>
    <t>OWEN FLETCHER</t>
  </si>
  <si>
    <t>ALANA FLETCHER</t>
  </si>
  <si>
    <t>HOLLY LUBCKE</t>
  </si>
  <si>
    <t>SOPHIE KNOX</t>
  </si>
  <si>
    <t>WILLOWA ATKINS</t>
  </si>
  <si>
    <t>KAYLA MCSPORRAN</t>
  </si>
  <si>
    <t>FIONA HABERMANN</t>
  </si>
  <si>
    <t>BRENT REES</t>
  </si>
  <si>
    <t>NICK AITKEN</t>
  </si>
  <si>
    <t>LEWIS DENVER</t>
  </si>
  <si>
    <t>EVAN JAMES</t>
  </si>
  <si>
    <t>LUKE WIGHT</t>
  </si>
  <si>
    <t>DALE TARR</t>
  </si>
  <si>
    <t>DAVID KNIGHT</t>
  </si>
  <si>
    <t>LEON GOUWS</t>
  </si>
  <si>
    <t>JAMES GUY</t>
  </si>
  <si>
    <t>JAKE FORSTER</t>
  </si>
  <si>
    <t>CHRIS KING</t>
  </si>
  <si>
    <t>HADYN MCLOUGHLIN</t>
  </si>
  <si>
    <t>SIMON BAIRD</t>
  </si>
  <si>
    <t>TOBY WILKS</t>
  </si>
  <si>
    <t>ALEC URSINI</t>
  </si>
  <si>
    <t>CAM ROWBERRY</t>
  </si>
  <si>
    <t>PRAANESH MAHADEVAN</t>
  </si>
  <si>
    <t>HENRY MARTIN-HARRIS</t>
  </si>
  <si>
    <t>EDWARD CHUNG</t>
  </si>
  <si>
    <t>Jensen Marold (Duo)</t>
  </si>
  <si>
    <t>Column4</t>
  </si>
  <si>
    <t>401 - JENSEN MAROLD - JB13</t>
  </si>
  <si>
    <t>00:16:35.1000000</t>
  </si>
  <si>
    <t>00:16:53.6000000</t>
  </si>
  <si>
    <t>00:33:28.7000000</t>
  </si>
  <si>
    <t>404 - LIAM UNDERWOOD - JB13</t>
  </si>
  <si>
    <t>00:17:06.9000000</t>
  </si>
  <si>
    <t>00:17:49.7000000</t>
  </si>
  <si>
    <t>00:34:56.6000000</t>
  </si>
  <si>
    <t>402 - CODIE PALMER - JB13</t>
  </si>
  <si>
    <t>00:17:44.9000000</t>
  </si>
  <si>
    <t>00:17:30.7000000</t>
  </si>
  <si>
    <t>00:35:15.6000000</t>
  </si>
  <si>
    <t>408 - THEO FRENCH - JB13</t>
  </si>
  <si>
    <t>12:17:47 AM</t>
  </si>
  <si>
    <t>00:17:51.2000000</t>
  </si>
  <si>
    <t>00:35:38.2000000</t>
  </si>
  <si>
    <t>403 - DANE PALMER - JB13</t>
  </si>
  <si>
    <t>00:17:45.5000000</t>
  </si>
  <si>
    <t>00:18:09.9000000</t>
  </si>
  <si>
    <t>00:35:55.4000000</t>
  </si>
  <si>
    <t>405 - RYAN UNDERWOOD - JB13</t>
  </si>
  <si>
    <t>00:19:07.2000000</t>
  </si>
  <si>
    <t>00:17:58.6000000</t>
  </si>
  <si>
    <t>00:37:05.8000000</t>
  </si>
  <si>
    <t>409 - ORSON FRENCH - JB13</t>
  </si>
  <si>
    <t>12:20:48 AM</t>
  </si>
  <si>
    <t>00:18:39.7000000</t>
  </si>
  <si>
    <t>00:39:27.7000000</t>
  </si>
  <si>
    <t>406 - ARCHIE WINTER - JB13</t>
  </si>
  <si>
    <t>00:19:37.6000000</t>
  </si>
  <si>
    <t>12:20:09 AM</t>
  </si>
  <si>
    <t>00:39:46.6000000</t>
  </si>
  <si>
    <t>410 - DANIEL ELLIOT - JB13</t>
  </si>
  <si>
    <t>00:21:41.2000000</t>
  </si>
  <si>
    <t>00:27:59.5000000</t>
  </si>
  <si>
    <t>00:49:40.7000000</t>
  </si>
  <si>
    <t>407 - TYSON PULLEN - JB13</t>
  </si>
  <si>
    <t>00:25:18.8000000</t>
  </si>
  <si>
    <t>00:28:01.7000000</t>
  </si>
  <si>
    <t>00:53:20.5000000</t>
  </si>
  <si>
    <t>501 - FELIX BULL - JM15</t>
  </si>
  <si>
    <t>00:15:22.3000000</t>
  </si>
  <si>
    <t>12:15:20 AM</t>
  </si>
  <si>
    <t>00:15:38.5000000</t>
  </si>
  <si>
    <t>00:46:20.8000000</t>
  </si>
  <si>
    <t>505 - TOM WILLIAMS - JM15</t>
  </si>
  <si>
    <t>00:16:13.6000000</t>
  </si>
  <si>
    <t>00:16:10.5000000</t>
  </si>
  <si>
    <t>00:17:18.3000000</t>
  </si>
  <si>
    <t>00:49:42.4000000</t>
  </si>
  <si>
    <t>503 - KALEB ODGERS - JM15</t>
  </si>
  <si>
    <t>00:17:15.3000000</t>
  </si>
  <si>
    <t>00:18:01.2000000</t>
  </si>
  <si>
    <t>00:18:33.8000000</t>
  </si>
  <si>
    <t>00:53:50.3000000</t>
  </si>
  <si>
    <t>502 - ANGUS CORBETT - JM15</t>
  </si>
  <si>
    <t>00:18:29.5000000</t>
  </si>
  <si>
    <t>00:19:41.6000000</t>
  </si>
  <si>
    <t>00:20:10.6000000</t>
  </si>
  <si>
    <t>00:58:21.7000000</t>
  </si>
  <si>
    <t>504 - ELIJAH ROBERTS - JM15</t>
  </si>
  <si>
    <t>00:40:27.3000000</t>
  </si>
  <si>
    <t>710 - ANDREW TIDSWELL - JM17</t>
  </si>
  <si>
    <t>00:14:16.2000000</t>
  </si>
  <si>
    <t>00:14:08.4000000</t>
  </si>
  <si>
    <t>00:14:55.4000000</t>
  </si>
  <si>
    <t>00:14:47.5000000</t>
  </si>
  <si>
    <t>00:58:07.5000000</t>
  </si>
  <si>
    <t>702 - JOSHUA CRANAGE - JM17</t>
  </si>
  <si>
    <t>00:14:22.4000000</t>
  </si>
  <si>
    <t>00:14:43.7000000</t>
  </si>
  <si>
    <t>12:15:26 AM</t>
  </si>
  <si>
    <t>00:15:33.4000000</t>
  </si>
  <si>
    <t>01:00:05.5000000</t>
  </si>
  <si>
    <t>752 - REECE PULLEN - JM17</t>
  </si>
  <si>
    <t>00:15:14.3000000</t>
  </si>
  <si>
    <t>00:16:28.7000000</t>
  </si>
  <si>
    <t>00:16:05.3000000</t>
  </si>
  <si>
    <t>00:15:34.9000000</t>
  </si>
  <si>
    <t>01:03:23.2000000</t>
  </si>
  <si>
    <t>709 - HARRY MCGREGOR - JM17</t>
  </si>
  <si>
    <t>00:16:30.5000000</t>
  </si>
  <si>
    <t>00:16:45.6000000</t>
  </si>
  <si>
    <t>12:17:10 AM</t>
  </si>
  <si>
    <t>00:17:16.4000000</t>
  </si>
  <si>
    <t>01:07:42.5000000</t>
  </si>
  <si>
    <t>705 - ALEXANDER GIBBINS - JM17</t>
  </si>
  <si>
    <t>00:16:31.3000000</t>
  </si>
  <si>
    <t>00:17:05.2000000</t>
  </si>
  <si>
    <t>12:18:29 AM</t>
  </si>
  <si>
    <t>00:17:27.3000000</t>
  </si>
  <si>
    <t>01:09:32.8000000</t>
  </si>
  <si>
    <t>707 - ORLANDO HOFER - JM17</t>
  </si>
  <si>
    <t>00:17:43.2000000</t>
  </si>
  <si>
    <t>00:17:30.3000000</t>
  </si>
  <si>
    <t>01:11:10.4000000</t>
  </si>
  <si>
    <t>708 - OLIVER HOTKER - JM17</t>
  </si>
  <si>
    <t>00:19:30.8000000</t>
  </si>
  <si>
    <t>00:32:13.8000000</t>
  </si>
  <si>
    <t>00:51:44.6000000</t>
  </si>
  <si>
    <t>704 - LOUIS FRESCHI - JM17</t>
  </si>
  <si>
    <t>00:14:16.7000000</t>
  </si>
  <si>
    <t>605 - JESS WILLIAMS - JW17</t>
  </si>
  <si>
    <t>00:16:58.5000000</t>
  </si>
  <si>
    <t>00:17:38.3000000</t>
  </si>
  <si>
    <t>00:18:00.4000000</t>
  </si>
  <si>
    <t>00:18:09.3000000</t>
  </si>
  <si>
    <t>01:10:46.5000000</t>
  </si>
  <si>
    <t>JW19</t>
  </si>
  <si>
    <t>752 - ANOOK SIMPSON - JW19</t>
  </si>
  <si>
    <t>00:16:28.2000000</t>
  </si>
  <si>
    <t>00:16:27.8000000</t>
  </si>
  <si>
    <t>00:16:13.7000000</t>
  </si>
  <si>
    <t>00:16:44.6000000</t>
  </si>
  <si>
    <t>01:05:54.3000000</t>
  </si>
  <si>
    <t>52 - SOPHIE KNOX - WA</t>
  </si>
  <si>
    <t>00:16:06.5000000</t>
  </si>
  <si>
    <t>12:17:06 AM</t>
  </si>
  <si>
    <t>12:13:09 AM</t>
  </si>
  <si>
    <t>01:17:16.4000000</t>
  </si>
  <si>
    <t>55 - TALIA SIMPSON - WA</t>
  </si>
  <si>
    <t>00:15:44.6000000</t>
  </si>
  <si>
    <t>12:16:44 AM</t>
  </si>
  <si>
    <t>00:16:04.5000000</t>
  </si>
  <si>
    <t>00:15:27.2000000</t>
  </si>
  <si>
    <t>01:20:17.5000000</t>
  </si>
  <si>
    <t>51 - WILLOWA ATKINS - WA</t>
  </si>
  <si>
    <t>12:16:39 AM</t>
  </si>
  <si>
    <t>00:16:19.6000000</t>
  </si>
  <si>
    <t>00:16:13.8000000</t>
  </si>
  <si>
    <t>00:15:44.2000000</t>
  </si>
  <si>
    <t>00:15:21.4000000</t>
  </si>
  <si>
    <t>1:20:18 AM</t>
  </si>
  <si>
    <t>54 - NATALIE REDMOND - WA</t>
  </si>
  <si>
    <t>12:16:08 AM</t>
  </si>
  <si>
    <t>00:16:47.3000000</t>
  </si>
  <si>
    <t>12:16:15 AM</t>
  </si>
  <si>
    <t>00:17:38.1000000</t>
  </si>
  <si>
    <t>01:23:32.4000000</t>
  </si>
  <si>
    <t>56 - SUEANN WOODWISS - WA</t>
  </si>
  <si>
    <t>12:16:47 AM</t>
  </si>
  <si>
    <t>00:17:15.1000000</t>
  </si>
  <si>
    <t>00:17:10.7000000</t>
  </si>
  <si>
    <t>00:17:35.4000000</t>
  </si>
  <si>
    <t>00:18:45.8000000</t>
  </si>
  <si>
    <t>1:27:34 AM</t>
  </si>
  <si>
    <t>323 - LANA ADAMS - WB</t>
  </si>
  <si>
    <t>00:18:47.6000000</t>
  </si>
  <si>
    <t>00:19:03.5000000</t>
  </si>
  <si>
    <t>00:18:35.4000000</t>
  </si>
  <si>
    <t>00:18:53.8000000</t>
  </si>
  <si>
    <t>01:15:20.3000000</t>
  </si>
  <si>
    <t>350 - ALISON HARRIS - WB</t>
  </si>
  <si>
    <t>00:19:25.9000000</t>
  </si>
  <si>
    <t>00:20:03.8000000</t>
  </si>
  <si>
    <t>00:20:08.2000000</t>
  </si>
  <si>
    <t>00:20:13.2000000</t>
  </si>
  <si>
    <t>01:19:51.1000000</t>
  </si>
  <si>
    <t>352 - FELICITY SALKELD - WB</t>
  </si>
  <si>
    <t>00:20:00.4000000</t>
  </si>
  <si>
    <t>00:21:08.8000000</t>
  </si>
  <si>
    <t>00:41:09.2000000</t>
  </si>
  <si>
    <t>351 - LINDY LOOSE - WB</t>
  </si>
  <si>
    <t>12:17:14 AM</t>
  </si>
  <si>
    <t>00:32:18.5000000</t>
  </si>
  <si>
    <t>00:49:32.5000000</t>
  </si>
  <si>
    <t>325 - SUSIE GREEN - WB</t>
  </si>
  <si>
    <t>225 - ALISON DERMODY - WC</t>
  </si>
  <si>
    <t>00:19:10.5000000</t>
  </si>
  <si>
    <t>00:19:13.7000000</t>
  </si>
  <si>
    <t>00:19:04.4000000</t>
  </si>
  <si>
    <t>00:57:28.6000000</t>
  </si>
  <si>
    <t>216 - KRCKENBURGER - WC</t>
  </si>
  <si>
    <t>00:19:51.5000000</t>
  </si>
  <si>
    <t>00:19:38.7000000</t>
  </si>
  <si>
    <t>00:19:23.7000000</t>
  </si>
  <si>
    <t>00:58:53.9000000</t>
  </si>
  <si>
    <t>224 - ANNE-MARIE CHOWLES - WC</t>
  </si>
  <si>
    <t>00:21:31.5000000</t>
  </si>
  <si>
    <t>00:22:24.7000000</t>
  </si>
  <si>
    <t>00:21:52.8000000</t>
  </si>
  <si>
    <t>1:05:49 AM</t>
  </si>
  <si>
    <t>227 - KYLIE STACEY - WC</t>
  </si>
  <si>
    <t>00:22:32.9000000</t>
  </si>
  <si>
    <t>00:23:57.5000000</t>
  </si>
  <si>
    <t>00:24:01.9000000</t>
  </si>
  <si>
    <t>01:10:32.3000000</t>
  </si>
  <si>
    <t>13 - 13 IVORY - A</t>
  </si>
  <si>
    <t>00:11:34.9000000</t>
  </si>
  <si>
    <t>00:11:57.5000000</t>
  </si>
  <si>
    <t>00:12:33.1000000</t>
  </si>
  <si>
    <t>00:12:46.2000000</t>
  </si>
  <si>
    <t>00:12:11.2000000</t>
  </si>
  <si>
    <t>00:12:24.3000000</t>
  </si>
  <si>
    <t>01:13:27.2000000</t>
  </si>
  <si>
    <t>6 - 6 DOWDELL - A</t>
  </si>
  <si>
    <t>12:12:07 AM</t>
  </si>
  <si>
    <t>00:12:42.8000000</t>
  </si>
  <si>
    <t>00:12:51.3000000</t>
  </si>
  <si>
    <t>00:12:44.5000000</t>
  </si>
  <si>
    <t>12:12:54 AM</t>
  </si>
  <si>
    <t>12:12:26 AM</t>
  </si>
  <si>
    <t>01:15:45.6000000</t>
  </si>
  <si>
    <t>4 - 4 BIRD - A</t>
  </si>
  <si>
    <t>00:13:04.3000000</t>
  </si>
  <si>
    <t>00:12:35.7000000</t>
  </si>
  <si>
    <t>00:12:48.6000000</t>
  </si>
  <si>
    <t>00:13:29.1000000</t>
  </si>
  <si>
    <t>00:12:38.8000000</t>
  </si>
  <si>
    <t>00:13:11.8000000</t>
  </si>
  <si>
    <t>01:17:48.3000000</t>
  </si>
  <si>
    <t>1 - 1 AITKEN - A</t>
  </si>
  <si>
    <t>00:12:57.3000000</t>
  </si>
  <si>
    <t>00:12:42.9000000</t>
  </si>
  <si>
    <t>00:12:48.3000000</t>
  </si>
  <si>
    <t>00:13:29.5000000</t>
  </si>
  <si>
    <t>12:13:12 AM</t>
  </si>
  <si>
    <t>00:13:05.6000000</t>
  </si>
  <si>
    <t>01:18:15.6000000</t>
  </si>
  <si>
    <t>9 - 9 GLASSPOOL - A</t>
  </si>
  <si>
    <t>00:12:56.7000000</t>
  </si>
  <si>
    <t>00:13:34.9000000</t>
  </si>
  <si>
    <t>00:13:53.8000000</t>
  </si>
  <si>
    <t>00:13:13.8000000</t>
  </si>
  <si>
    <t>12:13:48 AM</t>
  </si>
  <si>
    <t>01:20:44.6000000</t>
  </si>
  <si>
    <t>7 - 7 DRAPER - A</t>
  </si>
  <si>
    <t>00:13:21.9000000</t>
  </si>
  <si>
    <t>00:14:01.8000000</t>
  </si>
  <si>
    <t>00:13:58.9000000</t>
  </si>
  <si>
    <t>00:14:15.7000000</t>
  </si>
  <si>
    <t>00:14:02.7000000</t>
  </si>
  <si>
    <t>00:13:29.8000000</t>
  </si>
  <si>
    <t>01:23:10.8000000</t>
  </si>
  <si>
    <t>15 - 15 SCOTT - A</t>
  </si>
  <si>
    <t>00:13:23.2000000</t>
  </si>
  <si>
    <t>00:14:06.8000000</t>
  </si>
  <si>
    <t>00:14:11.2000000</t>
  </si>
  <si>
    <t>00:13:59.2000000</t>
  </si>
  <si>
    <t>00:13:43.6000000</t>
  </si>
  <si>
    <t>1:23:24 AM</t>
  </si>
  <si>
    <t>50 - 50 SENS - A</t>
  </si>
  <si>
    <t>00:13:14.8000000</t>
  </si>
  <si>
    <t>00:14:10.2000000</t>
  </si>
  <si>
    <t>00:13:56.1000000</t>
  </si>
  <si>
    <t>00:14:19.2000000</t>
  </si>
  <si>
    <t>00:14:02.9000000</t>
  </si>
  <si>
    <t>00:13:59.4000000</t>
  </si>
  <si>
    <t>01:23:42.6000000</t>
  </si>
  <si>
    <t>8 - 8 FINLAY - A</t>
  </si>
  <si>
    <t>00:13:46.9000000</t>
  </si>
  <si>
    <t>00:13:54.2000000</t>
  </si>
  <si>
    <t>12:14:19 AM</t>
  </si>
  <si>
    <t>00:14:28.4000000</t>
  </si>
  <si>
    <t>00:14:23.8000000</t>
  </si>
  <si>
    <t>00:13:39.6000000</t>
  </si>
  <si>
    <t>01:24:31.9000000</t>
  </si>
  <si>
    <t>5 - 5 COSTAGLIOLA - A</t>
  </si>
  <si>
    <t>00:14:19.3000000</t>
  </si>
  <si>
    <t>00:14:09.7000000</t>
  </si>
  <si>
    <t>12:14:07 AM</t>
  </si>
  <si>
    <t>00:14:08.3000000</t>
  </si>
  <si>
    <t>00:14:14.4000000</t>
  </si>
  <si>
    <t>00:13:33.2000000</t>
  </si>
  <si>
    <t>14 - 14 KERIN - A</t>
  </si>
  <si>
    <t>00:14:15.9000000</t>
  </si>
  <si>
    <t>00:13:58.8000000</t>
  </si>
  <si>
    <t>00:14:22.9000000</t>
  </si>
  <si>
    <t>12:14:24 AM</t>
  </si>
  <si>
    <t>00:14:22.2000000</t>
  </si>
  <si>
    <t>00:14:24.1000000</t>
  </si>
  <si>
    <t>01:25:47.9000000</t>
  </si>
  <si>
    <t>12 - 12 HOLLAWAY - A</t>
  </si>
  <si>
    <t>00:14:13.2000000</t>
  </si>
  <si>
    <t>00:14:13.5000000</t>
  </si>
  <si>
    <t>00:14:35.4000000</t>
  </si>
  <si>
    <t>00:14:45.2000000</t>
  </si>
  <si>
    <t>00:14:41.7000000</t>
  </si>
  <si>
    <t>00:14:26.3000000</t>
  </si>
  <si>
    <t>01:26:55.3000000</t>
  </si>
  <si>
    <t>11 - 11 HARRIS - A</t>
  </si>
  <si>
    <t>00:14:19.4000000</t>
  </si>
  <si>
    <t>12:14:25 AM</t>
  </si>
  <si>
    <t>00:14:20.7000000</t>
  </si>
  <si>
    <t>00:15:02.7000000</t>
  </si>
  <si>
    <t>00:14:59.1000000</t>
  </si>
  <si>
    <t>01:27:53.6000000</t>
  </si>
  <si>
    <t>2 - 2 BAYLY - A</t>
  </si>
  <si>
    <t>00:13:46.1000000</t>
  </si>
  <si>
    <t>00:19:10.2000000</t>
  </si>
  <si>
    <t>00:14:30.4000000</t>
  </si>
  <si>
    <t>12:13:37 AM</t>
  </si>
  <si>
    <t>00:14:05.9000000</t>
  </si>
  <si>
    <t>01:15:09.6000000</t>
  </si>
  <si>
    <t>320 - 320 UNDERWOOD - B</t>
  </si>
  <si>
    <t>00:14:33.1000000</t>
  </si>
  <si>
    <t>00:14:23.6000000</t>
  </si>
  <si>
    <t>00:14:37.5000000</t>
  </si>
  <si>
    <t>00:14:17.6000000</t>
  </si>
  <si>
    <t>12:13:42 AM</t>
  </si>
  <si>
    <t>01:11:33.8000000</t>
  </si>
  <si>
    <t>322 - 322 DRUMMOND - B</t>
  </si>
  <si>
    <t>00:14:07.3000000</t>
  </si>
  <si>
    <t>00:14:11.3000000</t>
  </si>
  <si>
    <t>00:14:55.7000000</t>
  </si>
  <si>
    <t>1:12:31 AM</t>
  </si>
  <si>
    <t>301 - 301 ALLISON - B</t>
  </si>
  <si>
    <t>00:14:38.6000000</t>
  </si>
  <si>
    <t>00:14:37.4000000</t>
  </si>
  <si>
    <t>00:14:26.9000000</t>
  </si>
  <si>
    <t>00:14:30.9000000</t>
  </si>
  <si>
    <t>01:12:31.4000000</t>
  </si>
  <si>
    <t>311 - 311 KLEIN - B</t>
  </si>
  <si>
    <t>00:14:37.9000000</t>
  </si>
  <si>
    <t>12:14:23 AM</t>
  </si>
  <si>
    <t>00:14:34.3000000</t>
  </si>
  <si>
    <t>00:14:49.6000000</t>
  </si>
  <si>
    <t>00:15:07.1000000</t>
  </si>
  <si>
    <t>01:13:31.9000000</t>
  </si>
  <si>
    <t>316 - 316 SANDERSON - B</t>
  </si>
  <si>
    <t>00:15:02.3000000</t>
  </si>
  <si>
    <t>00:14:49.8000000</t>
  </si>
  <si>
    <t>00:14:55.5000000</t>
  </si>
  <si>
    <t>00:14:42.3000000</t>
  </si>
  <si>
    <t>00:14:41.1000000</t>
  </si>
  <si>
    <t>1:14:11 AM</t>
  </si>
  <si>
    <t>302 - 302 BRENNAND - B</t>
  </si>
  <si>
    <t>00:14:32.4000000</t>
  </si>
  <si>
    <t>00:14:52.1000000</t>
  </si>
  <si>
    <t>00:15:15.9000000</t>
  </si>
  <si>
    <t>00:14:55.9000000</t>
  </si>
  <si>
    <t>00:14:45.8000000</t>
  </si>
  <si>
    <t>01:14:22.1000000</t>
  </si>
  <si>
    <t>313 - 313 LYNCH - B</t>
  </si>
  <si>
    <t>00:14:56.6000000</t>
  </si>
  <si>
    <t>00:15:13.2000000</t>
  </si>
  <si>
    <t>12:15:17 AM</t>
  </si>
  <si>
    <t>00:15:27.3000000</t>
  </si>
  <si>
    <t>01:15:22.5000000</t>
  </si>
  <si>
    <t>318 - 318 SMITH - B</t>
  </si>
  <si>
    <t>00:15:14.5000000</t>
  </si>
  <si>
    <t>00:15:28.7000000</t>
  </si>
  <si>
    <t>00:15:38.1000000</t>
  </si>
  <si>
    <t>00:15:38.6000000</t>
  </si>
  <si>
    <t>12:14:57 AM</t>
  </si>
  <si>
    <t>01:16:56.9000000</t>
  </si>
  <si>
    <t>321 - 321 ROGERS - B</t>
  </si>
  <si>
    <t>00:15:09.7000000</t>
  </si>
  <si>
    <t>00:15:27.1000000</t>
  </si>
  <si>
    <t>00:15:35.5000000</t>
  </si>
  <si>
    <t>00:15:38.4000000</t>
  </si>
  <si>
    <t>00:15:46.3000000</t>
  </si>
  <si>
    <t>1:17:37 AM</t>
  </si>
  <si>
    <t>304 - 304 HAM - B</t>
  </si>
  <si>
    <t>12:14:43 AM</t>
  </si>
  <si>
    <t>00:14:43.2000000</t>
  </si>
  <si>
    <t>12:15:15 AM</t>
  </si>
  <si>
    <t>00:15:48.9000000</t>
  </si>
  <si>
    <t>00:17:36.4000000</t>
  </si>
  <si>
    <t>01:18:06.5000000</t>
  </si>
  <si>
    <t>310 - 310 IRVING - B</t>
  </si>
  <si>
    <t>12:15:07 AM</t>
  </si>
  <si>
    <t>00:16:04.1000000</t>
  </si>
  <si>
    <t>00:15:59.4000000</t>
  </si>
  <si>
    <t>01:18:44.7000000</t>
  </si>
  <si>
    <t>309 - 309 HUGHES - B</t>
  </si>
  <si>
    <t>00:15:31.7000000</t>
  </si>
  <si>
    <t>00:16:24.7000000</t>
  </si>
  <si>
    <t>00:16:24.5000000</t>
  </si>
  <si>
    <t>00:16:11.2000000</t>
  </si>
  <si>
    <t>00:16:09.8000000</t>
  </si>
  <si>
    <t>01:20:41.9000000</t>
  </si>
  <si>
    <t>319 - 319 SUTTER - B</t>
  </si>
  <si>
    <t>00:15:06.2000000</t>
  </si>
  <si>
    <t>00:16:30.7000000</t>
  </si>
  <si>
    <t>00:16:31.2000000</t>
  </si>
  <si>
    <t>00:16:39.2000000</t>
  </si>
  <si>
    <t>00:16:59.9000000</t>
  </si>
  <si>
    <t>01:21:47.2000000</t>
  </si>
  <si>
    <t>307 - 307 HERREWYN - B</t>
  </si>
  <si>
    <t>00:17:14.6000000</t>
  </si>
  <si>
    <t>00:18:05.9000000</t>
  </si>
  <si>
    <t>00:17:40.8000000</t>
  </si>
  <si>
    <t>00:17:39.4000000</t>
  </si>
  <si>
    <t>00:16:56.5000000</t>
  </si>
  <si>
    <t>01:27:37.2000000</t>
  </si>
  <si>
    <t>308 - 308 HERREWYN - B</t>
  </si>
  <si>
    <t>00:18:23.8000000</t>
  </si>
  <si>
    <t>00:18:52.7000000</t>
  </si>
  <si>
    <t>00:18:56.3000000</t>
  </si>
  <si>
    <t>00:19:08.3000000</t>
  </si>
  <si>
    <t>01:15:21.1000000</t>
  </si>
  <si>
    <t>315 - 315 OAKES - B</t>
  </si>
  <si>
    <t>00:14:14.2000000</t>
  </si>
  <si>
    <t>00:14:09.1000000</t>
  </si>
  <si>
    <t>00:28:23.3000000</t>
  </si>
  <si>
    <t>312 - 312 KUBILIUS - B</t>
  </si>
  <si>
    <t>00:16:19.2000000</t>
  </si>
  <si>
    <t>00:19:08.5000000</t>
  </si>
  <si>
    <t>00:35:27.7000000</t>
  </si>
  <si>
    <t>203 - 203 BAIRD - C</t>
  </si>
  <si>
    <t>00:15:36.8000000</t>
  </si>
  <si>
    <t>00:15:00.1000000</t>
  </si>
  <si>
    <t>00:15:08.2000000</t>
  </si>
  <si>
    <t>00:15:19.2000000</t>
  </si>
  <si>
    <t>01:01:04.3000000</t>
  </si>
  <si>
    <t>218 - 218 NIBLETT - C</t>
  </si>
  <si>
    <t>00:16:36.7000000</t>
  </si>
  <si>
    <t>00:15:32.6000000</t>
  </si>
  <si>
    <t>00:15:55.5000000</t>
  </si>
  <si>
    <t>00:15:03.8000000</t>
  </si>
  <si>
    <t>01:03:08.6000000</t>
  </si>
  <si>
    <t>212 - 212 JACOBSON - C</t>
  </si>
  <si>
    <t>00:16:23.1000000</t>
  </si>
  <si>
    <t>00:15:45.6000000</t>
  </si>
  <si>
    <t>00:16:01.2000000</t>
  </si>
  <si>
    <t>00:15:18.2000000</t>
  </si>
  <si>
    <t>01:03:28.1000000</t>
  </si>
  <si>
    <t>209 - 209 GREENWOOD - C</t>
  </si>
  <si>
    <t>00:16:23.2000000</t>
  </si>
  <si>
    <t>00:15:45.3000000</t>
  </si>
  <si>
    <t>00:15:56.7000000</t>
  </si>
  <si>
    <t>01:03:36.9000000</t>
  </si>
  <si>
    <t>204 - 204 BRUCE - C</t>
  </si>
  <si>
    <t>00:16:24.6000000</t>
  </si>
  <si>
    <t>12:15:43 AM</t>
  </si>
  <si>
    <t>00:15:56.5000000</t>
  </si>
  <si>
    <t>00:15:52.5000000</t>
  </si>
  <si>
    <t>01:03:56.6000000</t>
  </si>
  <si>
    <t>215 - 215 KNIGHT - C</t>
  </si>
  <si>
    <t>00:16:32.3000000</t>
  </si>
  <si>
    <t>00:15:49.8000000</t>
  </si>
  <si>
    <t>00:16:11.8000000</t>
  </si>
  <si>
    <t>12:16:01 AM</t>
  </si>
  <si>
    <t>01:04:34.9000000</t>
  </si>
  <si>
    <t>220 - 220 SMITH - C</t>
  </si>
  <si>
    <t>00:16:25.5000000</t>
  </si>
  <si>
    <t>00:16:50.2000000</t>
  </si>
  <si>
    <t>00:15:57.1000000</t>
  </si>
  <si>
    <t>00:15:23.7000000</t>
  </si>
  <si>
    <t>01:04:36.5000000</t>
  </si>
  <si>
    <t>211 - 211 IZZARD - C</t>
  </si>
  <si>
    <t>00:16:34.6000000</t>
  </si>
  <si>
    <t>00:15:48.7000000</t>
  </si>
  <si>
    <t>00:16:43.8000000</t>
  </si>
  <si>
    <t>01:05:35.3000000</t>
  </si>
  <si>
    <t>201 - 201 ADAMS - C</t>
  </si>
  <si>
    <t>00:16:53.4000000</t>
  </si>
  <si>
    <t>00:16:39.3000000</t>
  </si>
  <si>
    <t>00:16:12.4000000</t>
  </si>
  <si>
    <t>00:16:05.7000000</t>
  </si>
  <si>
    <t>01:05:50.8000000</t>
  </si>
  <si>
    <t>202 - 202 BADAMS - C</t>
  </si>
  <si>
    <t>00:16:55.5000000</t>
  </si>
  <si>
    <t>12:16:19 AM</t>
  </si>
  <si>
    <t>00:16:21.8000000</t>
  </si>
  <si>
    <t>00:16:45.7000000</t>
  </si>
  <si>
    <t>1:06:22 AM</t>
  </si>
  <si>
    <t>210 - 210 HOFER - C</t>
  </si>
  <si>
    <t>00:16:52.4000000</t>
  </si>
  <si>
    <t>00:16:15.9000000</t>
  </si>
  <si>
    <t>00:17:06.1000000</t>
  </si>
  <si>
    <t>00:17:09.4000000</t>
  </si>
  <si>
    <t>01:07:23.8000000</t>
  </si>
  <si>
    <t>214 - 214 KING - C</t>
  </si>
  <si>
    <t>00:16:37.6000000</t>
  </si>
  <si>
    <t>12:16:37 AM</t>
  </si>
  <si>
    <t>00:17:23.1000000</t>
  </si>
  <si>
    <t>00:17:37.5000000</t>
  </si>
  <si>
    <t>01:08:15.2000000</t>
  </si>
  <si>
    <t>222 - 222 TARR - C</t>
  </si>
  <si>
    <t>00:17:07.7000000</t>
  </si>
  <si>
    <t>00:17:18.1000000</t>
  </si>
  <si>
    <t>00:17:08.7000000</t>
  </si>
  <si>
    <t>00:16:55.8000000</t>
  </si>
  <si>
    <t>01:08:30.3000000</t>
  </si>
  <si>
    <t>205 - 205 DENTON - C</t>
  </si>
  <si>
    <t>12:17:23 AM</t>
  </si>
  <si>
    <t>00:16:59.4000000</t>
  </si>
  <si>
    <t>00:17:50.7000000</t>
  </si>
  <si>
    <t>00:16:46.7000000</t>
  </si>
  <si>
    <t>01:08:59.8000000</t>
  </si>
  <si>
    <t>219 - 219 O LEARY - C</t>
  </si>
  <si>
    <t>12:17:33 AM</t>
  </si>
  <si>
    <t>00:17:45.2000000</t>
  </si>
  <si>
    <t>00:18:02.9000000</t>
  </si>
  <si>
    <t>00:18:16.4000000</t>
  </si>
  <si>
    <t>01:11:37.5000000</t>
  </si>
  <si>
    <t>217 - 217 MANNING - C</t>
  </si>
  <si>
    <t>00:18:28.6000000</t>
  </si>
  <si>
    <t>00:18:33.2000000</t>
  </si>
  <si>
    <t>00:18:23.3000000</t>
  </si>
  <si>
    <t>01:13:15.8000000</t>
  </si>
  <si>
    <t>223 - 223 YOUNG - C</t>
  </si>
  <si>
    <t>00:18:25.5000000</t>
  </si>
  <si>
    <t>00:19:19.9000000</t>
  </si>
  <si>
    <t>00:20:05.2000000</t>
  </si>
  <si>
    <t>00:21:06.2000000</t>
  </si>
  <si>
    <t>01:18:56.8000000</t>
  </si>
  <si>
    <t>207 - 207 GIBBINS - C</t>
  </si>
  <si>
    <t>00:19:02.5000000</t>
  </si>
  <si>
    <t>00:19:24.8000000</t>
  </si>
  <si>
    <t>00:38:27.3000000</t>
  </si>
  <si>
    <t>111 - 111 MOORE - D</t>
  </si>
  <si>
    <t>00:17:22.9000000</t>
  </si>
  <si>
    <t>12:16:27 AM</t>
  </si>
  <si>
    <t>00:16:29.5000000</t>
  </si>
  <si>
    <t>00:50:19.4000000</t>
  </si>
  <si>
    <t>113 - 113 NORMAN - D</t>
  </si>
  <si>
    <t>00:18:27.8000000</t>
  </si>
  <si>
    <t>00:16:49.6000000</t>
  </si>
  <si>
    <t>00:16:33.3000000</t>
  </si>
  <si>
    <t>00:51:50.7000000</t>
  </si>
  <si>
    <t>105 - 105 MAHADEVAN - D</t>
  </si>
  <si>
    <t>00:18:36.4000000</t>
  </si>
  <si>
    <t>12:16:50 AM</t>
  </si>
  <si>
    <t>00:17:09.3000000</t>
  </si>
  <si>
    <t>00:52:35.7000000</t>
  </si>
  <si>
    <t>108 - 108 MAROLD - D</t>
  </si>
  <si>
    <t>00:18:06.7000000</t>
  </si>
  <si>
    <t>00:17:14.1000000</t>
  </si>
  <si>
    <t>00:17:40.3000000</t>
  </si>
  <si>
    <t>00:53:01.1000000</t>
  </si>
  <si>
    <t>104 - 104 CHANDER - D</t>
  </si>
  <si>
    <t>00:18:05.5000000</t>
  </si>
  <si>
    <t>12:17:20 AM</t>
  </si>
  <si>
    <t>00:17:47.4000000</t>
  </si>
  <si>
    <t>00:53:12.9000000</t>
  </si>
  <si>
    <t>106 - 106 COVE - D</t>
  </si>
  <si>
    <t>00:18:29.7000000</t>
  </si>
  <si>
    <t>00:18:08.7000000</t>
  </si>
  <si>
    <t>00:19:25.5000000</t>
  </si>
  <si>
    <t>00:56:03.9000000</t>
  </si>
  <si>
    <t>107 - 107 EBSARY - D</t>
  </si>
  <si>
    <t>00:19:17.8000000</t>
  </si>
  <si>
    <t>00:18:48.9000000</t>
  </si>
  <si>
    <t>00:18:04.8000000</t>
  </si>
  <si>
    <t>00:56:11.5000000</t>
  </si>
  <si>
    <t>114 - 114 ROWBERRY - D</t>
  </si>
  <si>
    <t>00:19:13.1000000</t>
  </si>
  <si>
    <t>00:18:33.5000000</t>
  </si>
  <si>
    <t>00:18:52.9000000</t>
  </si>
  <si>
    <t>00:56:39.5000000</t>
  </si>
  <si>
    <t>101 - 101 CASTLE - D</t>
  </si>
  <si>
    <t>12:19:20 AM</t>
  </si>
  <si>
    <t>00:19:00.1000000</t>
  </si>
  <si>
    <t>00:19:11.6000000</t>
  </si>
  <si>
    <t>00:57:31.7000000</t>
  </si>
  <si>
    <t>112 - 112 NEWELL - D</t>
  </si>
  <si>
    <t>00:19:51.6000000</t>
  </si>
  <si>
    <t>00:19:18.2000000</t>
  </si>
  <si>
    <t>00:18:33.1000000</t>
  </si>
  <si>
    <t>00:57:42.9000000</t>
  </si>
  <si>
    <t>103 - 103 CONLON - D</t>
  </si>
  <si>
    <t>12:20:47 AM</t>
  </si>
  <si>
    <t>00:18:57.1000000</t>
  </si>
  <si>
    <t>00:19:29.8000000</t>
  </si>
  <si>
    <t>00:59:13.9000000</t>
  </si>
  <si>
    <t>102 - 102 CELLIER - D</t>
  </si>
  <si>
    <t>00:20:46.5000000</t>
  </si>
  <si>
    <t>00:19:21.4000000</t>
  </si>
  <si>
    <t>00:19:40.2000000</t>
  </si>
  <si>
    <t>00:59:48.1000000</t>
  </si>
  <si>
    <t>110 - 110 GALLIVER - D</t>
  </si>
  <si>
    <t>00:21:57.6000000</t>
  </si>
  <si>
    <t>00:20:42.4000000</t>
  </si>
  <si>
    <t>1:02:00 AM</t>
  </si>
  <si>
    <t>109 - 109 MARTIN-HARRIS - D</t>
  </si>
  <si>
    <t>00:22:30.7000000</t>
  </si>
  <si>
    <t>00:18:49.6000000</t>
  </si>
  <si>
    <t>00:27:29.6000000</t>
  </si>
  <si>
    <t>01:08:49.9000000</t>
  </si>
  <si>
    <t>115 - 115 STARKEY - D</t>
  </si>
  <si>
    <t>00:23:40.8000000</t>
  </si>
  <si>
    <t>00:23:37.9000000</t>
  </si>
  <si>
    <t>00:25:13.2000000</t>
  </si>
  <si>
    <t>01:12:31.9000000</t>
  </si>
  <si>
    <t>601 - 601 CHANDLER - JM19</t>
  </si>
  <si>
    <t>00:13:45.4000000</t>
  </si>
  <si>
    <t>00:13:21.2000000</t>
  </si>
  <si>
    <t>00:13:19.4000000</t>
  </si>
  <si>
    <t>00:13:12.6000000</t>
  </si>
  <si>
    <t>00:13:17.6000000</t>
  </si>
  <si>
    <t>01:06:56.2000000</t>
  </si>
  <si>
    <t>604 - 604 TURNER - JM19</t>
  </si>
  <si>
    <t>00:13:44.8000000</t>
  </si>
  <si>
    <t>00:14:36.3000000</t>
  </si>
  <si>
    <t>00:14:41.5000000</t>
  </si>
  <si>
    <t>00:14:45.1000000</t>
  </si>
  <si>
    <t>00:14:34.8000000</t>
  </si>
  <si>
    <t>01:12:22.5000000</t>
  </si>
  <si>
    <t>603 - 603 SCROOP - JM19</t>
  </si>
  <si>
    <t>00:14:12.7000000</t>
  </si>
  <si>
    <t>00:14:29.1000000</t>
  </si>
  <si>
    <t>00:14:39.2000000</t>
  </si>
  <si>
    <t>00:15:12.6000000</t>
  </si>
  <si>
    <t>00:15:45.7000000</t>
  </si>
  <si>
    <t>01:14:19.3000000</t>
  </si>
  <si>
    <t>602 - 602 KING - JM19</t>
  </si>
  <si>
    <t>00:15:59.7000000</t>
  </si>
  <si>
    <t>00:15:51.2000000</t>
  </si>
  <si>
    <t>00:16:24.9000000</t>
  </si>
  <si>
    <t>00:16:02.2000000</t>
  </si>
  <si>
    <t>01:19:21.8000000</t>
  </si>
  <si>
    <t xml:space="preserve"> JW19</t>
  </si>
  <si>
    <t>THEO FRENCH</t>
  </si>
  <si>
    <t>ORSON FRENCH</t>
  </si>
  <si>
    <t>ARCHIE WINTER</t>
  </si>
  <si>
    <t>DANIEL ELLIOT</t>
  </si>
  <si>
    <t>JOSHUA CRANAGE</t>
  </si>
  <si>
    <t>ORLANDO HOFER</t>
  </si>
  <si>
    <t>OLIVER HOTKER</t>
  </si>
  <si>
    <t>ANOOK SIMPSON</t>
  </si>
  <si>
    <t>NATALIE REDMOND</t>
  </si>
  <si>
    <t>ALISON HARRIS</t>
  </si>
  <si>
    <t>ALISON DERMODY</t>
  </si>
  <si>
    <t>KRCKENBURGER</t>
  </si>
  <si>
    <t>KYLIE STACEY</t>
  </si>
  <si>
    <t>CURTIS DOWDELL</t>
  </si>
  <si>
    <t>CLINT DRAPER</t>
  </si>
  <si>
    <t>ADRIAN SCOTT</t>
  </si>
  <si>
    <t>CAMERON BAYLY</t>
  </si>
  <si>
    <t>JOHN ALLISON</t>
  </si>
  <si>
    <t>DANIEL LYNCH</t>
  </si>
  <si>
    <t>JOSH HUGHES</t>
  </si>
  <si>
    <t>DAVID HERREWYN</t>
  </si>
  <si>
    <t>ASH HERREWYN</t>
  </si>
  <si>
    <t>JOHN OAKES</t>
  </si>
  <si>
    <t>DARIUS KUBILIUS</t>
  </si>
  <si>
    <t>DAVID NIBLETT</t>
  </si>
  <si>
    <t>SAM BRUCE</t>
  </si>
  <si>
    <t>TIM BADAMS</t>
  </si>
  <si>
    <t>SCOTT DENTON</t>
  </si>
  <si>
    <t>OLAV MAROLD</t>
  </si>
  <si>
    <t>104 CHANDER</t>
  </si>
  <si>
    <t>LUCAS CASTLE</t>
  </si>
  <si>
    <t>NATHAN NEWELL</t>
  </si>
  <si>
    <t>DANNY GALLIVER</t>
  </si>
  <si>
    <t>JASON STARKEY</t>
  </si>
  <si>
    <t>ALBERT TURNER</t>
  </si>
  <si>
    <t>DECLAN KING</t>
  </si>
  <si>
    <t>cant find this rider</t>
  </si>
  <si>
    <t>cancelled</t>
  </si>
  <si>
    <t>removed multiplier, all same weighting as melrose xco have been dropped.</t>
  </si>
  <si>
    <t>CANCELLED</t>
  </si>
  <si>
    <t>5 - CURTIS DOWDELL - A</t>
  </si>
  <si>
    <t>55 - SAM WALSH - A</t>
  </si>
  <si>
    <t>53 - CAMERON SCOTT - A</t>
  </si>
  <si>
    <t>51 - TIM ROE - A</t>
  </si>
  <si>
    <t>54 - DARCY STRUDWICK - A</t>
  </si>
  <si>
    <t>52 - ADRIAN SCOTT - A</t>
  </si>
  <si>
    <t>11 - HARRY HOLLAWAY - A</t>
  </si>
  <si>
    <t>6 - CLINT DRAPER - A</t>
  </si>
  <si>
    <t>7 - LUKE FINLAY - A</t>
  </si>
  <si>
    <t>12 - ADAM KERIN - A</t>
  </si>
  <si>
    <t>8 - DIRK GARDNER - A</t>
  </si>
  <si>
    <t>10 - CARLOS GUEDEZ - A</t>
  </si>
  <si>
    <t>14 - FELIPE MELO - A</t>
  </si>
  <si>
    <t>15 - LUKA MOASE - A</t>
  </si>
  <si>
    <t>212 - JOHN OAKES - B</t>
  </si>
  <si>
    <t>216 - TOM SIINMAA - B</t>
  </si>
  <si>
    <t>211 - SAM MUNGER - B</t>
  </si>
  <si>
    <t>219 - JORN VAN DER VEKEN - B</t>
  </si>
  <si>
    <t>215 - MATT SANDERSON - B</t>
  </si>
  <si>
    <t>217 - ALISTER SMITH - B</t>
  </si>
  <si>
    <t>201 - JACK ALLISON - B</t>
  </si>
  <si>
    <t>207 - JAMES IRVING - B</t>
  </si>
  <si>
    <t>226 - JOHN HERD - B</t>
  </si>
  <si>
    <t>910 - EVAN JAMES - B</t>
  </si>
  <si>
    <t>202 - JOHN ALLISON - B</t>
  </si>
  <si>
    <t>218 - CHRISTOPHER SUTTER - B</t>
  </si>
  <si>
    <t>210 - BENJAMIN LUKE - B</t>
  </si>
  <si>
    <t>206 - JOSH HUGHES - B</t>
  </si>
  <si>
    <t>213 - THOMAS PRETLOVE - B</t>
  </si>
  <si>
    <t>209 - TIM KLEIN - B</t>
  </si>
  <si>
    <t>203 - DARREN BUCKBY - B</t>
  </si>
  <si>
    <t>323 - SAM MADZIA - C</t>
  </si>
  <si>
    <t>353 - PAUL SMITH - C</t>
  </si>
  <si>
    <t>352 - CAELUM SCHILD - C</t>
  </si>
  <si>
    <t>312 - ROB GREENWOOD - C</t>
  </si>
  <si>
    <t>325 - STEPHEN MANSON - C</t>
  </si>
  <si>
    <t>316 - NIC JACOBSON - C</t>
  </si>
  <si>
    <t>318 - JASON IZZARD - C</t>
  </si>
  <si>
    <t>302 - SAM BRUCE - C</t>
  </si>
  <si>
    <t>320 - DAVID KNIGHT - C</t>
  </si>
  <si>
    <t>314 - JASON MOORE - C</t>
  </si>
  <si>
    <t>307 - DANNY ECKERT - C</t>
  </si>
  <si>
    <t>360 - ELLIOTT NEWEY - C</t>
  </si>
  <si>
    <t>313 - MARCUS HOFER - C</t>
  </si>
  <si>
    <t>301 - GREG ADAMS - C</t>
  </si>
  <si>
    <t>304 - DAVID CROUCH - C</t>
  </si>
  <si>
    <t>310 - LEON GOUWS - C</t>
  </si>
  <si>
    <t>311 - CHRIS GRAY - C</t>
  </si>
  <si>
    <t>315 - BEN NORMAN - C</t>
  </si>
  <si>
    <t>319 - JOSHUA KADE - C</t>
  </si>
  <si>
    <t>322 - PETER LUKE - C</t>
  </si>
  <si>
    <t>351 - TALIESSIN REABURN - C</t>
  </si>
  <si>
    <t>321 - DAMIEN Oâ€™DEA - C</t>
  </si>
  <si>
    <t>308 - PAUL ECKERT - C</t>
  </si>
  <si>
    <t>317 - JASON MORGAN - C</t>
  </si>
  <si>
    <t>309 - CRAIG GIBBINS - C</t>
  </si>
  <si>
    <t>350 - NOAH PIGGIN - C</t>
  </si>
  <si>
    <t>407 - OLAV MAROLD - D</t>
  </si>
  <si>
    <t>402 - LEON BUITENHUIS - D</t>
  </si>
  <si>
    <t>408 - WALTER LUIZ RAIA - D</t>
  </si>
  <si>
    <t>409 - DAVID RYAN - D</t>
  </si>
  <si>
    <t>354 - GABRIEL VICTOR SARTOR - D</t>
  </si>
  <si>
    <t>404 - MARCUS EBSARY - D</t>
  </si>
  <si>
    <t>411 - SIMON WHITE - D</t>
  </si>
  <si>
    <t>410 - BENJAMIN SAMUEL-WHITE - D</t>
  </si>
  <si>
    <t>401 - JOHN BARANOFF - D</t>
  </si>
  <si>
    <t>111 - TOM STOCKWELL - JM19</t>
  </si>
  <si>
    <t>112 - ALBERT TURNER - JM19</t>
  </si>
  <si>
    <t>110 - CONNOR SCROOP - JM19</t>
  </si>
  <si>
    <t>108 - BEN HINKS - JM19</t>
  </si>
  <si>
    <t>107 - SAM BUSH - JM19</t>
  </si>
  <si>
    <t>113 - JACK YOUNG - JM19</t>
  </si>
  <si>
    <t>109 - TED HOPE - JM19</t>
  </si>
  <si>
    <t>358 - JENSEN MAROLD - JB13</t>
  </si>
  <si>
    <t>357 - THEO FRENCH - JB13</t>
  </si>
  <si>
    <t>359 - XAVIER O'LOUGHLIN - JB13</t>
  </si>
  <si>
    <t>416 - YIBIN KHUU - JM15</t>
  </si>
  <si>
    <t>450 - TOM WILLIAMS - JM15</t>
  </si>
  <si>
    <t>417 - ASHTON MCCUBBIN - JM15</t>
  </si>
  <si>
    <t>412 - JORDAN BROWN - JM15</t>
  </si>
  <si>
    <t>420 - ELIJAH ROBERTS - JM15</t>
  </si>
  <si>
    <t>419 - DARCY PRINCE - JM15</t>
  </si>
  <si>
    <t>414 - FELIX BULL - JM15</t>
  </si>
  <si>
    <t>507 - ANDREW TIDSWELL - JM17</t>
  </si>
  <si>
    <t>504 - JARROD SCUTCHINGS - JM17</t>
  </si>
  <si>
    <t>501 - MAX BUSH - JM17</t>
  </si>
  <si>
    <t>505 - ALEXANDER GIBBINS - JM17</t>
  </si>
  <si>
    <t>506 - HARRY MCGREGOR - JM17</t>
  </si>
  <si>
    <t>502 - LUKE CRIPWELL - JM17</t>
  </si>
  <si>
    <t>503 - JUAN FLOWER - JM17</t>
  </si>
  <si>
    <t>601 - HANNAH ELLIOTT - JW15</t>
  </si>
  <si>
    <t>702 - JESS WILLIAMS - JW17</t>
  </si>
  <si>
    <t>102 - SARAH HOLMES - WA</t>
  </si>
  <si>
    <t>103 - ANNA KUBILIUS - WA</t>
  </si>
  <si>
    <t>115 - TESSA MANNING - WA</t>
  </si>
  <si>
    <t>105 - NATALIE REDMOND - WA</t>
  </si>
  <si>
    <t>57 - SUSIE GREEN - WB</t>
  </si>
  <si>
    <t>56 - MEG CASTLE - WB</t>
  </si>
  <si>
    <t>58 - ALISON HARRIS - WB</t>
  </si>
  <si>
    <t>59 - MADELEINE STEELE - WB</t>
  </si>
  <si>
    <t>222 - ALISON DERMODY - WC</t>
  </si>
  <si>
    <t>223 - JANE RUSSELL - WC</t>
  </si>
  <si>
    <t>221 - ANNE-MARIE CHOWLES - WC</t>
  </si>
  <si>
    <t>plate</t>
  </si>
  <si>
    <t>place</t>
  </si>
  <si>
    <t>XAVIER O'LOUGHLIN</t>
  </si>
  <si>
    <t>ASHTON MCCUBBIN</t>
  </si>
  <si>
    <t>DARCY PRINCE</t>
  </si>
  <si>
    <t>MAX BUSH</t>
  </si>
  <si>
    <t>LUKE CRIPWELL</t>
  </si>
  <si>
    <t>JUAN FLOWER</t>
  </si>
  <si>
    <t>ANNA KUBILIUS</t>
  </si>
  <si>
    <t>TESSA MANNING</t>
  </si>
  <si>
    <t>MEG CASTLE</t>
  </si>
  <si>
    <t>MADELEINE STEELE</t>
  </si>
  <si>
    <t>JANE RUSSELL</t>
  </si>
  <si>
    <t>CAMERON SCOTT</t>
  </si>
  <si>
    <t>TIM ROE</t>
  </si>
  <si>
    <t>DARCY STRUDWICK</t>
  </si>
  <si>
    <t>FELIPE MELO</t>
  </si>
  <si>
    <t>LUKA MOASE</t>
  </si>
  <si>
    <t>TOM SIINMAA</t>
  </si>
  <si>
    <t>JORN VAN DER VEKEN</t>
  </si>
  <si>
    <t>JACK ALLISON</t>
  </si>
  <si>
    <t>JOHN HERD</t>
  </si>
  <si>
    <t>BENJAMIN LUKE</t>
  </si>
  <si>
    <t>DARREN BUCKBY</t>
  </si>
  <si>
    <t>SAM MADZIA</t>
  </si>
  <si>
    <t>CAELUM SCHILD</t>
  </si>
  <si>
    <t>ELLIOTT NEWEY</t>
  </si>
  <si>
    <t>JOSHUA KADE</t>
  </si>
  <si>
    <t>PETER LUKE</t>
  </si>
  <si>
    <t>TALIESSIN REABURN</t>
  </si>
  <si>
    <t>JASON MORGAN</t>
  </si>
  <si>
    <t>LEON BUITENHUIS</t>
  </si>
  <si>
    <t>WALTER LUIZ RAIA</t>
  </si>
  <si>
    <t>DAVID RYAN</t>
  </si>
  <si>
    <t>GABRIEL VICTOR SARTOR</t>
  </si>
  <si>
    <t>BENJAMIN SAMUEL-WHITE</t>
  </si>
  <si>
    <t>JOHN BARANOFF</t>
  </si>
  <si>
    <t>TOM STOCKWELL</t>
  </si>
  <si>
    <t>BEN HINKS</t>
  </si>
  <si>
    <t>JACK YOUNG</t>
  </si>
  <si>
    <t>Best 5 of 6
Total</t>
  </si>
  <si>
    <t>Best 5 of 6 Total</t>
  </si>
  <si>
    <t>Best 5 of 6
Ranking</t>
  </si>
  <si>
    <t>2021 AMBC / ZFC Championship Series</t>
  </si>
  <si>
    <t>Season Champion</t>
  </si>
  <si>
    <t>Gold Medal</t>
  </si>
  <si>
    <t>Silver Medal</t>
  </si>
  <si>
    <t>2nd Place</t>
  </si>
  <si>
    <t>Bronze Medal</t>
  </si>
  <si>
    <t>3rd Place</t>
  </si>
  <si>
    <t>Adam Kerin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</si>
</sst>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400]h:mm:ss\ AM/PM"/>
  </numFmts>
  <fonts count="16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B3B3"/>
        <bgColor theme="9" tint="0.79998168889431442"/>
      </patternFill>
    </fill>
    <fill>
      <patternFill patternType="solid">
        <fgColor theme="8" tint="0.79998168889431442"/>
        <bgColor theme="9" tint="0.79998168889431442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135">
    <xf numFmtId="0" fontId="0" fillId="0" borderId="0" xfId="0"/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2" fillId="2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2" fillId="6" borderId="3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wrapText="1"/>
    </xf>
    <xf numFmtId="164" fontId="0" fillId="5" borderId="3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6" fillId="8" borderId="0" xfId="2" applyFont="1" applyFill="1"/>
    <xf numFmtId="0" fontId="7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10" borderId="14" xfId="0" applyFont="1" applyFill="1" applyBorder="1" applyAlignment="1">
      <alignment horizontal="center"/>
    </xf>
    <xf numFmtId="0" fontId="4" fillId="11" borderId="14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9" fillId="8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2" fillId="13" borderId="11" xfId="0" applyFont="1" applyFill="1" applyBorder="1" applyAlignment="1">
      <alignment horizontal="left"/>
    </xf>
    <xf numFmtId="0" fontId="12" fillId="13" borderId="8" xfId="0" applyFont="1" applyFill="1" applyBorder="1" applyAlignment="1">
      <alignment horizontal="center" wrapText="1"/>
    </xf>
    <xf numFmtId="0" fontId="12" fillId="13" borderId="9" xfId="0" applyFont="1" applyFill="1" applyBorder="1" applyAlignment="1">
      <alignment horizontal="center" wrapText="1"/>
    </xf>
    <xf numFmtId="0" fontId="12" fillId="13" borderId="10" xfId="0" applyFont="1" applyFill="1" applyBorder="1" applyAlignment="1">
      <alignment horizontal="center" wrapText="1"/>
    </xf>
    <xf numFmtId="0" fontId="12" fillId="13" borderId="1" xfId="0" applyFont="1" applyFill="1" applyBorder="1" applyAlignment="1">
      <alignment horizontal="center" wrapText="1"/>
    </xf>
    <xf numFmtId="0" fontId="4" fillId="13" borderId="0" xfId="0" applyFont="1" applyFill="1"/>
    <xf numFmtId="0" fontId="0" fillId="13" borderId="0" xfId="0" applyFill="1"/>
    <xf numFmtId="0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Alignment="1" applyProtection="1"/>
    <xf numFmtId="2" fontId="0" fillId="0" borderId="0" xfId="0" applyNumberFormat="1"/>
    <xf numFmtId="2" fontId="14" fillId="13" borderId="0" xfId="0" applyNumberFormat="1" applyFont="1" applyFill="1" applyBorder="1" applyAlignment="1" applyProtection="1"/>
    <xf numFmtId="0" fontId="0" fillId="14" borderId="0" xfId="0" applyFill="1"/>
    <xf numFmtId="0" fontId="13" fillId="14" borderId="0" xfId="0" applyNumberFormat="1" applyFont="1" applyFill="1" applyBorder="1" applyAlignment="1" applyProtection="1"/>
    <xf numFmtId="0" fontId="12" fillId="13" borderId="6" xfId="0" applyFont="1" applyFill="1" applyBorder="1" applyAlignment="1">
      <alignment horizontal="left"/>
    </xf>
    <xf numFmtId="1" fontId="0" fillId="8" borderId="0" xfId="0" applyNumberFormat="1" applyFill="1"/>
    <xf numFmtId="1" fontId="6" fillId="8" borderId="0" xfId="2" applyNumberFormat="1" applyFont="1" applyFill="1"/>
    <xf numFmtId="1" fontId="7" fillId="8" borderId="0" xfId="0" applyNumberFormat="1" applyFont="1" applyFill="1"/>
    <xf numFmtId="1" fontId="12" fillId="13" borderId="9" xfId="0" applyNumberFormat="1" applyFont="1" applyFill="1" applyBorder="1" applyAlignment="1">
      <alignment horizontal="center" wrapText="1"/>
    </xf>
    <xf numFmtId="1" fontId="4" fillId="0" borderId="3" xfId="0" applyNumberFormat="1" applyFont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0" fillId="15" borderId="22" xfId="0" applyNumberFormat="1" applyFont="1" applyFill="1" applyBorder="1"/>
    <xf numFmtId="0" fontId="0" fillId="15" borderId="23" xfId="0" applyNumberFormat="1" applyFont="1" applyFill="1" applyBorder="1"/>
    <xf numFmtId="165" fontId="0" fillId="15" borderId="23" xfId="0" applyNumberFormat="1" applyFont="1" applyFill="1" applyBorder="1"/>
    <xf numFmtId="0" fontId="0" fillId="15" borderId="24" xfId="0" applyNumberFormat="1" applyFont="1" applyFill="1" applyBorder="1"/>
    <xf numFmtId="0" fontId="0" fillId="0" borderId="22" xfId="0" applyNumberFormat="1" applyFont="1" applyBorder="1"/>
    <xf numFmtId="0" fontId="0" fillId="0" borderId="23" xfId="0" applyNumberFormat="1" applyFont="1" applyBorder="1"/>
    <xf numFmtId="165" fontId="0" fillId="0" borderId="23" xfId="0" applyNumberFormat="1" applyFont="1" applyBorder="1"/>
    <xf numFmtId="0" fontId="0" fillId="0" borderId="24" xfId="0" applyNumberFormat="1" applyFont="1" applyBorder="1"/>
    <xf numFmtId="0" fontId="0" fillId="13" borderId="22" xfId="0" applyNumberFormat="1" applyFont="1" applyFill="1" applyBorder="1"/>
    <xf numFmtId="0" fontId="0" fillId="16" borderId="22" xfId="0" applyNumberFormat="1" applyFont="1" applyFill="1" applyBorder="1"/>
    <xf numFmtId="0" fontId="0" fillId="17" borderId="22" xfId="0" applyNumberFormat="1" applyFont="1" applyFill="1" applyBorder="1"/>
    <xf numFmtId="0" fontId="0" fillId="4" borderId="22" xfId="0" applyNumberFormat="1" applyFont="1" applyFill="1" applyBorder="1"/>
    <xf numFmtId="1" fontId="0" fillId="15" borderId="23" xfId="0" applyNumberFormat="1" applyFont="1" applyFill="1" applyBorder="1"/>
    <xf numFmtId="1" fontId="0" fillId="0" borderId="23" xfId="0" applyNumberFormat="1" applyFont="1" applyBorder="1"/>
    <xf numFmtId="0" fontId="0" fillId="7" borderId="0" xfId="0" applyFill="1" applyAlignment="1"/>
    <xf numFmtId="0" fontId="0" fillId="0" borderId="23" xfId="0" applyNumberFormat="1" applyFont="1" applyFill="1" applyBorder="1"/>
    <xf numFmtId="0" fontId="13" fillId="7" borderId="0" xfId="0" applyNumberFormat="1" applyFont="1" applyFill="1" applyBorder="1" applyAlignment="1" applyProtection="1"/>
    <xf numFmtId="0" fontId="13" fillId="18" borderId="0" xfId="0" applyNumberFormat="1" applyFont="1" applyFill="1" applyBorder="1" applyAlignment="1" applyProtection="1"/>
    <xf numFmtId="0" fontId="13" fillId="0" borderId="23" xfId="0" applyNumberFormat="1" applyFont="1" applyFill="1" applyBorder="1" applyAlignment="1" applyProtection="1"/>
    <xf numFmtId="0" fontId="9" fillId="8" borderId="0" xfId="0" applyFont="1" applyFill="1" applyBorder="1" applyAlignment="1">
      <alignment horizontal="left"/>
    </xf>
    <xf numFmtId="0" fontId="0" fillId="12" borderId="0" xfId="0" applyFill="1"/>
    <xf numFmtId="0" fontId="0" fillId="15" borderId="23" xfId="0" applyFont="1" applyFill="1" applyBorder="1"/>
    <xf numFmtId="165" fontId="0" fillId="15" borderId="24" xfId="0" applyNumberFormat="1" applyFont="1" applyFill="1" applyBorder="1"/>
    <xf numFmtId="0" fontId="0" fillId="0" borderId="23" xfId="0" applyFont="1" applyBorder="1"/>
    <xf numFmtId="165" fontId="0" fillId="0" borderId="24" xfId="0" applyNumberFormat="1" applyFont="1" applyBorder="1"/>
    <xf numFmtId="0" fontId="0" fillId="0" borderId="0" xfId="0" applyFill="1" applyAlignment="1"/>
    <xf numFmtId="0" fontId="0" fillId="0" borderId="0" xfId="0" applyNumberFormat="1" applyFont="1" applyFill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23" xfId="0" applyFill="1" applyBorder="1" applyAlignment="1"/>
    <xf numFmtId="0" fontId="4" fillId="8" borderId="3" xfId="0" applyFont="1" applyFill="1" applyBorder="1" applyAlignment="1">
      <alignment horizontal="center"/>
    </xf>
    <xf numFmtId="0" fontId="12" fillId="13" borderId="26" xfId="0" applyFont="1" applyFill="1" applyBorder="1" applyAlignment="1">
      <alignment horizontal="left" wrapText="1"/>
    </xf>
    <xf numFmtId="0" fontId="12" fillId="13" borderId="27" xfId="0" applyFont="1" applyFill="1" applyBorder="1" applyAlignment="1">
      <alignment horizontal="center" wrapText="1"/>
    </xf>
    <xf numFmtId="0" fontId="12" fillId="13" borderId="28" xfId="0" applyFont="1" applyFill="1" applyBorder="1" applyAlignment="1">
      <alignment horizontal="center" wrapText="1"/>
    </xf>
    <xf numFmtId="1" fontId="12" fillId="13" borderId="28" xfId="0" applyNumberFormat="1" applyFont="1" applyFill="1" applyBorder="1" applyAlignment="1">
      <alignment horizontal="center" wrapText="1"/>
    </xf>
    <xf numFmtId="0" fontId="12" fillId="13" borderId="3" xfId="0" applyFont="1" applyFill="1" applyBorder="1" applyAlignment="1">
      <alignment horizontal="left"/>
    </xf>
    <xf numFmtId="0" fontId="4" fillId="9" borderId="3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12" fillId="13" borderId="29" xfId="0" applyFont="1" applyFill="1" applyBorder="1" applyAlignment="1">
      <alignment horizontal="left"/>
    </xf>
    <xf numFmtId="0" fontId="4" fillId="10" borderId="25" xfId="0" applyFont="1" applyFill="1" applyBorder="1" applyAlignment="1">
      <alignment horizontal="center"/>
    </xf>
    <xf numFmtId="0" fontId="4" fillId="11" borderId="25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12" fillId="13" borderId="30" xfId="0" applyFont="1" applyFill="1" applyBorder="1" applyAlignment="1">
      <alignment horizontal="left"/>
    </xf>
    <xf numFmtId="1" fontId="4" fillId="0" borderId="19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15" fillId="0" borderId="3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left"/>
    </xf>
    <xf numFmtId="0" fontId="12" fillId="8" borderId="0" xfId="0" applyFont="1" applyFill="1" applyBorder="1" applyAlignment="1">
      <alignment horizontal="center"/>
    </xf>
    <xf numFmtId="1" fontId="4" fillId="8" borderId="0" xfId="0" applyNumberFormat="1" applyFont="1" applyFill="1" applyBorder="1" applyAlignment="1">
      <alignment horizontal="center"/>
    </xf>
    <xf numFmtId="1" fontId="15" fillId="8" borderId="0" xfId="0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left"/>
    </xf>
    <xf numFmtId="1" fontId="0" fillId="8" borderId="0" xfId="0" applyNumberFormat="1" applyFill="1" applyBorder="1"/>
    <xf numFmtId="0" fontId="0" fillId="8" borderId="0" xfId="0" applyFill="1" applyBorder="1"/>
    <xf numFmtId="0" fontId="12" fillId="13" borderId="26" xfId="0" applyFont="1" applyFill="1" applyBorder="1" applyAlignment="1">
      <alignment horizontal="center" wrapText="1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12" fillId="13" borderId="17" xfId="0" applyFont="1" applyFill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12" fillId="13" borderId="36" xfId="0" applyFont="1" applyFill="1" applyBorder="1" applyAlignment="1">
      <alignment horizontal="left"/>
    </xf>
    <xf numFmtId="1" fontId="4" fillId="0" borderId="32" xfId="0" applyNumberFormat="1" applyFont="1" applyBorder="1" applyAlignment="1">
      <alignment horizontal="center"/>
    </xf>
    <xf numFmtId="0" fontId="4" fillId="9" borderId="35" xfId="0" applyFont="1" applyFill="1" applyBorder="1" applyAlignment="1">
      <alignment horizontal="center"/>
    </xf>
    <xf numFmtId="1" fontId="12" fillId="13" borderId="27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1" fillId="12" borderId="4" xfId="0" applyFont="1" applyFill="1" applyBorder="1" applyAlignment="1">
      <alignment horizontal="center"/>
    </xf>
    <xf numFmtId="0" fontId="11" fillId="12" borderId="2" xfId="0" applyFont="1" applyFill="1" applyBorder="1" applyAlignment="1">
      <alignment horizontal="center"/>
    </xf>
    <xf numFmtId="0" fontId="11" fillId="12" borderId="21" xfId="0" applyFont="1" applyFill="1" applyBorder="1" applyAlignment="1">
      <alignment horizontal="center"/>
    </xf>
    <xf numFmtId="0" fontId="8" fillId="12" borderId="2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  <xf numFmtId="0" fontId="8" fillId="12" borderId="7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7" borderId="0" xfId="0" applyFont="1" applyFill="1" applyAlignment="1">
      <alignment horizontal="center"/>
    </xf>
    <xf numFmtId="0" fontId="4" fillId="19" borderId="0" xfId="0" applyFont="1" applyFill="1" applyAlignment="1">
      <alignment horizontal="center"/>
    </xf>
    <xf numFmtId="0" fontId="4" fillId="20" borderId="0" xfId="0" applyFont="1" applyFill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5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248647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ED8D-CD90-4BCD-A289-6E007F39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1524001</xdr:colOff>
      <xdr:row>1</xdr:row>
      <xdr:rowOff>147637</xdr:rowOff>
    </xdr:from>
    <xdr:to>
      <xdr:col>18</xdr:col>
      <xdr:colOff>281320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DEDC8-0C93-40E4-B9F1-07FF21B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8151" y="328612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8</xdr:col>
      <xdr:colOff>876300</xdr:colOff>
      <xdr:row>0</xdr:row>
      <xdr:rowOff>0</xdr:rowOff>
    </xdr:from>
    <xdr:to>
      <xdr:col>11</xdr:col>
      <xdr:colOff>853154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210FB0-8D1A-404F-A52C-A5E2A881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4850" y="0"/>
          <a:ext cx="2628900" cy="2124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152399</xdr:rowOff>
    </xdr:from>
    <xdr:to>
      <xdr:col>20</xdr:col>
      <xdr:colOff>381046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D2666-758F-4322-8138-E6B5A775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2663" y="514349"/>
          <a:ext cx="2069851" cy="1581150"/>
        </a:xfrm>
        <a:prstGeom prst="rect">
          <a:avLst/>
        </a:prstGeom>
      </xdr:spPr>
    </xdr:pic>
    <xdr:clientData/>
  </xdr:twoCellAnchor>
  <xdr:twoCellAnchor editAs="oneCell">
    <xdr:from>
      <xdr:col>23</xdr:col>
      <xdr:colOff>719138</xdr:colOff>
      <xdr:row>1</xdr:row>
      <xdr:rowOff>119063</xdr:rowOff>
    </xdr:from>
    <xdr:to>
      <xdr:col>30</xdr:col>
      <xdr:colOff>81960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575D9-96FB-4A3B-808E-D19A2FDE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3288" y="300038"/>
          <a:ext cx="5281613" cy="2028558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161925</xdr:rowOff>
    </xdr:from>
    <xdr:to>
      <xdr:col>23</xdr:col>
      <xdr:colOff>504826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CA88A17F-9562-4766-B35F-30DAD480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0563" y="523875"/>
          <a:ext cx="2538412" cy="153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396614</xdr:colOff>
      <xdr:row>6</xdr:row>
      <xdr:rowOff>23813</xdr:rowOff>
    </xdr:from>
    <xdr:to>
      <xdr:col>32</xdr:col>
      <xdr:colOff>163955</xdr:colOff>
      <xdr:row>14</xdr:row>
      <xdr:rowOff>294815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CCAD6929-88D0-40C0-80AF-A1442BEB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0753" y="1101231"/>
          <a:ext cx="1734800" cy="17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590551</xdr:colOff>
      <xdr:row>0</xdr:row>
      <xdr:rowOff>90487</xdr:rowOff>
    </xdr:from>
    <xdr:to>
      <xdr:col>32</xdr:col>
      <xdr:colOff>91707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2EF38A22-1812-4B9A-833C-F64C8821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1" y="90487"/>
          <a:ext cx="146685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EFD90307-2EAB-4FB7-B31A-B8D5C4F6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2613874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8CC456-A15E-4D7E-A76A-8ADF4D738E19}" name="Men" displayName="Men" ref="A17:I205" totalsRowShown="0" headerRowDxfId="51" dataDxfId="49" headerRowBorderDxfId="50" tableBorderDxfId="48">
  <autoFilter ref="A17:I205" xr:uid="{FC6BF1A5-A625-48B9-996A-7CD301B43B71}"/>
  <sortState xmlns:xlrd2="http://schemas.microsoft.com/office/spreadsheetml/2017/richdata2" ref="A18:I206">
    <sortCondition descending="1" ref="I17:I206"/>
  </sortState>
  <tableColumns count="9">
    <tableColumn id="1" xr3:uid="{B8A59E73-6860-43E6-B3C8-CF8DBDEE5E65}" name="Rider" dataDxfId="47"/>
    <tableColumn id="2" xr3:uid="{B733B39C-FA6A-4DD7-BBB4-8AC528412E9D}" name="R1 XCM O'Hal" dataDxfId="46">
      <calculatedColumnFormula>_xlfn.IFNA(INDEX('R1 XCM OHal'!$V$2:$V$90,MATCH(Men[[#This Row],[Rider]],'R1 XCM OHal'!$F$2:$F$90,0)),"")</calculatedColumnFormula>
    </tableColumn>
    <tableColumn id="3" xr3:uid="{78D24A91-7D50-47F9-B62E-44DA1F011534}" name="R2 XCM Prospect" dataDxfId="45">
      <calculatedColumnFormula>_xlfn.IFNA(INDEX('R2 XCM Prospect'!$K$2:$K$115,MATCH(Men[[#This Row],[Rider]],'R2 XCM Prospect'!$F$2:$F$115,0)),"")</calculatedColumnFormula>
    </tableColumn>
    <tableColumn id="4" xr3:uid="{EE72E3E4-5CCE-45FB-9C9E-20E6F560380A}" name="R3 XCM Craigburn" dataDxfId="44">
      <calculatedColumnFormula>_xlfn.IFNA(INDEX('R3 XCM Craigburn'!$K$2:$K$126,MATCH(Men[[#This Row],[Rider]],'R3 XCM Craigburn'!$E$2:$E$126,0)),"")</calculatedColumnFormula>
    </tableColumn>
    <tableColumn id="5" xr3:uid="{1148678D-6AEB-4010-8019-FBEE67CDE6B8}" name="R4 XCO Eagle" dataDxfId="43">
      <calculatedColumnFormula>_xlfn.IFNA(INDEX('R4 XCO Eagle'!$J$2:$J$126,MATCH(Men[[#This Row],[Rider]],'R4 XCO Eagle'!$E$2:$E$126,0)),"")</calculatedColumnFormula>
    </tableColumn>
    <tableColumn id="6" xr3:uid="{99E06709-298B-4E3D-9D08-0406F4FF5D19}" name="R5 XCO Kinchina" dataDxfId="42">
      <calculatedColumnFormula>_xlfn.IFNA(INDEX('R5 XCO Kinchina'!$J$2:$J$126,MATCH(Men[[#This Row],[Rider]],'R5 XCO Kinchina'!$E$2:$E$126,0)),"")</calculatedColumnFormula>
    </tableColumn>
    <tableColumn id="10" xr3:uid="{D052E8DB-08F3-450E-ACC5-B72FD732668C}" name="R6 XCO Flinders" dataDxfId="41">
      <calculatedColumnFormula>_xlfn.IFNA(INDEX('R6 XCO Flinders'!$J$2:$J$126,MATCH(Men[[#This Row],[Rider]],'R6 XCO Flinders'!$E$2:$E$126,0)),"")</calculatedColumnFormula>
    </tableColumn>
    <tableColumn id="11" xr3:uid="{129C822E-BE49-4BAF-BDD5-06DCB5333645}" name="Number of Rounds" dataDxfId="40">
      <calculatedColumnFormula>6-COUNTBLANK(Men[[#This Row],[R1 XCM O''Hal]:[R6 XCO Flinders]])</calculatedColumnFormula>
    </tableColumn>
    <tableColumn id="7" xr3:uid="{21B7265E-87DC-4542-911F-7ADFA4A0767B}" name="Best 5 of 6_x000a_Total" dataDxfId="39">
      <calculatedColumnFormula array="1">IF(Men[[#This Row],[Number of Rounds]]&lt;=5,SUM(IF(ISNA(B18:G18),0,B18:G18)),SUM(LARGE(B18:G18,{1,2,3,4,5})))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F03A23-1B1A-4D82-A2AA-2E9587E38F97}" name="Women" displayName="Women" ref="L17:T55" totalsRowShown="0" headerRowDxfId="38" dataDxfId="36" headerRowBorderDxfId="37" tableBorderDxfId="35">
  <autoFilter ref="L17:T55" xr:uid="{FE427AD8-F58D-47BE-B1A6-A0F226288E69}"/>
  <sortState xmlns:xlrd2="http://schemas.microsoft.com/office/spreadsheetml/2017/richdata2" ref="L18:T56">
    <sortCondition descending="1" ref="T17:T56"/>
  </sortState>
  <tableColumns count="9">
    <tableColumn id="1" xr3:uid="{B057E2C8-9A05-4986-9EA3-49C07EB53CF5}" name="Rider" dataDxfId="34"/>
    <tableColumn id="2" xr3:uid="{A2F774AC-C5FB-4048-9E6A-1EF6E8FB9853}" name="R1 XCM O'Hal" dataDxfId="33">
      <calculatedColumnFormula>_xlfn.IFNA(INDEX('R1 XCM OHal'!$V$2:$V$90,MATCH(Women[[#This Row],[Rider]],'R1 XCM OHal'!$F$2:$F$90,0)),"")</calculatedColumnFormula>
    </tableColumn>
    <tableColumn id="3" xr3:uid="{8891ACB2-C1D3-4220-B70C-A7B4004D0EED}" name="R2 XCM Prospect" dataDxfId="32">
      <calculatedColumnFormula>_xlfn.IFNA(INDEX('R2 XCM Prospect'!$K$2:$K$115,MATCH(Women[[#This Row],[Rider]],'R2 XCM Prospect'!$F$2:$F$115,0)),"")</calculatedColumnFormula>
    </tableColumn>
    <tableColumn id="4" xr3:uid="{072560A1-D536-4151-BD77-FA439C680799}" name="R3 XCM Craigburn" dataDxfId="31">
      <calculatedColumnFormula>_xlfn.IFNA(INDEX('R3 XCM Craigburn'!$K$2:$K$126,MATCH(Women[[#This Row],[Rider]],'R3 XCM Craigburn'!$E$2:$E$126,0)),"")</calculatedColumnFormula>
    </tableColumn>
    <tableColumn id="5" xr3:uid="{F0C4F201-AFEE-4269-9DEF-7580219256CD}" name="R4 XCO Eagle" dataDxfId="30">
      <calculatedColumnFormula>_xlfn.IFNA(INDEX('R4 XCO Eagle'!$J$2:$J$126,MATCH(Women[[#This Row],[Rider]],'R4 XCO Eagle'!$E$2:$E$126,0)),"")</calculatedColumnFormula>
    </tableColumn>
    <tableColumn id="6" xr3:uid="{3E85D9CA-C02F-4386-8DF0-776E3290CF8F}" name="R5 XCO Kinchina" dataDxfId="29">
      <calculatedColumnFormula>_xlfn.IFNA(INDEX('R5 XCO Kinchina'!$J$2:$J$126,MATCH(Women[[#This Row],[Rider]],'R5 XCO Kinchina'!$E$2:$E$126,0)),"")</calculatedColumnFormula>
    </tableColumn>
    <tableColumn id="8" xr3:uid="{BB1F5C2F-D879-4500-A8CF-A158ED51173E}" name="R6 XCO Flinders" dataDxfId="28">
      <calculatedColumnFormula>_xlfn.IFNA(INDEX('R6 XCO Flinders'!$J$2:$J$126,MATCH(Women[[#This Row],[Rider]],'R6 XCO Flinders'!$E$2:$E$126,0)),"")</calculatedColumnFormula>
    </tableColumn>
    <tableColumn id="7" xr3:uid="{2CA1E6E9-9552-4CBB-81E2-C82723E5E230}" name="Number of Rounds" dataDxfId="27">
      <calculatedColumnFormula>8-COUNTBLANK(#REF!)</calculatedColumnFormula>
    </tableColumn>
    <tableColumn id="11" xr3:uid="{67C967CF-3F33-481A-B403-78E955900180}" name="Best 5 of 6 Total" dataDxfId="26">
      <calculatedColumnFormula array="1">IF(Women[[#This Row],[Number of Rounds]]&lt;=4,SUM(IF(ISNA(M18:R18),0,M18:R18)),SUM(LARGE(M18:R18,{1,2,3,4})))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A60D7FB-04CD-42AF-934A-009060FD260A}" name="Junior" displayName="Junior" ref="W17:AE79" totalsRowShown="0" headerRowDxfId="25" dataDxfId="23" headerRowBorderDxfId="24" tableBorderDxfId="22">
  <autoFilter ref="W17:AE79" xr:uid="{608CC2C1-45D4-4D5B-8FE4-6B68C4C4C748}"/>
  <sortState xmlns:xlrd2="http://schemas.microsoft.com/office/spreadsheetml/2017/richdata2" ref="W18:AE85">
    <sortCondition descending="1" ref="AE17:AE85"/>
  </sortState>
  <tableColumns count="9">
    <tableColumn id="1" xr3:uid="{AA34D76F-09F6-4B96-8EC9-8934CD666C08}" name="Rider" dataDxfId="21"/>
    <tableColumn id="2" xr3:uid="{5804385F-B196-4507-AC1A-6F8FB5F4CF4E}" name="R1 XCM O'Hal" dataDxfId="20">
      <calculatedColumnFormula>_xlfn.IFNA(INDEX('R1 XCM OHal'!$V$2:$V$90,MATCH(Junior[[#This Row],[Rider]],'R1 XCM OHal'!$F$2:$F$90,0)),"")</calculatedColumnFormula>
    </tableColumn>
    <tableColumn id="3" xr3:uid="{67BA6FF6-B03B-4ACF-A5DE-27F8DDE44C21}" name="R2 XCM Prospect" dataDxfId="19">
      <calculatedColumnFormula>_xlfn.IFNA(INDEX('R2 XCM Prospect'!$K$2:$K$115,MATCH(Junior[[#This Row],[Rider]],'R2 XCM Prospect'!$F$2:$F$115,0)),"")</calculatedColumnFormula>
    </tableColumn>
    <tableColumn id="4" xr3:uid="{2C33B407-E419-41F3-A73A-9E4D1F8D893D}" name="R3 XCM Craigburn" dataDxfId="18">
      <calculatedColumnFormula>_xlfn.IFNA(INDEX('R3 XCM Craigburn'!$K$2:$K$126,MATCH(Junior[[#This Row],[Rider]],'R3 XCM Craigburn'!$E$2:$E$126,0)),"")</calculatedColumnFormula>
    </tableColumn>
    <tableColumn id="5" xr3:uid="{73E346F3-AB17-4540-9F6C-6410D7E41A19}" name="R4 XCO Eagle" dataDxfId="17">
      <calculatedColumnFormula>_xlfn.IFNA(INDEX('R4 XCO Eagle'!$J$2:$J$126,MATCH(Junior[[#This Row],[Rider]],'R4 XCO Eagle'!$E$2:$E$126,0)),"")</calculatedColumnFormula>
    </tableColumn>
    <tableColumn id="6" xr3:uid="{F80C2E3D-55AC-4A28-851C-D033E22A576F}" name="R5 XCO Kinchina" dataDxfId="16">
      <calculatedColumnFormula>_xlfn.IFNA(INDEX('R5 XCO Kinchina'!$J$2:$J$126,MATCH(Junior[[#This Row],[Rider]],'R5 XCO Kinchina'!$E$2:$E$126,0)),"")</calculatedColumnFormula>
    </tableColumn>
    <tableColumn id="8" xr3:uid="{CCD6E3AE-2186-4B73-86A0-F8EE8075AD85}" name="R6 XCO Flinders" dataDxfId="15">
      <calculatedColumnFormula>_xlfn.IFNA(INDEX('R6 XCO Flinders'!$J$2:$J$126,MATCH(Junior[[#This Row],[Rider]],'R6 XCO Flinders'!$E$2:$E$126,0)),"")</calculatedColumnFormula>
    </tableColumn>
    <tableColumn id="11" xr3:uid="{47406415-7ECC-4A34-8F78-7324B21F4B6D}" name="Number of Rounds" dataDxfId="14">
      <calculatedColumnFormula>6-COUNTBLANK(Junior[[#This Row],[R1 XCM O''Hal]:[R6 XCO Flinders]])</calculatedColumnFormula>
    </tableColumn>
    <tableColumn id="7" xr3:uid="{8AD00308-85C0-4842-A37E-AE496034A787}" name="Best 5 of 6_x000a_Total" dataDxfId="13">
      <calculatedColumnFormula array="1">IF(Junior[[#This Row],[Number of Rounds]]&lt;=5,SUM(IF(ISNA(X18:AC18),0,X18:AC18)),SUM(LARGE(X18:AC18,{1,2,3,4,5})))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AA22FA-D9CD-4921-8B35-37B065D0F89F}" name="Women510" displayName="Women510" ref="AH17:AP22" totalsRowShown="0" headerRowDxfId="12" dataDxfId="10" headerRowBorderDxfId="11" tableBorderDxfId="9">
  <autoFilter ref="AH17:AP22" xr:uid="{91AA22FA-D9CD-4921-8B35-37B065D0F89F}"/>
  <sortState xmlns:xlrd2="http://schemas.microsoft.com/office/spreadsheetml/2017/richdata2" ref="AH18:AP49">
    <sortCondition descending="1" ref="AP17:AP49"/>
  </sortState>
  <tableColumns count="9">
    <tableColumn id="1" xr3:uid="{8FE23EAA-6EF8-45D7-B12C-07B6D19B6B11}" name="Rider" dataDxfId="8"/>
    <tableColumn id="2" xr3:uid="{4EFB9E35-1D04-4146-A185-66A82EEAAF4E}" name="R1 XCM O'Hal" dataDxfId="7">
      <calculatedColumnFormula>_xlfn.IFNA(INDEX('R1 XCM OHal'!$V$2:$V$90,MATCH(Women510[[#This Row],[Rider]],'R1 XCM OHal'!$F$2:$F$90,0)),"")</calculatedColumnFormula>
    </tableColumn>
    <tableColumn id="3" xr3:uid="{41F22EDF-F78C-4010-BA94-42679C6C72DA}" name="R2 XCM Prospect" dataDxfId="6">
      <calculatedColumnFormula>_xlfn.IFNA(INDEX('R2 XCM Prospect'!$K$2:$K$115,MATCH(Women510[[#This Row],[Rider]],'R2 XCM Prospect'!$F$2:$F$115,0)),"")</calculatedColumnFormula>
    </tableColumn>
    <tableColumn id="4" xr3:uid="{0FF7B6BD-9ED9-4420-A33F-BF6E66E446EE}" name="R3 XCM Craigburn" dataDxfId="5">
      <calculatedColumnFormula>_xlfn.IFNA(INDEX('R3 XCM Craigburn'!$K$2:$K$126,MATCH(Women510[[#This Row],[Rider]],'R3 XCM Craigburn'!$E$2:$E$126,0)),"")</calculatedColumnFormula>
    </tableColumn>
    <tableColumn id="5" xr3:uid="{5816B266-3DE3-4734-B0FE-97C85F423FC8}" name="R4 XCO Eagle" dataDxfId="4">
      <calculatedColumnFormula>_xlfn.IFNA(INDEX('R4 XCO Eagle'!$J$2:$J$126,MATCH(Women510[[#This Row],[Rider]],'R4 XCO Eagle'!$E$2:$E$126,0)),"")</calculatedColumnFormula>
    </tableColumn>
    <tableColumn id="6" xr3:uid="{650D0C97-33AE-4C18-AA5D-0DE001F95D81}" name="R5 XCO Kinchina" dataDxfId="3">
      <calculatedColumnFormula>_xlfn.IFNA(INDEX('R5 XCO Kinchina'!$J$2:$J$126,MATCH(Women510[[#This Row],[Rider]],'R5 XCO Kinchina'!$E$2:$E$126,0)),"")</calculatedColumnFormula>
    </tableColumn>
    <tableColumn id="8" xr3:uid="{270B5587-7610-4876-ACAA-28B258F17BCA}" name="R6 XCO Flinders" dataDxfId="2">
      <calculatedColumnFormula>_xlfn.IFNA(INDEX('R6 XCO Flinders'!$J$2:$J$126,MATCH(Women510[[#This Row],[Rider]],'R6 XCO Flinders'!$E$2:$E$126,0)),"")</calculatedColumnFormula>
    </tableColumn>
    <tableColumn id="7" xr3:uid="{C27F9687-7DF2-4215-9298-4FAC620F9352}" name="Number of Rounds" dataDxfId="1">
      <calculatedColumnFormula>6-COUNTBLANK(Women510[[#This Row],[R1 XCM O''Hal]:[R6 XCO Flinders]])</calculatedColumnFormula>
    </tableColumn>
    <tableColumn id="11" xr3:uid="{6DF52ED9-C874-40FA-A1DB-DA776DC4F14F}" name="Best 5 of 6_x000a_Total" dataDxfId="0">
      <calculatedColumnFormula array="1">IF(Women510[[#This Row],[Number of Rounds]]&lt;=5,SUM(IF(ISNA(AI18:AN18),0,AI18:AN18)),SUM(LARGE(AI18:AN18,{1,2,3,4,5})))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F44"/>
  <sheetViews>
    <sheetView workbookViewId="0">
      <selection activeCell="E14" sqref="E14"/>
    </sheetView>
  </sheetViews>
  <sheetFormatPr defaultRowHeight="15" x14ac:dyDescent="0.25"/>
  <cols>
    <col min="3" max="5" width="21" customWidth="1"/>
    <col min="6" max="6" width="21.42578125" customWidth="1"/>
  </cols>
  <sheetData>
    <row r="1" spans="1:5" x14ac:dyDescent="0.25">
      <c r="A1" s="45" t="s">
        <v>25</v>
      </c>
      <c r="B1" s="45" t="s">
        <v>26</v>
      </c>
      <c r="C1" s="45" t="s">
        <v>27</v>
      </c>
      <c r="D1" s="45" t="s">
        <v>28</v>
      </c>
    </row>
    <row r="2" spans="1:5" x14ac:dyDescent="0.25">
      <c r="A2" t="s">
        <v>0</v>
      </c>
      <c r="B2" t="s">
        <v>7</v>
      </c>
      <c r="C2" t="s">
        <v>9</v>
      </c>
      <c r="D2" t="s">
        <v>10</v>
      </c>
    </row>
    <row r="3" spans="1:5" x14ac:dyDescent="0.25">
      <c r="A3" t="s">
        <v>1</v>
      </c>
      <c r="B3" t="s">
        <v>7</v>
      </c>
      <c r="C3" t="s">
        <v>11</v>
      </c>
      <c r="D3" t="s">
        <v>12</v>
      </c>
    </row>
    <row r="4" spans="1:5" x14ac:dyDescent="0.25">
      <c r="A4" t="s">
        <v>2</v>
      </c>
      <c r="B4" t="s">
        <v>7</v>
      </c>
      <c r="C4" t="s">
        <v>13</v>
      </c>
      <c r="D4" t="s">
        <v>14</v>
      </c>
    </row>
    <row r="5" spans="1:5" x14ac:dyDescent="0.25">
      <c r="A5" t="s">
        <v>3</v>
      </c>
      <c r="B5" t="s">
        <v>8</v>
      </c>
      <c r="C5" t="s">
        <v>15</v>
      </c>
      <c r="D5" t="s">
        <v>16</v>
      </c>
    </row>
    <row r="6" spans="1:5" x14ac:dyDescent="0.25">
      <c r="A6" t="s">
        <v>4</v>
      </c>
      <c r="B6" t="s">
        <v>8</v>
      </c>
      <c r="C6" t="s">
        <v>17</v>
      </c>
      <c r="D6" t="s">
        <v>18</v>
      </c>
    </row>
    <row r="7" spans="1:5" x14ac:dyDescent="0.25">
      <c r="A7" t="s">
        <v>5</v>
      </c>
      <c r="B7" t="s">
        <v>8</v>
      </c>
      <c r="C7" t="s">
        <v>19</v>
      </c>
      <c r="D7" t="s">
        <v>20</v>
      </c>
    </row>
    <row r="8" spans="1:5" x14ac:dyDescent="0.25">
      <c r="A8" s="80" t="s">
        <v>6</v>
      </c>
      <c r="B8" s="80" t="s">
        <v>8</v>
      </c>
      <c r="C8" s="80" t="s">
        <v>21</v>
      </c>
      <c r="D8" s="80" t="s">
        <v>22</v>
      </c>
      <c r="E8" s="80" t="s">
        <v>4075</v>
      </c>
    </row>
    <row r="9" spans="1:5" x14ac:dyDescent="0.25">
      <c r="A9" s="80" t="s">
        <v>24</v>
      </c>
      <c r="B9" s="80" t="s">
        <v>8</v>
      </c>
      <c r="C9" s="80" t="s">
        <v>23</v>
      </c>
      <c r="D9" s="80" t="s">
        <v>22</v>
      </c>
      <c r="E9" s="80" t="s">
        <v>4075</v>
      </c>
    </row>
    <row r="11" spans="1:5" x14ac:dyDescent="0.25">
      <c r="A11" s="45" t="s">
        <v>29</v>
      </c>
      <c r="B11" s="46"/>
      <c r="C11" s="46"/>
      <c r="D11" s="46"/>
    </row>
    <row r="12" spans="1:5" x14ac:dyDescent="0.25">
      <c r="A12" t="s">
        <v>31</v>
      </c>
    </row>
    <row r="13" spans="1:5" x14ac:dyDescent="0.25">
      <c r="A13" s="80" t="s">
        <v>30</v>
      </c>
      <c r="B13" s="80"/>
      <c r="C13" s="80"/>
      <c r="D13" s="80"/>
      <c r="E13" t="s">
        <v>4076</v>
      </c>
    </row>
    <row r="14" spans="1:5" x14ac:dyDescent="0.25">
      <c r="A14" t="s">
        <v>915</v>
      </c>
    </row>
    <row r="27" spans="3:6" x14ac:dyDescent="0.25">
      <c r="C27" s="3"/>
      <c r="D27" s="3"/>
      <c r="E27" s="3"/>
      <c r="F27" s="3"/>
    </row>
    <row r="28" spans="3:6" x14ac:dyDescent="0.25">
      <c r="C28" s="4"/>
      <c r="D28" s="4"/>
      <c r="E28" s="4"/>
      <c r="F28" s="4"/>
    </row>
    <row r="29" spans="3:6" x14ac:dyDescent="0.25">
      <c r="C29" s="4"/>
      <c r="D29" s="4"/>
      <c r="E29" s="4"/>
      <c r="F29" s="4"/>
    </row>
    <row r="30" spans="3:6" x14ac:dyDescent="0.25">
      <c r="C30" s="4"/>
      <c r="D30" s="4"/>
      <c r="E30" s="4"/>
      <c r="F30" s="4"/>
    </row>
    <row r="31" spans="3:6" x14ac:dyDescent="0.25">
      <c r="C31" s="4"/>
      <c r="D31" s="4"/>
      <c r="E31" s="4"/>
      <c r="F31" s="4"/>
    </row>
    <row r="32" spans="3:6" x14ac:dyDescent="0.25">
      <c r="C32" s="4"/>
      <c r="D32" s="4"/>
      <c r="E32" s="4"/>
      <c r="F32" s="4"/>
    </row>
    <row r="33" spans="1:6" x14ac:dyDescent="0.25">
      <c r="C33" s="4"/>
      <c r="D33" s="4"/>
      <c r="E33" s="4"/>
      <c r="F33" s="4"/>
    </row>
    <row r="34" spans="1:6" x14ac:dyDescent="0.25">
      <c r="C34" s="4"/>
      <c r="D34" s="4"/>
      <c r="E34" s="4"/>
      <c r="F34" s="4"/>
    </row>
    <row r="35" spans="1:6" x14ac:dyDescent="0.25">
      <c r="C35" s="4"/>
      <c r="D35" s="4"/>
      <c r="E35" s="4"/>
      <c r="F35" s="4"/>
    </row>
    <row r="37" spans="1:6" x14ac:dyDescent="0.25">
      <c r="A37" s="1"/>
      <c r="D37" s="1"/>
      <c r="E37" s="1"/>
    </row>
    <row r="38" spans="1:6" x14ac:dyDescent="0.25">
      <c r="A38" s="1"/>
      <c r="D38" s="1"/>
      <c r="E38" s="1"/>
    </row>
    <row r="39" spans="1:6" x14ac:dyDescent="0.25">
      <c r="A39" s="1"/>
      <c r="D39" s="1"/>
      <c r="E39" s="1"/>
    </row>
    <row r="40" spans="1:6" x14ac:dyDescent="0.25">
      <c r="A40" s="1"/>
      <c r="D40" s="1"/>
      <c r="E40" s="1"/>
    </row>
    <row r="41" spans="1:6" x14ac:dyDescent="0.25">
      <c r="A41" s="1"/>
      <c r="D41" s="1"/>
      <c r="E41" s="1"/>
    </row>
    <row r="42" spans="1:6" x14ac:dyDescent="0.25">
      <c r="A42" s="1"/>
      <c r="D42" s="1"/>
      <c r="E42" s="1"/>
    </row>
    <row r="43" spans="1:6" x14ac:dyDescent="0.25">
      <c r="A43" s="1"/>
      <c r="D43" s="1"/>
      <c r="E43" s="1"/>
    </row>
    <row r="44" spans="1:6" x14ac:dyDescent="0.25">
      <c r="A44" s="1"/>
      <c r="D44" s="1"/>
      <c r="E44" s="1"/>
    </row>
  </sheetData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880B4-5AD7-45EA-B076-989CBBEC1764}">
  <dimension ref="A1:W108"/>
  <sheetViews>
    <sheetView workbookViewId="0">
      <selection activeCell="J2" sqref="J2"/>
    </sheetView>
  </sheetViews>
  <sheetFormatPr defaultRowHeight="15" x14ac:dyDescent="0.25"/>
  <cols>
    <col min="4" max="4" width="28.5703125" bestFit="1" customWidth="1"/>
    <col min="5" max="5" width="19.5703125" style="1" customWidth="1"/>
    <col min="6" max="6" width="10.5703125" style="1" customWidth="1"/>
    <col min="7" max="8" width="12.5703125" style="1" hidden="1" customWidth="1"/>
    <col min="9" max="9" width="14.28515625" style="1" bestFit="1" customWidth="1"/>
    <col min="10" max="14" width="12.5703125" style="1" customWidth="1"/>
    <col min="17" max="22" width="0" hidden="1" customWidth="1"/>
  </cols>
  <sheetData>
    <row r="1" spans="1:23" x14ac:dyDescent="0.25">
      <c r="A1" s="47" t="s">
        <v>55</v>
      </c>
      <c r="B1" s="47" t="s">
        <v>56</v>
      </c>
      <c r="C1" s="47" t="s">
        <v>57</v>
      </c>
      <c r="D1" s="47" t="s">
        <v>3432</v>
      </c>
      <c r="E1" s="47"/>
      <c r="F1" s="47"/>
      <c r="G1" s="47"/>
      <c r="H1" s="47"/>
      <c r="I1" s="47" t="s">
        <v>55</v>
      </c>
      <c r="J1" s="47" t="s">
        <v>35</v>
      </c>
      <c r="K1" s="47"/>
      <c r="L1" s="47"/>
      <c r="M1" s="47"/>
      <c r="N1" s="47"/>
      <c r="O1" s="47" t="s">
        <v>53</v>
      </c>
      <c r="P1" s="47" t="s">
        <v>58</v>
      </c>
      <c r="Q1" s="47" t="s">
        <v>59</v>
      </c>
      <c r="R1" s="47" t="s">
        <v>60</v>
      </c>
      <c r="S1" s="47" t="s">
        <v>61</v>
      </c>
      <c r="T1" s="47" t="s">
        <v>62</v>
      </c>
      <c r="U1" s="47" t="s">
        <v>63</v>
      </c>
      <c r="V1" s="47" t="s">
        <v>64</v>
      </c>
      <c r="W1" s="47" t="s">
        <v>54</v>
      </c>
    </row>
    <row r="2" spans="1:23" x14ac:dyDescent="0.25">
      <c r="A2" s="47" t="s">
        <v>3069</v>
      </c>
      <c r="B2" s="47">
        <v>401</v>
      </c>
      <c r="C2" s="47">
        <v>1</v>
      </c>
      <c r="D2" s="47" t="s">
        <v>3433</v>
      </c>
      <c r="E2" s="47" t="s">
        <v>3384</v>
      </c>
      <c r="F2" s="47" t="s">
        <v>3369</v>
      </c>
      <c r="G2" s="47"/>
      <c r="H2" s="47"/>
      <c r="I2" s="1" t="s">
        <v>920</v>
      </c>
      <c r="J2" s="47">
        <f>VLOOKUP(C2,'Points Table'!A$3:N$43,IF(I2="A Grade / Juniors",4,IF(I2="B Grade",7,IF(I2="C Grade",10,13))))</f>
        <v>500</v>
      </c>
      <c r="K2" s="47"/>
      <c r="L2" s="47"/>
      <c r="M2" s="47"/>
      <c r="N2" s="47"/>
      <c r="O2" s="47" t="s">
        <v>68</v>
      </c>
      <c r="P2" s="47">
        <v>2</v>
      </c>
      <c r="Q2" s="47" t="s">
        <v>3434</v>
      </c>
      <c r="R2" s="47" t="s">
        <v>3435</v>
      </c>
      <c r="S2" s="47" t="s">
        <v>68</v>
      </c>
      <c r="T2" s="47" t="s">
        <v>68</v>
      </c>
      <c r="U2" s="47" t="s">
        <v>68</v>
      </c>
      <c r="V2" s="47" t="s">
        <v>68</v>
      </c>
      <c r="W2" s="47" t="s">
        <v>3436</v>
      </c>
    </row>
    <row r="3" spans="1:23" x14ac:dyDescent="0.25">
      <c r="A3" s="47" t="s">
        <v>3069</v>
      </c>
      <c r="B3" s="47">
        <v>404</v>
      </c>
      <c r="C3" s="47">
        <v>2</v>
      </c>
      <c r="D3" s="47" t="s">
        <v>3437</v>
      </c>
      <c r="E3" s="47" t="s">
        <v>3383</v>
      </c>
      <c r="F3" s="47" t="s">
        <v>3369</v>
      </c>
      <c r="G3" s="47"/>
      <c r="H3" s="47"/>
      <c r="I3" s="1" t="s">
        <v>920</v>
      </c>
      <c r="J3" s="47">
        <f>VLOOKUP(C3,'Points Table'!A$3:N$43,IF(I3="A Grade / Juniors",4,IF(I3="B Grade",7,IF(I3="C Grade",10,13))))</f>
        <v>450</v>
      </c>
      <c r="K3" s="47"/>
      <c r="L3" s="47"/>
      <c r="M3" s="47"/>
      <c r="N3" s="47"/>
      <c r="O3" s="47" t="s">
        <v>68</v>
      </c>
      <c r="P3" s="47">
        <v>2</v>
      </c>
      <c r="Q3" s="47" t="s">
        <v>3438</v>
      </c>
      <c r="R3" s="47" t="s">
        <v>3439</v>
      </c>
      <c r="S3" s="47" t="s">
        <v>68</v>
      </c>
      <c r="T3" s="47" t="s">
        <v>68</v>
      </c>
      <c r="U3" s="47" t="s">
        <v>68</v>
      </c>
      <c r="V3" s="47" t="s">
        <v>68</v>
      </c>
      <c r="W3" s="47" t="s">
        <v>3440</v>
      </c>
    </row>
    <row r="4" spans="1:23" x14ac:dyDescent="0.25">
      <c r="A4" s="47" t="s">
        <v>3069</v>
      </c>
      <c r="B4" s="47">
        <v>402</v>
      </c>
      <c r="C4" s="47">
        <v>3</v>
      </c>
      <c r="D4" s="47" t="s">
        <v>3441</v>
      </c>
      <c r="E4" s="47" t="s">
        <v>3385</v>
      </c>
      <c r="F4" s="47" t="s">
        <v>3369</v>
      </c>
      <c r="G4" s="47"/>
      <c r="H4" s="47"/>
      <c r="I4" s="1" t="s">
        <v>920</v>
      </c>
      <c r="J4" s="47">
        <f>VLOOKUP(C4,'Points Table'!A$3:N$43,IF(I4="A Grade / Juniors",4,IF(I4="B Grade",7,IF(I4="C Grade",10,13))))</f>
        <v>420</v>
      </c>
      <c r="K4" s="47"/>
      <c r="L4" s="47"/>
      <c r="M4" s="47"/>
      <c r="N4" s="47"/>
      <c r="O4" s="47" t="s">
        <v>68</v>
      </c>
      <c r="P4" s="47">
        <v>2</v>
      </c>
      <c r="Q4" s="47" t="s">
        <v>3442</v>
      </c>
      <c r="R4" s="47" t="s">
        <v>3443</v>
      </c>
      <c r="S4" s="47" t="s">
        <v>68</v>
      </c>
      <c r="T4" s="47" t="s">
        <v>68</v>
      </c>
      <c r="U4" s="47" t="s">
        <v>68</v>
      </c>
      <c r="V4" s="47" t="s">
        <v>68</v>
      </c>
      <c r="W4" s="47" t="s">
        <v>3444</v>
      </c>
    </row>
    <row r="5" spans="1:23" x14ac:dyDescent="0.25">
      <c r="A5" s="47" t="s">
        <v>3069</v>
      </c>
      <c r="B5" s="47">
        <v>408</v>
      </c>
      <c r="C5" s="47">
        <v>4</v>
      </c>
      <c r="D5" s="47" t="s">
        <v>3445</v>
      </c>
      <c r="E5" s="47" t="s">
        <v>4038</v>
      </c>
      <c r="F5" s="47" t="s">
        <v>3369</v>
      </c>
      <c r="G5" s="47"/>
      <c r="H5" s="47"/>
      <c r="I5" s="1" t="s">
        <v>920</v>
      </c>
      <c r="J5" s="47">
        <f>VLOOKUP(C5,'Points Table'!A$3:N$43,IF(I5="A Grade / Juniors",4,IF(I5="B Grade",7,IF(I5="C Grade",10,13))))</f>
        <v>400</v>
      </c>
      <c r="K5" s="47"/>
      <c r="L5" s="47"/>
      <c r="M5" s="47"/>
      <c r="N5" s="47"/>
      <c r="O5" s="47" t="s">
        <v>68</v>
      </c>
      <c r="P5" s="47">
        <v>2</v>
      </c>
      <c r="Q5" s="47" t="s">
        <v>3446</v>
      </c>
      <c r="R5" s="47" t="s">
        <v>3447</v>
      </c>
      <c r="S5" s="47" t="s">
        <v>68</v>
      </c>
      <c r="T5" s="47" t="s">
        <v>68</v>
      </c>
      <c r="U5" s="47" t="s">
        <v>68</v>
      </c>
      <c r="V5" s="47" t="s">
        <v>68</v>
      </c>
      <c r="W5" s="47" t="s">
        <v>3448</v>
      </c>
    </row>
    <row r="6" spans="1:23" x14ac:dyDescent="0.25">
      <c r="A6" s="47" t="s">
        <v>3069</v>
      </c>
      <c r="B6" s="47">
        <v>403</v>
      </c>
      <c r="C6" s="47">
        <v>5</v>
      </c>
      <c r="D6" s="47" t="s">
        <v>3449</v>
      </c>
      <c r="E6" s="47" t="s">
        <v>3387</v>
      </c>
      <c r="F6" s="47" t="s">
        <v>3369</v>
      </c>
      <c r="G6" s="47"/>
      <c r="H6" s="47"/>
      <c r="I6" s="1" t="s">
        <v>920</v>
      </c>
      <c r="J6" s="47">
        <f>VLOOKUP(C6,'Points Table'!A$3:N$43,IF(I6="A Grade / Juniors",4,IF(I6="B Grade",7,IF(I6="C Grade",10,13))))</f>
        <v>390</v>
      </c>
      <c r="K6" s="47"/>
      <c r="L6" s="47"/>
      <c r="M6" s="47"/>
      <c r="N6" s="47"/>
      <c r="O6" s="47" t="s">
        <v>68</v>
      </c>
      <c r="P6" s="47">
        <v>2</v>
      </c>
      <c r="Q6" s="47" t="s">
        <v>3450</v>
      </c>
      <c r="R6" s="47" t="s">
        <v>3451</v>
      </c>
      <c r="S6" s="47" t="s">
        <v>68</v>
      </c>
      <c r="T6" s="47" t="s">
        <v>68</v>
      </c>
      <c r="U6" s="47" t="s">
        <v>68</v>
      </c>
      <c r="V6" s="47" t="s">
        <v>68</v>
      </c>
      <c r="W6" s="47" t="s">
        <v>3452</v>
      </c>
    </row>
    <row r="7" spans="1:23" x14ac:dyDescent="0.25">
      <c r="A7" s="47" t="s">
        <v>3069</v>
      </c>
      <c r="B7" s="47">
        <v>405</v>
      </c>
      <c r="C7" s="47">
        <v>6</v>
      </c>
      <c r="D7" s="47" t="s">
        <v>3453</v>
      </c>
      <c r="E7" s="47" t="s">
        <v>3386</v>
      </c>
      <c r="F7" s="47" t="s">
        <v>3369</v>
      </c>
      <c r="G7" s="47"/>
      <c r="H7" s="47"/>
      <c r="I7" s="1" t="s">
        <v>920</v>
      </c>
      <c r="J7" s="47">
        <f>VLOOKUP(C7,'Points Table'!A$3:N$43,IF(I7="A Grade / Juniors",4,IF(I7="B Grade",7,IF(I7="C Grade",10,13))))</f>
        <v>380</v>
      </c>
      <c r="K7" s="47"/>
      <c r="L7" s="47"/>
      <c r="M7" s="47"/>
      <c r="N7" s="47"/>
      <c r="O7" s="47" t="s">
        <v>68</v>
      </c>
      <c r="P7" s="47">
        <v>2</v>
      </c>
      <c r="Q7" s="47" t="s">
        <v>3454</v>
      </c>
      <c r="R7" s="47" t="s">
        <v>3455</v>
      </c>
      <c r="S7" s="47" t="s">
        <v>68</v>
      </c>
      <c r="T7" s="47" t="s">
        <v>68</v>
      </c>
      <c r="U7" s="47" t="s">
        <v>68</v>
      </c>
      <c r="V7" s="47" t="s">
        <v>68</v>
      </c>
      <c r="W7" s="47" t="s">
        <v>3456</v>
      </c>
    </row>
    <row r="8" spans="1:23" x14ac:dyDescent="0.25">
      <c r="A8" s="47" t="s">
        <v>3069</v>
      </c>
      <c r="B8" s="47">
        <v>409</v>
      </c>
      <c r="C8" s="47">
        <v>7</v>
      </c>
      <c r="D8" s="47" t="s">
        <v>3457</v>
      </c>
      <c r="E8" s="47" t="s">
        <v>4039</v>
      </c>
      <c r="F8" s="47" t="s">
        <v>3369</v>
      </c>
      <c r="G8" s="47"/>
      <c r="H8" s="47"/>
      <c r="I8" s="1" t="s">
        <v>920</v>
      </c>
      <c r="J8" s="47">
        <f>VLOOKUP(C8,'Points Table'!A$3:N$43,IF(I8="A Grade / Juniors",4,IF(I8="B Grade",7,IF(I8="C Grade",10,13))))</f>
        <v>370</v>
      </c>
      <c r="K8" s="47"/>
      <c r="L8" s="47"/>
      <c r="M8" s="47"/>
      <c r="N8" s="47"/>
      <c r="O8" s="47" t="s">
        <v>68</v>
      </c>
      <c r="P8" s="47">
        <v>2</v>
      </c>
      <c r="Q8" s="47" t="s">
        <v>3458</v>
      </c>
      <c r="R8" s="47" t="s">
        <v>3459</v>
      </c>
      <c r="S8" s="47" t="s">
        <v>68</v>
      </c>
      <c r="T8" s="47" t="s">
        <v>68</v>
      </c>
      <c r="U8" s="47" t="s">
        <v>68</v>
      </c>
      <c r="V8" s="47" t="s">
        <v>68</v>
      </c>
      <c r="W8" s="47" t="s">
        <v>3460</v>
      </c>
    </row>
    <row r="9" spans="1:23" x14ac:dyDescent="0.25">
      <c r="A9" s="47" t="s">
        <v>3069</v>
      </c>
      <c r="B9" s="47">
        <v>406</v>
      </c>
      <c r="C9" s="47">
        <v>8</v>
      </c>
      <c r="D9" s="47" t="s">
        <v>3461</v>
      </c>
      <c r="E9" s="47" t="s">
        <v>4040</v>
      </c>
      <c r="F9" s="47" t="s">
        <v>3369</v>
      </c>
      <c r="G9" s="47"/>
      <c r="H9" s="47"/>
      <c r="I9" s="1" t="s">
        <v>920</v>
      </c>
      <c r="J9" s="47">
        <f>VLOOKUP(C9,'Points Table'!A$3:N$43,IF(I9="A Grade / Juniors",4,IF(I9="B Grade",7,IF(I9="C Grade",10,13))))</f>
        <v>360</v>
      </c>
      <c r="K9" s="47"/>
      <c r="L9" s="47"/>
      <c r="M9" s="47"/>
      <c r="N9" s="47"/>
      <c r="O9" s="47" t="s">
        <v>68</v>
      </c>
      <c r="P9" s="47">
        <v>2</v>
      </c>
      <c r="Q9" s="47" t="s">
        <v>3462</v>
      </c>
      <c r="R9" s="47" t="s">
        <v>3463</v>
      </c>
      <c r="S9" s="47" t="s">
        <v>68</v>
      </c>
      <c r="T9" s="47" t="s">
        <v>68</v>
      </c>
      <c r="U9" s="47" t="s">
        <v>68</v>
      </c>
      <c r="V9" s="47" t="s">
        <v>68</v>
      </c>
      <c r="W9" s="47" t="s">
        <v>3464</v>
      </c>
    </row>
    <row r="10" spans="1:23" x14ac:dyDescent="0.25">
      <c r="A10" s="47" t="s">
        <v>3069</v>
      </c>
      <c r="B10" s="47">
        <v>410</v>
      </c>
      <c r="C10" s="47">
        <v>9</v>
      </c>
      <c r="D10" s="47" t="s">
        <v>3465</v>
      </c>
      <c r="E10" s="47" t="s">
        <v>4041</v>
      </c>
      <c r="F10" s="47" t="s">
        <v>3369</v>
      </c>
      <c r="G10" s="47"/>
      <c r="H10" s="47"/>
      <c r="I10" s="1" t="s">
        <v>920</v>
      </c>
      <c r="J10" s="47">
        <f>VLOOKUP(C10,'Points Table'!A$3:N$43,IF(I10="A Grade / Juniors",4,IF(I10="B Grade",7,IF(I10="C Grade",10,13))))</f>
        <v>350</v>
      </c>
      <c r="K10" s="47"/>
      <c r="L10" s="47"/>
      <c r="M10" s="47"/>
      <c r="N10" s="47"/>
      <c r="O10" s="47" t="s">
        <v>68</v>
      </c>
      <c r="P10" s="47">
        <v>2</v>
      </c>
      <c r="Q10" s="47" t="s">
        <v>3466</v>
      </c>
      <c r="R10" s="47" t="s">
        <v>3467</v>
      </c>
      <c r="S10" s="47" t="s">
        <v>68</v>
      </c>
      <c r="T10" s="47" t="s">
        <v>68</v>
      </c>
      <c r="U10" s="47" t="s">
        <v>68</v>
      </c>
      <c r="V10" s="47" t="s">
        <v>68</v>
      </c>
      <c r="W10" s="47" t="s">
        <v>3468</v>
      </c>
    </row>
    <row r="11" spans="1:23" x14ac:dyDescent="0.25">
      <c r="A11" s="47" t="s">
        <v>3069</v>
      </c>
      <c r="B11" s="47">
        <v>407</v>
      </c>
      <c r="C11" s="47">
        <v>10</v>
      </c>
      <c r="D11" s="47" t="s">
        <v>3469</v>
      </c>
      <c r="E11" s="47" t="s">
        <v>3389</v>
      </c>
      <c r="F11" s="47" t="s">
        <v>3369</v>
      </c>
      <c r="G11" s="47"/>
      <c r="H11" s="47"/>
      <c r="I11" s="1" t="s">
        <v>920</v>
      </c>
      <c r="J11" s="47">
        <f>VLOOKUP(C11,'Points Table'!A$3:N$43,IF(I11="A Grade / Juniors",4,IF(I11="B Grade",7,IF(I11="C Grade",10,13))))</f>
        <v>340</v>
      </c>
      <c r="K11" s="47"/>
      <c r="L11" s="47"/>
      <c r="M11" s="47"/>
      <c r="N11" s="47"/>
      <c r="O11" s="47" t="s">
        <v>68</v>
      </c>
      <c r="P11" s="47">
        <v>2</v>
      </c>
      <c r="Q11" s="47" t="s">
        <v>3470</v>
      </c>
      <c r="R11" s="47" t="s">
        <v>3471</v>
      </c>
      <c r="S11" s="47" t="s">
        <v>68</v>
      </c>
      <c r="T11" s="47" t="s">
        <v>68</v>
      </c>
      <c r="U11" s="47" t="s">
        <v>68</v>
      </c>
      <c r="V11" s="47" t="s">
        <v>68</v>
      </c>
      <c r="W11" s="47" t="s">
        <v>3472</v>
      </c>
    </row>
    <row r="12" spans="1:23" x14ac:dyDescent="0.25">
      <c r="A12" s="47" t="s">
        <v>3098</v>
      </c>
      <c r="B12" s="47">
        <v>501</v>
      </c>
      <c r="C12" s="47">
        <v>1</v>
      </c>
      <c r="D12" s="47" t="s">
        <v>3473</v>
      </c>
      <c r="E12" s="47" t="s">
        <v>3391</v>
      </c>
      <c r="F12" s="47" t="s">
        <v>3370</v>
      </c>
      <c r="G12" s="47"/>
      <c r="H12" s="47"/>
      <c r="I12" s="1" t="s">
        <v>920</v>
      </c>
      <c r="J12" s="47">
        <f>VLOOKUP(C12,'Points Table'!A$3:N$43,IF(I12="A Grade / Juniors",4,IF(I12="B Grade",7,IF(I12="C Grade",10,13))))</f>
        <v>500</v>
      </c>
      <c r="K12" s="47"/>
      <c r="L12" s="47"/>
      <c r="M12" s="47"/>
      <c r="N12" s="47"/>
      <c r="O12" s="47" t="s">
        <v>68</v>
      </c>
      <c r="P12" s="47">
        <v>3</v>
      </c>
      <c r="Q12" s="47" t="s">
        <v>3474</v>
      </c>
      <c r="R12" s="47" t="s">
        <v>3475</v>
      </c>
      <c r="S12" s="47" t="s">
        <v>3476</v>
      </c>
      <c r="T12" s="47" t="s">
        <v>68</v>
      </c>
      <c r="U12" s="47" t="s">
        <v>68</v>
      </c>
      <c r="V12" s="47" t="s">
        <v>68</v>
      </c>
      <c r="W12" s="47" t="s">
        <v>3477</v>
      </c>
    </row>
    <row r="13" spans="1:23" x14ac:dyDescent="0.25">
      <c r="A13" s="47" t="s">
        <v>3098</v>
      </c>
      <c r="B13" s="47">
        <v>505</v>
      </c>
      <c r="C13" s="47">
        <v>2</v>
      </c>
      <c r="D13" s="47" t="s">
        <v>3478</v>
      </c>
      <c r="E13" s="47" t="s">
        <v>3392</v>
      </c>
      <c r="F13" s="47" t="s">
        <v>3370</v>
      </c>
      <c r="G13" s="47"/>
      <c r="H13" s="47"/>
      <c r="I13" s="1" t="s">
        <v>920</v>
      </c>
      <c r="J13" s="47">
        <f>VLOOKUP(C13,'Points Table'!A$3:N$43,IF(I13="A Grade / Juniors",4,IF(I13="B Grade",7,IF(I13="C Grade",10,13))))</f>
        <v>450</v>
      </c>
      <c r="K13" s="47"/>
      <c r="L13" s="47"/>
      <c r="M13" s="47"/>
      <c r="N13" s="47"/>
      <c r="O13" s="47" t="s">
        <v>68</v>
      </c>
      <c r="P13" s="47">
        <v>3</v>
      </c>
      <c r="Q13" s="47" t="s">
        <v>3479</v>
      </c>
      <c r="R13" s="47" t="s">
        <v>3480</v>
      </c>
      <c r="S13" s="47" t="s">
        <v>3481</v>
      </c>
      <c r="T13" s="47" t="s">
        <v>68</v>
      </c>
      <c r="U13" s="47" t="s">
        <v>68</v>
      </c>
      <c r="V13" s="47" t="s">
        <v>68</v>
      </c>
      <c r="W13" s="47" t="s">
        <v>3482</v>
      </c>
    </row>
    <row r="14" spans="1:23" x14ac:dyDescent="0.25">
      <c r="A14" s="47" t="s">
        <v>3098</v>
      </c>
      <c r="B14" s="47">
        <v>503</v>
      </c>
      <c r="C14" s="47">
        <v>3</v>
      </c>
      <c r="D14" s="47" t="s">
        <v>3483</v>
      </c>
      <c r="E14" s="47" t="s">
        <v>831</v>
      </c>
      <c r="F14" s="47" t="s">
        <v>3370</v>
      </c>
      <c r="G14" s="47"/>
      <c r="H14" s="47"/>
      <c r="I14" s="1" t="s">
        <v>920</v>
      </c>
      <c r="J14" s="47">
        <f>VLOOKUP(C14,'Points Table'!A$3:N$43,IF(I14="A Grade / Juniors",4,IF(I14="B Grade",7,IF(I14="C Grade",10,13))))</f>
        <v>420</v>
      </c>
      <c r="K14" s="47"/>
      <c r="L14" s="47"/>
      <c r="M14" s="47"/>
      <c r="N14" s="47"/>
      <c r="O14" s="47" t="s">
        <v>68</v>
      </c>
      <c r="P14" s="47">
        <v>3</v>
      </c>
      <c r="Q14" s="47" t="s">
        <v>3484</v>
      </c>
      <c r="R14" s="47" t="s">
        <v>3485</v>
      </c>
      <c r="S14" s="47" t="s">
        <v>3486</v>
      </c>
      <c r="T14" s="47" t="s">
        <v>68</v>
      </c>
      <c r="U14" s="47" t="s">
        <v>68</v>
      </c>
      <c r="V14" s="47" t="s">
        <v>68</v>
      </c>
      <c r="W14" s="47" t="s">
        <v>3487</v>
      </c>
    </row>
    <row r="15" spans="1:23" x14ac:dyDescent="0.25">
      <c r="A15" s="47" t="s">
        <v>3098</v>
      </c>
      <c r="B15" s="47">
        <v>502</v>
      </c>
      <c r="C15" s="47">
        <v>4</v>
      </c>
      <c r="D15" s="47" t="s">
        <v>3488</v>
      </c>
      <c r="E15" s="47" t="s">
        <v>833</v>
      </c>
      <c r="F15" s="47" t="s">
        <v>3370</v>
      </c>
      <c r="G15" s="47"/>
      <c r="H15" s="47"/>
      <c r="I15" s="1" t="s">
        <v>920</v>
      </c>
      <c r="J15" s="47">
        <f>VLOOKUP(C15,'Points Table'!A$3:N$43,IF(I15="A Grade / Juniors",4,IF(I15="B Grade",7,IF(I15="C Grade",10,13))))</f>
        <v>400</v>
      </c>
      <c r="K15" s="47"/>
      <c r="L15" s="47"/>
      <c r="M15" s="47"/>
      <c r="N15" s="47"/>
      <c r="O15" s="47" t="s">
        <v>68</v>
      </c>
      <c r="P15" s="47">
        <v>3</v>
      </c>
      <c r="Q15" s="47" t="s">
        <v>3489</v>
      </c>
      <c r="R15" s="47" t="s">
        <v>3490</v>
      </c>
      <c r="S15" s="47" t="s">
        <v>3491</v>
      </c>
      <c r="T15" s="47" t="s">
        <v>68</v>
      </c>
      <c r="U15" s="47" t="s">
        <v>68</v>
      </c>
      <c r="V15" s="47" t="s">
        <v>68</v>
      </c>
      <c r="W15" s="47" t="s">
        <v>3492</v>
      </c>
    </row>
    <row r="16" spans="1:23" x14ac:dyDescent="0.25">
      <c r="A16" s="47" t="s">
        <v>3098</v>
      </c>
      <c r="B16" s="47">
        <v>504</v>
      </c>
      <c r="C16" s="47">
        <v>5</v>
      </c>
      <c r="D16" s="47" t="s">
        <v>3493</v>
      </c>
      <c r="E16" s="47" t="s">
        <v>832</v>
      </c>
      <c r="F16" s="47" t="s">
        <v>3370</v>
      </c>
      <c r="G16" s="47"/>
      <c r="H16" s="47"/>
      <c r="I16" s="1" t="s">
        <v>920</v>
      </c>
      <c r="J16" s="47">
        <f>VLOOKUP(C16,'Points Table'!A$3:N$43,IF(I16="A Grade / Juniors",4,IF(I16="B Grade",7,IF(I16="C Grade",10,13))))</f>
        <v>390</v>
      </c>
      <c r="K16" s="47"/>
      <c r="L16" s="47"/>
      <c r="M16" s="47"/>
      <c r="N16" s="47"/>
      <c r="O16" s="47" t="s">
        <v>68</v>
      </c>
      <c r="P16" s="47">
        <v>1</v>
      </c>
      <c r="Q16" s="47" t="s">
        <v>3494</v>
      </c>
      <c r="R16" s="47" t="s">
        <v>68</v>
      </c>
      <c r="S16" s="47" t="s">
        <v>68</v>
      </c>
      <c r="T16" s="47" t="s">
        <v>68</v>
      </c>
      <c r="U16" s="47" t="s">
        <v>68</v>
      </c>
      <c r="V16" s="47" t="s">
        <v>68</v>
      </c>
      <c r="W16" s="47" t="s">
        <v>3494</v>
      </c>
    </row>
    <row r="17" spans="1:23" x14ac:dyDescent="0.25">
      <c r="A17" s="47" t="s">
        <v>3151</v>
      </c>
      <c r="B17" s="47">
        <v>710</v>
      </c>
      <c r="C17" s="47">
        <v>1</v>
      </c>
      <c r="D17" s="47" t="s">
        <v>3495</v>
      </c>
      <c r="E17" s="47" t="s">
        <v>1852</v>
      </c>
      <c r="F17" s="47" t="s">
        <v>3371</v>
      </c>
      <c r="G17" s="47"/>
      <c r="H17" s="47"/>
      <c r="I17" s="1" t="s">
        <v>920</v>
      </c>
      <c r="J17" s="47">
        <f>VLOOKUP(C17,'Points Table'!A$3:N$43,IF(I17="A Grade / Juniors",4,IF(I17="B Grade",7,IF(I17="C Grade",10,13))))</f>
        <v>500</v>
      </c>
      <c r="K17" s="47"/>
      <c r="L17" s="47"/>
      <c r="M17" s="47"/>
      <c r="N17" s="47"/>
      <c r="O17" s="47" t="s">
        <v>68</v>
      </c>
      <c r="P17" s="47">
        <v>4</v>
      </c>
      <c r="Q17" s="47" t="s">
        <v>3496</v>
      </c>
      <c r="R17" s="47" t="s">
        <v>3497</v>
      </c>
      <c r="S17" s="47" t="s">
        <v>3498</v>
      </c>
      <c r="T17" s="47" t="s">
        <v>3499</v>
      </c>
      <c r="U17" s="47" t="s">
        <v>68</v>
      </c>
      <c r="V17" s="47" t="s">
        <v>68</v>
      </c>
      <c r="W17" s="47" t="s">
        <v>3500</v>
      </c>
    </row>
    <row r="18" spans="1:23" x14ac:dyDescent="0.25">
      <c r="A18" s="47" t="s">
        <v>3151</v>
      </c>
      <c r="B18" s="47">
        <v>702</v>
      </c>
      <c r="C18" s="47">
        <v>2</v>
      </c>
      <c r="D18" s="47" t="s">
        <v>3501</v>
      </c>
      <c r="E18" s="47" t="s">
        <v>4042</v>
      </c>
      <c r="F18" s="47" t="s">
        <v>3371</v>
      </c>
      <c r="G18" s="47"/>
      <c r="H18" s="47"/>
      <c r="I18" s="1" t="s">
        <v>920</v>
      </c>
      <c r="J18" s="47">
        <f>VLOOKUP(C18,'Points Table'!A$3:N$43,IF(I18="A Grade / Juniors",4,IF(I18="B Grade",7,IF(I18="C Grade",10,13))))</f>
        <v>450</v>
      </c>
      <c r="K18" s="47"/>
      <c r="L18" s="47"/>
      <c r="M18" s="47"/>
      <c r="N18" s="47"/>
      <c r="O18" s="47" t="s">
        <v>68</v>
      </c>
      <c r="P18" s="47">
        <v>4</v>
      </c>
      <c r="Q18" s="47" t="s">
        <v>3502</v>
      </c>
      <c r="R18" s="47" t="s">
        <v>3503</v>
      </c>
      <c r="S18" s="47" t="s">
        <v>3504</v>
      </c>
      <c r="T18" s="47" t="s">
        <v>3505</v>
      </c>
      <c r="U18" s="47" t="s">
        <v>68</v>
      </c>
      <c r="V18" s="47" t="s">
        <v>68</v>
      </c>
      <c r="W18" s="47" t="s">
        <v>3506</v>
      </c>
    </row>
    <row r="19" spans="1:23" x14ac:dyDescent="0.25">
      <c r="A19" s="47" t="s">
        <v>3151</v>
      </c>
      <c r="B19" s="47">
        <v>752</v>
      </c>
      <c r="C19" s="47">
        <v>3</v>
      </c>
      <c r="D19" s="47" t="s">
        <v>3507</v>
      </c>
      <c r="E19" s="47" t="s">
        <v>1855</v>
      </c>
      <c r="F19" s="47" t="s">
        <v>3371</v>
      </c>
      <c r="G19" s="47"/>
      <c r="H19" s="47"/>
      <c r="I19" s="1" t="s">
        <v>920</v>
      </c>
      <c r="J19" s="47">
        <f>VLOOKUP(C19,'Points Table'!A$3:N$43,IF(I19="A Grade / Juniors",4,IF(I19="B Grade",7,IF(I19="C Grade",10,13))))</f>
        <v>420</v>
      </c>
      <c r="K19" s="47"/>
      <c r="L19" s="47"/>
      <c r="M19" s="47"/>
      <c r="N19" s="47"/>
      <c r="O19" s="47" t="s">
        <v>68</v>
      </c>
      <c r="P19" s="47">
        <v>4</v>
      </c>
      <c r="Q19" s="47" t="s">
        <v>3508</v>
      </c>
      <c r="R19" s="47" t="s">
        <v>3509</v>
      </c>
      <c r="S19" s="47" t="s">
        <v>3510</v>
      </c>
      <c r="T19" s="47" t="s">
        <v>3511</v>
      </c>
      <c r="U19" s="47" t="s">
        <v>68</v>
      </c>
      <c r="V19" s="47" t="s">
        <v>68</v>
      </c>
      <c r="W19" s="47" t="s">
        <v>3512</v>
      </c>
    </row>
    <row r="20" spans="1:23" x14ac:dyDescent="0.25">
      <c r="A20" s="47" t="s">
        <v>3151</v>
      </c>
      <c r="B20" s="47">
        <v>709</v>
      </c>
      <c r="C20" s="47">
        <v>4</v>
      </c>
      <c r="D20" s="47" t="s">
        <v>3513</v>
      </c>
      <c r="E20" s="47" t="s">
        <v>3399</v>
      </c>
      <c r="F20" s="47" t="s">
        <v>3371</v>
      </c>
      <c r="G20" s="47"/>
      <c r="H20" s="47"/>
      <c r="I20" s="1" t="s">
        <v>920</v>
      </c>
      <c r="J20" s="47">
        <f>VLOOKUP(C20,'Points Table'!A$3:N$43,IF(I20="A Grade / Juniors",4,IF(I20="B Grade",7,IF(I20="C Grade",10,13))))</f>
        <v>400</v>
      </c>
      <c r="K20" s="47"/>
      <c r="L20" s="47"/>
      <c r="M20" s="47"/>
      <c r="N20" s="47"/>
      <c r="O20" s="47" t="s">
        <v>68</v>
      </c>
      <c r="P20" s="47">
        <v>4</v>
      </c>
      <c r="Q20" s="47" t="s">
        <v>3514</v>
      </c>
      <c r="R20" s="47" t="s">
        <v>3515</v>
      </c>
      <c r="S20" s="47" t="s">
        <v>3516</v>
      </c>
      <c r="T20" s="47" t="s">
        <v>3517</v>
      </c>
      <c r="U20" s="47" t="s">
        <v>68</v>
      </c>
      <c r="V20" s="47" t="s">
        <v>68</v>
      </c>
      <c r="W20" s="47" t="s">
        <v>3518</v>
      </c>
    </row>
    <row r="21" spans="1:23" x14ac:dyDescent="0.25">
      <c r="A21" s="47" t="s">
        <v>3151</v>
      </c>
      <c r="B21" s="47">
        <v>705</v>
      </c>
      <c r="C21" s="47">
        <v>5</v>
      </c>
      <c r="D21" s="47" t="s">
        <v>3519</v>
      </c>
      <c r="E21" s="47" t="s">
        <v>830</v>
      </c>
      <c r="F21" s="47" t="s">
        <v>3371</v>
      </c>
      <c r="G21" s="47"/>
      <c r="H21" s="47"/>
      <c r="I21" s="1" t="s">
        <v>920</v>
      </c>
      <c r="J21" s="47">
        <f>VLOOKUP(C21,'Points Table'!A$3:N$43,IF(I21="A Grade / Juniors",4,IF(I21="B Grade",7,IF(I21="C Grade",10,13))))</f>
        <v>390</v>
      </c>
      <c r="K21" s="47"/>
      <c r="L21" s="47"/>
      <c r="M21" s="47"/>
      <c r="N21" s="47"/>
      <c r="O21" s="47" t="s">
        <v>68</v>
      </c>
      <c r="P21" s="47">
        <v>4</v>
      </c>
      <c r="Q21" s="47" t="s">
        <v>3520</v>
      </c>
      <c r="R21" s="47" t="s">
        <v>3521</v>
      </c>
      <c r="S21" s="47" t="s">
        <v>3522</v>
      </c>
      <c r="T21" s="47" t="s">
        <v>3523</v>
      </c>
      <c r="U21" s="47" t="s">
        <v>68</v>
      </c>
      <c r="V21" s="47" t="s">
        <v>68</v>
      </c>
      <c r="W21" s="47" t="s">
        <v>3524</v>
      </c>
    </row>
    <row r="22" spans="1:23" x14ac:dyDescent="0.25">
      <c r="A22" s="47" t="s">
        <v>3151</v>
      </c>
      <c r="B22" s="47">
        <v>707</v>
      </c>
      <c r="C22" s="47">
        <v>6</v>
      </c>
      <c r="D22" s="47" t="s">
        <v>3525</v>
      </c>
      <c r="E22" s="47" t="s">
        <v>4043</v>
      </c>
      <c r="F22" s="47" t="s">
        <v>3371</v>
      </c>
      <c r="G22" s="47"/>
      <c r="H22" s="47"/>
      <c r="I22" s="1" t="s">
        <v>920</v>
      </c>
      <c r="J22" s="47">
        <f>VLOOKUP(C22,'Points Table'!A$3:N$43,IF(I22="A Grade / Juniors",4,IF(I22="B Grade",7,IF(I22="C Grade",10,13))))</f>
        <v>380</v>
      </c>
      <c r="K22" s="47"/>
      <c r="L22" s="47"/>
      <c r="M22" s="47"/>
      <c r="N22" s="47"/>
      <c r="O22" s="47" t="s">
        <v>68</v>
      </c>
      <c r="P22" s="47">
        <v>4</v>
      </c>
      <c r="Q22" s="47" t="s">
        <v>3446</v>
      </c>
      <c r="R22" s="47" t="s">
        <v>3526</v>
      </c>
      <c r="S22" s="47" t="s">
        <v>3527</v>
      </c>
      <c r="T22" s="47" t="s">
        <v>3451</v>
      </c>
      <c r="U22" s="47" t="s">
        <v>68</v>
      </c>
      <c r="V22" s="47" t="s">
        <v>68</v>
      </c>
      <c r="W22" s="47" t="s">
        <v>3528</v>
      </c>
    </row>
    <row r="23" spans="1:23" x14ac:dyDescent="0.25">
      <c r="A23" s="47" t="s">
        <v>3151</v>
      </c>
      <c r="B23" s="47">
        <v>708</v>
      </c>
      <c r="C23" s="47">
        <v>7</v>
      </c>
      <c r="D23" s="47" t="s">
        <v>3529</v>
      </c>
      <c r="E23" s="47" t="s">
        <v>4044</v>
      </c>
      <c r="F23" s="47" t="s">
        <v>3371</v>
      </c>
      <c r="G23" s="47"/>
      <c r="H23" s="47"/>
      <c r="I23" s="1" t="s">
        <v>920</v>
      </c>
      <c r="J23" s="47">
        <f>VLOOKUP(C23,'Points Table'!A$3:N$43,IF(I23="A Grade / Juniors",4,IF(I23="B Grade",7,IF(I23="C Grade",10,13))))</f>
        <v>370</v>
      </c>
      <c r="K23" s="47"/>
      <c r="L23" s="47"/>
      <c r="M23" s="47"/>
      <c r="N23" s="47"/>
      <c r="O23" s="47" t="s">
        <v>68</v>
      </c>
      <c r="P23" s="47">
        <v>2</v>
      </c>
      <c r="Q23" s="47" t="s">
        <v>3530</v>
      </c>
      <c r="R23" s="47" t="s">
        <v>3531</v>
      </c>
      <c r="S23" s="47" t="s">
        <v>68</v>
      </c>
      <c r="T23" s="47" t="s">
        <v>68</v>
      </c>
      <c r="U23" s="47" t="s">
        <v>68</v>
      </c>
      <c r="V23" s="47" t="s">
        <v>68</v>
      </c>
      <c r="W23" s="47" t="s">
        <v>3532</v>
      </c>
    </row>
    <row r="24" spans="1:23" x14ac:dyDescent="0.25">
      <c r="A24" s="47" t="s">
        <v>3151</v>
      </c>
      <c r="B24" s="47">
        <v>704</v>
      </c>
      <c r="C24" s="47">
        <v>8</v>
      </c>
      <c r="D24" s="47" t="s">
        <v>3533</v>
      </c>
      <c r="E24" s="47" t="s">
        <v>1853</v>
      </c>
      <c r="F24" s="47" t="s">
        <v>3371</v>
      </c>
      <c r="G24" s="47"/>
      <c r="H24" s="47"/>
      <c r="I24" s="1" t="s">
        <v>920</v>
      </c>
      <c r="J24" s="47">
        <f>VLOOKUP(C24,'Points Table'!A$3:N$43,IF(I24="A Grade / Juniors",4,IF(I24="B Grade",7,IF(I24="C Grade",10,13))))</f>
        <v>360</v>
      </c>
      <c r="K24" s="47"/>
      <c r="L24" s="47"/>
      <c r="M24" s="47"/>
      <c r="N24" s="47"/>
      <c r="O24" s="47" t="s">
        <v>68</v>
      </c>
      <c r="P24" s="47">
        <v>1</v>
      </c>
      <c r="Q24" s="47" t="s">
        <v>3534</v>
      </c>
      <c r="R24" s="47" t="s">
        <v>68</v>
      </c>
      <c r="S24" s="47" t="s">
        <v>68</v>
      </c>
      <c r="T24" s="47" t="s">
        <v>68</v>
      </c>
      <c r="U24" s="47" t="s">
        <v>68</v>
      </c>
      <c r="V24" s="47" t="s">
        <v>68</v>
      </c>
      <c r="W24" s="47" t="s">
        <v>3534</v>
      </c>
    </row>
    <row r="25" spans="1:23" x14ac:dyDescent="0.25">
      <c r="A25" s="47" t="s">
        <v>3246</v>
      </c>
      <c r="B25" s="47">
        <v>605</v>
      </c>
      <c r="C25" s="47">
        <v>1</v>
      </c>
      <c r="D25" s="47" t="s">
        <v>3535</v>
      </c>
      <c r="E25" s="47" t="s">
        <v>824</v>
      </c>
      <c r="F25" s="47" t="s">
        <v>3374</v>
      </c>
      <c r="G25" s="47"/>
      <c r="H25" s="47"/>
      <c r="I25" s="1" t="s">
        <v>920</v>
      </c>
      <c r="J25" s="47">
        <f>VLOOKUP(C25,'Points Table'!A$3:N$43,IF(I25="A Grade / Juniors",4,IF(I25="B Grade",7,IF(I25="C Grade",10,13))))</f>
        <v>500</v>
      </c>
      <c r="K25" s="47"/>
      <c r="L25" s="47"/>
      <c r="M25" s="47"/>
      <c r="N25" s="47"/>
      <c r="O25" s="47" t="s">
        <v>68</v>
      </c>
      <c r="P25" s="47">
        <v>4</v>
      </c>
      <c r="Q25" s="47" t="s">
        <v>3536</v>
      </c>
      <c r="R25" s="47" t="s">
        <v>3537</v>
      </c>
      <c r="S25" s="47" t="s">
        <v>3538</v>
      </c>
      <c r="T25" s="47" t="s">
        <v>3539</v>
      </c>
      <c r="U25" s="47" t="s">
        <v>68</v>
      </c>
      <c r="V25" s="47" t="s">
        <v>68</v>
      </c>
      <c r="W25" s="47" t="s">
        <v>3540</v>
      </c>
    </row>
    <row r="26" spans="1:23" x14ac:dyDescent="0.25">
      <c r="A26" s="47" t="s">
        <v>3541</v>
      </c>
      <c r="B26" s="47">
        <v>752</v>
      </c>
      <c r="C26" s="47">
        <v>1</v>
      </c>
      <c r="D26" s="47" t="s">
        <v>3542</v>
      </c>
      <c r="E26" s="47" t="s">
        <v>4045</v>
      </c>
      <c r="F26" s="47" t="s">
        <v>4037</v>
      </c>
      <c r="G26" s="47"/>
      <c r="H26" s="47"/>
      <c r="I26" s="1" t="s">
        <v>920</v>
      </c>
      <c r="J26" s="47">
        <f>VLOOKUP(C26,'Points Table'!A$3:N$43,IF(I26="A Grade / Juniors",4,IF(I26="B Grade",7,IF(I26="C Grade",10,13))))</f>
        <v>500</v>
      </c>
      <c r="K26" s="47"/>
      <c r="L26" s="47"/>
      <c r="M26" s="47"/>
      <c r="N26" s="47"/>
      <c r="O26" s="47" t="s">
        <v>68</v>
      </c>
      <c r="P26" s="47">
        <v>4</v>
      </c>
      <c r="Q26" s="47" t="s">
        <v>3543</v>
      </c>
      <c r="R26" s="47" t="s">
        <v>3544</v>
      </c>
      <c r="S26" s="47" t="s">
        <v>3545</v>
      </c>
      <c r="T26" s="47" t="s">
        <v>3546</v>
      </c>
      <c r="U26" s="47" t="s">
        <v>68</v>
      </c>
      <c r="V26" s="47" t="s">
        <v>68</v>
      </c>
      <c r="W26" s="47" t="s">
        <v>3547</v>
      </c>
    </row>
    <row r="27" spans="1:23" x14ac:dyDescent="0.25">
      <c r="A27" s="47" t="s">
        <v>3251</v>
      </c>
      <c r="B27" s="47">
        <v>52</v>
      </c>
      <c r="C27" s="47">
        <v>1</v>
      </c>
      <c r="D27" s="47" t="s">
        <v>3548</v>
      </c>
      <c r="E27" s="47" t="s">
        <v>3408</v>
      </c>
      <c r="F27" s="47" t="s">
        <v>3375</v>
      </c>
      <c r="G27" s="47"/>
      <c r="H27" s="47"/>
      <c r="I27" s="1" t="s">
        <v>920</v>
      </c>
      <c r="J27" s="47">
        <f>VLOOKUP(C27,'Points Table'!A$3:N$43,IF(I27="A Grade / Juniors",4,IF(I27="B Grade",7,IF(I27="C Grade",10,13))))</f>
        <v>500</v>
      </c>
      <c r="K27" s="47"/>
      <c r="L27" s="47"/>
      <c r="M27" s="47"/>
      <c r="N27" s="47"/>
      <c r="O27" s="47" t="s">
        <v>68</v>
      </c>
      <c r="P27" s="47">
        <v>5</v>
      </c>
      <c r="Q27" s="47" t="s">
        <v>3549</v>
      </c>
      <c r="R27" s="47" t="s">
        <v>3475</v>
      </c>
      <c r="S27" s="47" t="s">
        <v>3550</v>
      </c>
      <c r="T27" s="47" t="s">
        <v>3511</v>
      </c>
      <c r="U27" s="47" t="s">
        <v>3551</v>
      </c>
      <c r="V27" s="47" t="s">
        <v>68</v>
      </c>
      <c r="W27" s="47" t="s">
        <v>3552</v>
      </c>
    </row>
    <row r="28" spans="1:23" x14ac:dyDescent="0.25">
      <c r="A28" s="47" t="s">
        <v>3251</v>
      </c>
      <c r="B28" s="47">
        <v>55</v>
      </c>
      <c r="C28" s="47">
        <v>2</v>
      </c>
      <c r="D28" s="47" t="s">
        <v>3553</v>
      </c>
      <c r="E28" s="47" t="s">
        <v>1896</v>
      </c>
      <c r="F28" s="47" t="s">
        <v>3375</v>
      </c>
      <c r="G28" s="47"/>
      <c r="H28" s="47"/>
      <c r="I28" s="1" t="s">
        <v>920</v>
      </c>
      <c r="J28" s="47">
        <f>VLOOKUP(C28,'Points Table'!A$3:N$43,IF(I28="A Grade / Juniors",4,IF(I28="B Grade",7,IF(I28="C Grade",10,13))))</f>
        <v>450</v>
      </c>
      <c r="K28" s="47"/>
      <c r="L28" s="47"/>
      <c r="M28" s="47"/>
      <c r="N28" s="47"/>
      <c r="O28" s="47" t="s">
        <v>68</v>
      </c>
      <c r="P28" s="47">
        <v>5</v>
      </c>
      <c r="Q28" s="47" t="s">
        <v>3554</v>
      </c>
      <c r="R28" s="47" t="s">
        <v>3555</v>
      </c>
      <c r="S28" s="47" t="s">
        <v>781</v>
      </c>
      <c r="T28" s="47" t="s">
        <v>3556</v>
      </c>
      <c r="U28" s="47" t="s">
        <v>3557</v>
      </c>
      <c r="V28" s="47" t="s">
        <v>68</v>
      </c>
      <c r="W28" s="47" t="s">
        <v>3558</v>
      </c>
    </row>
    <row r="29" spans="1:23" x14ac:dyDescent="0.25">
      <c r="A29" s="47" t="s">
        <v>3251</v>
      </c>
      <c r="B29" s="47">
        <v>51</v>
      </c>
      <c r="C29" s="47">
        <v>3</v>
      </c>
      <c r="D29" s="47" t="s">
        <v>3559</v>
      </c>
      <c r="E29" s="47" t="s">
        <v>3409</v>
      </c>
      <c r="F29" s="47" t="s">
        <v>3375</v>
      </c>
      <c r="G29" s="47"/>
      <c r="H29" s="47"/>
      <c r="I29" s="1" t="s">
        <v>920</v>
      </c>
      <c r="J29" s="47">
        <f>VLOOKUP(C29,'Points Table'!A$3:N$43,IF(I29="A Grade / Juniors",4,IF(I29="B Grade",7,IF(I29="C Grade",10,13))))</f>
        <v>420</v>
      </c>
      <c r="K29" s="47"/>
      <c r="L29" s="47"/>
      <c r="M29" s="47"/>
      <c r="N29" s="47"/>
      <c r="O29" s="47" t="s">
        <v>68</v>
      </c>
      <c r="P29" s="47">
        <v>5</v>
      </c>
      <c r="Q29" s="47" t="s">
        <v>3560</v>
      </c>
      <c r="R29" s="47" t="s">
        <v>3561</v>
      </c>
      <c r="S29" s="47" t="s">
        <v>3562</v>
      </c>
      <c r="T29" s="47" t="s">
        <v>3563</v>
      </c>
      <c r="U29" s="47" t="s">
        <v>3564</v>
      </c>
      <c r="V29" s="47" t="s">
        <v>68</v>
      </c>
      <c r="W29" s="47" t="s">
        <v>3565</v>
      </c>
    </row>
    <row r="30" spans="1:23" x14ac:dyDescent="0.25">
      <c r="A30" s="47" t="s">
        <v>3251</v>
      </c>
      <c r="B30" s="47">
        <v>54</v>
      </c>
      <c r="C30" s="47">
        <v>4</v>
      </c>
      <c r="D30" s="47" t="s">
        <v>3566</v>
      </c>
      <c r="E30" s="47" t="s">
        <v>4046</v>
      </c>
      <c r="F30" s="47" t="s">
        <v>3375</v>
      </c>
      <c r="G30" s="47"/>
      <c r="H30" s="47"/>
      <c r="I30" s="1" t="s">
        <v>920</v>
      </c>
      <c r="J30" s="47">
        <f>VLOOKUP(C30,'Points Table'!A$3:N$43,IF(I30="A Grade / Juniors",4,IF(I30="B Grade",7,IF(I30="C Grade",10,13))))</f>
        <v>400</v>
      </c>
      <c r="K30" s="47"/>
      <c r="L30" s="47"/>
      <c r="M30" s="47"/>
      <c r="N30" s="47"/>
      <c r="O30" s="47" t="s">
        <v>68</v>
      </c>
      <c r="P30" s="47">
        <v>5</v>
      </c>
      <c r="Q30" s="47" t="s">
        <v>3567</v>
      </c>
      <c r="R30" s="47" t="s">
        <v>3568</v>
      </c>
      <c r="S30" s="47" t="s">
        <v>3569</v>
      </c>
      <c r="T30" s="47" t="s">
        <v>3555</v>
      </c>
      <c r="U30" s="47" t="s">
        <v>3570</v>
      </c>
      <c r="V30" s="47" t="s">
        <v>68</v>
      </c>
      <c r="W30" s="47" t="s">
        <v>3571</v>
      </c>
    </row>
    <row r="31" spans="1:23" x14ac:dyDescent="0.25">
      <c r="A31" s="47" t="s">
        <v>3251</v>
      </c>
      <c r="B31" s="47">
        <v>56</v>
      </c>
      <c r="C31" s="47">
        <v>5</v>
      </c>
      <c r="D31" s="47" t="s">
        <v>3572</v>
      </c>
      <c r="E31" s="47" t="s">
        <v>904</v>
      </c>
      <c r="F31" s="47" t="s">
        <v>3375</v>
      </c>
      <c r="G31" s="47"/>
      <c r="H31" s="47"/>
      <c r="I31" s="1" t="s">
        <v>920</v>
      </c>
      <c r="J31" s="47">
        <f>VLOOKUP(C31,'Points Table'!A$3:N$43,IF(I31="A Grade / Juniors",4,IF(I31="B Grade",7,IF(I31="C Grade",10,13))))</f>
        <v>390</v>
      </c>
      <c r="K31" s="47"/>
      <c r="L31" s="47"/>
      <c r="M31" s="47"/>
      <c r="N31" s="47"/>
      <c r="O31" s="47" t="s">
        <v>68</v>
      </c>
      <c r="P31" s="47">
        <v>5</v>
      </c>
      <c r="Q31" s="47" t="s">
        <v>3573</v>
      </c>
      <c r="R31" s="47" t="s">
        <v>3574</v>
      </c>
      <c r="S31" s="47" t="s">
        <v>3575</v>
      </c>
      <c r="T31" s="47" t="s">
        <v>3576</v>
      </c>
      <c r="U31" s="47" t="s">
        <v>3577</v>
      </c>
      <c r="V31" s="47" t="s">
        <v>68</v>
      </c>
      <c r="W31" s="47" t="s">
        <v>3578</v>
      </c>
    </row>
    <row r="32" spans="1:23" x14ac:dyDescent="0.25">
      <c r="A32" s="47" t="s">
        <v>3271</v>
      </c>
      <c r="B32" s="47">
        <v>323</v>
      </c>
      <c r="C32" s="47">
        <v>1</v>
      </c>
      <c r="D32" s="47" t="s">
        <v>3579</v>
      </c>
      <c r="E32" s="47" t="s">
        <v>1897</v>
      </c>
      <c r="F32" s="47" t="s">
        <v>3376</v>
      </c>
      <c r="G32" s="47"/>
      <c r="H32" s="47"/>
      <c r="I32" s="47" t="s">
        <v>36</v>
      </c>
      <c r="J32" s="47">
        <f>VLOOKUP(C32,'Points Table'!A$3:N$43,IF(I32="A Grade / Juniors",4,IF(I32="B Grade",7,IF(I32="C Grade",10,13))))</f>
        <v>400</v>
      </c>
      <c r="K32" s="47"/>
      <c r="L32" s="47"/>
      <c r="M32" s="47"/>
      <c r="N32" s="47"/>
      <c r="O32" s="47" t="s">
        <v>68</v>
      </c>
      <c r="P32" s="47">
        <v>4</v>
      </c>
      <c r="Q32" s="47" t="s">
        <v>3580</v>
      </c>
      <c r="R32" s="47" t="s">
        <v>3581</v>
      </c>
      <c r="S32" s="47" t="s">
        <v>3582</v>
      </c>
      <c r="T32" s="47" t="s">
        <v>3583</v>
      </c>
      <c r="U32" s="47" t="s">
        <v>68</v>
      </c>
      <c r="V32" s="47" t="s">
        <v>68</v>
      </c>
      <c r="W32" s="47" t="s">
        <v>3584</v>
      </c>
    </row>
    <row r="33" spans="1:23" x14ac:dyDescent="0.25">
      <c r="A33" s="47" t="s">
        <v>3271</v>
      </c>
      <c r="B33" s="47">
        <v>350</v>
      </c>
      <c r="C33" s="47">
        <v>2</v>
      </c>
      <c r="D33" s="47" t="s">
        <v>3585</v>
      </c>
      <c r="E33" s="47" t="s">
        <v>4047</v>
      </c>
      <c r="F33" s="47" t="s">
        <v>3376</v>
      </c>
      <c r="G33" s="47"/>
      <c r="H33" s="47"/>
      <c r="I33" s="47" t="s">
        <v>36</v>
      </c>
      <c r="J33" s="47">
        <f>VLOOKUP(C33,'Points Table'!A$3:N$43,IF(I33="A Grade / Juniors",4,IF(I33="B Grade",7,IF(I33="C Grade",10,13))))</f>
        <v>360</v>
      </c>
      <c r="K33" s="47"/>
      <c r="L33" s="47"/>
      <c r="M33" s="47"/>
      <c r="N33" s="47"/>
      <c r="O33" s="47" t="s">
        <v>68</v>
      </c>
      <c r="P33" s="47">
        <v>4</v>
      </c>
      <c r="Q33" s="47" t="s">
        <v>3586</v>
      </c>
      <c r="R33" s="47" t="s">
        <v>3587</v>
      </c>
      <c r="S33" s="47" t="s">
        <v>3588</v>
      </c>
      <c r="T33" s="47" t="s">
        <v>3589</v>
      </c>
      <c r="U33" s="47" t="s">
        <v>68</v>
      </c>
      <c r="V33" s="47" t="s">
        <v>68</v>
      </c>
      <c r="W33" s="47" t="s">
        <v>3590</v>
      </c>
    </row>
    <row r="34" spans="1:23" x14ac:dyDescent="0.25">
      <c r="A34" s="47" t="s">
        <v>3271</v>
      </c>
      <c r="B34" s="47">
        <v>352</v>
      </c>
      <c r="C34" s="47">
        <v>3</v>
      </c>
      <c r="D34" s="47" t="s">
        <v>3591</v>
      </c>
      <c r="E34" s="47" t="s">
        <v>2869</v>
      </c>
      <c r="F34" s="47" t="s">
        <v>3376</v>
      </c>
      <c r="G34" s="47"/>
      <c r="H34" s="47"/>
      <c r="I34" s="47" t="s">
        <v>36</v>
      </c>
      <c r="J34" s="47">
        <f>VLOOKUP(C34,'Points Table'!A$3:N$43,IF(I34="A Grade / Juniors",4,IF(I34="B Grade",7,IF(I34="C Grade",10,13))))</f>
        <v>336</v>
      </c>
      <c r="K34" s="47"/>
      <c r="L34" s="47"/>
      <c r="M34" s="47"/>
      <c r="N34" s="47"/>
      <c r="O34" s="47" t="s">
        <v>68</v>
      </c>
      <c r="P34" s="47">
        <v>2</v>
      </c>
      <c r="Q34" s="47" t="s">
        <v>3592</v>
      </c>
      <c r="R34" s="47" t="s">
        <v>3593</v>
      </c>
      <c r="S34" s="47" t="s">
        <v>68</v>
      </c>
      <c r="T34" s="47" t="s">
        <v>68</v>
      </c>
      <c r="U34" s="47" t="s">
        <v>68</v>
      </c>
      <c r="V34" s="47" t="s">
        <v>68</v>
      </c>
      <c r="W34" s="47" t="s">
        <v>3594</v>
      </c>
    </row>
    <row r="35" spans="1:23" x14ac:dyDescent="0.25">
      <c r="A35" s="47" t="s">
        <v>3271</v>
      </c>
      <c r="B35" s="47">
        <v>351</v>
      </c>
      <c r="C35" s="47">
        <v>4</v>
      </c>
      <c r="D35" s="47" t="s">
        <v>3595</v>
      </c>
      <c r="E35" s="47" t="s">
        <v>2865</v>
      </c>
      <c r="F35" s="47" t="s">
        <v>3376</v>
      </c>
      <c r="G35" s="47"/>
      <c r="H35" s="47"/>
      <c r="I35" s="47" t="s">
        <v>36</v>
      </c>
      <c r="J35" s="47">
        <f>VLOOKUP(C35,'Points Table'!A$3:N$43,IF(I35="A Grade / Juniors",4,IF(I35="B Grade",7,IF(I35="C Grade",10,13))))</f>
        <v>320</v>
      </c>
      <c r="K35" s="47"/>
      <c r="L35" s="47"/>
      <c r="M35" s="47"/>
      <c r="N35" s="47"/>
      <c r="O35" s="47" t="s">
        <v>68</v>
      </c>
      <c r="P35" s="47">
        <v>2</v>
      </c>
      <c r="Q35" s="47" t="s">
        <v>3596</v>
      </c>
      <c r="R35" s="47" t="s">
        <v>3597</v>
      </c>
      <c r="S35" s="47" t="s">
        <v>68</v>
      </c>
      <c r="T35" s="47" t="s">
        <v>68</v>
      </c>
      <c r="U35" s="47" t="s">
        <v>68</v>
      </c>
      <c r="V35" s="47" t="s">
        <v>68</v>
      </c>
      <c r="W35" s="47" t="s">
        <v>3598</v>
      </c>
    </row>
    <row r="36" spans="1:23" x14ac:dyDescent="0.25">
      <c r="A36" s="47" t="s">
        <v>3271</v>
      </c>
      <c r="B36" s="47">
        <v>325</v>
      </c>
      <c r="C36" s="47">
        <v>5</v>
      </c>
      <c r="D36" s="47" t="s">
        <v>3599</v>
      </c>
      <c r="E36" s="47" t="s">
        <v>2866</v>
      </c>
      <c r="F36" s="47" t="s">
        <v>3376</v>
      </c>
      <c r="G36" s="47"/>
      <c r="H36" s="47"/>
      <c r="I36" s="47" t="s">
        <v>36</v>
      </c>
      <c r="J36" s="47">
        <f>VLOOKUP(C36,'Points Table'!A$3:N$43,IF(I36="A Grade / Juniors",4,IF(I36="B Grade",7,IF(I36="C Grade",10,13))))</f>
        <v>312</v>
      </c>
      <c r="K36" s="47"/>
      <c r="L36" s="47"/>
      <c r="M36" s="47"/>
      <c r="N36" s="47"/>
      <c r="O36" s="47" t="s">
        <v>68</v>
      </c>
      <c r="P36" s="47">
        <v>1</v>
      </c>
      <c r="Q36" s="47" t="s">
        <v>572</v>
      </c>
      <c r="R36" s="47" t="s">
        <v>68</v>
      </c>
      <c r="S36" s="47" t="s">
        <v>68</v>
      </c>
      <c r="T36" s="47" t="s">
        <v>68</v>
      </c>
      <c r="U36" s="47" t="s">
        <v>68</v>
      </c>
      <c r="V36" s="47" t="s">
        <v>68</v>
      </c>
      <c r="W36" s="47" t="s">
        <v>572</v>
      </c>
    </row>
    <row r="37" spans="1:23" x14ac:dyDescent="0.25">
      <c r="A37" s="47" t="s">
        <v>3281</v>
      </c>
      <c r="B37" s="47">
        <v>225</v>
      </c>
      <c r="C37" s="47">
        <v>1</v>
      </c>
      <c r="D37" s="47" t="s">
        <v>3600</v>
      </c>
      <c r="E37" s="47" t="s">
        <v>4048</v>
      </c>
      <c r="F37" s="47" t="s">
        <v>3377</v>
      </c>
      <c r="G37" s="47"/>
      <c r="H37" s="47"/>
      <c r="I37" s="47" t="s">
        <v>38</v>
      </c>
      <c r="J37" s="47">
        <f>VLOOKUP(C37,'Points Table'!A$3:N$43,IF(I37="A Grade / Juniors",4,IF(I37="B Grade",7,IF(I37="C Grade",10,13))))</f>
        <v>350</v>
      </c>
      <c r="K37" s="47"/>
      <c r="L37" s="47"/>
      <c r="M37" s="47"/>
      <c r="N37" s="47"/>
      <c r="O37" s="47" t="s">
        <v>68</v>
      </c>
      <c r="P37" s="47">
        <v>3</v>
      </c>
      <c r="Q37" s="47" t="s">
        <v>3601</v>
      </c>
      <c r="R37" s="47" t="s">
        <v>3602</v>
      </c>
      <c r="S37" s="47" t="s">
        <v>3603</v>
      </c>
      <c r="T37" s="47" t="s">
        <v>68</v>
      </c>
      <c r="U37" s="47" t="s">
        <v>68</v>
      </c>
      <c r="V37" s="47" t="s">
        <v>68</v>
      </c>
      <c r="W37" s="47" t="s">
        <v>3604</v>
      </c>
    </row>
    <row r="38" spans="1:23" x14ac:dyDescent="0.25">
      <c r="A38" s="47" t="s">
        <v>3281</v>
      </c>
      <c r="B38" s="47">
        <v>216</v>
      </c>
      <c r="C38" s="47">
        <v>2</v>
      </c>
      <c r="D38" s="47" t="s">
        <v>3605</v>
      </c>
      <c r="E38" s="47" t="s">
        <v>4049</v>
      </c>
      <c r="F38" s="47" t="s">
        <v>3377</v>
      </c>
      <c r="G38" s="47"/>
      <c r="H38" s="47"/>
      <c r="I38" s="47" t="s">
        <v>38</v>
      </c>
      <c r="J38" s="47">
        <f>VLOOKUP(C38,'Points Table'!A$3:N$43,IF(I38="A Grade / Juniors",4,IF(I38="B Grade",7,IF(I38="C Grade",10,13))))</f>
        <v>315</v>
      </c>
      <c r="K38" s="47"/>
      <c r="L38" s="47"/>
      <c r="M38" s="47"/>
      <c r="N38" s="47"/>
      <c r="O38" s="47" t="s">
        <v>68</v>
      </c>
      <c r="P38" s="47">
        <v>3</v>
      </c>
      <c r="Q38" s="47" t="s">
        <v>3606</v>
      </c>
      <c r="R38" s="47" t="s">
        <v>3607</v>
      </c>
      <c r="S38" s="47" t="s">
        <v>3608</v>
      </c>
      <c r="T38" s="47" t="s">
        <v>68</v>
      </c>
      <c r="U38" s="47" t="s">
        <v>68</v>
      </c>
      <c r="V38" s="47" t="s">
        <v>68</v>
      </c>
      <c r="W38" s="47" t="s">
        <v>3609</v>
      </c>
    </row>
    <row r="39" spans="1:23" x14ac:dyDescent="0.25">
      <c r="A39" s="47" t="s">
        <v>3281</v>
      </c>
      <c r="B39" s="47">
        <v>224</v>
      </c>
      <c r="C39" s="47">
        <v>3</v>
      </c>
      <c r="D39" s="47" t="s">
        <v>3610</v>
      </c>
      <c r="E39" s="47" t="s">
        <v>1899</v>
      </c>
      <c r="F39" s="47" t="s">
        <v>3377</v>
      </c>
      <c r="G39" s="47"/>
      <c r="H39" s="47"/>
      <c r="I39" s="47" t="s">
        <v>38</v>
      </c>
      <c r="J39" s="47">
        <f>VLOOKUP(C39,'Points Table'!A$3:N$43,IF(I39="A Grade / Juniors",4,IF(I39="B Grade",7,IF(I39="C Grade",10,13))))</f>
        <v>294</v>
      </c>
      <c r="K39" s="47"/>
      <c r="L39" s="47"/>
      <c r="M39" s="47"/>
      <c r="N39" s="47"/>
      <c r="O39" s="47" t="s">
        <v>68</v>
      </c>
      <c r="P39" s="47">
        <v>3</v>
      </c>
      <c r="Q39" s="47" t="s">
        <v>3611</v>
      </c>
      <c r="R39" s="47" t="s">
        <v>3612</v>
      </c>
      <c r="S39" s="47" t="s">
        <v>3613</v>
      </c>
      <c r="T39" s="47" t="s">
        <v>68</v>
      </c>
      <c r="U39" s="47" t="s">
        <v>68</v>
      </c>
      <c r="V39" s="47" t="s">
        <v>68</v>
      </c>
      <c r="W39" s="47" t="s">
        <v>3614</v>
      </c>
    </row>
    <row r="40" spans="1:23" x14ac:dyDescent="0.25">
      <c r="A40" s="47" t="s">
        <v>3281</v>
      </c>
      <c r="B40" s="47">
        <v>227</v>
      </c>
      <c r="C40" s="47">
        <v>4</v>
      </c>
      <c r="D40" s="47" t="s">
        <v>3615</v>
      </c>
      <c r="E40" s="47" t="s">
        <v>4050</v>
      </c>
      <c r="F40" s="47" t="s">
        <v>3377</v>
      </c>
      <c r="G40" s="47"/>
      <c r="H40" s="47"/>
      <c r="I40" s="47" t="s">
        <v>38</v>
      </c>
      <c r="J40" s="47">
        <f>VLOOKUP(C40,'Points Table'!A$3:N$43,IF(I40="A Grade / Juniors",4,IF(I40="B Grade",7,IF(I40="C Grade",10,13))))</f>
        <v>280</v>
      </c>
      <c r="K40" s="47"/>
      <c r="L40" s="47"/>
      <c r="M40" s="47"/>
      <c r="N40" s="47"/>
      <c r="O40" s="47" t="s">
        <v>68</v>
      </c>
      <c r="P40" s="47">
        <v>3</v>
      </c>
      <c r="Q40" s="47" t="s">
        <v>3616</v>
      </c>
      <c r="R40" s="47" t="s">
        <v>3617</v>
      </c>
      <c r="S40" s="47" t="s">
        <v>3618</v>
      </c>
      <c r="T40" s="47" t="s">
        <v>68</v>
      </c>
      <c r="U40" s="47" t="s">
        <v>68</v>
      </c>
      <c r="V40" s="47" t="s">
        <v>68</v>
      </c>
      <c r="W40" s="47" t="s">
        <v>3619</v>
      </c>
    </row>
    <row r="41" spans="1:23" x14ac:dyDescent="0.25">
      <c r="A41" s="47" t="s">
        <v>3284</v>
      </c>
      <c r="B41" s="47">
        <v>13</v>
      </c>
      <c r="C41" s="47">
        <v>1</v>
      </c>
      <c r="D41" s="47" t="s">
        <v>3620</v>
      </c>
      <c r="E41" s="65" t="s">
        <v>1860</v>
      </c>
      <c r="F41" s="47" t="s">
        <v>3378</v>
      </c>
      <c r="G41" s="47"/>
      <c r="H41" s="47"/>
      <c r="I41" s="1" t="s">
        <v>920</v>
      </c>
      <c r="J41" s="47">
        <f>VLOOKUP(C41,'Points Table'!A$3:N$43,IF(I41="A Grade / Juniors",4,IF(I41="B Grade",7,IF(I41="C Grade",10,13))))</f>
        <v>500</v>
      </c>
      <c r="K41" s="47"/>
      <c r="L41" s="47"/>
      <c r="M41" s="47"/>
      <c r="N41" s="47"/>
      <c r="O41" s="47" t="s">
        <v>68</v>
      </c>
      <c r="P41" s="47">
        <v>6</v>
      </c>
      <c r="Q41" s="47" t="s">
        <v>3621</v>
      </c>
      <c r="R41" s="47" t="s">
        <v>3622</v>
      </c>
      <c r="S41" s="47" t="s">
        <v>3623</v>
      </c>
      <c r="T41" s="47" t="s">
        <v>3624</v>
      </c>
      <c r="U41" s="47" t="s">
        <v>3625</v>
      </c>
      <c r="V41" s="47" t="s">
        <v>3626</v>
      </c>
      <c r="W41" s="47" t="s">
        <v>3627</v>
      </c>
    </row>
    <row r="42" spans="1:23" x14ac:dyDescent="0.25">
      <c r="A42" s="47" t="s">
        <v>3284</v>
      </c>
      <c r="B42" s="47">
        <v>6</v>
      </c>
      <c r="C42" s="47">
        <v>2</v>
      </c>
      <c r="D42" s="47" t="s">
        <v>3628</v>
      </c>
      <c r="E42" s="47" t="s">
        <v>4051</v>
      </c>
      <c r="F42" s="47" t="s">
        <v>3378</v>
      </c>
      <c r="G42" s="47"/>
      <c r="H42" s="47"/>
      <c r="I42" s="1" t="s">
        <v>920</v>
      </c>
      <c r="J42" s="47">
        <f>VLOOKUP(C42,'Points Table'!A$3:N$43,IF(I42="A Grade / Juniors",4,IF(I42="B Grade",7,IF(I42="C Grade",10,13))))</f>
        <v>450</v>
      </c>
      <c r="K42" s="47"/>
      <c r="L42" s="47"/>
      <c r="M42" s="47"/>
      <c r="N42" s="47"/>
      <c r="O42" s="47" t="s">
        <v>68</v>
      </c>
      <c r="P42" s="47">
        <v>6</v>
      </c>
      <c r="Q42" s="47" t="s">
        <v>3629</v>
      </c>
      <c r="R42" s="47" t="s">
        <v>3630</v>
      </c>
      <c r="S42" s="47" t="s">
        <v>3631</v>
      </c>
      <c r="T42" s="47" t="s">
        <v>3632</v>
      </c>
      <c r="U42" s="47" t="s">
        <v>3633</v>
      </c>
      <c r="V42" s="47" t="s">
        <v>3634</v>
      </c>
      <c r="W42" s="47" t="s">
        <v>3635</v>
      </c>
    </row>
    <row r="43" spans="1:23" x14ac:dyDescent="0.25">
      <c r="A43" s="47" t="s">
        <v>3284</v>
      </c>
      <c r="B43" s="47">
        <v>4</v>
      </c>
      <c r="C43" s="47">
        <v>3</v>
      </c>
      <c r="D43" s="47" t="s">
        <v>3636</v>
      </c>
      <c r="E43" s="65" t="s">
        <v>846</v>
      </c>
      <c r="F43" s="47" t="s">
        <v>3378</v>
      </c>
      <c r="G43" s="47"/>
      <c r="H43" s="47"/>
      <c r="I43" s="1" t="s">
        <v>920</v>
      </c>
      <c r="J43" s="47">
        <f>VLOOKUP(C43,'Points Table'!A$3:N$43,IF(I43="A Grade / Juniors",4,IF(I43="B Grade",7,IF(I43="C Grade",10,13))))</f>
        <v>420</v>
      </c>
      <c r="K43" s="47"/>
      <c r="L43" s="47"/>
      <c r="M43" s="47"/>
      <c r="N43" s="47"/>
      <c r="O43" s="47" t="s">
        <v>68</v>
      </c>
      <c r="P43" s="47">
        <v>6</v>
      </c>
      <c r="Q43" s="47" t="s">
        <v>3637</v>
      </c>
      <c r="R43" s="47" t="s">
        <v>3638</v>
      </c>
      <c r="S43" s="47" t="s">
        <v>3639</v>
      </c>
      <c r="T43" s="47" t="s">
        <v>3640</v>
      </c>
      <c r="U43" s="47" t="s">
        <v>3641</v>
      </c>
      <c r="V43" s="47" t="s">
        <v>3642</v>
      </c>
      <c r="W43" s="47" t="s">
        <v>3643</v>
      </c>
    </row>
    <row r="44" spans="1:23" x14ac:dyDescent="0.25">
      <c r="A44" s="47" t="s">
        <v>3284</v>
      </c>
      <c r="B44" s="47">
        <v>1</v>
      </c>
      <c r="C44" s="47">
        <v>4</v>
      </c>
      <c r="D44" s="47" t="s">
        <v>3644</v>
      </c>
      <c r="E44" s="75" t="s">
        <v>3413</v>
      </c>
      <c r="F44" s="47" t="s">
        <v>3378</v>
      </c>
      <c r="G44" s="47"/>
      <c r="H44" s="47"/>
      <c r="I44" s="1" t="s">
        <v>920</v>
      </c>
      <c r="J44" s="47">
        <f>VLOOKUP(C44,'Points Table'!A$3:N$43,IF(I44="A Grade / Juniors",4,IF(I44="B Grade",7,IF(I44="C Grade",10,13))))</f>
        <v>400</v>
      </c>
      <c r="K44" s="47"/>
      <c r="L44" s="47"/>
      <c r="M44" s="47"/>
      <c r="N44" s="47"/>
      <c r="O44" s="47" t="s">
        <v>68</v>
      </c>
      <c r="P44" s="47">
        <v>6</v>
      </c>
      <c r="Q44" s="47" t="s">
        <v>3645</v>
      </c>
      <c r="R44" s="47" t="s">
        <v>3646</v>
      </c>
      <c r="S44" s="47" t="s">
        <v>3647</v>
      </c>
      <c r="T44" s="47" t="s">
        <v>3648</v>
      </c>
      <c r="U44" s="47" t="s">
        <v>3649</v>
      </c>
      <c r="V44" s="47" t="s">
        <v>3650</v>
      </c>
      <c r="W44" s="47" t="s">
        <v>3651</v>
      </c>
    </row>
    <row r="45" spans="1:23" x14ac:dyDescent="0.25">
      <c r="A45" s="47" t="s">
        <v>3284</v>
      </c>
      <c r="B45" s="47">
        <v>9</v>
      </c>
      <c r="C45" s="47">
        <v>5</v>
      </c>
      <c r="D45" s="47" t="s">
        <v>3652</v>
      </c>
      <c r="E45" s="75" t="s">
        <v>845</v>
      </c>
      <c r="F45" s="47" t="s">
        <v>3378</v>
      </c>
      <c r="G45" s="47"/>
      <c r="H45" s="47"/>
      <c r="I45" s="1" t="s">
        <v>920</v>
      </c>
      <c r="J45" s="47">
        <f>VLOOKUP(C45,'Points Table'!A$3:N$43,IF(I45="A Grade / Juniors",4,IF(I45="B Grade",7,IF(I45="C Grade",10,13))))</f>
        <v>390</v>
      </c>
      <c r="K45" s="47"/>
      <c r="L45" s="47"/>
      <c r="M45" s="47"/>
      <c r="N45" s="47"/>
      <c r="O45" s="47" t="s">
        <v>68</v>
      </c>
      <c r="P45" s="47">
        <v>6</v>
      </c>
      <c r="Q45" s="47" t="s">
        <v>3653</v>
      </c>
      <c r="R45" s="47" t="s">
        <v>3654</v>
      </c>
      <c r="S45" s="47" t="s">
        <v>3655</v>
      </c>
      <c r="T45" s="47" t="s">
        <v>3656</v>
      </c>
      <c r="U45" s="47" t="s">
        <v>1928</v>
      </c>
      <c r="V45" s="47" t="s">
        <v>3657</v>
      </c>
      <c r="W45" s="47" t="s">
        <v>3658</v>
      </c>
    </row>
    <row r="46" spans="1:23" x14ac:dyDescent="0.25">
      <c r="A46" s="47" t="s">
        <v>3284</v>
      </c>
      <c r="B46" s="47">
        <v>7</v>
      </c>
      <c r="C46" s="47">
        <v>6</v>
      </c>
      <c r="D46" s="47" t="s">
        <v>3659</v>
      </c>
      <c r="E46" s="47" t="s">
        <v>4052</v>
      </c>
      <c r="F46" s="47" t="s">
        <v>3378</v>
      </c>
      <c r="G46" s="47"/>
      <c r="H46" s="47"/>
      <c r="I46" s="1" t="s">
        <v>920</v>
      </c>
      <c r="J46" s="47">
        <f>VLOOKUP(C46,'Points Table'!A$3:N$43,IF(I46="A Grade / Juniors",4,IF(I46="B Grade",7,IF(I46="C Grade",10,13))))</f>
        <v>380</v>
      </c>
      <c r="K46" s="47"/>
      <c r="L46" s="47"/>
      <c r="M46" s="47"/>
      <c r="N46" s="47"/>
      <c r="O46" s="47" t="s">
        <v>68</v>
      </c>
      <c r="P46" s="47">
        <v>6</v>
      </c>
      <c r="Q46" s="47" t="s">
        <v>3660</v>
      </c>
      <c r="R46" s="47" t="s">
        <v>3661</v>
      </c>
      <c r="S46" s="47" t="s">
        <v>3662</v>
      </c>
      <c r="T46" s="47" t="s">
        <v>3663</v>
      </c>
      <c r="U46" s="47" t="s">
        <v>3664</v>
      </c>
      <c r="V46" s="47" t="s">
        <v>3665</v>
      </c>
      <c r="W46" s="47" t="s">
        <v>3666</v>
      </c>
    </row>
    <row r="47" spans="1:23" x14ac:dyDescent="0.25">
      <c r="A47" s="47" t="s">
        <v>3284</v>
      </c>
      <c r="B47" s="47">
        <v>15</v>
      </c>
      <c r="C47" s="47">
        <v>7</v>
      </c>
      <c r="D47" s="47" t="s">
        <v>3667</v>
      </c>
      <c r="E47" s="47" t="s">
        <v>4053</v>
      </c>
      <c r="F47" s="47" t="s">
        <v>3378</v>
      </c>
      <c r="G47" s="47"/>
      <c r="H47" s="47"/>
      <c r="I47" s="1" t="s">
        <v>920</v>
      </c>
      <c r="J47" s="47">
        <f>VLOOKUP(C47,'Points Table'!A$3:N$43,IF(I47="A Grade / Juniors",4,IF(I47="B Grade",7,IF(I47="C Grade",10,13))))</f>
        <v>370</v>
      </c>
      <c r="K47" s="47"/>
      <c r="L47" s="47"/>
      <c r="M47" s="47"/>
      <c r="N47" s="47"/>
      <c r="O47" s="47" t="s">
        <v>68</v>
      </c>
      <c r="P47" s="47">
        <v>6</v>
      </c>
      <c r="Q47" s="47" t="s">
        <v>3668</v>
      </c>
      <c r="R47" s="47" t="s">
        <v>1908</v>
      </c>
      <c r="S47" s="47" t="s">
        <v>3669</v>
      </c>
      <c r="T47" s="47" t="s">
        <v>3670</v>
      </c>
      <c r="U47" s="47" t="s">
        <v>3671</v>
      </c>
      <c r="V47" s="47" t="s">
        <v>3672</v>
      </c>
      <c r="W47" s="47" t="s">
        <v>3673</v>
      </c>
    </row>
    <row r="48" spans="1:23" x14ac:dyDescent="0.25">
      <c r="A48" s="47" t="s">
        <v>3284</v>
      </c>
      <c r="B48" s="47">
        <v>50</v>
      </c>
      <c r="C48" s="47">
        <v>8</v>
      </c>
      <c r="D48" s="47" t="s">
        <v>3674</v>
      </c>
      <c r="E48" s="75" t="s">
        <v>1869</v>
      </c>
      <c r="F48" s="47" t="s">
        <v>3378</v>
      </c>
      <c r="G48" s="47"/>
      <c r="H48" s="47"/>
      <c r="I48" s="1" t="s">
        <v>920</v>
      </c>
      <c r="J48" s="47">
        <f>VLOOKUP(C48,'Points Table'!A$3:N$43,IF(I48="A Grade / Juniors",4,IF(I48="B Grade",7,IF(I48="C Grade",10,13))))</f>
        <v>360</v>
      </c>
      <c r="K48" s="47"/>
      <c r="L48" s="47"/>
      <c r="M48" s="47"/>
      <c r="N48" s="47"/>
      <c r="O48" s="47" t="s">
        <v>68</v>
      </c>
      <c r="P48" s="47">
        <v>6</v>
      </c>
      <c r="Q48" s="47" t="s">
        <v>3675</v>
      </c>
      <c r="R48" s="47" t="s">
        <v>3676</v>
      </c>
      <c r="S48" s="47" t="s">
        <v>3677</v>
      </c>
      <c r="T48" s="47" t="s">
        <v>3678</v>
      </c>
      <c r="U48" s="47" t="s">
        <v>3679</v>
      </c>
      <c r="V48" s="47" t="s">
        <v>3680</v>
      </c>
      <c r="W48" s="47" t="s">
        <v>3681</v>
      </c>
    </row>
    <row r="49" spans="1:23" x14ac:dyDescent="0.25">
      <c r="A49" s="47" t="s">
        <v>3284</v>
      </c>
      <c r="B49" s="47">
        <v>8</v>
      </c>
      <c r="C49" s="47">
        <v>9</v>
      </c>
      <c r="D49" s="47" t="s">
        <v>3682</v>
      </c>
      <c r="E49" s="75" t="s">
        <v>1862</v>
      </c>
      <c r="F49" s="47" t="s">
        <v>3378</v>
      </c>
      <c r="G49" s="47"/>
      <c r="H49" s="47"/>
      <c r="I49" s="1" t="s">
        <v>920</v>
      </c>
      <c r="J49" s="47">
        <f>VLOOKUP(C49,'Points Table'!A$3:N$43,IF(I49="A Grade / Juniors",4,IF(I49="B Grade",7,IF(I49="C Grade",10,13))))</f>
        <v>350</v>
      </c>
      <c r="K49" s="47"/>
      <c r="L49" s="47"/>
      <c r="M49" s="47"/>
      <c r="N49" s="47"/>
      <c r="O49" s="47" t="s">
        <v>68</v>
      </c>
      <c r="P49" s="47">
        <v>6</v>
      </c>
      <c r="Q49" s="47" t="s">
        <v>3683</v>
      </c>
      <c r="R49" s="47" t="s">
        <v>3684</v>
      </c>
      <c r="S49" s="47" t="s">
        <v>3685</v>
      </c>
      <c r="T49" s="47" t="s">
        <v>3686</v>
      </c>
      <c r="U49" s="47" t="s">
        <v>3687</v>
      </c>
      <c r="V49" s="47" t="s">
        <v>3688</v>
      </c>
      <c r="W49" s="47" t="s">
        <v>3689</v>
      </c>
    </row>
    <row r="50" spans="1:23" x14ac:dyDescent="0.25">
      <c r="A50" s="47" t="s">
        <v>3284</v>
      </c>
      <c r="B50" s="47">
        <v>5</v>
      </c>
      <c r="C50" s="47">
        <v>10</v>
      </c>
      <c r="D50" s="47" t="s">
        <v>3690</v>
      </c>
      <c r="E50" s="75" t="s">
        <v>2860</v>
      </c>
      <c r="F50" s="47" t="s">
        <v>3378</v>
      </c>
      <c r="G50" s="47"/>
      <c r="H50" s="47"/>
      <c r="I50" s="1" t="s">
        <v>920</v>
      </c>
      <c r="J50" s="47">
        <f>VLOOKUP(C50,'Points Table'!A$3:N$43,IF(I50="A Grade / Juniors",4,IF(I50="B Grade",7,IF(I50="C Grade",10,13))))</f>
        <v>340</v>
      </c>
      <c r="K50" s="47"/>
      <c r="L50" s="47"/>
      <c r="M50" s="47"/>
      <c r="N50" s="47"/>
      <c r="O50" s="47" t="s">
        <v>68</v>
      </c>
      <c r="P50" s="47">
        <v>6</v>
      </c>
      <c r="Q50" s="47" t="s">
        <v>3691</v>
      </c>
      <c r="R50" s="47" t="s">
        <v>3692</v>
      </c>
      <c r="S50" s="47" t="s">
        <v>3693</v>
      </c>
      <c r="T50" s="47" t="s">
        <v>3694</v>
      </c>
      <c r="U50" s="47" t="s">
        <v>3695</v>
      </c>
      <c r="V50" s="47" t="s">
        <v>3696</v>
      </c>
      <c r="W50" s="47" t="s">
        <v>3689</v>
      </c>
    </row>
    <row r="51" spans="1:23" x14ac:dyDescent="0.25">
      <c r="A51" s="47" t="s">
        <v>3284</v>
      </c>
      <c r="B51" s="47">
        <v>14</v>
      </c>
      <c r="C51" s="47">
        <v>11</v>
      </c>
      <c r="D51" s="47" t="s">
        <v>3697</v>
      </c>
      <c r="E51" s="47" t="s">
        <v>839</v>
      </c>
      <c r="F51" s="47" t="s">
        <v>3378</v>
      </c>
      <c r="G51" s="47"/>
      <c r="H51" s="47"/>
      <c r="I51" s="1" t="s">
        <v>920</v>
      </c>
      <c r="J51" s="47">
        <f>VLOOKUP(C51,'Points Table'!A$3:N$43,IF(I51="A Grade / Juniors",4,IF(I51="B Grade",7,IF(I51="C Grade",10,13))))</f>
        <v>330</v>
      </c>
      <c r="K51" s="47"/>
      <c r="L51" s="47"/>
      <c r="M51" s="47"/>
      <c r="N51" s="47"/>
      <c r="O51" s="47" t="s">
        <v>68</v>
      </c>
      <c r="P51" s="47">
        <v>6</v>
      </c>
      <c r="Q51" s="47" t="s">
        <v>3698</v>
      </c>
      <c r="R51" s="47" t="s">
        <v>3699</v>
      </c>
      <c r="S51" s="47" t="s">
        <v>3700</v>
      </c>
      <c r="T51" s="47" t="s">
        <v>3701</v>
      </c>
      <c r="U51" s="47" t="s">
        <v>3702</v>
      </c>
      <c r="V51" s="47" t="s">
        <v>3703</v>
      </c>
      <c r="W51" s="47" t="s">
        <v>3704</v>
      </c>
    </row>
    <row r="52" spans="1:23" x14ac:dyDescent="0.25">
      <c r="A52" s="47" t="s">
        <v>3284</v>
      </c>
      <c r="B52" s="47">
        <v>12</v>
      </c>
      <c r="C52" s="47">
        <v>12</v>
      </c>
      <c r="D52" s="47" t="s">
        <v>3705</v>
      </c>
      <c r="E52" s="75" t="s">
        <v>1863</v>
      </c>
      <c r="F52" s="47" t="s">
        <v>3378</v>
      </c>
      <c r="G52" s="47"/>
      <c r="H52" s="47"/>
      <c r="I52" s="1" t="s">
        <v>920</v>
      </c>
      <c r="J52" s="47">
        <f>VLOOKUP(C52,'Points Table'!A$3:N$43,IF(I52="A Grade / Juniors",4,IF(I52="B Grade",7,IF(I52="C Grade",10,13))))</f>
        <v>320</v>
      </c>
      <c r="K52" s="47"/>
      <c r="L52" s="47"/>
      <c r="M52" s="47"/>
      <c r="N52" s="47"/>
      <c r="O52" s="47" t="s">
        <v>68</v>
      </c>
      <c r="P52" s="47">
        <v>6</v>
      </c>
      <c r="Q52" s="47" t="s">
        <v>3706</v>
      </c>
      <c r="R52" s="47" t="s">
        <v>3707</v>
      </c>
      <c r="S52" s="47" t="s">
        <v>3708</v>
      </c>
      <c r="T52" s="47" t="s">
        <v>3709</v>
      </c>
      <c r="U52" s="47" t="s">
        <v>3710</v>
      </c>
      <c r="V52" s="47" t="s">
        <v>3711</v>
      </c>
      <c r="W52" s="47" t="s">
        <v>3712</v>
      </c>
    </row>
    <row r="53" spans="1:23" x14ac:dyDescent="0.25">
      <c r="A53" s="47" t="s">
        <v>3284</v>
      </c>
      <c r="B53" s="47">
        <v>11</v>
      </c>
      <c r="C53" s="47">
        <v>13</v>
      </c>
      <c r="D53" s="47" t="s">
        <v>3713</v>
      </c>
      <c r="E53" s="47" t="s">
        <v>844</v>
      </c>
      <c r="F53" s="47" t="s">
        <v>3378</v>
      </c>
      <c r="G53" s="47"/>
      <c r="H53" s="47"/>
      <c r="I53" s="1" t="s">
        <v>920</v>
      </c>
      <c r="J53" s="47">
        <f>VLOOKUP(C53,'Points Table'!A$3:N$43,IF(I53="A Grade / Juniors",4,IF(I53="B Grade",7,IF(I53="C Grade",10,13))))</f>
        <v>310</v>
      </c>
      <c r="K53" s="47"/>
      <c r="L53" s="47"/>
      <c r="M53" s="47"/>
      <c r="N53" s="47"/>
      <c r="O53" s="47" t="s">
        <v>68</v>
      </c>
      <c r="P53" s="47">
        <v>6</v>
      </c>
      <c r="Q53" s="47" t="s">
        <v>3714</v>
      </c>
      <c r="R53" s="47" t="s">
        <v>3715</v>
      </c>
      <c r="S53" s="47" t="s">
        <v>3716</v>
      </c>
      <c r="T53" s="47" t="s">
        <v>939</v>
      </c>
      <c r="U53" s="47" t="s">
        <v>3717</v>
      </c>
      <c r="V53" s="47" t="s">
        <v>3718</v>
      </c>
      <c r="W53" s="47" t="s">
        <v>3719</v>
      </c>
    </row>
    <row r="54" spans="1:23" x14ac:dyDescent="0.25">
      <c r="A54" s="47" t="s">
        <v>3284</v>
      </c>
      <c r="B54" s="47">
        <v>2</v>
      </c>
      <c r="C54" s="47">
        <v>14</v>
      </c>
      <c r="D54" s="47" t="s">
        <v>3720</v>
      </c>
      <c r="E54" s="47" t="s">
        <v>4054</v>
      </c>
      <c r="F54" s="47" t="s">
        <v>3378</v>
      </c>
      <c r="G54" s="47"/>
      <c r="H54" s="47"/>
      <c r="I54" s="1" t="s">
        <v>920</v>
      </c>
      <c r="J54" s="47">
        <f>VLOOKUP(C54,'Points Table'!A$3:N$43,IF(I54="A Grade / Juniors",4,IF(I54="B Grade",7,IF(I54="C Grade",10,13))))</f>
        <v>300</v>
      </c>
      <c r="K54" s="47"/>
      <c r="L54" s="47"/>
      <c r="M54" s="47"/>
      <c r="N54" s="47"/>
      <c r="O54" s="47" t="s">
        <v>68</v>
      </c>
      <c r="P54" s="47">
        <v>5</v>
      </c>
      <c r="Q54" s="47" t="s">
        <v>3721</v>
      </c>
      <c r="R54" s="47" t="s">
        <v>3722</v>
      </c>
      <c r="S54" s="47" t="s">
        <v>3723</v>
      </c>
      <c r="T54" s="47" t="s">
        <v>3724</v>
      </c>
      <c r="U54" s="47" t="s">
        <v>3725</v>
      </c>
      <c r="V54" s="47" t="s">
        <v>68</v>
      </c>
      <c r="W54" s="47" t="s">
        <v>3726</v>
      </c>
    </row>
    <row r="55" spans="1:23" x14ac:dyDescent="0.25">
      <c r="A55" s="47" t="s">
        <v>2890</v>
      </c>
      <c r="B55" s="47">
        <v>320</v>
      </c>
      <c r="C55" s="47">
        <v>1</v>
      </c>
      <c r="D55" s="47" t="s">
        <v>3727</v>
      </c>
      <c r="E55" s="47" t="s">
        <v>848</v>
      </c>
      <c r="F55" s="47" t="s">
        <v>3379</v>
      </c>
      <c r="G55" s="47"/>
      <c r="H55" s="47"/>
      <c r="I55" s="47" t="s">
        <v>36</v>
      </c>
      <c r="J55" s="47">
        <f>VLOOKUP(C55,'Points Table'!A$3:N$43,IF(I55="A Grade / Juniors",4,IF(I55="B Grade",7,IF(I55="C Grade",10,13))))</f>
        <v>400</v>
      </c>
      <c r="K55" s="47"/>
      <c r="L55" s="47"/>
      <c r="M55" s="47"/>
      <c r="N55" s="47"/>
      <c r="O55" s="47" t="s">
        <v>68</v>
      </c>
      <c r="P55" s="47">
        <v>5</v>
      </c>
      <c r="Q55" s="47" t="s">
        <v>3728</v>
      </c>
      <c r="R55" s="47" t="s">
        <v>3729</v>
      </c>
      <c r="S55" s="47" t="s">
        <v>3730</v>
      </c>
      <c r="T55" s="47" t="s">
        <v>3731</v>
      </c>
      <c r="U55" s="47" t="s">
        <v>3732</v>
      </c>
      <c r="V55" s="47" t="s">
        <v>68</v>
      </c>
      <c r="W55" s="47" t="s">
        <v>3733</v>
      </c>
    </row>
    <row r="56" spans="1:23" x14ac:dyDescent="0.25">
      <c r="A56" s="47" t="s">
        <v>2890</v>
      </c>
      <c r="B56" s="47">
        <v>322</v>
      </c>
      <c r="C56" s="47">
        <v>2</v>
      </c>
      <c r="D56" s="47" t="s">
        <v>3734</v>
      </c>
      <c r="E56" s="75" t="s">
        <v>1866</v>
      </c>
      <c r="F56" s="47" t="s">
        <v>3379</v>
      </c>
      <c r="G56" s="47"/>
      <c r="H56" s="47"/>
      <c r="I56" s="47" t="s">
        <v>36</v>
      </c>
      <c r="J56" s="47">
        <f>VLOOKUP(C56,'Points Table'!A$3:N$43,IF(I56="A Grade / Juniors",4,IF(I56="B Grade",7,IF(I56="C Grade",10,13))))</f>
        <v>360</v>
      </c>
      <c r="K56" s="47"/>
      <c r="L56" s="47"/>
      <c r="M56" s="47"/>
      <c r="N56" s="47"/>
      <c r="O56" s="47" t="s">
        <v>68</v>
      </c>
      <c r="P56" s="47">
        <v>5</v>
      </c>
      <c r="Q56" s="47" t="s">
        <v>3731</v>
      </c>
      <c r="R56" s="47" t="s">
        <v>3735</v>
      </c>
      <c r="S56" s="47" t="s">
        <v>3736</v>
      </c>
      <c r="T56" s="47" t="s">
        <v>3718</v>
      </c>
      <c r="U56" s="47" t="s">
        <v>3737</v>
      </c>
      <c r="V56" s="47" t="s">
        <v>68</v>
      </c>
      <c r="W56" s="47" t="s">
        <v>3738</v>
      </c>
    </row>
    <row r="57" spans="1:23" x14ac:dyDescent="0.25">
      <c r="A57" s="47" t="s">
        <v>2890</v>
      </c>
      <c r="B57" s="47">
        <v>301</v>
      </c>
      <c r="C57" s="47">
        <v>3</v>
      </c>
      <c r="D57" s="47" t="s">
        <v>3739</v>
      </c>
      <c r="E57" s="47" t="s">
        <v>4055</v>
      </c>
      <c r="F57" s="47" t="s">
        <v>3379</v>
      </c>
      <c r="G57" s="47"/>
      <c r="H57" s="47"/>
      <c r="I57" s="47" t="s">
        <v>36</v>
      </c>
      <c r="J57" s="47">
        <f>VLOOKUP(C57,'Points Table'!A$3:N$43,IF(I57="A Grade / Juniors",4,IF(I57="B Grade",7,IF(I57="C Grade",10,13))))</f>
        <v>336</v>
      </c>
      <c r="K57" s="47"/>
      <c r="L57" s="47"/>
      <c r="M57" s="47"/>
      <c r="N57" s="47"/>
      <c r="O57" s="47" t="s">
        <v>68</v>
      </c>
      <c r="P57" s="47">
        <v>5</v>
      </c>
      <c r="Q57" s="47" t="s">
        <v>3740</v>
      </c>
      <c r="R57" s="47" t="s">
        <v>3731</v>
      </c>
      <c r="S57" s="47" t="s">
        <v>3741</v>
      </c>
      <c r="T57" s="47" t="s">
        <v>3742</v>
      </c>
      <c r="U57" s="47" t="s">
        <v>3743</v>
      </c>
      <c r="V57" s="47" t="s">
        <v>68</v>
      </c>
      <c r="W57" s="47" t="s">
        <v>3744</v>
      </c>
    </row>
    <row r="58" spans="1:23" x14ac:dyDescent="0.25">
      <c r="A58" s="47" t="s">
        <v>2890</v>
      </c>
      <c r="B58" s="47">
        <v>311</v>
      </c>
      <c r="C58" s="47">
        <v>4</v>
      </c>
      <c r="D58" s="47" t="s">
        <v>3745</v>
      </c>
      <c r="E58" s="47" t="s">
        <v>851</v>
      </c>
      <c r="F58" s="47" t="s">
        <v>3379</v>
      </c>
      <c r="G58" s="47"/>
      <c r="H58" s="47"/>
      <c r="I58" s="47" t="s">
        <v>36</v>
      </c>
      <c r="J58" s="47">
        <f>VLOOKUP(C58,'Points Table'!A$3:N$43,IF(I58="A Grade / Juniors",4,IF(I58="B Grade",7,IF(I58="C Grade",10,13))))</f>
        <v>320</v>
      </c>
      <c r="K58" s="47"/>
      <c r="L58" s="47"/>
      <c r="M58" s="47"/>
      <c r="N58" s="47"/>
      <c r="O58" s="47" t="s">
        <v>68</v>
      </c>
      <c r="P58" s="47">
        <v>5</v>
      </c>
      <c r="Q58" s="47" t="s">
        <v>3746</v>
      </c>
      <c r="R58" s="47" t="s">
        <v>3747</v>
      </c>
      <c r="S58" s="47" t="s">
        <v>3748</v>
      </c>
      <c r="T58" s="47" t="s">
        <v>3749</v>
      </c>
      <c r="U58" s="47" t="s">
        <v>3750</v>
      </c>
      <c r="V58" s="47" t="s">
        <v>68</v>
      </c>
      <c r="W58" s="47" t="s">
        <v>3751</v>
      </c>
    </row>
    <row r="59" spans="1:23" x14ac:dyDescent="0.25">
      <c r="A59" s="47" t="s">
        <v>2890</v>
      </c>
      <c r="B59" s="47">
        <v>316</v>
      </c>
      <c r="C59" s="47">
        <v>5</v>
      </c>
      <c r="D59" s="47" t="s">
        <v>3752</v>
      </c>
      <c r="E59" s="47" t="s">
        <v>855</v>
      </c>
      <c r="F59" s="47" t="s">
        <v>3379</v>
      </c>
      <c r="G59" s="47"/>
      <c r="H59" s="47"/>
      <c r="I59" s="47" t="s">
        <v>36</v>
      </c>
      <c r="J59" s="47">
        <f>VLOOKUP(C59,'Points Table'!A$3:N$43,IF(I59="A Grade / Juniors",4,IF(I59="B Grade",7,IF(I59="C Grade",10,13))))</f>
        <v>312</v>
      </c>
      <c r="K59" s="47"/>
      <c r="L59" s="47"/>
      <c r="M59" s="47"/>
      <c r="N59" s="47"/>
      <c r="O59" s="47" t="s">
        <v>68</v>
      </c>
      <c r="P59" s="47">
        <v>5</v>
      </c>
      <c r="Q59" s="47" t="s">
        <v>3753</v>
      </c>
      <c r="R59" s="47" t="s">
        <v>3754</v>
      </c>
      <c r="S59" s="47" t="s">
        <v>3755</v>
      </c>
      <c r="T59" s="47" t="s">
        <v>3756</v>
      </c>
      <c r="U59" s="47" t="s">
        <v>3757</v>
      </c>
      <c r="V59" s="47" t="s">
        <v>68</v>
      </c>
      <c r="W59" s="47" t="s">
        <v>3758</v>
      </c>
    </row>
    <row r="60" spans="1:23" x14ac:dyDescent="0.25">
      <c r="A60" s="47" t="s">
        <v>2890</v>
      </c>
      <c r="B60" s="47">
        <v>302</v>
      </c>
      <c r="C60" s="47">
        <v>6</v>
      </c>
      <c r="D60" s="47" t="s">
        <v>3759</v>
      </c>
      <c r="E60" s="47" t="s">
        <v>865</v>
      </c>
      <c r="F60" s="47" t="s">
        <v>3379</v>
      </c>
      <c r="G60" s="47"/>
      <c r="H60" s="47"/>
      <c r="I60" s="47" t="s">
        <v>36</v>
      </c>
      <c r="J60" s="47">
        <f>VLOOKUP(C60,'Points Table'!A$3:N$43,IF(I60="A Grade / Juniors",4,IF(I60="B Grade",7,IF(I60="C Grade",10,13))))</f>
        <v>304</v>
      </c>
      <c r="K60" s="47"/>
      <c r="L60" s="47"/>
      <c r="M60" s="47"/>
      <c r="N60" s="47"/>
      <c r="O60" s="47" t="s">
        <v>68</v>
      </c>
      <c r="P60" s="47">
        <v>5</v>
      </c>
      <c r="Q60" s="47" t="s">
        <v>3760</v>
      </c>
      <c r="R60" s="47" t="s">
        <v>3761</v>
      </c>
      <c r="S60" s="47" t="s">
        <v>3762</v>
      </c>
      <c r="T60" s="47" t="s">
        <v>3763</v>
      </c>
      <c r="U60" s="47" t="s">
        <v>3764</v>
      </c>
      <c r="V60" s="47" t="s">
        <v>68</v>
      </c>
      <c r="W60" s="47" t="s">
        <v>3765</v>
      </c>
    </row>
    <row r="61" spans="1:23" x14ac:dyDescent="0.25">
      <c r="A61" s="47" t="s">
        <v>2890</v>
      </c>
      <c r="B61" s="47">
        <v>313</v>
      </c>
      <c r="C61" s="47">
        <v>7</v>
      </c>
      <c r="D61" s="47" t="s">
        <v>3766</v>
      </c>
      <c r="E61" s="47" t="s">
        <v>4056</v>
      </c>
      <c r="F61" s="47" t="s">
        <v>3379</v>
      </c>
      <c r="G61" s="47"/>
      <c r="H61" s="47"/>
      <c r="I61" s="47" t="s">
        <v>36</v>
      </c>
      <c r="J61" s="47">
        <f>VLOOKUP(C61,'Points Table'!A$3:N$43,IF(I61="A Grade / Juniors",4,IF(I61="B Grade",7,IF(I61="C Grade",10,13))))</f>
        <v>296</v>
      </c>
      <c r="K61" s="47"/>
      <c r="L61" s="47"/>
      <c r="M61" s="47"/>
      <c r="N61" s="47"/>
      <c r="O61" s="47" t="s">
        <v>68</v>
      </c>
      <c r="P61" s="47">
        <v>5</v>
      </c>
      <c r="Q61" s="47" t="s">
        <v>3686</v>
      </c>
      <c r="R61" s="47" t="s">
        <v>3767</v>
      </c>
      <c r="S61" s="47" t="s">
        <v>3768</v>
      </c>
      <c r="T61" s="47" t="s">
        <v>3769</v>
      </c>
      <c r="U61" s="47" t="s">
        <v>3770</v>
      </c>
      <c r="V61" s="47" t="s">
        <v>68</v>
      </c>
      <c r="W61" s="47" t="s">
        <v>3771</v>
      </c>
    </row>
    <row r="62" spans="1:23" x14ac:dyDescent="0.25">
      <c r="A62" s="47" t="s">
        <v>2890</v>
      </c>
      <c r="B62" s="47">
        <v>318</v>
      </c>
      <c r="C62" s="47">
        <v>8</v>
      </c>
      <c r="D62" s="47" t="s">
        <v>3772</v>
      </c>
      <c r="E62" s="47" t="s">
        <v>1871</v>
      </c>
      <c r="F62" s="47" t="s">
        <v>3379</v>
      </c>
      <c r="G62" s="47"/>
      <c r="H62" s="47"/>
      <c r="I62" s="47" t="s">
        <v>36</v>
      </c>
      <c r="J62" s="47">
        <f>VLOOKUP(C62,'Points Table'!A$3:N$43,IF(I62="A Grade / Juniors",4,IF(I62="B Grade",7,IF(I62="C Grade",10,13))))</f>
        <v>288</v>
      </c>
      <c r="K62" s="47"/>
      <c r="L62" s="47"/>
      <c r="M62" s="47"/>
      <c r="N62" s="47"/>
      <c r="O62" s="47" t="s">
        <v>68</v>
      </c>
      <c r="P62" s="47">
        <v>5</v>
      </c>
      <c r="Q62" s="47" t="s">
        <v>3773</v>
      </c>
      <c r="R62" s="47" t="s">
        <v>3774</v>
      </c>
      <c r="S62" s="47" t="s">
        <v>3775</v>
      </c>
      <c r="T62" s="47" t="s">
        <v>3776</v>
      </c>
      <c r="U62" s="47" t="s">
        <v>3777</v>
      </c>
      <c r="V62" s="47" t="s">
        <v>68</v>
      </c>
      <c r="W62" s="47" t="s">
        <v>3778</v>
      </c>
    </row>
    <row r="63" spans="1:23" x14ac:dyDescent="0.25">
      <c r="A63" s="47" t="s">
        <v>2890</v>
      </c>
      <c r="B63" s="47">
        <v>321</v>
      </c>
      <c r="C63" s="47">
        <v>9</v>
      </c>
      <c r="D63" s="47" t="s">
        <v>3779</v>
      </c>
      <c r="E63" s="47" t="s">
        <v>1874</v>
      </c>
      <c r="F63" s="47" t="s">
        <v>3379</v>
      </c>
      <c r="G63" s="47"/>
      <c r="H63" s="47"/>
      <c r="I63" s="47" t="s">
        <v>36</v>
      </c>
      <c r="J63" s="47">
        <f>VLOOKUP(C63,'Points Table'!A$3:N$43,IF(I63="A Grade / Juniors",4,IF(I63="B Grade",7,IF(I63="C Grade",10,13))))</f>
        <v>280</v>
      </c>
      <c r="K63" s="47"/>
      <c r="L63" s="47"/>
      <c r="M63" s="47"/>
      <c r="N63" s="47"/>
      <c r="O63" s="47" t="s">
        <v>68</v>
      </c>
      <c r="P63" s="47">
        <v>5</v>
      </c>
      <c r="Q63" s="47" t="s">
        <v>3780</v>
      </c>
      <c r="R63" s="47" t="s">
        <v>3781</v>
      </c>
      <c r="S63" s="47" t="s">
        <v>3782</v>
      </c>
      <c r="T63" s="47" t="s">
        <v>3783</v>
      </c>
      <c r="U63" s="47" t="s">
        <v>3784</v>
      </c>
      <c r="V63" s="47" t="s">
        <v>68</v>
      </c>
      <c r="W63" s="47" t="s">
        <v>3785</v>
      </c>
    </row>
    <row r="64" spans="1:23" x14ac:dyDescent="0.25">
      <c r="A64" s="47" t="s">
        <v>2890</v>
      </c>
      <c r="B64" s="47">
        <v>304</v>
      </c>
      <c r="C64" s="47">
        <v>10</v>
      </c>
      <c r="D64" s="47" t="s">
        <v>3786</v>
      </c>
      <c r="E64" s="47" t="s">
        <v>1868</v>
      </c>
      <c r="F64" s="47" t="s">
        <v>3379</v>
      </c>
      <c r="G64" s="47"/>
      <c r="H64" s="47"/>
      <c r="I64" s="47" t="s">
        <v>36</v>
      </c>
      <c r="J64" s="47">
        <f>VLOOKUP(C64,'Points Table'!A$3:N$43,IF(I64="A Grade / Juniors",4,IF(I64="B Grade",7,IF(I64="C Grade",10,13))))</f>
        <v>272</v>
      </c>
      <c r="K64" s="47"/>
      <c r="L64" s="47"/>
      <c r="M64" s="47"/>
      <c r="N64" s="47"/>
      <c r="O64" s="47" t="s">
        <v>68</v>
      </c>
      <c r="P64" s="47">
        <v>5</v>
      </c>
      <c r="Q64" s="47" t="s">
        <v>3787</v>
      </c>
      <c r="R64" s="47" t="s">
        <v>3788</v>
      </c>
      <c r="S64" s="47" t="s">
        <v>3789</v>
      </c>
      <c r="T64" s="47" t="s">
        <v>3790</v>
      </c>
      <c r="U64" s="47" t="s">
        <v>3791</v>
      </c>
      <c r="V64" s="47" t="s">
        <v>68</v>
      </c>
      <c r="W64" s="47" t="s">
        <v>3792</v>
      </c>
    </row>
    <row r="65" spans="1:23" x14ac:dyDescent="0.25">
      <c r="A65" s="47" t="s">
        <v>2890</v>
      </c>
      <c r="B65" s="47">
        <v>310</v>
      </c>
      <c r="C65" s="47">
        <v>11</v>
      </c>
      <c r="D65" s="47" t="s">
        <v>3793</v>
      </c>
      <c r="E65" s="47" t="s">
        <v>861</v>
      </c>
      <c r="F65" s="47" t="s">
        <v>3379</v>
      </c>
      <c r="G65" s="47"/>
      <c r="H65" s="47"/>
      <c r="I65" s="47" t="s">
        <v>36</v>
      </c>
      <c r="J65" s="47">
        <f>VLOOKUP(C65,'Points Table'!A$3:N$43,IF(I65="A Grade / Juniors",4,IF(I65="B Grade",7,IF(I65="C Grade",10,13))))</f>
        <v>264</v>
      </c>
      <c r="K65" s="47"/>
      <c r="L65" s="47"/>
      <c r="M65" s="47"/>
      <c r="N65" s="47"/>
      <c r="O65" s="47" t="s">
        <v>68</v>
      </c>
      <c r="P65" s="47">
        <v>5</v>
      </c>
      <c r="Q65" s="47" t="s">
        <v>3794</v>
      </c>
      <c r="R65" s="47" t="s">
        <v>944</v>
      </c>
      <c r="S65" s="47" t="s">
        <v>3795</v>
      </c>
      <c r="T65" s="47" t="s">
        <v>3510</v>
      </c>
      <c r="U65" s="47" t="s">
        <v>3796</v>
      </c>
      <c r="V65" s="47" t="s">
        <v>68</v>
      </c>
      <c r="W65" s="47" t="s">
        <v>3797</v>
      </c>
    </row>
    <row r="66" spans="1:23" x14ac:dyDescent="0.25">
      <c r="A66" s="47" t="s">
        <v>2890</v>
      </c>
      <c r="B66" s="47">
        <v>309</v>
      </c>
      <c r="C66" s="47">
        <v>12</v>
      </c>
      <c r="D66" s="47" t="s">
        <v>3798</v>
      </c>
      <c r="E66" s="47" t="s">
        <v>4057</v>
      </c>
      <c r="F66" s="47" t="s">
        <v>3379</v>
      </c>
      <c r="G66" s="47"/>
      <c r="H66" s="47"/>
      <c r="I66" s="47" t="s">
        <v>36</v>
      </c>
      <c r="J66" s="47">
        <f>VLOOKUP(C66,'Points Table'!A$3:N$43,IF(I66="A Grade / Juniors",4,IF(I66="B Grade",7,IF(I66="C Grade",10,13))))</f>
        <v>256</v>
      </c>
      <c r="K66" s="47"/>
      <c r="L66" s="47"/>
      <c r="M66" s="47"/>
      <c r="N66" s="47"/>
      <c r="O66" s="47" t="s">
        <v>68</v>
      </c>
      <c r="P66" s="47">
        <v>5</v>
      </c>
      <c r="Q66" s="47" t="s">
        <v>3799</v>
      </c>
      <c r="R66" s="47" t="s">
        <v>3800</v>
      </c>
      <c r="S66" s="47" t="s">
        <v>3801</v>
      </c>
      <c r="T66" s="47" t="s">
        <v>3802</v>
      </c>
      <c r="U66" s="47" t="s">
        <v>3803</v>
      </c>
      <c r="V66" s="47" t="s">
        <v>68</v>
      </c>
      <c r="W66" s="47" t="s">
        <v>3804</v>
      </c>
    </row>
    <row r="67" spans="1:23" x14ac:dyDescent="0.25">
      <c r="A67" s="47" t="s">
        <v>2890</v>
      </c>
      <c r="B67" s="47">
        <v>319</v>
      </c>
      <c r="C67" s="47">
        <v>13</v>
      </c>
      <c r="D67" s="47" t="s">
        <v>3805</v>
      </c>
      <c r="E67" s="47" t="s">
        <v>859</v>
      </c>
      <c r="F67" s="47" t="s">
        <v>3379</v>
      </c>
      <c r="G67" s="47"/>
      <c r="H67" s="47"/>
      <c r="I67" s="47" t="s">
        <v>36</v>
      </c>
      <c r="J67" s="47">
        <f>VLOOKUP(C67,'Points Table'!A$3:N$43,IF(I67="A Grade / Juniors",4,IF(I67="B Grade",7,IF(I67="C Grade",10,13))))</f>
        <v>248</v>
      </c>
      <c r="K67" s="47"/>
      <c r="L67" s="47"/>
      <c r="M67" s="47"/>
      <c r="N67" s="47"/>
      <c r="O67" s="47" t="s">
        <v>68</v>
      </c>
      <c r="P67" s="47">
        <v>5</v>
      </c>
      <c r="Q67" s="47" t="s">
        <v>3806</v>
      </c>
      <c r="R67" s="47" t="s">
        <v>3807</v>
      </c>
      <c r="S67" s="47" t="s">
        <v>3808</v>
      </c>
      <c r="T67" s="47" t="s">
        <v>3809</v>
      </c>
      <c r="U67" s="47" t="s">
        <v>3810</v>
      </c>
      <c r="V67" s="47" t="s">
        <v>68</v>
      </c>
      <c r="W67" s="47" t="s">
        <v>3811</v>
      </c>
    </row>
    <row r="68" spans="1:23" x14ac:dyDescent="0.25">
      <c r="A68" s="47" t="s">
        <v>2890</v>
      </c>
      <c r="B68" s="47">
        <v>307</v>
      </c>
      <c r="C68" s="47">
        <v>14</v>
      </c>
      <c r="D68" s="47" t="s">
        <v>3812</v>
      </c>
      <c r="E68" s="76" t="s">
        <v>4058</v>
      </c>
      <c r="F68" s="47" t="s">
        <v>3379</v>
      </c>
      <c r="G68" s="47"/>
      <c r="H68" s="47"/>
      <c r="I68" s="47" t="s">
        <v>36</v>
      </c>
      <c r="J68" s="47">
        <f>VLOOKUP(C68,'Points Table'!A$3:N$43,IF(I68="A Grade / Juniors",4,IF(I68="B Grade",7,IF(I68="C Grade",10,13))))</f>
        <v>240</v>
      </c>
      <c r="K68" s="47"/>
      <c r="L68" s="47"/>
      <c r="M68" s="47"/>
      <c r="N68" s="47"/>
      <c r="O68" s="47" t="s">
        <v>68</v>
      </c>
      <c r="P68" s="47">
        <v>5</v>
      </c>
      <c r="Q68" s="47" t="s">
        <v>3813</v>
      </c>
      <c r="R68" s="47" t="s">
        <v>3814</v>
      </c>
      <c r="S68" s="47" t="s">
        <v>3815</v>
      </c>
      <c r="T68" s="47" t="s">
        <v>3816</v>
      </c>
      <c r="U68" s="47" t="s">
        <v>3817</v>
      </c>
      <c r="V68" s="47" t="s">
        <v>68</v>
      </c>
      <c r="W68" s="47" t="s">
        <v>3818</v>
      </c>
    </row>
    <row r="69" spans="1:23" x14ac:dyDescent="0.25">
      <c r="A69" s="47" t="s">
        <v>2890</v>
      </c>
      <c r="B69" s="47">
        <v>308</v>
      </c>
      <c r="C69" s="47">
        <v>15</v>
      </c>
      <c r="D69" s="47" t="s">
        <v>3819</v>
      </c>
      <c r="E69" s="76" t="s">
        <v>4059</v>
      </c>
      <c r="F69" s="47" t="s">
        <v>3379</v>
      </c>
      <c r="G69" s="47"/>
      <c r="H69" s="47"/>
      <c r="I69" s="47" t="s">
        <v>36</v>
      </c>
      <c r="J69" s="47">
        <f>VLOOKUP(C69,'Points Table'!A$3:N$43,IF(I69="A Grade / Juniors",4,IF(I69="B Grade",7,IF(I69="C Grade",10,13))))</f>
        <v>232</v>
      </c>
      <c r="K69" s="47"/>
      <c r="L69" s="47"/>
      <c r="M69" s="47"/>
      <c r="N69" s="47"/>
      <c r="O69" s="47" t="s">
        <v>68</v>
      </c>
      <c r="P69" s="47">
        <v>4</v>
      </c>
      <c r="Q69" s="47" t="s">
        <v>3820</v>
      </c>
      <c r="R69" s="47" t="s">
        <v>3821</v>
      </c>
      <c r="S69" s="47" t="s">
        <v>3822</v>
      </c>
      <c r="T69" s="47" t="s">
        <v>3823</v>
      </c>
      <c r="U69" s="47" t="s">
        <v>68</v>
      </c>
      <c r="V69" s="47" t="s">
        <v>68</v>
      </c>
      <c r="W69" s="47" t="s">
        <v>3824</v>
      </c>
    </row>
    <row r="70" spans="1:23" x14ac:dyDescent="0.25">
      <c r="A70" s="47" t="s">
        <v>2890</v>
      </c>
      <c r="B70" s="47">
        <v>315</v>
      </c>
      <c r="C70" s="47">
        <v>16</v>
      </c>
      <c r="D70" s="47" t="s">
        <v>3825</v>
      </c>
      <c r="E70" s="47" t="s">
        <v>4060</v>
      </c>
      <c r="F70" s="47" t="s">
        <v>3379</v>
      </c>
      <c r="G70" s="47"/>
      <c r="H70" s="47"/>
      <c r="I70" s="47" t="s">
        <v>36</v>
      </c>
      <c r="J70" s="47">
        <f>VLOOKUP(C70,'Points Table'!A$3:N$43,IF(I70="A Grade / Juniors",4,IF(I70="B Grade",7,IF(I70="C Grade",10,13))))</f>
        <v>224</v>
      </c>
      <c r="K70" s="47"/>
      <c r="L70" s="47"/>
      <c r="M70" s="47"/>
      <c r="N70" s="47"/>
      <c r="O70" s="47" t="s">
        <v>68</v>
      </c>
      <c r="P70" s="47">
        <v>2</v>
      </c>
      <c r="Q70" s="47" t="s">
        <v>3826</v>
      </c>
      <c r="R70" s="47" t="s">
        <v>3827</v>
      </c>
      <c r="S70" s="47" t="s">
        <v>68</v>
      </c>
      <c r="T70" s="47" t="s">
        <v>68</v>
      </c>
      <c r="U70" s="47" t="s">
        <v>68</v>
      </c>
      <c r="V70" s="47" t="s">
        <v>68</v>
      </c>
      <c r="W70" s="47" t="s">
        <v>3828</v>
      </c>
    </row>
    <row r="71" spans="1:23" x14ac:dyDescent="0.25">
      <c r="A71" s="47" t="s">
        <v>2890</v>
      </c>
      <c r="B71" s="47">
        <v>312</v>
      </c>
      <c r="C71" s="47">
        <v>17</v>
      </c>
      <c r="D71" s="47" t="s">
        <v>3829</v>
      </c>
      <c r="E71" s="47" t="s">
        <v>4061</v>
      </c>
      <c r="F71" s="47" t="s">
        <v>3379</v>
      </c>
      <c r="G71" s="47"/>
      <c r="H71" s="47"/>
      <c r="I71" s="47" t="s">
        <v>36</v>
      </c>
      <c r="J71" s="47">
        <f>VLOOKUP(C71,'Points Table'!A$3:N$43,IF(I71="A Grade / Juniors",4,IF(I71="B Grade",7,IF(I71="C Grade",10,13))))</f>
        <v>216</v>
      </c>
      <c r="K71" s="47"/>
      <c r="L71" s="47"/>
      <c r="M71" s="47"/>
      <c r="N71" s="47"/>
      <c r="O71" s="47" t="s">
        <v>68</v>
      </c>
      <c r="P71" s="47">
        <v>2</v>
      </c>
      <c r="Q71" s="47" t="s">
        <v>3830</v>
      </c>
      <c r="R71" s="47" t="s">
        <v>3831</v>
      </c>
      <c r="S71" s="47" t="s">
        <v>68</v>
      </c>
      <c r="T71" s="47" t="s">
        <v>68</v>
      </c>
      <c r="U71" s="47" t="s">
        <v>68</v>
      </c>
      <c r="V71" s="47" t="s">
        <v>68</v>
      </c>
      <c r="W71" s="47" t="s">
        <v>3832</v>
      </c>
    </row>
    <row r="72" spans="1:23" x14ac:dyDescent="0.25">
      <c r="A72" s="47" t="s">
        <v>2946</v>
      </c>
      <c r="B72" s="47">
        <v>203</v>
      </c>
      <c r="C72" s="47">
        <v>1</v>
      </c>
      <c r="D72" s="47" t="s">
        <v>3833</v>
      </c>
      <c r="E72" s="47" t="s">
        <v>3424</v>
      </c>
      <c r="F72" s="47" t="s">
        <v>3380</v>
      </c>
      <c r="G72" s="47"/>
      <c r="H72" s="47"/>
      <c r="I72" s="47" t="s">
        <v>38</v>
      </c>
      <c r="J72" s="47">
        <f>VLOOKUP(C72,'Points Table'!A$3:N$43,IF(I72="A Grade / Juniors",4,IF(I72="B Grade",7,IF(I72="C Grade",10,13))))</f>
        <v>350</v>
      </c>
      <c r="K72" s="47"/>
      <c r="L72" s="47"/>
      <c r="M72" s="47"/>
      <c r="N72" s="47"/>
      <c r="O72" s="47" t="s">
        <v>68</v>
      </c>
      <c r="P72" s="47">
        <v>4</v>
      </c>
      <c r="Q72" s="47" t="s">
        <v>3834</v>
      </c>
      <c r="R72" s="47" t="s">
        <v>3835</v>
      </c>
      <c r="S72" s="47" t="s">
        <v>3836</v>
      </c>
      <c r="T72" s="47" t="s">
        <v>3837</v>
      </c>
      <c r="U72" s="47" t="s">
        <v>68</v>
      </c>
      <c r="V72" s="47" t="s">
        <v>68</v>
      </c>
      <c r="W72" s="47" t="s">
        <v>3838</v>
      </c>
    </row>
    <row r="73" spans="1:23" x14ac:dyDescent="0.25">
      <c r="A73" s="47" t="s">
        <v>2946</v>
      </c>
      <c r="B73" s="47">
        <v>218</v>
      </c>
      <c r="C73" s="47">
        <v>2</v>
      </c>
      <c r="D73" s="47" t="s">
        <v>3839</v>
      </c>
      <c r="E73" s="47" t="s">
        <v>4062</v>
      </c>
      <c r="F73" s="47" t="s">
        <v>3380</v>
      </c>
      <c r="G73" s="47"/>
      <c r="H73" s="47"/>
      <c r="I73" s="47" t="s">
        <v>38</v>
      </c>
      <c r="J73" s="47">
        <f>VLOOKUP(C73,'Points Table'!A$3:N$43,IF(I73="A Grade / Juniors",4,IF(I73="B Grade",7,IF(I73="C Grade",10,13))))</f>
        <v>315</v>
      </c>
      <c r="K73" s="47"/>
      <c r="L73" s="47"/>
      <c r="M73" s="47"/>
      <c r="N73" s="47"/>
      <c r="O73" s="47" t="s">
        <v>68</v>
      </c>
      <c r="P73" s="47">
        <v>4</v>
      </c>
      <c r="Q73" s="47" t="s">
        <v>3840</v>
      </c>
      <c r="R73" s="47" t="s">
        <v>3841</v>
      </c>
      <c r="S73" s="47" t="s">
        <v>3842</v>
      </c>
      <c r="T73" s="47" t="s">
        <v>3843</v>
      </c>
      <c r="U73" s="47" t="s">
        <v>68</v>
      </c>
      <c r="V73" s="47" t="s">
        <v>68</v>
      </c>
      <c r="W73" s="47" t="s">
        <v>3844</v>
      </c>
    </row>
    <row r="74" spans="1:23" x14ac:dyDescent="0.25">
      <c r="A74" s="47" t="s">
        <v>2946</v>
      </c>
      <c r="B74" s="47">
        <v>212</v>
      </c>
      <c r="C74" s="47">
        <v>3</v>
      </c>
      <c r="D74" s="47" t="s">
        <v>3845</v>
      </c>
      <c r="E74" s="47" t="s">
        <v>1879</v>
      </c>
      <c r="F74" s="47" t="s">
        <v>3380</v>
      </c>
      <c r="G74" s="47"/>
      <c r="H74" s="47"/>
      <c r="I74" s="47" t="s">
        <v>38</v>
      </c>
      <c r="J74" s="47">
        <f>VLOOKUP(C74,'Points Table'!A$3:N$43,IF(I74="A Grade / Juniors",4,IF(I74="B Grade",7,IF(I74="C Grade",10,13))))</f>
        <v>294</v>
      </c>
      <c r="K74" s="47"/>
      <c r="L74" s="47"/>
      <c r="M74" s="47"/>
      <c r="N74" s="47"/>
      <c r="O74" s="47" t="s">
        <v>68</v>
      </c>
      <c r="P74" s="47">
        <v>4</v>
      </c>
      <c r="Q74" s="47" t="s">
        <v>3846</v>
      </c>
      <c r="R74" s="47" t="s">
        <v>3847</v>
      </c>
      <c r="S74" s="47" t="s">
        <v>3848</v>
      </c>
      <c r="T74" s="47" t="s">
        <v>3849</v>
      </c>
      <c r="U74" s="47" t="s">
        <v>68</v>
      </c>
      <c r="V74" s="47" t="s">
        <v>68</v>
      </c>
      <c r="W74" s="47" t="s">
        <v>3850</v>
      </c>
    </row>
    <row r="75" spans="1:23" x14ac:dyDescent="0.25">
      <c r="A75" s="47" t="s">
        <v>2946</v>
      </c>
      <c r="B75" s="47">
        <v>209</v>
      </c>
      <c r="C75" s="47">
        <v>4</v>
      </c>
      <c r="D75" s="47" t="s">
        <v>3851</v>
      </c>
      <c r="E75" s="47" t="s">
        <v>1880</v>
      </c>
      <c r="F75" s="47" t="s">
        <v>3380</v>
      </c>
      <c r="G75" s="47"/>
      <c r="H75" s="47"/>
      <c r="I75" s="47" t="s">
        <v>38</v>
      </c>
      <c r="J75" s="47">
        <f>VLOOKUP(C75,'Points Table'!A$3:N$43,IF(I75="A Grade / Juniors",4,IF(I75="B Grade",7,IF(I75="C Grade",10,13))))</f>
        <v>280</v>
      </c>
      <c r="K75" s="47"/>
      <c r="L75" s="47"/>
      <c r="M75" s="47"/>
      <c r="N75" s="47"/>
      <c r="O75" s="47" t="s">
        <v>68</v>
      </c>
      <c r="P75" s="47">
        <v>4</v>
      </c>
      <c r="Q75" s="47" t="s">
        <v>3852</v>
      </c>
      <c r="R75" s="47" t="s">
        <v>3853</v>
      </c>
      <c r="S75" s="47" t="s">
        <v>3854</v>
      </c>
      <c r="T75" s="47" t="s">
        <v>3799</v>
      </c>
      <c r="U75" s="47" t="s">
        <v>68</v>
      </c>
      <c r="V75" s="47" t="s">
        <v>68</v>
      </c>
      <c r="W75" s="47" t="s">
        <v>3855</v>
      </c>
    </row>
    <row r="76" spans="1:23" x14ac:dyDescent="0.25">
      <c r="A76" s="47" t="s">
        <v>2946</v>
      </c>
      <c r="B76" s="47">
        <v>204</v>
      </c>
      <c r="C76" s="47">
        <v>5</v>
      </c>
      <c r="D76" s="47" t="s">
        <v>3856</v>
      </c>
      <c r="E76" s="47" t="s">
        <v>4063</v>
      </c>
      <c r="F76" s="47" t="s">
        <v>3380</v>
      </c>
      <c r="G76" s="47"/>
      <c r="H76" s="47"/>
      <c r="I76" s="47" t="s">
        <v>38</v>
      </c>
      <c r="J76" s="47">
        <f>VLOOKUP(C76,'Points Table'!A$3:N$43,IF(I76="A Grade / Juniors",4,IF(I76="B Grade",7,IF(I76="C Grade",10,13))))</f>
        <v>273</v>
      </c>
      <c r="K76" s="47"/>
      <c r="L76" s="47"/>
      <c r="M76" s="47"/>
      <c r="N76" s="47"/>
      <c r="O76" s="47" t="s">
        <v>68</v>
      </c>
      <c r="P76" s="47">
        <v>4</v>
      </c>
      <c r="Q76" s="47" t="s">
        <v>3857</v>
      </c>
      <c r="R76" s="47" t="s">
        <v>3858</v>
      </c>
      <c r="S76" s="47" t="s">
        <v>3859</v>
      </c>
      <c r="T76" s="47" t="s">
        <v>3860</v>
      </c>
      <c r="U76" s="47" t="s">
        <v>68</v>
      </c>
      <c r="V76" s="47" t="s">
        <v>68</v>
      </c>
      <c r="W76" s="47" t="s">
        <v>3861</v>
      </c>
    </row>
    <row r="77" spans="1:23" x14ac:dyDescent="0.25">
      <c r="A77" s="47" t="s">
        <v>2946</v>
      </c>
      <c r="B77" s="47">
        <v>215</v>
      </c>
      <c r="C77" s="47">
        <v>6</v>
      </c>
      <c r="D77" s="47" t="s">
        <v>3862</v>
      </c>
      <c r="E77" s="47" t="s">
        <v>3418</v>
      </c>
      <c r="F77" s="47" t="s">
        <v>3380</v>
      </c>
      <c r="G77" s="47"/>
      <c r="H77" s="47"/>
      <c r="I77" s="47" t="s">
        <v>38</v>
      </c>
      <c r="J77" s="47">
        <f>VLOOKUP(C77,'Points Table'!A$3:N$43,IF(I77="A Grade / Juniors",4,IF(I77="B Grade",7,IF(I77="C Grade",10,13))))</f>
        <v>266</v>
      </c>
      <c r="K77" s="47"/>
      <c r="L77" s="47"/>
      <c r="M77" s="47"/>
      <c r="N77" s="47"/>
      <c r="O77" s="47" t="s">
        <v>68</v>
      </c>
      <c r="P77" s="47">
        <v>4</v>
      </c>
      <c r="Q77" s="47" t="s">
        <v>3863</v>
      </c>
      <c r="R77" s="47" t="s">
        <v>3864</v>
      </c>
      <c r="S77" s="47" t="s">
        <v>3865</v>
      </c>
      <c r="T77" s="47" t="s">
        <v>3866</v>
      </c>
      <c r="U77" s="47" t="s">
        <v>68</v>
      </c>
      <c r="V77" s="47" t="s">
        <v>68</v>
      </c>
      <c r="W77" s="47" t="s">
        <v>3867</v>
      </c>
    </row>
    <row r="78" spans="1:23" x14ac:dyDescent="0.25">
      <c r="A78" s="47" t="s">
        <v>2946</v>
      </c>
      <c r="B78" s="47">
        <v>220</v>
      </c>
      <c r="C78" s="47">
        <v>7</v>
      </c>
      <c r="D78" s="47" t="s">
        <v>3868</v>
      </c>
      <c r="E78" s="47" t="s">
        <v>2871</v>
      </c>
      <c r="F78" s="47" t="s">
        <v>3380</v>
      </c>
      <c r="G78" s="47"/>
      <c r="H78" s="47"/>
      <c r="I78" s="47" t="s">
        <v>38</v>
      </c>
      <c r="J78" s="47">
        <f>VLOOKUP(C78,'Points Table'!A$3:N$43,IF(I78="A Grade / Juniors",4,IF(I78="B Grade",7,IF(I78="C Grade",10,13))))</f>
        <v>259</v>
      </c>
      <c r="K78" s="47"/>
      <c r="L78" s="47"/>
      <c r="M78" s="47"/>
      <c r="N78" s="47"/>
      <c r="O78" s="47" t="s">
        <v>68</v>
      </c>
      <c r="P78" s="47">
        <v>4</v>
      </c>
      <c r="Q78" s="47" t="s">
        <v>3869</v>
      </c>
      <c r="R78" s="47" t="s">
        <v>3870</v>
      </c>
      <c r="S78" s="47" t="s">
        <v>3871</v>
      </c>
      <c r="T78" s="47" t="s">
        <v>3872</v>
      </c>
      <c r="U78" s="47" t="s">
        <v>68</v>
      </c>
      <c r="V78" s="47" t="s">
        <v>68</v>
      </c>
      <c r="W78" s="47" t="s">
        <v>3873</v>
      </c>
    </row>
    <row r="79" spans="1:23" x14ac:dyDescent="0.25">
      <c r="A79" s="47" t="s">
        <v>2946</v>
      </c>
      <c r="B79" s="47">
        <v>211</v>
      </c>
      <c r="C79" s="47">
        <v>8</v>
      </c>
      <c r="D79" s="47" t="s">
        <v>3874</v>
      </c>
      <c r="E79" s="47" t="s">
        <v>1882</v>
      </c>
      <c r="F79" s="47" t="s">
        <v>3380</v>
      </c>
      <c r="G79" s="47"/>
      <c r="H79" s="47"/>
      <c r="I79" s="47" t="s">
        <v>38</v>
      </c>
      <c r="J79" s="47">
        <f>VLOOKUP(C79,'Points Table'!A$3:N$43,IF(I79="A Grade / Juniors",4,IF(I79="B Grade",7,IF(I79="C Grade",10,13))))</f>
        <v>251.99999999999997</v>
      </c>
      <c r="K79" s="47"/>
      <c r="L79" s="47"/>
      <c r="M79" s="47"/>
      <c r="N79" s="47"/>
      <c r="O79" s="47" t="s">
        <v>68</v>
      </c>
      <c r="P79" s="47">
        <v>4</v>
      </c>
      <c r="Q79" s="47" t="s">
        <v>3875</v>
      </c>
      <c r="R79" s="47" t="s">
        <v>3876</v>
      </c>
      <c r="S79" s="47" t="s">
        <v>3543</v>
      </c>
      <c r="T79" s="47" t="s">
        <v>3877</v>
      </c>
      <c r="U79" s="47" t="s">
        <v>68</v>
      </c>
      <c r="V79" s="47" t="s">
        <v>68</v>
      </c>
      <c r="W79" s="47" t="s">
        <v>3878</v>
      </c>
    </row>
    <row r="80" spans="1:23" x14ac:dyDescent="0.25">
      <c r="A80" s="47" t="s">
        <v>2946</v>
      </c>
      <c r="B80" s="47">
        <v>201</v>
      </c>
      <c r="C80" s="47">
        <v>9</v>
      </c>
      <c r="D80" s="47" t="s">
        <v>3879</v>
      </c>
      <c r="E80" s="47" t="s">
        <v>875</v>
      </c>
      <c r="F80" s="47" t="s">
        <v>3380</v>
      </c>
      <c r="G80" s="47"/>
      <c r="H80" s="47"/>
      <c r="I80" s="47" t="s">
        <v>38</v>
      </c>
      <c r="J80" s="47">
        <f>VLOOKUP(C80,'Points Table'!A$3:N$43,IF(I80="A Grade / Juniors",4,IF(I80="B Grade",7,IF(I80="C Grade",10,13))))</f>
        <v>244.99999999999997</v>
      </c>
      <c r="K80" s="47"/>
      <c r="L80" s="47"/>
      <c r="M80" s="47"/>
      <c r="N80" s="47"/>
      <c r="O80" s="47" t="s">
        <v>68</v>
      </c>
      <c r="P80" s="47">
        <v>4</v>
      </c>
      <c r="Q80" s="47" t="s">
        <v>3880</v>
      </c>
      <c r="R80" s="47" t="s">
        <v>3881</v>
      </c>
      <c r="S80" s="47" t="s">
        <v>3882</v>
      </c>
      <c r="T80" s="47" t="s">
        <v>3883</v>
      </c>
      <c r="U80" s="47" t="s">
        <v>68</v>
      </c>
      <c r="V80" s="47" t="s">
        <v>68</v>
      </c>
      <c r="W80" s="47" t="s">
        <v>3884</v>
      </c>
    </row>
    <row r="81" spans="1:23" x14ac:dyDescent="0.25">
      <c r="A81" s="47" t="s">
        <v>2946</v>
      </c>
      <c r="B81" s="47">
        <v>202</v>
      </c>
      <c r="C81" s="47">
        <v>10</v>
      </c>
      <c r="D81" s="47" t="s">
        <v>3885</v>
      </c>
      <c r="E81" s="47" t="s">
        <v>4064</v>
      </c>
      <c r="F81" s="47" t="s">
        <v>3380</v>
      </c>
      <c r="G81" s="47"/>
      <c r="H81" s="47"/>
      <c r="I81" s="47" t="s">
        <v>38</v>
      </c>
      <c r="J81" s="47">
        <f>VLOOKUP(C81,'Points Table'!A$3:N$43,IF(I81="A Grade / Juniors",4,IF(I81="B Grade",7,IF(I81="C Grade",10,13))))</f>
        <v>237.99999999999997</v>
      </c>
      <c r="K81" s="47"/>
      <c r="L81" s="47"/>
      <c r="M81" s="47"/>
      <c r="N81" s="47"/>
      <c r="O81" s="47" t="s">
        <v>68</v>
      </c>
      <c r="P81" s="47">
        <v>4</v>
      </c>
      <c r="Q81" s="47" t="s">
        <v>3886</v>
      </c>
      <c r="R81" s="47" t="s">
        <v>3887</v>
      </c>
      <c r="S81" s="47" t="s">
        <v>3888</v>
      </c>
      <c r="T81" s="47" t="s">
        <v>3889</v>
      </c>
      <c r="U81" s="47" t="s">
        <v>68</v>
      </c>
      <c r="V81" s="47" t="s">
        <v>68</v>
      </c>
      <c r="W81" s="47" t="s">
        <v>3890</v>
      </c>
    </row>
    <row r="82" spans="1:23" x14ac:dyDescent="0.25">
      <c r="A82" s="47" t="s">
        <v>2946</v>
      </c>
      <c r="B82" s="47">
        <v>210</v>
      </c>
      <c r="C82" s="47">
        <v>11</v>
      </c>
      <c r="D82" s="47" t="s">
        <v>3891</v>
      </c>
      <c r="E82" s="47" t="s">
        <v>874</v>
      </c>
      <c r="F82" s="47" t="s">
        <v>3380</v>
      </c>
      <c r="G82" s="47"/>
      <c r="H82" s="47"/>
      <c r="I82" s="47" t="s">
        <v>38</v>
      </c>
      <c r="J82" s="47">
        <f>VLOOKUP(C82,'Points Table'!A$3:N$43,IF(I82="A Grade / Juniors",4,IF(I82="B Grade",7,IF(I82="C Grade",10,13))))</f>
        <v>230.99999999999997</v>
      </c>
      <c r="K82" s="47"/>
      <c r="L82" s="47"/>
      <c r="M82" s="47"/>
      <c r="N82" s="47"/>
      <c r="O82" s="47" t="s">
        <v>68</v>
      </c>
      <c r="P82" s="47">
        <v>4</v>
      </c>
      <c r="Q82" s="47" t="s">
        <v>3892</v>
      </c>
      <c r="R82" s="47" t="s">
        <v>3893</v>
      </c>
      <c r="S82" s="47" t="s">
        <v>3894</v>
      </c>
      <c r="T82" s="47" t="s">
        <v>3895</v>
      </c>
      <c r="U82" s="47" t="s">
        <v>68</v>
      </c>
      <c r="V82" s="47" t="s">
        <v>68</v>
      </c>
      <c r="W82" s="47" t="s">
        <v>3896</v>
      </c>
    </row>
    <row r="83" spans="1:23" x14ac:dyDescent="0.25">
      <c r="A83" s="47" t="s">
        <v>2946</v>
      </c>
      <c r="B83" s="47">
        <v>214</v>
      </c>
      <c r="C83" s="47">
        <v>12</v>
      </c>
      <c r="D83" s="47" t="s">
        <v>3897</v>
      </c>
      <c r="E83" s="47" t="s">
        <v>3422</v>
      </c>
      <c r="F83" s="47" t="s">
        <v>3380</v>
      </c>
      <c r="G83" s="47"/>
      <c r="H83" s="47"/>
      <c r="I83" s="47" t="s">
        <v>38</v>
      </c>
      <c r="J83" s="47">
        <f>VLOOKUP(C83,'Points Table'!A$3:N$43,IF(I83="A Grade / Juniors",4,IF(I83="B Grade",7,IF(I83="C Grade",10,13))))</f>
        <v>224</v>
      </c>
      <c r="K83" s="47"/>
      <c r="L83" s="47"/>
      <c r="M83" s="47"/>
      <c r="N83" s="47"/>
      <c r="O83" s="47" t="s">
        <v>68</v>
      </c>
      <c r="P83" s="47">
        <v>4</v>
      </c>
      <c r="Q83" s="47" t="s">
        <v>3898</v>
      </c>
      <c r="R83" s="47" t="s">
        <v>3899</v>
      </c>
      <c r="S83" s="47" t="s">
        <v>3900</v>
      </c>
      <c r="T83" s="47" t="s">
        <v>3901</v>
      </c>
      <c r="U83" s="47" t="s">
        <v>68</v>
      </c>
      <c r="V83" s="47" t="s">
        <v>68</v>
      </c>
      <c r="W83" s="47" t="s">
        <v>3902</v>
      </c>
    </row>
    <row r="84" spans="1:23" x14ac:dyDescent="0.25">
      <c r="A84" s="47" t="s">
        <v>2946</v>
      </c>
      <c r="B84" s="47">
        <v>222</v>
      </c>
      <c r="C84" s="47">
        <v>13</v>
      </c>
      <c r="D84" s="47" t="s">
        <v>3903</v>
      </c>
      <c r="E84" s="47" t="s">
        <v>3417</v>
      </c>
      <c r="F84" s="47" t="s">
        <v>3380</v>
      </c>
      <c r="G84" s="47"/>
      <c r="H84" s="47"/>
      <c r="I84" s="47" t="s">
        <v>38</v>
      </c>
      <c r="J84" s="47">
        <f>VLOOKUP(C84,'Points Table'!A$3:N$43,IF(I84="A Grade / Juniors",4,IF(I84="B Grade",7,IF(I84="C Grade",10,13))))</f>
        <v>217</v>
      </c>
      <c r="K84" s="47"/>
      <c r="L84" s="47"/>
      <c r="M84" s="47"/>
      <c r="N84" s="47"/>
      <c r="O84" s="47" t="s">
        <v>68</v>
      </c>
      <c r="P84" s="47">
        <v>4</v>
      </c>
      <c r="Q84" s="47" t="s">
        <v>3904</v>
      </c>
      <c r="R84" s="47" t="s">
        <v>3905</v>
      </c>
      <c r="S84" s="47" t="s">
        <v>3906</v>
      </c>
      <c r="T84" s="47" t="s">
        <v>3907</v>
      </c>
      <c r="U84" s="47" t="s">
        <v>68</v>
      </c>
      <c r="V84" s="47" t="s">
        <v>68</v>
      </c>
      <c r="W84" s="47" t="s">
        <v>3908</v>
      </c>
    </row>
    <row r="85" spans="1:23" x14ac:dyDescent="0.25">
      <c r="A85" s="47" t="s">
        <v>2946</v>
      </c>
      <c r="B85" s="47">
        <v>205</v>
      </c>
      <c r="C85" s="47">
        <v>14</v>
      </c>
      <c r="D85" s="47" t="s">
        <v>3909</v>
      </c>
      <c r="E85" s="47" t="s">
        <v>4065</v>
      </c>
      <c r="F85" s="47" t="s">
        <v>3380</v>
      </c>
      <c r="G85" s="47"/>
      <c r="H85" s="47"/>
      <c r="I85" s="47" t="s">
        <v>38</v>
      </c>
      <c r="J85" s="47">
        <f>VLOOKUP(C85,'Points Table'!A$3:N$43,IF(I85="A Grade / Juniors",4,IF(I85="B Grade",7,IF(I85="C Grade",10,13))))</f>
        <v>210</v>
      </c>
      <c r="K85" s="47"/>
      <c r="L85" s="47"/>
      <c r="M85" s="47"/>
      <c r="N85" s="47"/>
      <c r="O85" s="47" t="s">
        <v>68</v>
      </c>
      <c r="P85" s="47">
        <v>4</v>
      </c>
      <c r="Q85" s="47" t="s">
        <v>3910</v>
      </c>
      <c r="R85" s="47" t="s">
        <v>3911</v>
      </c>
      <c r="S85" s="47" t="s">
        <v>3912</v>
      </c>
      <c r="T85" s="47" t="s">
        <v>3913</v>
      </c>
      <c r="U85" s="47" t="s">
        <v>68</v>
      </c>
      <c r="V85" s="47" t="s">
        <v>68</v>
      </c>
      <c r="W85" s="47" t="s">
        <v>3914</v>
      </c>
    </row>
    <row r="86" spans="1:23" x14ac:dyDescent="0.25">
      <c r="A86" s="47" t="s">
        <v>2946</v>
      </c>
      <c r="B86" s="47">
        <v>219</v>
      </c>
      <c r="C86" s="47">
        <v>15</v>
      </c>
      <c r="D86" s="47" t="s">
        <v>3915</v>
      </c>
      <c r="E86" s="47" t="s">
        <v>878</v>
      </c>
      <c r="F86" s="47" t="s">
        <v>3380</v>
      </c>
      <c r="G86" s="47"/>
      <c r="H86" s="47"/>
      <c r="I86" s="47" t="s">
        <v>38</v>
      </c>
      <c r="J86" s="47">
        <f>VLOOKUP(C86,'Points Table'!A$3:N$43,IF(I86="A Grade / Juniors",4,IF(I86="B Grade",7,IF(I86="C Grade",10,13))))</f>
        <v>203</v>
      </c>
      <c r="K86" s="47"/>
      <c r="L86" s="47"/>
      <c r="M86" s="47"/>
      <c r="N86" s="47"/>
      <c r="O86" s="47" t="s">
        <v>68</v>
      </c>
      <c r="P86" s="47">
        <v>4</v>
      </c>
      <c r="Q86" s="47" t="s">
        <v>3916</v>
      </c>
      <c r="R86" s="47" t="s">
        <v>3917</v>
      </c>
      <c r="S86" s="47" t="s">
        <v>3918</v>
      </c>
      <c r="T86" s="47" t="s">
        <v>3919</v>
      </c>
      <c r="U86" s="47" t="s">
        <v>68</v>
      </c>
      <c r="V86" s="47" t="s">
        <v>68</v>
      </c>
      <c r="W86" s="47" t="s">
        <v>3920</v>
      </c>
    </row>
    <row r="87" spans="1:23" x14ac:dyDescent="0.25">
      <c r="A87" s="47" t="s">
        <v>2946</v>
      </c>
      <c r="B87" s="47">
        <v>217</v>
      </c>
      <c r="C87" s="47">
        <v>16</v>
      </c>
      <c r="D87" s="47" t="s">
        <v>3921</v>
      </c>
      <c r="E87" s="47" t="s">
        <v>881</v>
      </c>
      <c r="F87" s="47" t="s">
        <v>3380</v>
      </c>
      <c r="G87" s="47"/>
      <c r="H87" s="47"/>
      <c r="I87" s="47" t="s">
        <v>38</v>
      </c>
      <c r="J87" s="47">
        <f>VLOOKUP(C87,'Points Table'!A$3:N$43,IF(I87="A Grade / Juniors",4,IF(I87="B Grade",7,IF(I87="C Grade",10,13))))</f>
        <v>196</v>
      </c>
      <c r="K87" s="47"/>
      <c r="L87" s="47"/>
      <c r="M87" s="47"/>
      <c r="N87" s="47"/>
      <c r="O87" s="47" t="s">
        <v>68</v>
      </c>
      <c r="P87" s="47">
        <v>4</v>
      </c>
      <c r="Q87" s="47" t="s">
        <v>3922</v>
      </c>
      <c r="R87" s="47" t="s">
        <v>3923</v>
      </c>
      <c r="S87" s="47" t="s">
        <v>3924</v>
      </c>
      <c r="T87" s="47" t="s">
        <v>3912</v>
      </c>
      <c r="U87" s="47" t="s">
        <v>68</v>
      </c>
      <c r="V87" s="47" t="s">
        <v>68</v>
      </c>
      <c r="W87" s="47" t="s">
        <v>3925</v>
      </c>
    </row>
    <row r="88" spans="1:23" x14ac:dyDescent="0.25">
      <c r="A88" s="47" t="s">
        <v>2946</v>
      </c>
      <c r="B88" s="47">
        <v>223</v>
      </c>
      <c r="C88" s="47">
        <v>17</v>
      </c>
      <c r="D88" s="47" t="s">
        <v>3926</v>
      </c>
      <c r="E88" s="47" t="s">
        <v>2873</v>
      </c>
      <c r="F88" s="47" t="s">
        <v>3380</v>
      </c>
      <c r="G88" s="47"/>
      <c r="H88" s="47"/>
      <c r="I88" s="47" t="s">
        <v>38</v>
      </c>
      <c r="J88" s="47">
        <f>VLOOKUP(C88,'Points Table'!A$3:N$43,IF(I88="A Grade / Juniors",4,IF(I88="B Grade",7,IF(I88="C Grade",10,13))))</f>
        <v>189</v>
      </c>
      <c r="K88" s="47"/>
      <c r="L88" s="47"/>
      <c r="M88" s="47"/>
      <c r="N88" s="47"/>
      <c r="O88" s="47" t="s">
        <v>68</v>
      </c>
      <c r="P88" s="47">
        <v>4</v>
      </c>
      <c r="Q88" s="47" t="s">
        <v>3927</v>
      </c>
      <c r="R88" s="47" t="s">
        <v>3928</v>
      </c>
      <c r="S88" s="47" t="s">
        <v>3929</v>
      </c>
      <c r="T88" s="47" t="s">
        <v>3930</v>
      </c>
      <c r="U88" s="47" t="s">
        <v>68</v>
      </c>
      <c r="V88" s="47" t="s">
        <v>68</v>
      </c>
      <c r="W88" s="47" t="s">
        <v>3931</v>
      </c>
    </row>
    <row r="89" spans="1:23" x14ac:dyDescent="0.25">
      <c r="A89" s="47" t="s">
        <v>2946</v>
      </c>
      <c r="B89" s="47">
        <v>207</v>
      </c>
      <c r="C89" s="47">
        <v>18</v>
      </c>
      <c r="D89" s="47" t="s">
        <v>3932</v>
      </c>
      <c r="E89" s="47" t="s">
        <v>879</v>
      </c>
      <c r="F89" s="47" t="s">
        <v>3380</v>
      </c>
      <c r="G89" s="47"/>
      <c r="H89" s="47"/>
      <c r="I89" s="47" t="s">
        <v>38</v>
      </c>
      <c r="J89" s="47">
        <f>VLOOKUP(C89,'Points Table'!A$3:N$43,IF(I89="A Grade / Juniors",4,IF(I89="B Grade",7,IF(I89="C Grade",10,13))))</f>
        <v>182</v>
      </c>
      <c r="K89" s="47"/>
      <c r="L89" s="47"/>
      <c r="M89" s="47"/>
      <c r="N89" s="47"/>
      <c r="O89" s="47" t="s">
        <v>68</v>
      </c>
      <c r="P89" s="47">
        <v>2</v>
      </c>
      <c r="Q89" s="47" t="s">
        <v>3933</v>
      </c>
      <c r="R89" s="47" t="s">
        <v>3934</v>
      </c>
      <c r="S89" s="47" t="s">
        <v>68</v>
      </c>
      <c r="T89" s="47" t="s">
        <v>68</v>
      </c>
      <c r="U89" s="47" t="s">
        <v>68</v>
      </c>
      <c r="V89" s="47" t="s">
        <v>68</v>
      </c>
      <c r="W89" s="47" t="s">
        <v>3935</v>
      </c>
    </row>
    <row r="90" spans="1:23" x14ac:dyDescent="0.25">
      <c r="A90" s="47" t="s">
        <v>3020</v>
      </c>
      <c r="B90" s="47">
        <v>111</v>
      </c>
      <c r="C90" s="47">
        <v>1</v>
      </c>
      <c r="D90" s="47" t="s">
        <v>3936</v>
      </c>
      <c r="E90" s="47" t="s">
        <v>894</v>
      </c>
      <c r="F90" s="47" t="s">
        <v>3381</v>
      </c>
      <c r="G90" s="47"/>
      <c r="H90" s="47"/>
      <c r="I90" s="47" t="s">
        <v>40</v>
      </c>
      <c r="J90" s="47">
        <f>VLOOKUP(C90,'Points Table'!A$3:N$43,IF(I90="A Grade / Juniors",4,IF(I90="B Grade",7,IF(I90="C Grade",10,13))))</f>
        <v>300</v>
      </c>
      <c r="K90" s="47"/>
      <c r="L90" s="47"/>
      <c r="M90" s="47"/>
      <c r="N90" s="47"/>
      <c r="O90" s="47" t="s">
        <v>68</v>
      </c>
      <c r="P90" s="47">
        <v>3</v>
      </c>
      <c r="Q90" s="47" t="s">
        <v>3937</v>
      </c>
      <c r="R90" s="47" t="s">
        <v>3938</v>
      </c>
      <c r="S90" s="47" t="s">
        <v>3939</v>
      </c>
      <c r="T90" s="47" t="s">
        <v>68</v>
      </c>
      <c r="U90" s="47" t="s">
        <v>68</v>
      </c>
      <c r="V90" s="47" t="s">
        <v>68</v>
      </c>
      <c r="W90" s="47" t="s">
        <v>3940</v>
      </c>
    </row>
    <row r="91" spans="1:23" x14ac:dyDescent="0.25">
      <c r="A91" s="47" t="s">
        <v>3020</v>
      </c>
      <c r="B91" s="47">
        <v>113</v>
      </c>
      <c r="C91" s="47">
        <v>2</v>
      </c>
      <c r="D91" s="47" t="s">
        <v>3941</v>
      </c>
      <c r="E91" s="47" t="s">
        <v>1887</v>
      </c>
      <c r="F91" s="47" t="s">
        <v>3381</v>
      </c>
      <c r="G91" s="47"/>
      <c r="H91" s="47"/>
      <c r="I91" s="47" t="s">
        <v>40</v>
      </c>
      <c r="J91" s="47">
        <f>VLOOKUP(C91,'Points Table'!A$3:N$43,IF(I91="A Grade / Juniors",4,IF(I91="B Grade",7,IF(I91="C Grade",10,13))))</f>
        <v>270</v>
      </c>
      <c r="K91" s="47"/>
      <c r="L91" s="47"/>
      <c r="M91" s="47"/>
      <c r="N91" s="47"/>
      <c r="O91" s="47" t="s">
        <v>68</v>
      </c>
      <c r="P91" s="47">
        <v>3</v>
      </c>
      <c r="Q91" s="47" t="s">
        <v>3942</v>
      </c>
      <c r="R91" s="47" t="s">
        <v>3943</v>
      </c>
      <c r="S91" s="47" t="s">
        <v>3944</v>
      </c>
      <c r="T91" s="47" t="s">
        <v>68</v>
      </c>
      <c r="U91" s="47" t="s">
        <v>68</v>
      </c>
      <c r="V91" s="47" t="s">
        <v>68</v>
      </c>
      <c r="W91" s="47" t="s">
        <v>3945</v>
      </c>
    </row>
    <row r="92" spans="1:23" x14ac:dyDescent="0.25">
      <c r="A92" s="47" t="s">
        <v>3020</v>
      </c>
      <c r="B92" s="47">
        <v>105</v>
      </c>
      <c r="C92" s="47">
        <v>3</v>
      </c>
      <c r="D92" s="47" t="s">
        <v>3946</v>
      </c>
      <c r="E92" s="47" t="s">
        <v>3428</v>
      </c>
      <c r="F92" s="47" t="s">
        <v>3381</v>
      </c>
      <c r="G92" s="47"/>
      <c r="H92" s="47"/>
      <c r="I92" s="47" t="s">
        <v>40</v>
      </c>
      <c r="J92" s="47">
        <f>VLOOKUP(C92,'Points Table'!A$3:N$43,IF(I92="A Grade / Juniors",4,IF(I92="B Grade",7,IF(I92="C Grade",10,13))))</f>
        <v>252</v>
      </c>
      <c r="K92" s="47"/>
      <c r="L92" s="47"/>
      <c r="M92" s="47"/>
      <c r="N92" s="47"/>
      <c r="O92" s="47" t="s">
        <v>68</v>
      </c>
      <c r="P92" s="47">
        <v>3</v>
      </c>
      <c r="Q92" s="47" t="s">
        <v>3947</v>
      </c>
      <c r="R92" s="47" t="s">
        <v>3948</v>
      </c>
      <c r="S92" s="47" t="s">
        <v>3949</v>
      </c>
      <c r="T92" s="47" t="s">
        <v>68</v>
      </c>
      <c r="U92" s="47" t="s">
        <v>68</v>
      </c>
      <c r="V92" s="47" t="s">
        <v>68</v>
      </c>
      <c r="W92" s="47" t="s">
        <v>3950</v>
      </c>
    </row>
    <row r="93" spans="1:23" x14ac:dyDescent="0.25">
      <c r="A93" s="47" t="s">
        <v>3020</v>
      </c>
      <c r="B93" s="47">
        <v>108</v>
      </c>
      <c r="C93" s="47">
        <v>4</v>
      </c>
      <c r="D93" s="47" t="s">
        <v>3951</v>
      </c>
      <c r="E93" s="47" t="s">
        <v>4066</v>
      </c>
      <c r="F93" s="47" t="s">
        <v>3381</v>
      </c>
      <c r="G93" s="47"/>
      <c r="H93" s="47"/>
      <c r="I93" s="47" t="s">
        <v>40</v>
      </c>
      <c r="J93" s="47">
        <f>VLOOKUP(C93,'Points Table'!A$3:N$43,IF(I93="A Grade / Juniors",4,IF(I93="B Grade",7,IF(I93="C Grade",10,13))))</f>
        <v>240</v>
      </c>
      <c r="K93" s="47"/>
      <c r="L93" s="47"/>
      <c r="M93" s="47"/>
      <c r="N93" s="47"/>
      <c r="O93" s="47" t="s">
        <v>68</v>
      </c>
      <c r="P93" s="47">
        <v>3</v>
      </c>
      <c r="Q93" s="47" t="s">
        <v>3952</v>
      </c>
      <c r="R93" s="47" t="s">
        <v>3953</v>
      </c>
      <c r="S93" s="47" t="s">
        <v>3954</v>
      </c>
      <c r="T93" s="47" t="s">
        <v>68</v>
      </c>
      <c r="U93" s="47" t="s">
        <v>68</v>
      </c>
      <c r="V93" s="47" t="s">
        <v>68</v>
      </c>
      <c r="W93" s="47" t="s">
        <v>3955</v>
      </c>
    </row>
    <row r="94" spans="1:23" x14ac:dyDescent="0.25">
      <c r="A94" s="47" t="s">
        <v>3020</v>
      </c>
      <c r="B94" s="47">
        <v>104</v>
      </c>
      <c r="C94" s="47">
        <v>5</v>
      </c>
      <c r="D94" s="47" t="s">
        <v>3956</v>
      </c>
      <c r="E94" s="76" t="s">
        <v>4067</v>
      </c>
      <c r="F94" s="47" t="s">
        <v>3381</v>
      </c>
      <c r="G94" s="47"/>
      <c r="H94" s="47"/>
      <c r="I94" s="47" t="s">
        <v>40</v>
      </c>
      <c r="J94" s="47">
        <f>VLOOKUP(C94,'Points Table'!A$3:N$43,IF(I94="A Grade / Juniors",4,IF(I94="B Grade",7,IF(I94="C Grade",10,13))))</f>
        <v>234</v>
      </c>
      <c r="K94" s="77" t="s">
        <v>4074</v>
      </c>
      <c r="L94" s="47"/>
      <c r="M94" s="47"/>
      <c r="N94" s="47"/>
      <c r="O94" s="47" t="s">
        <v>68</v>
      </c>
      <c r="P94" s="47">
        <v>3</v>
      </c>
      <c r="Q94" s="47" t="s">
        <v>3957</v>
      </c>
      <c r="R94" s="47" t="s">
        <v>3958</v>
      </c>
      <c r="S94" s="47" t="s">
        <v>3959</v>
      </c>
      <c r="T94" s="47" t="s">
        <v>68</v>
      </c>
      <c r="U94" s="47" t="s">
        <v>68</v>
      </c>
      <c r="V94" s="47" t="s">
        <v>68</v>
      </c>
      <c r="W94" s="47" t="s">
        <v>3960</v>
      </c>
    </row>
    <row r="95" spans="1:23" x14ac:dyDescent="0.25">
      <c r="A95" s="47" t="s">
        <v>3020</v>
      </c>
      <c r="B95" s="47">
        <v>106</v>
      </c>
      <c r="C95" s="47">
        <v>6</v>
      </c>
      <c r="D95" s="47" t="s">
        <v>3961</v>
      </c>
      <c r="E95" s="47" t="s">
        <v>897</v>
      </c>
      <c r="F95" s="47" t="s">
        <v>3381</v>
      </c>
      <c r="G95" s="47"/>
      <c r="H95" s="47"/>
      <c r="I95" s="47" t="s">
        <v>40</v>
      </c>
      <c r="J95" s="47">
        <f>VLOOKUP(C95,'Points Table'!A$3:N$43,IF(I95="A Grade / Juniors",4,IF(I95="B Grade",7,IF(I95="C Grade",10,13))))</f>
        <v>228</v>
      </c>
      <c r="K95" s="47"/>
      <c r="L95" s="47"/>
      <c r="M95" s="47"/>
      <c r="N95" s="47"/>
      <c r="O95" s="47" t="s">
        <v>68</v>
      </c>
      <c r="P95" s="47">
        <v>3</v>
      </c>
      <c r="Q95" s="47" t="s">
        <v>3962</v>
      </c>
      <c r="R95" s="47" t="s">
        <v>3963</v>
      </c>
      <c r="S95" s="47" t="s">
        <v>3964</v>
      </c>
      <c r="T95" s="47" t="s">
        <v>68</v>
      </c>
      <c r="U95" s="47" t="s">
        <v>68</v>
      </c>
      <c r="V95" s="47" t="s">
        <v>68</v>
      </c>
      <c r="W95" s="47" t="s">
        <v>3965</v>
      </c>
    </row>
    <row r="96" spans="1:23" x14ac:dyDescent="0.25">
      <c r="A96" s="47" t="s">
        <v>3020</v>
      </c>
      <c r="B96" s="47">
        <v>107</v>
      </c>
      <c r="C96" s="47">
        <v>7</v>
      </c>
      <c r="D96" s="47" t="s">
        <v>3966</v>
      </c>
      <c r="E96" s="47" t="s">
        <v>2882</v>
      </c>
      <c r="F96" s="47" t="s">
        <v>3381</v>
      </c>
      <c r="G96" s="47"/>
      <c r="H96" s="47"/>
      <c r="I96" s="47" t="s">
        <v>40</v>
      </c>
      <c r="J96" s="47">
        <f>VLOOKUP(C96,'Points Table'!A$3:N$43,IF(I96="A Grade / Juniors",4,IF(I96="B Grade",7,IF(I96="C Grade",10,13))))</f>
        <v>222</v>
      </c>
      <c r="K96" s="47"/>
      <c r="L96" s="47"/>
      <c r="M96" s="47"/>
      <c r="N96" s="47"/>
      <c r="O96" s="47" t="s">
        <v>68</v>
      </c>
      <c r="P96" s="47">
        <v>3</v>
      </c>
      <c r="Q96" s="47" t="s">
        <v>3967</v>
      </c>
      <c r="R96" s="47" t="s">
        <v>3968</v>
      </c>
      <c r="S96" s="47" t="s">
        <v>3969</v>
      </c>
      <c r="T96" s="47" t="s">
        <v>68</v>
      </c>
      <c r="U96" s="47" t="s">
        <v>68</v>
      </c>
      <c r="V96" s="47" t="s">
        <v>68</v>
      </c>
      <c r="W96" s="47" t="s">
        <v>3970</v>
      </c>
    </row>
    <row r="97" spans="1:23" x14ac:dyDescent="0.25">
      <c r="A97" s="47" t="s">
        <v>3020</v>
      </c>
      <c r="B97" s="47">
        <v>114</v>
      </c>
      <c r="C97" s="47">
        <v>8</v>
      </c>
      <c r="D97" s="47" t="s">
        <v>3971</v>
      </c>
      <c r="E97" s="47" t="s">
        <v>3427</v>
      </c>
      <c r="F97" s="47" t="s">
        <v>3381</v>
      </c>
      <c r="G97" s="47"/>
      <c r="H97" s="47"/>
      <c r="I97" s="47" t="s">
        <v>40</v>
      </c>
      <c r="J97" s="47">
        <f>VLOOKUP(C97,'Points Table'!A$3:N$43,IF(I97="A Grade / Juniors",4,IF(I97="B Grade",7,IF(I97="C Grade",10,13))))</f>
        <v>216</v>
      </c>
      <c r="K97" s="47"/>
      <c r="L97" s="47"/>
      <c r="M97" s="47"/>
      <c r="N97" s="47"/>
      <c r="O97" s="47" t="s">
        <v>68</v>
      </c>
      <c r="P97" s="47">
        <v>3</v>
      </c>
      <c r="Q97" s="47" t="s">
        <v>3972</v>
      </c>
      <c r="R97" s="47" t="s">
        <v>3973</v>
      </c>
      <c r="S97" s="47" t="s">
        <v>3974</v>
      </c>
      <c r="T97" s="47" t="s">
        <v>68</v>
      </c>
      <c r="U97" s="47" t="s">
        <v>68</v>
      </c>
      <c r="V97" s="47" t="s">
        <v>68</v>
      </c>
      <c r="W97" s="47" t="s">
        <v>3975</v>
      </c>
    </row>
    <row r="98" spans="1:23" x14ac:dyDescent="0.25">
      <c r="A98" s="47" t="s">
        <v>3020</v>
      </c>
      <c r="B98" s="47">
        <v>101</v>
      </c>
      <c r="C98" s="47">
        <v>9</v>
      </c>
      <c r="D98" s="47" t="s">
        <v>3976</v>
      </c>
      <c r="E98" s="47" t="s">
        <v>4068</v>
      </c>
      <c r="F98" s="47" t="s">
        <v>3381</v>
      </c>
      <c r="G98" s="47"/>
      <c r="H98" s="47"/>
      <c r="I98" s="47" t="s">
        <v>40</v>
      </c>
      <c r="J98" s="47">
        <f>VLOOKUP(C98,'Points Table'!A$3:N$43,IF(I98="A Grade / Juniors",4,IF(I98="B Grade",7,IF(I98="C Grade",10,13))))</f>
        <v>210</v>
      </c>
      <c r="K98" s="47"/>
      <c r="L98" s="47"/>
      <c r="M98" s="47"/>
      <c r="N98" s="47"/>
      <c r="O98" s="47" t="s">
        <v>68</v>
      </c>
      <c r="P98" s="47">
        <v>3</v>
      </c>
      <c r="Q98" s="47" t="s">
        <v>3977</v>
      </c>
      <c r="R98" s="47" t="s">
        <v>3978</v>
      </c>
      <c r="S98" s="47" t="s">
        <v>3979</v>
      </c>
      <c r="T98" s="47" t="s">
        <v>68</v>
      </c>
      <c r="U98" s="47" t="s">
        <v>68</v>
      </c>
      <c r="V98" s="47" t="s">
        <v>68</v>
      </c>
      <c r="W98" s="47" t="s">
        <v>3980</v>
      </c>
    </row>
    <row r="99" spans="1:23" x14ac:dyDescent="0.25">
      <c r="A99" s="47" t="s">
        <v>3020</v>
      </c>
      <c r="B99" s="47">
        <v>112</v>
      </c>
      <c r="C99" s="47">
        <v>10</v>
      </c>
      <c r="D99" s="47" t="s">
        <v>3981</v>
      </c>
      <c r="E99" s="47" t="s">
        <v>4069</v>
      </c>
      <c r="F99" s="47" t="s">
        <v>3381</v>
      </c>
      <c r="G99" s="47"/>
      <c r="H99" s="47"/>
      <c r="I99" s="47" t="s">
        <v>40</v>
      </c>
      <c r="J99" s="47">
        <f>VLOOKUP(C99,'Points Table'!A$3:N$43,IF(I99="A Grade / Juniors",4,IF(I99="B Grade",7,IF(I99="C Grade",10,13))))</f>
        <v>204</v>
      </c>
      <c r="K99" s="47"/>
      <c r="L99" s="47"/>
      <c r="M99" s="47"/>
      <c r="N99" s="47"/>
      <c r="O99" s="47" t="s">
        <v>68</v>
      </c>
      <c r="P99" s="47">
        <v>3</v>
      </c>
      <c r="Q99" s="47" t="s">
        <v>3982</v>
      </c>
      <c r="R99" s="47" t="s">
        <v>3983</v>
      </c>
      <c r="S99" s="47" t="s">
        <v>3984</v>
      </c>
      <c r="T99" s="47" t="s">
        <v>68</v>
      </c>
      <c r="U99" s="47" t="s">
        <v>68</v>
      </c>
      <c r="V99" s="47" t="s">
        <v>68</v>
      </c>
      <c r="W99" s="47" t="s">
        <v>3985</v>
      </c>
    </row>
    <row r="100" spans="1:23" x14ac:dyDescent="0.25">
      <c r="A100" s="47" t="s">
        <v>3020</v>
      </c>
      <c r="B100" s="47">
        <v>103</v>
      </c>
      <c r="C100" s="47">
        <v>11</v>
      </c>
      <c r="D100" s="47" t="s">
        <v>3986</v>
      </c>
      <c r="E100" s="47" t="s">
        <v>901</v>
      </c>
      <c r="F100" s="47" t="s">
        <v>3381</v>
      </c>
      <c r="G100" s="47"/>
      <c r="H100" s="47"/>
      <c r="I100" s="47" t="s">
        <v>40</v>
      </c>
      <c r="J100" s="47">
        <f>VLOOKUP(C100,'Points Table'!A$3:N$43,IF(I100="A Grade / Juniors",4,IF(I100="B Grade",7,IF(I100="C Grade",10,13))))</f>
        <v>198</v>
      </c>
      <c r="K100" s="47"/>
      <c r="L100" s="47"/>
      <c r="M100" s="47"/>
      <c r="N100" s="47"/>
      <c r="O100" s="47" t="s">
        <v>68</v>
      </c>
      <c r="P100" s="47">
        <v>3</v>
      </c>
      <c r="Q100" s="47" t="s">
        <v>3987</v>
      </c>
      <c r="R100" s="47" t="s">
        <v>3988</v>
      </c>
      <c r="S100" s="47" t="s">
        <v>3989</v>
      </c>
      <c r="T100" s="47" t="s">
        <v>68</v>
      </c>
      <c r="U100" s="47" t="s">
        <v>68</v>
      </c>
      <c r="V100" s="47" t="s">
        <v>68</v>
      </c>
      <c r="W100" s="47" t="s">
        <v>3990</v>
      </c>
    </row>
    <row r="101" spans="1:23" x14ac:dyDescent="0.25">
      <c r="A101" s="47" t="s">
        <v>3020</v>
      </c>
      <c r="B101" s="47">
        <v>102</v>
      </c>
      <c r="C101" s="47">
        <v>12</v>
      </c>
      <c r="D101" s="47" t="s">
        <v>3991</v>
      </c>
      <c r="E101" s="47" t="s">
        <v>1888</v>
      </c>
      <c r="F101" s="47" t="s">
        <v>3381</v>
      </c>
      <c r="G101" s="47"/>
      <c r="H101" s="47"/>
      <c r="I101" s="47" t="s">
        <v>40</v>
      </c>
      <c r="J101" s="47">
        <f>VLOOKUP(C101,'Points Table'!A$3:N$43,IF(I101="A Grade / Juniors",4,IF(I101="B Grade",7,IF(I101="C Grade",10,13))))</f>
        <v>192</v>
      </c>
      <c r="K101" s="47"/>
      <c r="L101" s="47"/>
      <c r="M101" s="47"/>
      <c r="N101" s="47"/>
      <c r="O101" s="47" t="s">
        <v>68</v>
      </c>
      <c r="P101" s="47">
        <v>3</v>
      </c>
      <c r="Q101" s="47" t="s">
        <v>3992</v>
      </c>
      <c r="R101" s="47" t="s">
        <v>3993</v>
      </c>
      <c r="S101" s="47" t="s">
        <v>3994</v>
      </c>
      <c r="T101" s="47" t="s">
        <v>68</v>
      </c>
      <c r="U101" s="47" t="s">
        <v>68</v>
      </c>
      <c r="V101" s="47" t="s">
        <v>68</v>
      </c>
      <c r="W101" s="47" t="s">
        <v>3995</v>
      </c>
    </row>
    <row r="102" spans="1:23" x14ac:dyDescent="0.25">
      <c r="A102" s="47" t="s">
        <v>3020</v>
      </c>
      <c r="B102" s="47">
        <v>110</v>
      </c>
      <c r="C102" s="47">
        <v>13</v>
      </c>
      <c r="D102" s="47" t="s">
        <v>3996</v>
      </c>
      <c r="E102" s="47" t="s">
        <v>4070</v>
      </c>
      <c r="F102" s="47" t="s">
        <v>3381</v>
      </c>
      <c r="G102" s="47"/>
      <c r="H102" s="47"/>
      <c r="I102" s="47" t="s">
        <v>40</v>
      </c>
      <c r="J102" s="47">
        <f>VLOOKUP(C102,'Points Table'!A$3:N$43,IF(I102="A Grade / Juniors",4,IF(I102="B Grade",7,IF(I102="C Grade",10,13))))</f>
        <v>186</v>
      </c>
      <c r="K102" s="47"/>
      <c r="L102" s="47"/>
      <c r="M102" s="47"/>
      <c r="N102" s="47"/>
      <c r="O102" s="47" t="s">
        <v>68</v>
      </c>
      <c r="P102" s="47">
        <v>3</v>
      </c>
      <c r="Q102" s="47" t="s">
        <v>3977</v>
      </c>
      <c r="R102" s="47" t="s">
        <v>3997</v>
      </c>
      <c r="S102" s="47" t="s">
        <v>3998</v>
      </c>
      <c r="T102" s="47" t="s">
        <v>68</v>
      </c>
      <c r="U102" s="47" t="s">
        <v>68</v>
      </c>
      <c r="V102" s="47" t="s">
        <v>68</v>
      </c>
      <c r="W102" s="47" t="s">
        <v>3999</v>
      </c>
    </row>
    <row r="103" spans="1:23" x14ac:dyDescent="0.25">
      <c r="A103" s="47" t="s">
        <v>3020</v>
      </c>
      <c r="B103" s="47">
        <v>109</v>
      </c>
      <c r="C103" s="47">
        <v>14</v>
      </c>
      <c r="D103" s="47" t="s">
        <v>4000</v>
      </c>
      <c r="E103" s="47" t="s">
        <v>3429</v>
      </c>
      <c r="F103" s="47" t="s">
        <v>3020</v>
      </c>
      <c r="G103" s="47"/>
      <c r="H103" s="47"/>
      <c r="I103" s="47" t="s">
        <v>40</v>
      </c>
      <c r="J103" s="47">
        <f>VLOOKUP(C103,'Points Table'!A$3:N$43,IF(I103="A Grade / Juniors",4,IF(I103="B Grade",7,IF(I103="C Grade",10,13))))</f>
        <v>180</v>
      </c>
      <c r="K103" s="47"/>
      <c r="L103" s="47"/>
      <c r="M103" s="47"/>
      <c r="N103" s="47"/>
      <c r="O103" s="47" t="s">
        <v>68</v>
      </c>
      <c r="P103" s="47">
        <v>3</v>
      </c>
      <c r="Q103" s="47" t="s">
        <v>4001</v>
      </c>
      <c r="R103" s="47" t="s">
        <v>4002</v>
      </c>
      <c r="S103" s="47" t="s">
        <v>4003</v>
      </c>
      <c r="T103" s="47" t="s">
        <v>68</v>
      </c>
      <c r="U103" s="47" t="s">
        <v>68</v>
      </c>
      <c r="V103" s="47" t="s">
        <v>68</v>
      </c>
      <c r="W103" s="47" t="s">
        <v>4004</v>
      </c>
    </row>
    <row r="104" spans="1:23" x14ac:dyDescent="0.25">
      <c r="A104" s="47" t="s">
        <v>3020</v>
      </c>
      <c r="B104" s="47">
        <v>115</v>
      </c>
      <c r="C104" s="47">
        <v>15</v>
      </c>
      <c r="D104" s="47" t="s">
        <v>4005</v>
      </c>
      <c r="E104" s="47" t="s">
        <v>4071</v>
      </c>
      <c r="F104" s="47" t="s">
        <v>3381</v>
      </c>
      <c r="G104" s="47"/>
      <c r="H104" s="47"/>
      <c r="I104" s="47" t="s">
        <v>40</v>
      </c>
      <c r="J104" s="47">
        <f>VLOOKUP(C104,'Points Table'!A$3:N$43,IF(I104="A Grade / Juniors",4,IF(I104="B Grade",7,IF(I104="C Grade",10,13))))</f>
        <v>174</v>
      </c>
      <c r="K104" s="47"/>
      <c r="L104" s="47"/>
      <c r="M104" s="47"/>
      <c r="N104" s="47"/>
      <c r="O104" s="47" t="s">
        <v>68</v>
      </c>
      <c r="P104" s="47">
        <v>3</v>
      </c>
      <c r="Q104" s="47" t="s">
        <v>4006</v>
      </c>
      <c r="R104" s="47" t="s">
        <v>4007</v>
      </c>
      <c r="S104" s="47" t="s">
        <v>4008</v>
      </c>
      <c r="T104" s="47" t="s">
        <v>68</v>
      </c>
      <c r="U104" s="47" t="s">
        <v>68</v>
      </c>
      <c r="V104" s="47" t="s">
        <v>68</v>
      </c>
      <c r="W104" s="47" t="s">
        <v>4009</v>
      </c>
    </row>
    <row r="105" spans="1:23" x14ac:dyDescent="0.25">
      <c r="A105" s="47" t="s">
        <v>3215</v>
      </c>
      <c r="B105" s="47">
        <v>601</v>
      </c>
      <c r="C105" s="47">
        <v>1</v>
      </c>
      <c r="D105" s="47" t="s">
        <v>4010</v>
      </c>
      <c r="E105" s="47" t="s">
        <v>1851</v>
      </c>
      <c r="F105" s="47" t="s">
        <v>3372</v>
      </c>
      <c r="G105" s="47"/>
      <c r="H105" s="47"/>
      <c r="I105" s="47" t="s">
        <v>920</v>
      </c>
      <c r="J105" s="47">
        <f>VLOOKUP(C105,'Points Table'!A$3:N$43,IF(I105="A Grade / Juniors",4,IF(I105="B Grade",7,IF(I105="C Grade",10,13))))</f>
        <v>500</v>
      </c>
      <c r="K105" s="47"/>
      <c r="L105" s="47"/>
      <c r="M105" s="47"/>
      <c r="N105" s="47"/>
      <c r="O105" s="47" t="s">
        <v>68</v>
      </c>
      <c r="P105" s="47">
        <v>5</v>
      </c>
      <c r="Q105" s="47" t="s">
        <v>4011</v>
      </c>
      <c r="R105" s="47" t="s">
        <v>4012</v>
      </c>
      <c r="S105" s="47" t="s">
        <v>4013</v>
      </c>
      <c r="T105" s="47" t="s">
        <v>4014</v>
      </c>
      <c r="U105" s="47" t="s">
        <v>4015</v>
      </c>
      <c r="V105" s="47" t="s">
        <v>68</v>
      </c>
      <c r="W105" s="47" t="s">
        <v>4016</v>
      </c>
    </row>
    <row r="106" spans="1:23" x14ac:dyDescent="0.25">
      <c r="A106" s="47" t="s">
        <v>3215</v>
      </c>
      <c r="B106" s="47">
        <v>604</v>
      </c>
      <c r="C106" s="47">
        <v>2</v>
      </c>
      <c r="D106" s="47" t="s">
        <v>4017</v>
      </c>
      <c r="E106" s="47" t="s">
        <v>4072</v>
      </c>
      <c r="F106" s="47" t="s">
        <v>3372</v>
      </c>
      <c r="G106" s="47"/>
      <c r="H106" s="47"/>
      <c r="I106" s="47" t="s">
        <v>920</v>
      </c>
      <c r="J106" s="47">
        <f>VLOOKUP(C106,'Points Table'!A$3:N$43,IF(I106="A Grade / Juniors",4,IF(I106="B Grade",7,IF(I106="C Grade",10,13))))</f>
        <v>450</v>
      </c>
      <c r="K106" s="47"/>
      <c r="L106" s="47"/>
      <c r="M106" s="47"/>
      <c r="N106" s="47"/>
      <c r="O106" s="47" t="s">
        <v>68</v>
      </c>
      <c r="P106" s="47">
        <v>5</v>
      </c>
      <c r="Q106" s="47" t="s">
        <v>4018</v>
      </c>
      <c r="R106" s="47" t="s">
        <v>4019</v>
      </c>
      <c r="S106" s="47" t="s">
        <v>4020</v>
      </c>
      <c r="T106" s="47" t="s">
        <v>4021</v>
      </c>
      <c r="U106" s="47" t="s">
        <v>4022</v>
      </c>
      <c r="V106" s="47" t="s">
        <v>68</v>
      </c>
      <c r="W106" s="47" t="s">
        <v>4023</v>
      </c>
    </row>
    <row r="107" spans="1:23" x14ac:dyDescent="0.25">
      <c r="A107" s="47" t="s">
        <v>3215</v>
      </c>
      <c r="B107" s="47">
        <v>603</v>
      </c>
      <c r="C107" s="47">
        <v>3</v>
      </c>
      <c r="D107" s="47" t="s">
        <v>4024</v>
      </c>
      <c r="E107" s="47" t="s">
        <v>826</v>
      </c>
      <c r="F107" s="47" t="s">
        <v>3372</v>
      </c>
      <c r="G107" s="47"/>
      <c r="H107" s="47"/>
      <c r="I107" s="47" t="s">
        <v>920</v>
      </c>
      <c r="J107" s="47">
        <f>VLOOKUP(C107,'Points Table'!A$3:N$43,IF(I107="A Grade / Juniors",4,IF(I107="B Grade",7,IF(I107="C Grade",10,13))))</f>
        <v>420</v>
      </c>
      <c r="K107" s="47"/>
      <c r="L107" s="47"/>
      <c r="M107" s="47"/>
      <c r="N107" s="47"/>
      <c r="O107" s="47" t="s">
        <v>68</v>
      </c>
      <c r="P107" s="47">
        <v>5</v>
      </c>
      <c r="Q107" s="47" t="s">
        <v>4025</v>
      </c>
      <c r="R107" s="47" t="s">
        <v>4026</v>
      </c>
      <c r="S107" s="47" t="s">
        <v>4027</v>
      </c>
      <c r="T107" s="47" t="s">
        <v>4028</v>
      </c>
      <c r="U107" s="47" t="s">
        <v>4029</v>
      </c>
      <c r="V107" s="47" t="s">
        <v>68</v>
      </c>
      <c r="W107" s="47" t="s">
        <v>4030</v>
      </c>
    </row>
    <row r="108" spans="1:23" x14ac:dyDescent="0.25">
      <c r="A108" s="47" t="s">
        <v>3215</v>
      </c>
      <c r="B108" s="47">
        <v>602</v>
      </c>
      <c r="C108" s="47">
        <v>4</v>
      </c>
      <c r="D108" s="47" t="s">
        <v>4031</v>
      </c>
      <c r="E108" s="47" t="s">
        <v>4073</v>
      </c>
      <c r="F108" s="47" t="s">
        <v>3372</v>
      </c>
      <c r="G108" s="47"/>
      <c r="H108" s="47"/>
      <c r="I108" s="47" t="s">
        <v>920</v>
      </c>
      <c r="J108" s="47">
        <f>VLOOKUP(C108,'Points Table'!A$3:N$43,IF(I108="A Grade / Juniors",4,IF(I108="B Grade",7,IF(I108="C Grade",10,13))))</f>
        <v>400</v>
      </c>
      <c r="K108" s="47"/>
      <c r="L108" s="47"/>
      <c r="M108" s="47"/>
      <c r="N108" s="47"/>
      <c r="O108" s="47" t="s">
        <v>68</v>
      </c>
      <c r="P108" s="47">
        <v>5</v>
      </c>
      <c r="Q108" s="47" t="s">
        <v>3843</v>
      </c>
      <c r="R108" s="47" t="s">
        <v>4032</v>
      </c>
      <c r="S108" s="47" t="s">
        <v>4033</v>
      </c>
      <c r="T108" s="47" t="s">
        <v>4034</v>
      </c>
      <c r="U108" s="47" t="s">
        <v>4035</v>
      </c>
      <c r="V108" s="47" t="s">
        <v>68</v>
      </c>
      <c r="W108" s="47" t="s">
        <v>4036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B9507-48D6-498D-ADF2-98DE059028AA}">
  <dimension ref="A1:R109"/>
  <sheetViews>
    <sheetView topLeftCell="A44" zoomScale="63" workbookViewId="0">
      <selection activeCell="E91" sqref="E91"/>
    </sheetView>
  </sheetViews>
  <sheetFormatPr defaultRowHeight="15" x14ac:dyDescent="0.25"/>
  <cols>
    <col min="4" max="4" width="28.5703125" bestFit="1" customWidth="1"/>
    <col min="5" max="5" width="28.5703125" style="1" customWidth="1"/>
    <col min="6" max="6" width="14.28515625" style="1" customWidth="1"/>
    <col min="7" max="8" width="28.5703125" style="1" hidden="1" customWidth="1"/>
    <col min="9" max="9" width="28.5703125" style="1" customWidth="1"/>
    <col min="11" max="18" width="0" hidden="1" customWidth="1"/>
  </cols>
  <sheetData>
    <row r="1" spans="1:17" s="1" customFormat="1" x14ac:dyDescent="0.25">
      <c r="A1" s="1" t="s">
        <v>55</v>
      </c>
      <c r="B1" s="1" t="s">
        <v>4181</v>
      </c>
      <c r="C1" s="1" t="s">
        <v>4182</v>
      </c>
      <c r="I1" s="1" t="s">
        <v>55</v>
      </c>
      <c r="J1" s="1" t="s">
        <v>35</v>
      </c>
    </row>
    <row r="2" spans="1:17" x14ac:dyDescent="0.25">
      <c r="A2" s="60" t="s">
        <v>3069</v>
      </c>
      <c r="B2" s="81">
        <v>358</v>
      </c>
      <c r="C2" s="81">
        <v>1</v>
      </c>
      <c r="D2" s="61" t="s">
        <v>4151</v>
      </c>
      <c r="E2" s="61" t="s">
        <v>3384</v>
      </c>
      <c r="F2" s="61" t="s">
        <v>3069</v>
      </c>
      <c r="G2" s="61"/>
      <c r="H2" s="61"/>
      <c r="I2" s="1" t="s">
        <v>920</v>
      </c>
      <c r="J2" s="61">
        <f>VLOOKUP(C2,'Points Table'!A$3:N$43,IF(I2="A Grade / Juniors",4,IF(I2="B Grade",7,IF(I2="C Grade",10,13))))</f>
        <v>500</v>
      </c>
      <c r="K2" s="81">
        <v>2</v>
      </c>
      <c r="L2" s="62">
        <v>1.1605324074074073E-2</v>
      </c>
      <c r="M2" s="62">
        <v>1.173611111111111E-2</v>
      </c>
      <c r="N2" s="62">
        <v>0</v>
      </c>
      <c r="O2" s="62"/>
      <c r="P2" s="62"/>
      <c r="Q2" s="82">
        <v>2.3341435185185184E-2</v>
      </c>
    </row>
    <row r="3" spans="1:17" x14ac:dyDescent="0.25">
      <c r="A3" s="64" t="s">
        <v>3069</v>
      </c>
      <c r="B3" s="83">
        <v>357</v>
      </c>
      <c r="C3" s="83">
        <v>2</v>
      </c>
      <c r="D3" s="65" t="s">
        <v>4152</v>
      </c>
      <c r="E3" s="61" t="s">
        <v>4038</v>
      </c>
      <c r="F3" s="65" t="s">
        <v>3069</v>
      </c>
      <c r="G3" s="65"/>
      <c r="H3" s="65"/>
      <c r="I3" s="1" t="s">
        <v>920</v>
      </c>
      <c r="J3" s="61">
        <f>VLOOKUP(C3,'Points Table'!A$3:N$43,IF(I3="A Grade / Juniors",4,IF(I3="B Grade",7,IF(I3="C Grade",10,13))))</f>
        <v>450</v>
      </c>
      <c r="K3" s="83">
        <v>2</v>
      </c>
      <c r="L3" s="66">
        <v>1.2293981481481482E-2</v>
      </c>
      <c r="M3" s="66">
        <v>1.3354166666666667E-2</v>
      </c>
      <c r="N3" s="66">
        <v>0</v>
      </c>
      <c r="O3" s="66"/>
      <c r="P3" s="66"/>
      <c r="Q3" s="84">
        <v>2.5648148148148149E-2</v>
      </c>
    </row>
    <row r="4" spans="1:17" x14ac:dyDescent="0.25">
      <c r="A4" s="60" t="s">
        <v>3069</v>
      </c>
      <c r="B4" s="81">
        <v>359</v>
      </c>
      <c r="C4" s="81">
        <v>3</v>
      </c>
      <c r="D4" s="61" t="s">
        <v>4153</v>
      </c>
      <c r="E4" s="61" t="s">
        <v>4183</v>
      </c>
      <c r="F4" s="61" t="s">
        <v>3069</v>
      </c>
      <c r="G4" s="61"/>
      <c r="H4" s="61"/>
      <c r="I4" s="1" t="s">
        <v>920</v>
      </c>
      <c r="J4" s="61">
        <f>VLOOKUP(C4,'Points Table'!A$3:N$43,IF(I4="A Grade / Juniors",4,IF(I4="B Grade",7,IF(I4="C Grade",10,13))))</f>
        <v>420</v>
      </c>
      <c r="K4" s="81">
        <v>2</v>
      </c>
      <c r="L4" s="62">
        <v>2.1636574074074075E-2</v>
      </c>
      <c r="M4" s="62">
        <v>1.9461805555555555E-2</v>
      </c>
      <c r="N4" s="62">
        <v>0</v>
      </c>
      <c r="O4" s="62"/>
      <c r="P4" s="62"/>
      <c r="Q4" s="82">
        <v>4.1098379629629631E-2</v>
      </c>
    </row>
    <row r="5" spans="1:17" x14ac:dyDescent="0.25">
      <c r="A5" s="64" t="s">
        <v>3098</v>
      </c>
      <c r="B5" s="83">
        <v>416</v>
      </c>
      <c r="C5" s="83">
        <v>1</v>
      </c>
      <c r="D5" s="65" t="s">
        <v>4154</v>
      </c>
      <c r="E5" s="61" t="s">
        <v>1859</v>
      </c>
      <c r="F5" s="65" t="s">
        <v>3098</v>
      </c>
      <c r="G5" s="65"/>
      <c r="H5" s="65"/>
      <c r="I5" s="1" t="s">
        <v>920</v>
      </c>
      <c r="J5" s="61">
        <f>VLOOKUP(C5,'Points Table'!A$3:N$43,IF(I5="A Grade / Juniors",4,IF(I5="B Grade",7,IF(I5="C Grade",10,13))))</f>
        <v>500</v>
      </c>
      <c r="K5" s="83">
        <v>3</v>
      </c>
      <c r="L5" s="66">
        <v>1.0690972222222222E-2</v>
      </c>
      <c r="M5" s="66">
        <v>1.0997685185185185E-2</v>
      </c>
      <c r="N5" s="66">
        <v>1.0895833333333334E-2</v>
      </c>
      <c r="O5" s="66"/>
      <c r="P5" s="66"/>
      <c r="Q5" s="84">
        <v>3.258449074074074E-2</v>
      </c>
    </row>
    <row r="6" spans="1:17" x14ac:dyDescent="0.25">
      <c r="A6" s="60" t="s">
        <v>3098</v>
      </c>
      <c r="B6" s="81">
        <v>450</v>
      </c>
      <c r="C6" s="81">
        <v>2</v>
      </c>
      <c r="D6" s="61" t="s">
        <v>4155</v>
      </c>
      <c r="E6" s="61" t="s">
        <v>3392</v>
      </c>
      <c r="F6" s="61" t="s">
        <v>3098</v>
      </c>
      <c r="G6" s="61"/>
      <c r="H6" s="61"/>
      <c r="I6" s="1" t="s">
        <v>920</v>
      </c>
      <c r="J6" s="61">
        <f>VLOOKUP(C6,'Points Table'!A$3:N$43,IF(I6="A Grade / Juniors",4,IF(I6="B Grade",7,IF(I6="C Grade",10,13))))</f>
        <v>450</v>
      </c>
      <c r="K6" s="81">
        <v>3</v>
      </c>
      <c r="L6" s="62">
        <v>1.0729166666666666E-2</v>
      </c>
      <c r="M6" s="62">
        <v>1.1626157407407408E-2</v>
      </c>
      <c r="N6" s="62">
        <v>1.1314814814814814E-2</v>
      </c>
      <c r="O6" s="62"/>
      <c r="P6" s="62"/>
      <c r="Q6" s="82">
        <v>3.3670138888888888E-2</v>
      </c>
    </row>
    <row r="7" spans="1:17" x14ac:dyDescent="0.25">
      <c r="A7" s="64" t="s">
        <v>3098</v>
      </c>
      <c r="B7" s="83">
        <v>417</v>
      </c>
      <c r="C7" s="83">
        <v>3</v>
      </c>
      <c r="D7" s="65" t="s">
        <v>4156</v>
      </c>
      <c r="E7" s="61" t="s">
        <v>4184</v>
      </c>
      <c r="F7" s="65" t="s">
        <v>3098</v>
      </c>
      <c r="G7" s="65"/>
      <c r="H7" s="65"/>
      <c r="I7" s="1" t="s">
        <v>920</v>
      </c>
      <c r="J7" s="61">
        <f>VLOOKUP(C7,'Points Table'!A$3:N$43,IF(I7="A Grade / Juniors",4,IF(I7="B Grade",7,IF(I7="C Grade",10,13))))</f>
        <v>420</v>
      </c>
      <c r="K7" s="83">
        <v>3</v>
      </c>
      <c r="L7" s="66">
        <v>1.1359953703703704E-2</v>
      </c>
      <c r="M7" s="66">
        <v>1.2978009259259259E-2</v>
      </c>
      <c r="N7" s="66">
        <v>1.4050925925925927E-2</v>
      </c>
      <c r="O7" s="66"/>
      <c r="P7" s="66"/>
      <c r="Q7" s="84">
        <v>3.8388888888888889E-2</v>
      </c>
    </row>
    <row r="8" spans="1:17" x14ac:dyDescent="0.25">
      <c r="A8" s="60" t="s">
        <v>3098</v>
      </c>
      <c r="B8" s="81">
        <v>412</v>
      </c>
      <c r="C8" s="81">
        <v>4</v>
      </c>
      <c r="D8" s="61" t="s">
        <v>4157</v>
      </c>
      <c r="E8" s="61" t="s">
        <v>2836</v>
      </c>
      <c r="F8" s="61" t="s">
        <v>3098</v>
      </c>
      <c r="G8" s="61"/>
      <c r="H8" s="61"/>
      <c r="I8" s="1" t="s">
        <v>920</v>
      </c>
      <c r="J8" s="61">
        <f>VLOOKUP(C8,'Points Table'!A$3:N$43,IF(I8="A Grade / Juniors",4,IF(I8="B Grade",7,IF(I8="C Grade",10,13))))</f>
        <v>400</v>
      </c>
      <c r="K8" s="81">
        <v>3</v>
      </c>
      <c r="L8" s="62">
        <v>1.2325231481481482E-2</v>
      </c>
      <c r="M8" s="62">
        <v>1.272337962962963E-2</v>
      </c>
      <c r="N8" s="62">
        <v>1.5883101851851853E-2</v>
      </c>
      <c r="O8" s="62"/>
      <c r="P8" s="62"/>
      <c r="Q8" s="82">
        <v>4.0931712962962961E-2</v>
      </c>
    </row>
    <row r="9" spans="1:17" x14ac:dyDescent="0.25">
      <c r="A9" s="64" t="s">
        <v>3098</v>
      </c>
      <c r="B9" s="83">
        <v>420</v>
      </c>
      <c r="C9" s="83">
        <v>5</v>
      </c>
      <c r="D9" s="65" t="s">
        <v>4158</v>
      </c>
      <c r="E9" s="61" t="s">
        <v>832</v>
      </c>
      <c r="F9" s="65" t="s">
        <v>3098</v>
      </c>
      <c r="G9" s="65"/>
      <c r="H9" s="65"/>
      <c r="I9" s="1" t="s">
        <v>920</v>
      </c>
      <c r="J9" s="61">
        <f>VLOOKUP(C9,'Points Table'!A$3:N$43,IF(I9="A Grade / Juniors",4,IF(I9="B Grade",7,IF(I9="C Grade",10,13))))</f>
        <v>390</v>
      </c>
      <c r="K9" s="83">
        <v>3</v>
      </c>
      <c r="L9" s="66">
        <v>1.6400462962962964E-2</v>
      </c>
      <c r="M9" s="66">
        <v>1.5761574074074074E-2</v>
      </c>
      <c r="N9" s="66">
        <v>1.5202546296296296E-2</v>
      </c>
      <c r="O9" s="66"/>
      <c r="P9" s="66"/>
      <c r="Q9" s="84">
        <v>4.7364583333333335E-2</v>
      </c>
    </row>
    <row r="10" spans="1:17" x14ac:dyDescent="0.25">
      <c r="A10" s="60" t="s">
        <v>3098</v>
      </c>
      <c r="B10" s="81">
        <v>419</v>
      </c>
      <c r="C10" s="81">
        <v>6</v>
      </c>
      <c r="D10" s="61" t="s">
        <v>4159</v>
      </c>
      <c r="E10" s="61" t="s">
        <v>4185</v>
      </c>
      <c r="F10" s="61" t="s">
        <v>3098</v>
      </c>
      <c r="G10" s="61"/>
      <c r="H10" s="61"/>
      <c r="I10" s="1" t="s">
        <v>920</v>
      </c>
      <c r="J10" s="61">
        <f>VLOOKUP(C10,'Points Table'!A$3:N$43,IF(I10="A Grade / Juniors",4,IF(I10="B Grade",7,IF(I10="C Grade",10,13))))</f>
        <v>380</v>
      </c>
      <c r="K10" s="81">
        <v>2</v>
      </c>
      <c r="L10" s="62">
        <v>1.5855324074074074E-2</v>
      </c>
      <c r="M10" s="62">
        <v>1.8302083333333333E-2</v>
      </c>
      <c r="N10" s="62">
        <v>0</v>
      </c>
      <c r="O10" s="62"/>
      <c r="P10" s="62"/>
      <c r="Q10" s="82">
        <v>3.4157407407407407E-2</v>
      </c>
    </row>
    <row r="11" spans="1:17" x14ac:dyDescent="0.25">
      <c r="A11" s="64" t="s">
        <v>3098</v>
      </c>
      <c r="B11" s="83">
        <v>414</v>
      </c>
      <c r="C11" s="83">
        <v>7</v>
      </c>
      <c r="D11" s="65" t="s">
        <v>4160</v>
      </c>
      <c r="E11" s="61" t="s">
        <v>3391</v>
      </c>
      <c r="F11" s="65" t="s">
        <v>3098</v>
      </c>
      <c r="G11" s="65"/>
      <c r="H11" s="65"/>
      <c r="I11" s="1" t="s">
        <v>920</v>
      </c>
      <c r="J11" s="61">
        <f>VLOOKUP(C11,'Points Table'!A$3:N$43,IF(I11="A Grade / Juniors",4,IF(I11="B Grade",7,IF(I11="C Grade",10,13))))</f>
        <v>370</v>
      </c>
      <c r="K11" s="83">
        <v>1</v>
      </c>
      <c r="L11" s="66">
        <v>9.4351851851851853E-3</v>
      </c>
      <c r="M11" s="66">
        <v>0</v>
      </c>
      <c r="N11" s="66">
        <v>0</v>
      </c>
      <c r="O11" s="66"/>
      <c r="P11" s="66"/>
      <c r="Q11" s="84">
        <v>9.4351851851851853E-3</v>
      </c>
    </row>
    <row r="12" spans="1:17" x14ac:dyDescent="0.25">
      <c r="A12" s="60" t="s">
        <v>3151</v>
      </c>
      <c r="B12" s="81">
        <v>507</v>
      </c>
      <c r="C12" s="81">
        <v>1</v>
      </c>
      <c r="D12" s="61" t="s">
        <v>4161</v>
      </c>
      <c r="E12" s="61" t="s">
        <v>1852</v>
      </c>
      <c r="F12" s="61" t="s">
        <v>3151</v>
      </c>
      <c r="G12" s="61"/>
      <c r="H12" s="61"/>
      <c r="I12" s="1" t="s">
        <v>920</v>
      </c>
      <c r="J12" s="61">
        <f>VLOOKUP(C12,'Points Table'!A$3:N$43,IF(I12="A Grade / Juniors",4,IF(I12="B Grade",7,IF(I12="C Grade",10,13))))</f>
        <v>500</v>
      </c>
      <c r="K12" s="81">
        <v>4</v>
      </c>
      <c r="L12" s="62">
        <v>8.8773148148148153E-3</v>
      </c>
      <c r="M12" s="62">
        <v>9.3449074074074077E-3</v>
      </c>
      <c r="N12" s="62">
        <v>9.1041666666666667E-3</v>
      </c>
      <c r="O12" s="62">
        <v>9.2291666666666668E-3</v>
      </c>
      <c r="P12" s="62"/>
      <c r="Q12" s="82">
        <v>3.6555555555555556E-2</v>
      </c>
    </row>
    <row r="13" spans="1:17" x14ac:dyDescent="0.25">
      <c r="A13" s="64" t="s">
        <v>3151</v>
      </c>
      <c r="B13" s="83">
        <v>504</v>
      </c>
      <c r="C13" s="83">
        <v>2</v>
      </c>
      <c r="D13" s="65" t="s">
        <v>4162</v>
      </c>
      <c r="E13" s="61" t="s">
        <v>2837</v>
      </c>
      <c r="F13" s="65" t="s">
        <v>3151</v>
      </c>
      <c r="G13" s="65"/>
      <c r="H13" s="65"/>
      <c r="I13" s="1" t="s">
        <v>920</v>
      </c>
      <c r="J13" s="61">
        <f>VLOOKUP(C13,'Points Table'!A$3:N$43,IF(I13="A Grade / Juniors",4,IF(I13="B Grade",7,IF(I13="C Grade",10,13))))</f>
        <v>450</v>
      </c>
      <c r="K13" s="83">
        <v>4</v>
      </c>
      <c r="L13" s="66">
        <v>8.8831018518518521E-3</v>
      </c>
      <c r="M13" s="66">
        <v>9.3263888888888893E-3</v>
      </c>
      <c r="N13" s="66">
        <v>9.106481481481481E-3</v>
      </c>
      <c r="O13" s="66">
        <v>9.5798611111111119E-3</v>
      </c>
      <c r="P13" s="66"/>
      <c r="Q13" s="84">
        <v>3.6895833333333336E-2</v>
      </c>
    </row>
    <row r="14" spans="1:17" x14ac:dyDescent="0.25">
      <c r="A14" s="60" t="s">
        <v>3151</v>
      </c>
      <c r="B14" s="81">
        <v>501</v>
      </c>
      <c r="C14" s="81">
        <v>3</v>
      </c>
      <c r="D14" s="61" t="s">
        <v>4163</v>
      </c>
      <c r="E14" s="61" t="s">
        <v>4186</v>
      </c>
      <c r="F14" s="61" t="s">
        <v>3151</v>
      </c>
      <c r="G14" s="61"/>
      <c r="H14" s="61"/>
      <c r="I14" s="1" t="s">
        <v>920</v>
      </c>
      <c r="J14" s="61">
        <f>VLOOKUP(C14,'Points Table'!A$3:N$43,IF(I14="A Grade / Juniors",4,IF(I14="B Grade",7,IF(I14="C Grade",10,13))))</f>
        <v>420</v>
      </c>
      <c r="K14" s="81">
        <v>4</v>
      </c>
      <c r="L14" s="62">
        <v>9.9201388888888881E-3</v>
      </c>
      <c r="M14" s="62">
        <v>1.0518518518518519E-2</v>
      </c>
      <c r="N14" s="62">
        <v>1.0388888888888888E-2</v>
      </c>
      <c r="O14" s="62">
        <v>9.9953703703703697E-3</v>
      </c>
      <c r="P14" s="62"/>
      <c r="Q14" s="82">
        <v>4.0822916666666667E-2</v>
      </c>
    </row>
    <row r="15" spans="1:17" x14ac:dyDescent="0.25">
      <c r="A15" s="64" t="s">
        <v>3151</v>
      </c>
      <c r="B15" s="83">
        <v>505</v>
      </c>
      <c r="C15" s="83">
        <v>4</v>
      </c>
      <c r="D15" s="65" t="s">
        <v>4164</v>
      </c>
      <c r="E15" s="61" t="s">
        <v>830</v>
      </c>
      <c r="F15" s="65" t="s">
        <v>3151</v>
      </c>
      <c r="G15" s="65"/>
      <c r="H15" s="65"/>
      <c r="I15" s="1" t="s">
        <v>920</v>
      </c>
      <c r="J15" s="61">
        <f>VLOOKUP(C15,'Points Table'!A$3:N$43,IF(I15="A Grade / Juniors",4,IF(I15="B Grade",7,IF(I15="C Grade",10,13))))</f>
        <v>400</v>
      </c>
      <c r="K15" s="83">
        <v>4</v>
      </c>
      <c r="L15" s="66">
        <v>1.0221064814814815E-2</v>
      </c>
      <c r="M15" s="66">
        <v>1.128125E-2</v>
      </c>
      <c r="N15" s="66">
        <v>1.1876157407407408E-2</v>
      </c>
      <c r="O15" s="66">
        <v>1.1506944444444445E-2</v>
      </c>
      <c r="P15" s="66"/>
      <c r="Q15" s="84">
        <v>4.4885416666666664E-2</v>
      </c>
    </row>
    <row r="16" spans="1:17" x14ac:dyDescent="0.25">
      <c r="A16" s="60" t="s">
        <v>3151</v>
      </c>
      <c r="B16" s="81">
        <v>506</v>
      </c>
      <c r="C16" s="81">
        <v>5</v>
      </c>
      <c r="D16" s="61" t="s">
        <v>4165</v>
      </c>
      <c r="E16" s="61" t="s">
        <v>3399</v>
      </c>
      <c r="F16" s="61" t="s">
        <v>3151</v>
      </c>
      <c r="G16" s="61"/>
      <c r="H16" s="61"/>
      <c r="I16" s="1" t="s">
        <v>920</v>
      </c>
      <c r="J16" s="61">
        <f>VLOOKUP(C16,'Points Table'!A$3:N$43,IF(I16="A Grade / Juniors",4,IF(I16="B Grade",7,IF(I16="C Grade",10,13))))</f>
        <v>390</v>
      </c>
      <c r="K16" s="81">
        <v>4</v>
      </c>
      <c r="L16" s="62">
        <v>1.0991898148148148E-2</v>
      </c>
      <c r="M16" s="62">
        <v>1.2503472222222221E-2</v>
      </c>
      <c r="N16" s="62">
        <v>1.1646990740740741E-2</v>
      </c>
      <c r="O16" s="62">
        <v>1.1528935185185185E-2</v>
      </c>
      <c r="P16" s="62"/>
      <c r="Q16" s="82">
        <v>4.6671296296296294E-2</v>
      </c>
    </row>
    <row r="17" spans="1:17" x14ac:dyDescent="0.25">
      <c r="A17" s="64" t="s">
        <v>3151</v>
      </c>
      <c r="B17" s="83">
        <v>502</v>
      </c>
      <c r="C17" s="83">
        <v>6</v>
      </c>
      <c r="D17" s="65" t="s">
        <v>4166</v>
      </c>
      <c r="E17" s="61" t="s">
        <v>4187</v>
      </c>
      <c r="F17" s="65" t="s">
        <v>3151</v>
      </c>
      <c r="G17" s="65"/>
      <c r="H17" s="65"/>
      <c r="I17" s="1" t="s">
        <v>920</v>
      </c>
      <c r="J17" s="61">
        <f>VLOOKUP(C17,'Points Table'!A$3:N$43,IF(I17="A Grade / Juniors",4,IF(I17="B Grade",7,IF(I17="C Grade",10,13))))</f>
        <v>380</v>
      </c>
      <c r="K17" s="83">
        <v>3</v>
      </c>
      <c r="L17" s="66">
        <v>1.2468750000000001E-2</v>
      </c>
      <c r="M17" s="66">
        <v>1.4299768518518519E-2</v>
      </c>
      <c r="N17" s="66">
        <v>1.3765046296296296E-2</v>
      </c>
      <c r="O17" s="66"/>
      <c r="P17" s="66"/>
      <c r="Q17" s="84">
        <v>4.0533564814814814E-2</v>
      </c>
    </row>
    <row r="18" spans="1:17" x14ac:dyDescent="0.25">
      <c r="A18" s="60" t="s">
        <v>3151</v>
      </c>
      <c r="B18" s="81">
        <v>503</v>
      </c>
      <c r="C18" s="81">
        <v>7</v>
      </c>
      <c r="D18" s="61" t="s">
        <v>4167</v>
      </c>
      <c r="E18" s="61" t="s">
        <v>4188</v>
      </c>
      <c r="F18" s="61" t="s">
        <v>3151</v>
      </c>
      <c r="G18" s="61"/>
      <c r="H18" s="61"/>
      <c r="I18" s="1" t="s">
        <v>920</v>
      </c>
      <c r="J18" s="61">
        <f>VLOOKUP(C18,'Points Table'!A$3:N$43,IF(I18="A Grade / Juniors",4,IF(I18="B Grade",7,IF(I18="C Grade",10,13))))</f>
        <v>370</v>
      </c>
      <c r="K18" s="81">
        <v>1</v>
      </c>
      <c r="L18" s="62">
        <v>9.9004629629629633E-3</v>
      </c>
      <c r="M18" s="62">
        <v>0</v>
      </c>
      <c r="N18" s="62">
        <v>0</v>
      </c>
      <c r="O18" s="62"/>
      <c r="P18" s="62"/>
      <c r="Q18" s="82">
        <v>9.9004629629629633E-3</v>
      </c>
    </row>
    <row r="19" spans="1:17" x14ac:dyDescent="0.25">
      <c r="A19" s="64" t="s">
        <v>3239</v>
      </c>
      <c r="B19" s="83">
        <v>601</v>
      </c>
      <c r="C19" s="83">
        <v>1</v>
      </c>
      <c r="D19" s="65" t="s">
        <v>4168</v>
      </c>
      <c r="E19" s="61" t="s">
        <v>2835</v>
      </c>
      <c r="F19" s="65" t="s">
        <v>3239</v>
      </c>
      <c r="G19" s="65"/>
      <c r="H19" s="65"/>
      <c r="I19" s="1" t="s">
        <v>920</v>
      </c>
      <c r="J19" s="61">
        <f>VLOOKUP(C19,'Points Table'!A$3:N$43,IF(I19="A Grade / Juniors",4,IF(I19="B Grade",7,IF(I19="C Grade",10,13))))</f>
        <v>500</v>
      </c>
      <c r="K19" s="83">
        <v>3</v>
      </c>
      <c r="L19" s="66">
        <v>1.0517361111111111E-2</v>
      </c>
      <c r="M19" s="66">
        <v>1.1621527777777777E-2</v>
      </c>
      <c r="N19" s="66">
        <v>1.1619212962962963E-2</v>
      </c>
      <c r="O19" s="66"/>
      <c r="P19" s="66"/>
      <c r="Q19" s="84">
        <v>3.3758101851851852E-2</v>
      </c>
    </row>
    <row r="20" spans="1:17" x14ac:dyDescent="0.25">
      <c r="A20" s="60" t="s">
        <v>3246</v>
      </c>
      <c r="B20" s="81">
        <v>702</v>
      </c>
      <c r="C20" s="81">
        <v>1</v>
      </c>
      <c r="D20" s="61" t="s">
        <v>4169</v>
      </c>
      <c r="E20" s="61" t="s">
        <v>824</v>
      </c>
      <c r="F20" s="61" t="s">
        <v>3246</v>
      </c>
      <c r="G20" s="61"/>
      <c r="H20" s="61"/>
      <c r="I20" s="1" t="s">
        <v>920</v>
      </c>
      <c r="J20" s="61">
        <f>VLOOKUP(C20,'Points Table'!A$3:N$43,IF(I20="A Grade / Juniors",4,IF(I20="B Grade",7,IF(I20="C Grade",10,13))))</f>
        <v>500</v>
      </c>
      <c r="K20" s="81">
        <v>4</v>
      </c>
      <c r="L20" s="62">
        <v>1.0877314814814815E-2</v>
      </c>
      <c r="M20" s="62">
        <v>1.1641203703703704E-2</v>
      </c>
      <c r="N20" s="62">
        <v>1.1722222222222222E-2</v>
      </c>
      <c r="O20" s="62">
        <v>1.1693287037037037E-2</v>
      </c>
      <c r="P20" s="62"/>
      <c r="Q20" s="82">
        <v>4.5934027777777775E-2</v>
      </c>
    </row>
    <row r="21" spans="1:17" x14ac:dyDescent="0.25">
      <c r="A21" s="64" t="s">
        <v>3251</v>
      </c>
      <c r="B21" s="83">
        <v>102</v>
      </c>
      <c r="C21" s="83">
        <v>1</v>
      </c>
      <c r="D21" s="65" t="s">
        <v>4170</v>
      </c>
      <c r="E21" s="61" t="s">
        <v>903</v>
      </c>
      <c r="F21" s="65" t="s">
        <v>3251</v>
      </c>
      <c r="G21" s="65"/>
      <c r="H21" s="65"/>
      <c r="I21" s="1" t="s">
        <v>920</v>
      </c>
      <c r="J21" s="61">
        <f>VLOOKUP(C21,'Points Table'!A$3:N$43,IF(I21="A Grade / Juniors",4,IF(I21="B Grade",7,IF(I21="C Grade",10,13))))</f>
        <v>500</v>
      </c>
      <c r="K21" s="83">
        <v>5</v>
      </c>
      <c r="L21" s="66">
        <v>1.0582175925925925E-2</v>
      </c>
      <c r="M21" s="66">
        <v>1.1153935185185185E-2</v>
      </c>
      <c r="N21" s="66">
        <v>1.1559027777777777E-2</v>
      </c>
      <c r="O21" s="66">
        <v>1.1631944444444445E-2</v>
      </c>
      <c r="P21" s="66">
        <v>1.1031249999999999E-2</v>
      </c>
      <c r="Q21" s="84">
        <v>5.5958333333333332E-2</v>
      </c>
    </row>
    <row r="22" spans="1:17" x14ac:dyDescent="0.25">
      <c r="A22" s="60" t="s">
        <v>3251</v>
      </c>
      <c r="B22" s="81">
        <v>103</v>
      </c>
      <c r="C22" s="81">
        <v>2</v>
      </c>
      <c r="D22" s="61" t="s">
        <v>4171</v>
      </c>
      <c r="E22" s="61" t="s">
        <v>4189</v>
      </c>
      <c r="F22" s="61" t="s">
        <v>3251</v>
      </c>
      <c r="G22" s="61"/>
      <c r="H22" s="61"/>
      <c r="I22" s="1" t="s">
        <v>920</v>
      </c>
      <c r="J22" s="61">
        <f>VLOOKUP(C22,'Points Table'!A$3:N$43,IF(I22="A Grade / Juniors",4,IF(I22="B Grade",7,IF(I22="C Grade",10,13))))</f>
        <v>450</v>
      </c>
      <c r="K22" s="81">
        <v>5</v>
      </c>
      <c r="L22" s="62">
        <v>1.0898148148148148E-2</v>
      </c>
      <c r="M22" s="62">
        <v>1.1805555555555555E-2</v>
      </c>
      <c r="N22" s="62">
        <v>1.1172453703703704E-2</v>
      </c>
      <c r="O22" s="62">
        <v>1.1318287037037036E-2</v>
      </c>
      <c r="P22" s="62">
        <v>1.1149305555555556E-2</v>
      </c>
      <c r="Q22" s="82">
        <v>5.6343749999999998E-2</v>
      </c>
    </row>
    <row r="23" spans="1:17" x14ac:dyDescent="0.25">
      <c r="A23" s="64" t="s">
        <v>3251</v>
      </c>
      <c r="B23" s="83">
        <v>101</v>
      </c>
      <c r="C23" s="83">
        <v>3</v>
      </c>
      <c r="D23" s="65" t="s">
        <v>3263</v>
      </c>
      <c r="E23" s="61" t="s">
        <v>3409</v>
      </c>
      <c r="F23" s="65" t="s">
        <v>3251</v>
      </c>
      <c r="G23" s="65"/>
      <c r="H23" s="65"/>
      <c r="I23" s="1" t="s">
        <v>920</v>
      </c>
      <c r="J23" s="61">
        <f>VLOOKUP(C23,'Points Table'!A$3:N$43,IF(I23="A Grade / Juniors",4,IF(I23="B Grade",7,IF(I23="C Grade",10,13))))</f>
        <v>420</v>
      </c>
      <c r="K23" s="83">
        <v>5</v>
      </c>
      <c r="L23" s="66">
        <v>1.0646990740740742E-2</v>
      </c>
      <c r="M23" s="66">
        <v>1.1702546296296296E-2</v>
      </c>
      <c r="N23" s="66">
        <v>1.1809027777777778E-2</v>
      </c>
      <c r="O23" s="66">
        <v>1.1803240740740741E-2</v>
      </c>
      <c r="P23" s="66">
        <v>1.1465277777777777E-2</v>
      </c>
      <c r="Q23" s="84">
        <v>5.742708333333333E-2</v>
      </c>
    </row>
    <row r="24" spans="1:17" x14ac:dyDescent="0.25">
      <c r="A24" s="60" t="s">
        <v>3251</v>
      </c>
      <c r="B24" s="81">
        <v>115</v>
      </c>
      <c r="C24" s="81">
        <v>4</v>
      </c>
      <c r="D24" s="61" t="s">
        <v>4172</v>
      </c>
      <c r="E24" s="61" t="s">
        <v>4190</v>
      </c>
      <c r="F24" s="61" t="s">
        <v>3251</v>
      </c>
      <c r="G24" s="61"/>
      <c r="H24" s="61"/>
      <c r="I24" s="1" t="s">
        <v>920</v>
      </c>
      <c r="J24" s="61">
        <f>VLOOKUP(C24,'Points Table'!A$3:N$43,IF(I24="A Grade / Juniors",4,IF(I24="B Grade",7,IF(I24="C Grade",10,13))))</f>
        <v>400</v>
      </c>
      <c r="K24" s="81">
        <v>5</v>
      </c>
      <c r="L24" s="62">
        <v>1.1418981481481481E-2</v>
      </c>
      <c r="M24" s="62">
        <v>1.1973379629629629E-2</v>
      </c>
      <c r="N24" s="62">
        <v>1.2230324074074074E-2</v>
      </c>
      <c r="O24" s="62">
        <v>1.2277777777777778E-2</v>
      </c>
      <c r="P24" s="62">
        <v>1.2409722222222223E-2</v>
      </c>
      <c r="Q24" s="82">
        <v>6.0310185185185182E-2</v>
      </c>
    </row>
    <row r="25" spans="1:17" x14ac:dyDescent="0.25">
      <c r="A25" s="64" t="s">
        <v>3251</v>
      </c>
      <c r="B25" s="83">
        <v>105</v>
      </c>
      <c r="C25" s="83">
        <v>5</v>
      </c>
      <c r="D25" s="65" t="s">
        <v>4173</v>
      </c>
      <c r="E25" s="61" t="s">
        <v>4046</v>
      </c>
      <c r="F25" s="65" t="s">
        <v>3251</v>
      </c>
      <c r="G25" s="65"/>
      <c r="H25" s="65"/>
      <c r="I25" s="1" t="s">
        <v>920</v>
      </c>
      <c r="J25" s="61">
        <f>VLOOKUP(C25,'Points Table'!A$3:N$43,IF(I25="A Grade / Juniors",4,IF(I25="B Grade",7,IF(I25="C Grade",10,13))))</f>
        <v>390</v>
      </c>
      <c r="K25" s="83">
        <v>1</v>
      </c>
      <c r="L25" s="66">
        <v>1.108449074074074E-2</v>
      </c>
      <c r="M25" s="66">
        <v>0</v>
      </c>
      <c r="N25" s="66">
        <v>0</v>
      </c>
      <c r="O25" s="66"/>
      <c r="P25" s="66"/>
      <c r="Q25" s="84">
        <v>1.108449074074074E-2</v>
      </c>
    </row>
    <row r="26" spans="1:17" x14ac:dyDescent="0.25">
      <c r="A26" s="60" t="s">
        <v>3271</v>
      </c>
      <c r="B26" s="81">
        <v>57</v>
      </c>
      <c r="C26" s="81">
        <v>1</v>
      </c>
      <c r="D26" s="61" t="s">
        <v>4174</v>
      </c>
      <c r="E26" s="61" t="s">
        <v>2866</v>
      </c>
      <c r="F26" s="61" t="s">
        <v>3271</v>
      </c>
      <c r="G26" s="61"/>
      <c r="H26" s="61"/>
      <c r="I26" s="61" t="s">
        <v>36</v>
      </c>
      <c r="J26" s="61">
        <f>VLOOKUP(C26,'Points Table'!A$3:N$43,IF(I26="A Grade / Juniors",4,IF(I26="B Grade",7,IF(I26="C Grade",10,13))))</f>
        <v>400</v>
      </c>
      <c r="K26" s="81">
        <v>4</v>
      </c>
      <c r="L26" s="62">
        <v>1.1633101851851851E-2</v>
      </c>
      <c r="M26" s="62">
        <v>1.2547453703703703E-2</v>
      </c>
      <c r="N26" s="62">
        <v>1.2736111111111111E-2</v>
      </c>
      <c r="O26" s="62">
        <v>1.2140046296296296E-2</v>
      </c>
      <c r="P26" s="62"/>
      <c r="Q26" s="82">
        <v>4.9056712962962962E-2</v>
      </c>
    </row>
    <row r="27" spans="1:17" x14ac:dyDescent="0.25">
      <c r="A27" s="64" t="s">
        <v>3271</v>
      </c>
      <c r="B27" s="83">
        <v>56</v>
      </c>
      <c r="C27" s="83">
        <v>2</v>
      </c>
      <c r="D27" s="65" t="s">
        <v>4175</v>
      </c>
      <c r="E27" s="61" t="s">
        <v>4191</v>
      </c>
      <c r="F27" s="65" t="s">
        <v>3271</v>
      </c>
      <c r="G27" s="65"/>
      <c r="H27" s="65"/>
      <c r="I27" s="61" t="s">
        <v>36</v>
      </c>
      <c r="J27" s="61">
        <f>VLOOKUP(C27,'Points Table'!A$3:N$43,IF(I27="A Grade / Juniors",4,IF(I27="B Grade",7,IF(I27="C Grade",10,13))))</f>
        <v>360</v>
      </c>
      <c r="K27" s="83">
        <v>4</v>
      </c>
      <c r="L27" s="66">
        <v>1.2599537037037038E-2</v>
      </c>
      <c r="M27" s="66">
        <v>1.3353009259259259E-2</v>
      </c>
      <c r="N27" s="66">
        <v>1.350462962962963E-2</v>
      </c>
      <c r="O27" s="66">
        <v>1.3378472222222222E-2</v>
      </c>
      <c r="P27" s="66"/>
      <c r="Q27" s="84">
        <v>5.2835648148148145E-2</v>
      </c>
    </row>
    <row r="28" spans="1:17" x14ac:dyDescent="0.25">
      <c r="A28" s="60" t="s">
        <v>3271</v>
      </c>
      <c r="B28" s="81">
        <v>58</v>
      </c>
      <c r="C28" s="81">
        <v>3</v>
      </c>
      <c r="D28" s="61" t="s">
        <v>4176</v>
      </c>
      <c r="E28" s="61" t="s">
        <v>4047</v>
      </c>
      <c r="F28" s="61" t="s">
        <v>3271</v>
      </c>
      <c r="G28" s="61"/>
      <c r="H28" s="61"/>
      <c r="I28" s="61" t="s">
        <v>36</v>
      </c>
      <c r="J28" s="61">
        <f>VLOOKUP(C28,'Points Table'!A$3:N$43,IF(I28="A Grade / Juniors",4,IF(I28="B Grade",7,IF(I28="C Grade",10,13))))</f>
        <v>336</v>
      </c>
      <c r="K28" s="81">
        <v>4</v>
      </c>
      <c r="L28" s="62">
        <v>1.3278935185185185E-2</v>
      </c>
      <c r="M28" s="62">
        <v>1.4752314814814815E-2</v>
      </c>
      <c r="N28" s="62">
        <v>1.5342592592592593E-2</v>
      </c>
      <c r="O28" s="62">
        <v>1.551388888888889E-2</v>
      </c>
      <c r="P28" s="62"/>
      <c r="Q28" s="82">
        <v>5.8887731481481478E-2</v>
      </c>
    </row>
    <row r="29" spans="1:17" x14ac:dyDescent="0.25">
      <c r="A29" s="64" t="s">
        <v>3271</v>
      </c>
      <c r="B29" s="83">
        <v>59</v>
      </c>
      <c r="C29" s="83">
        <v>4</v>
      </c>
      <c r="D29" s="65" t="s">
        <v>4177</v>
      </c>
      <c r="E29" s="61" t="s">
        <v>4192</v>
      </c>
      <c r="F29" s="65" t="s">
        <v>3271</v>
      </c>
      <c r="G29" s="65"/>
      <c r="H29" s="65"/>
      <c r="I29" s="61" t="s">
        <v>36</v>
      </c>
      <c r="J29" s="61">
        <f>VLOOKUP(C29,'Points Table'!A$3:N$43,IF(I29="A Grade / Juniors",4,IF(I29="B Grade",7,IF(I29="C Grade",10,13))))</f>
        <v>320</v>
      </c>
      <c r="K29" s="83">
        <v>3</v>
      </c>
      <c r="L29" s="66">
        <v>1.4667824074074074E-2</v>
      </c>
      <c r="M29" s="66">
        <v>1.5300925925925926E-2</v>
      </c>
      <c r="N29" s="66">
        <v>1.5143518518518518E-2</v>
      </c>
      <c r="O29" s="66"/>
      <c r="P29" s="66"/>
      <c r="Q29" s="84">
        <v>4.5112268518518517E-2</v>
      </c>
    </row>
    <row r="30" spans="1:17" x14ac:dyDescent="0.25">
      <c r="A30" s="60" t="s">
        <v>3281</v>
      </c>
      <c r="B30" s="81">
        <v>222</v>
      </c>
      <c r="C30" s="81">
        <v>1</v>
      </c>
      <c r="D30" s="61" t="s">
        <v>4178</v>
      </c>
      <c r="E30" s="61" t="s">
        <v>4048</v>
      </c>
      <c r="F30" s="61" t="s">
        <v>3281</v>
      </c>
      <c r="G30" s="61"/>
      <c r="H30" s="61"/>
      <c r="I30" s="61" t="s">
        <v>38</v>
      </c>
      <c r="J30" s="61">
        <f>VLOOKUP(C30,'Points Table'!A$3:N$43,IF(I30="A Grade / Juniors",4,IF(I30="B Grade",7,IF(I30="C Grade",10,13))))</f>
        <v>350</v>
      </c>
      <c r="K30" s="81">
        <v>3</v>
      </c>
      <c r="L30" s="62">
        <v>1.2920138888888889E-2</v>
      </c>
      <c r="M30" s="62">
        <v>1.4027777777777778E-2</v>
      </c>
      <c r="N30" s="62">
        <v>1.4063657407407407E-2</v>
      </c>
      <c r="O30" s="62"/>
      <c r="P30" s="62"/>
      <c r="Q30" s="82">
        <v>4.1011574074074075E-2</v>
      </c>
    </row>
    <row r="31" spans="1:17" x14ac:dyDescent="0.25">
      <c r="A31" s="64" t="s">
        <v>3281</v>
      </c>
      <c r="B31" s="83">
        <v>223</v>
      </c>
      <c r="C31" s="83">
        <v>2</v>
      </c>
      <c r="D31" s="65" t="s">
        <v>4179</v>
      </c>
      <c r="E31" s="61" t="s">
        <v>4193</v>
      </c>
      <c r="F31" s="65" t="s">
        <v>3281</v>
      </c>
      <c r="G31" s="65"/>
      <c r="H31" s="65"/>
      <c r="I31" s="61" t="s">
        <v>38</v>
      </c>
      <c r="J31" s="61">
        <f>VLOOKUP(C31,'Points Table'!A$3:N$43,IF(I31="A Grade / Juniors",4,IF(I31="B Grade",7,IF(I31="C Grade",10,13))))</f>
        <v>315</v>
      </c>
      <c r="K31" s="83">
        <v>3</v>
      </c>
      <c r="L31" s="66">
        <v>1.4179398148148148E-2</v>
      </c>
      <c r="M31" s="66">
        <v>1.4929398148148148E-2</v>
      </c>
      <c r="N31" s="66">
        <v>1.4812499999999999E-2</v>
      </c>
      <c r="O31" s="66"/>
      <c r="P31" s="66"/>
      <c r="Q31" s="84">
        <v>4.3921296296296299E-2</v>
      </c>
    </row>
    <row r="32" spans="1:17" x14ac:dyDescent="0.25">
      <c r="A32" s="60" t="s">
        <v>3281</v>
      </c>
      <c r="B32" s="81">
        <v>221</v>
      </c>
      <c r="C32" s="81">
        <v>3</v>
      </c>
      <c r="D32" s="61" t="s">
        <v>4180</v>
      </c>
      <c r="E32" s="61" t="s">
        <v>1899</v>
      </c>
      <c r="F32" s="61" t="s">
        <v>3281</v>
      </c>
      <c r="G32" s="61"/>
      <c r="H32" s="61"/>
      <c r="I32" s="61" t="s">
        <v>38</v>
      </c>
      <c r="J32" s="61">
        <f>VLOOKUP(C32,'Points Table'!A$3:N$43,IF(I32="A Grade / Juniors",4,IF(I32="B Grade",7,IF(I32="C Grade",10,13))))</f>
        <v>294</v>
      </c>
      <c r="K32" s="81">
        <v>3</v>
      </c>
      <c r="L32" s="62">
        <v>1.4929398148148148E-2</v>
      </c>
      <c r="M32" s="62">
        <v>1.6233796296296295E-2</v>
      </c>
      <c r="N32" s="62">
        <v>1.6760416666666667E-2</v>
      </c>
      <c r="O32" s="62"/>
      <c r="P32" s="62"/>
      <c r="Q32" s="82">
        <v>4.7923611111111111E-2</v>
      </c>
    </row>
    <row r="33" spans="1:18" x14ac:dyDescent="0.25">
      <c r="A33" s="60" t="s">
        <v>3284</v>
      </c>
      <c r="B33" s="81">
        <v>5</v>
      </c>
      <c r="C33" s="81">
        <v>1</v>
      </c>
      <c r="D33" s="61" t="s">
        <v>4078</v>
      </c>
      <c r="E33" s="61" t="s">
        <v>4051</v>
      </c>
      <c r="F33" s="61" t="s">
        <v>3284</v>
      </c>
      <c r="G33" s="61"/>
      <c r="H33" s="61"/>
      <c r="I33" s="1" t="s">
        <v>920</v>
      </c>
      <c r="J33" s="61">
        <f>VLOOKUP(C33,'Points Table'!A$3:N$43,IF(I33="A Grade / Juniors",4,IF(I33="B Grade",7,IF(I33="C Grade",10,13))))</f>
        <v>500</v>
      </c>
      <c r="K33" s="81">
        <v>6</v>
      </c>
      <c r="L33" s="62">
        <v>7.4803240740740741E-3</v>
      </c>
      <c r="M33" s="62">
        <v>7.7997685185185184E-3</v>
      </c>
      <c r="N33" s="62">
        <v>7.951388888888888E-3</v>
      </c>
      <c r="O33" s="62">
        <v>7.9166666666666673E-3</v>
      </c>
      <c r="P33" s="62">
        <v>8.0196759259259266E-3</v>
      </c>
      <c r="Q33" s="62">
        <v>7.7592592592592591E-3</v>
      </c>
      <c r="R33" s="82">
        <v>4.6927083333333335E-2</v>
      </c>
    </row>
    <row r="34" spans="1:18" x14ac:dyDescent="0.25">
      <c r="A34" s="64" t="s">
        <v>3284</v>
      </c>
      <c r="B34" s="83">
        <v>55</v>
      </c>
      <c r="C34" s="83">
        <v>2</v>
      </c>
      <c r="D34" s="65" t="s">
        <v>4079</v>
      </c>
      <c r="E34" s="61" t="s">
        <v>836</v>
      </c>
      <c r="F34" s="65" t="s">
        <v>3284</v>
      </c>
      <c r="G34" s="65"/>
      <c r="H34" s="65"/>
      <c r="I34" s="1" t="s">
        <v>920</v>
      </c>
      <c r="J34" s="61">
        <f>VLOOKUP(C34,'Points Table'!A$3:N$43,IF(I34="A Grade / Juniors",4,IF(I34="B Grade",7,IF(I34="C Grade",10,13))))</f>
        <v>450</v>
      </c>
      <c r="K34" s="83">
        <v>6</v>
      </c>
      <c r="L34" s="66">
        <v>7.9965277777777777E-3</v>
      </c>
      <c r="M34" s="66">
        <v>8.3206018518518516E-3</v>
      </c>
      <c r="N34" s="66">
        <v>8.3796296296296292E-3</v>
      </c>
      <c r="O34" s="66">
        <v>8.3414351851851844E-3</v>
      </c>
      <c r="P34" s="66">
        <v>8.3958333333333333E-3</v>
      </c>
      <c r="Q34" s="66">
        <v>8.2361111111111107E-3</v>
      </c>
      <c r="R34" s="84">
        <v>4.9670138888888889E-2</v>
      </c>
    </row>
    <row r="35" spans="1:18" x14ac:dyDescent="0.25">
      <c r="A35" s="60" t="s">
        <v>3284</v>
      </c>
      <c r="B35" s="81">
        <v>1</v>
      </c>
      <c r="C35" s="81">
        <v>3</v>
      </c>
      <c r="D35" s="61" t="s">
        <v>3344</v>
      </c>
      <c r="E35" s="61" t="s">
        <v>3413</v>
      </c>
      <c r="F35" s="61" t="s">
        <v>3284</v>
      </c>
      <c r="G35" s="61"/>
      <c r="H35" s="61"/>
      <c r="I35" s="1" t="s">
        <v>920</v>
      </c>
      <c r="J35" s="61">
        <f>VLOOKUP(C35,'Points Table'!A$3:N$43,IF(I35="A Grade / Juniors",4,IF(I35="B Grade",7,IF(I35="C Grade",10,13))))</f>
        <v>420</v>
      </c>
      <c r="K35" s="81">
        <v>6</v>
      </c>
      <c r="L35" s="62">
        <v>8.0462962962962962E-3</v>
      </c>
      <c r="M35" s="62">
        <v>8.4351851851851845E-3</v>
      </c>
      <c r="N35" s="62">
        <v>8.6909722222222215E-3</v>
      </c>
      <c r="O35" s="62">
        <v>8.8182870370370377E-3</v>
      </c>
      <c r="P35" s="62">
        <v>8.6122685185185191E-3</v>
      </c>
      <c r="Q35" s="62">
        <v>8.564814814814815E-3</v>
      </c>
      <c r="R35" s="82">
        <v>5.1167824074074074E-2</v>
      </c>
    </row>
    <row r="36" spans="1:18" x14ac:dyDescent="0.25">
      <c r="A36" s="64" t="s">
        <v>3284</v>
      </c>
      <c r="B36" s="83">
        <v>53</v>
      </c>
      <c r="C36" s="83">
        <v>4</v>
      </c>
      <c r="D36" s="65" t="s">
        <v>4080</v>
      </c>
      <c r="E36" s="61" t="s">
        <v>4194</v>
      </c>
      <c r="F36" s="65" t="s">
        <v>3284</v>
      </c>
      <c r="G36" s="65"/>
      <c r="H36" s="65"/>
      <c r="I36" s="1" t="s">
        <v>920</v>
      </c>
      <c r="J36" s="61">
        <f>VLOOKUP(C36,'Points Table'!A$3:N$43,IF(I36="A Grade / Juniors",4,IF(I36="B Grade",7,IF(I36="C Grade",10,13))))</f>
        <v>400</v>
      </c>
      <c r="K36" s="83">
        <v>6</v>
      </c>
      <c r="L36" s="66">
        <v>7.8310185185185184E-3</v>
      </c>
      <c r="M36" s="66">
        <v>9.2037037037037035E-3</v>
      </c>
      <c r="N36" s="66">
        <v>8.7233796296296295E-3</v>
      </c>
      <c r="O36" s="66">
        <v>8.5543981481481478E-3</v>
      </c>
      <c r="P36" s="66">
        <v>8.6701388888888887E-3</v>
      </c>
      <c r="Q36" s="66">
        <v>8.3692129629629637E-3</v>
      </c>
      <c r="R36" s="84">
        <v>5.135185185185185E-2</v>
      </c>
    </row>
    <row r="37" spans="1:18" x14ac:dyDescent="0.25">
      <c r="A37" s="60" t="s">
        <v>3284</v>
      </c>
      <c r="B37" s="81">
        <v>51</v>
      </c>
      <c r="C37" s="81">
        <v>5</v>
      </c>
      <c r="D37" s="61" t="s">
        <v>4081</v>
      </c>
      <c r="E37" s="61" t="s">
        <v>4195</v>
      </c>
      <c r="F37" s="61" t="s">
        <v>3284</v>
      </c>
      <c r="G37" s="61"/>
      <c r="H37" s="61"/>
      <c r="I37" s="1" t="s">
        <v>920</v>
      </c>
      <c r="J37" s="61">
        <f>VLOOKUP(C37,'Points Table'!A$3:N$43,IF(I37="A Grade / Juniors",4,IF(I37="B Grade",7,IF(I37="C Grade",10,13))))</f>
        <v>390</v>
      </c>
      <c r="K37" s="81">
        <v>6</v>
      </c>
      <c r="L37" s="62">
        <v>8.6168981481481478E-3</v>
      </c>
      <c r="M37" s="62">
        <v>8.385416666666666E-3</v>
      </c>
      <c r="N37" s="62">
        <v>8.7060185185185192E-3</v>
      </c>
      <c r="O37" s="62">
        <v>8.6319444444444438E-3</v>
      </c>
      <c r="P37" s="62">
        <v>8.758101851851852E-3</v>
      </c>
      <c r="Q37" s="62">
        <v>8.3275462962962964E-3</v>
      </c>
      <c r="R37" s="82">
        <v>5.1425925925925924E-2</v>
      </c>
    </row>
    <row r="38" spans="1:18" x14ac:dyDescent="0.25">
      <c r="A38" s="64" t="s">
        <v>3284</v>
      </c>
      <c r="B38" s="83">
        <v>54</v>
      </c>
      <c r="C38" s="83">
        <v>6</v>
      </c>
      <c r="D38" s="65" t="s">
        <v>4082</v>
      </c>
      <c r="E38" s="61" t="s">
        <v>4196</v>
      </c>
      <c r="F38" s="65" t="s">
        <v>3284</v>
      </c>
      <c r="G38" s="65"/>
      <c r="H38" s="65"/>
      <c r="I38" s="1" t="s">
        <v>920</v>
      </c>
      <c r="J38" s="61">
        <f>VLOOKUP(C38,'Points Table'!A$3:N$43,IF(I38="A Grade / Juniors",4,IF(I38="B Grade",7,IF(I38="C Grade",10,13))))</f>
        <v>380</v>
      </c>
      <c r="K38" s="83">
        <v>6</v>
      </c>
      <c r="L38" s="66">
        <v>8.4351851851851845E-3</v>
      </c>
      <c r="M38" s="66">
        <v>8.7557870370370376E-3</v>
      </c>
      <c r="N38" s="66">
        <v>9.1099537037037034E-3</v>
      </c>
      <c r="O38" s="66">
        <v>9.076388888888889E-3</v>
      </c>
      <c r="P38" s="66">
        <v>9.1516203703703707E-3</v>
      </c>
      <c r="Q38" s="66">
        <v>9.013888888888889E-3</v>
      </c>
      <c r="R38" s="84">
        <v>5.3542824074074076E-2</v>
      </c>
    </row>
    <row r="39" spans="1:18" x14ac:dyDescent="0.25">
      <c r="A39" s="60" t="s">
        <v>3284</v>
      </c>
      <c r="B39" s="81">
        <v>52</v>
      </c>
      <c r="C39" s="81">
        <v>7</v>
      </c>
      <c r="D39" s="61" t="s">
        <v>4083</v>
      </c>
      <c r="E39" s="61" t="s">
        <v>4053</v>
      </c>
      <c r="F39" s="61" t="s">
        <v>3284</v>
      </c>
      <c r="G39" s="61"/>
      <c r="H39" s="61"/>
      <c r="I39" s="1" t="s">
        <v>920</v>
      </c>
      <c r="J39" s="61">
        <f>VLOOKUP(C39,'Points Table'!A$3:N$43,IF(I39="A Grade / Juniors",4,IF(I39="B Grade",7,IF(I39="C Grade",10,13))))</f>
        <v>370</v>
      </c>
      <c r="K39" s="81">
        <v>6</v>
      </c>
      <c r="L39" s="62">
        <v>8.4270833333333333E-3</v>
      </c>
      <c r="M39" s="62">
        <v>8.9062499999999992E-3</v>
      </c>
      <c r="N39" s="62">
        <v>8.9918981481481482E-3</v>
      </c>
      <c r="O39" s="62">
        <v>9.1018518518518523E-3</v>
      </c>
      <c r="P39" s="62">
        <v>9.1678240740740748E-3</v>
      </c>
      <c r="Q39" s="62">
        <v>9.1817129629629627E-3</v>
      </c>
      <c r="R39" s="82">
        <v>5.377662037037037E-2</v>
      </c>
    </row>
    <row r="40" spans="1:18" x14ac:dyDescent="0.25">
      <c r="A40" s="64" t="s">
        <v>3284</v>
      </c>
      <c r="B40" s="83">
        <v>11</v>
      </c>
      <c r="C40" s="83">
        <v>8</v>
      </c>
      <c r="D40" s="65" t="s">
        <v>4084</v>
      </c>
      <c r="E40" s="61" t="s">
        <v>1863</v>
      </c>
      <c r="F40" s="65" t="s">
        <v>3284</v>
      </c>
      <c r="G40" s="65"/>
      <c r="H40" s="65"/>
      <c r="I40" s="1" t="s">
        <v>920</v>
      </c>
      <c r="J40" s="61">
        <f>VLOOKUP(C40,'Points Table'!A$3:N$43,IF(I40="A Grade / Juniors",4,IF(I40="B Grade",7,IF(I40="C Grade",10,13))))</f>
        <v>360</v>
      </c>
      <c r="K40" s="83">
        <v>6</v>
      </c>
      <c r="L40" s="66">
        <v>8.4097222222222229E-3</v>
      </c>
      <c r="M40" s="66">
        <v>8.9259259259259257E-3</v>
      </c>
      <c r="N40" s="66">
        <v>9.1157407407407402E-3</v>
      </c>
      <c r="O40" s="66">
        <v>9.2881944444444444E-3</v>
      </c>
      <c r="P40" s="66">
        <v>9.4756944444444446E-3</v>
      </c>
      <c r="Q40" s="66">
        <v>9.3113425925925933E-3</v>
      </c>
      <c r="R40" s="84">
        <v>5.4526620370370371E-2</v>
      </c>
    </row>
    <row r="41" spans="1:18" x14ac:dyDescent="0.25">
      <c r="A41" s="60" t="s">
        <v>3284</v>
      </c>
      <c r="B41" s="81">
        <v>6</v>
      </c>
      <c r="C41" s="81">
        <v>9</v>
      </c>
      <c r="D41" s="61" t="s">
        <v>4085</v>
      </c>
      <c r="E41" s="61" t="s">
        <v>4052</v>
      </c>
      <c r="F41" s="61" t="s">
        <v>3284</v>
      </c>
      <c r="G41" s="61"/>
      <c r="H41" s="61"/>
      <c r="I41" s="1" t="s">
        <v>920</v>
      </c>
      <c r="J41" s="61">
        <f>VLOOKUP(C41,'Points Table'!A$3:N$43,IF(I41="A Grade / Juniors",4,IF(I41="B Grade",7,IF(I41="C Grade",10,13))))</f>
        <v>350</v>
      </c>
      <c r="K41" s="81">
        <v>6</v>
      </c>
      <c r="L41" s="62">
        <v>8.4895833333333334E-3</v>
      </c>
      <c r="M41" s="62">
        <v>8.9062499999999992E-3</v>
      </c>
      <c r="N41" s="62">
        <v>9.2928240740740749E-3</v>
      </c>
      <c r="O41" s="62">
        <v>9.2453703703703708E-3</v>
      </c>
      <c r="P41" s="62">
        <v>9.6585648148148143E-3</v>
      </c>
      <c r="Q41" s="62">
        <v>9.3298611111111117E-3</v>
      </c>
      <c r="R41" s="82">
        <v>5.4922453703703702E-2</v>
      </c>
    </row>
    <row r="42" spans="1:18" x14ac:dyDescent="0.25">
      <c r="A42" s="64" t="s">
        <v>3284</v>
      </c>
      <c r="B42" s="83">
        <v>7</v>
      </c>
      <c r="C42" s="83">
        <v>10</v>
      </c>
      <c r="D42" s="65" t="s">
        <v>4086</v>
      </c>
      <c r="E42" s="61" t="s">
        <v>1862</v>
      </c>
      <c r="F42" s="65" t="s">
        <v>3284</v>
      </c>
      <c r="G42" s="65"/>
      <c r="H42" s="65"/>
      <c r="I42" s="1" t="s">
        <v>920</v>
      </c>
      <c r="J42" s="61">
        <f>VLOOKUP(C42,'Points Table'!A$3:N$43,IF(I42="A Grade / Juniors",4,IF(I42="B Grade",7,IF(I42="C Grade",10,13))))</f>
        <v>340</v>
      </c>
      <c r="K42" s="83">
        <v>6</v>
      </c>
      <c r="L42" s="66">
        <v>8.6446759259259254E-3</v>
      </c>
      <c r="M42" s="66">
        <v>8.9791666666666665E-3</v>
      </c>
      <c r="N42" s="66">
        <v>9.2824074074074076E-3</v>
      </c>
      <c r="O42" s="66">
        <v>9.509259259259259E-3</v>
      </c>
      <c r="P42" s="66">
        <v>9.5162037037037038E-3</v>
      </c>
      <c r="Q42" s="66">
        <v>9.5046296296296302E-3</v>
      </c>
      <c r="R42" s="84">
        <v>5.5436342592592593E-2</v>
      </c>
    </row>
    <row r="43" spans="1:18" x14ac:dyDescent="0.25">
      <c r="A43" s="60" t="s">
        <v>3284</v>
      </c>
      <c r="B43" s="81">
        <v>12</v>
      </c>
      <c r="C43" s="81">
        <v>11</v>
      </c>
      <c r="D43" s="61" t="s">
        <v>4087</v>
      </c>
      <c r="E43" s="61" t="s">
        <v>839</v>
      </c>
      <c r="F43" s="61" t="s">
        <v>3284</v>
      </c>
      <c r="G43" s="61"/>
      <c r="H43" s="61"/>
      <c r="I43" s="1" t="s">
        <v>920</v>
      </c>
      <c r="J43" s="61">
        <f>VLOOKUP(C43,'Points Table'!A$3:N$43,IF(I43="A Grade / Juniors",4,IF(I43="B Grade",7,IF(I43="C Grade",10,13))))</f>
        <v>330</v>
      </c>
      <c r="K43" s="81">
        <v>6</v>
      </c>
      <c r="L43" s="62">
        <v>9.3032407407407404E-3</v>
      </c>
      <c r="M43" s="62">
        <v>9.2129629629629627E-3</v>
      </c>
      <c r="N43" s="62">
        <v>9.253472222222222E-3</v>
      </c>
      <c r="O43" s="62">
        <v>9.3356481481481485E-3</v>
      </c>
      <c r="P43" s="62">
        <v>9.5231481481481486E-3</v>
      </c>
      <c r="Q43" s="62">
        <v>9.3425925925925933E-3</v>
      </c>
      <c r="R43" s="82">
        <v>5.5971064814814814E-2</v>
      </c>
    </row>
    <row r="44" spans="1:18" x14ac:dyDescent="0.25">
      <c r="A44" s="64" t="s">
        <v>3284</v>
      </c>
      <c r="B44" s="83">
        <v>8</v>
      </c>
      <c r="C44" s="83">
        <v>12</v>
      </c>
      <c r="D44" s="65" t="s">
        <v>4088</v>
      </c>
      <c r="E44" s="61" t="s">
        <v>838</v>
      </c>
      <c r="F44" s="65" t="s">
        <v>3284</v>
      </c>
      <c r="G44" s="65"/>
      <c r="H44" s="65"/>
      <c r="I44" s="1" t="s">
        <v>920</v>
      </c>
      <c r="J44" s="61">
        <f>VLOOKUP(C44,'Points Table'!A$3:N$43,IF(I44="A Grade / Juniors",4,IF(I44="B Grade",7,IF(I44="C Grade",10,13))))</f>
        <v>320</v>
      </c>
      <c r="K44" s="83">
        <v>5</v>
      </c>
      <c r="L44" s="66">
        <v>9.1111111111111115E-3</v>
      </c>
      <c r="M44" s="66">
        <v>9.6319444444444447E-3</v>
      </c>
      <c r="N44" s="66">
        <v>9.8935185185185185E-3</v>
      </c>
      <c r="O44" s="66">
        <v>1.0081018518518519E-2</v>
      </c>
      <c r="P44" s="66">
        <v>9.8854166666666674E-3</v>
      </c>
      <c r="Q44" s="66"/>
      <c r="R44" s="84">
        <v>4.8603009259259262E-2</v>
      </c>
    </row>
    <row r="45" spans="1:18" x14ac:dyDescent="0.25">
      <c r="A45" s="60" t="s">
        <v>3284</v>
      </c>
      <c r="B45" s="81">
        <v>10</v>
      </c>
      <c r="C45" s="81">
        <v>13</v>
      </c>
      <c r="D45" s="61" t="s">
        <v>4089</v>
      </c>
      <c r="E45" s="61" t="s">
        <v>840</v>
      </c>
      <c r="F45" s="61" t="s">
        <v>3284</v>
      </c>
      <c r="G45" s="61"/>
      <c r="H45" s="61"/>
      <c r="I45" s="1" t="s">
        <v>920</v>
      </c>
      <c r="J45" s="61">
        <f>VLOOKUP(C45,'Points Table'!A$3:N$43,IF(I45="A Grade / Juniors",4,IF(I45="B Grade",7,IF(I45="C Grade",10,13))))</f>
        <v>310</v>
      </c>
      <c r="K45" s="81">
        <v>4</v>
      </c>
      <c r="L45" s="62">
        <v>9.0393518518518522E-3</v>
      </c>
      <c r="M45" s="62">
        <v>9.0613425925925931E-3</v>
      </c>
      <c r="N45" s="62">
        <v>9.2418981481481484E-3</v>
      </c>
      <c r="O45" s="62">
        <v>9.1273148148148155E-3</v>
      </c>
      <c r="P45" s="62"/>
      <c r="Q45" s="62"/>
      <c r="R45" s="82">
        <v>3.6469907407407409E-2</v>
      </c>
    </row>
    <row r="46" spans="1:18" x14ac:dyDescent="0.25">
      <c r="A46" s="64" t="s">
        <v>3284</v>
      </c>
      <c r="B46" s="83">
        <v>14</v>
      </c>
      <c r="C46" s="83">
        <v>14</v>
      </c>
      <c r="D46" s="65" t="s">
        <v>4090</v>
      </c>
      <c r="E46" s="61" t="s">
        <v>4197</v>
      </c>
      <c r="F46" s="65" t="s">
        <v>3284</v>
      </c>
      <c r="G46" s="65"/>
      <c r="H46" s="65"/>
      <c r="I46" s="1" t="s">
        <v>920</v>
      </c>
      <c r="J46" s="61">
        <f>VLOOKUP(C46,'Points Table'!A$3:N$43,IF(I46="A Grade / Juniors",4,IF(I46="B Grade",7,IF(I46="C Grade",10,13))))</f>
        <v>300</v>
      </c>
      <c r="K46" s="83">
        <v>4</v>
      </c>
      <c r="L46" s="66">
        <v>1.4357638888888889E-2</v>
      </c>
      <c r="M46" s="66">
        <v>1.3524305555555555E-2</v>
      </c>
      <c r="N46" s="66">
        <v>1.4680555555555556E-2</v>
      </c>
      <c r="O46" s="66">
        <v>1.4416666666666666E-2</v>
      </c>
      <c r="P46" s="66"/>
      <c r="Q46" s="66"/>
      <c r="R46" s="84">
        <v>5.6979166666666664E-2</v>
      </c>
    </row>
    <row r="47" spans="1:18" x14ac:dyDescent="0.25">
      <c r="A47" s="60" t="s">
        <v>3284</v>
      </c>
      <c r="B47" s="81">
        <v>15</v>
      </c>
      <c r="C47" s="81">
        <v>15</v>
      </c>
      <c r="D47" s="61" t="s">
        <v>4091</v>
      </c>
      <c r="E47" s="61" t="s">
        <v>4198</v>
      </c>
      <c r="F47" s="61" t="s">
        <v>3284</v>
      </c>
      <c r="G47" s="61"/>
      <c r="H47" s="61"/>
      <c r="I47" s="1" t="s">
        <v>920</v>
      </c>
      <c r="J47" s="61">
        <f>VLOOKUP(C47,'Points Table'!A$3:N$43,IF(I47="A Grade / Juniors",4,IF(I47="B Grade",7,IF(I47="C Grade",10,13))))</f>
        <v>290</v>
      </c>
      <c r="K47" s="81">
        <v>2</v>
      </c>
      <c r="L47" s="62">
        <v>8.3148148148148148E-3</v>
      </c>
      <c r="M47" s="62">
        <v>1.1915509259259259E-2</v>
      </c>
      <c r="N47" s="62">
        <v>0</v>
      </c>
      <c r="O47" s="62"/>
      <c r="P47" s="62"/>
      <c r="Q47" s="62"/>
      <c r="R47" s="82">
        <v>2.0230324074074074E-2</v>
      </c>
    </row>
    <row r="48" spans="1:18" x14ac:dyDescent="0.25">
      <c r="A48" s="64" t="s">
        <v>2890</v>
      </c>
      <c r="B48" s="83">
        <v>212</v>
      </c>
      <c r="C48" s="83">
        <v>1</v>
      </c>
      <c r="D48" s="65" t="s">
        <v>4092</v>
      </c>
      <c r="E48" s="61" t="s">
        <v>4060</v>
      </c>
      <c r="F48" s="65" t="s">
        <v>2890</v>
      </c>
      <c r="G48" s="65"/>
      <c r="H48" s="65"/>
      <c r="I48" s="65" t="s">
        <v>36</v>
      </c>
      <c r="J48" s="61">
        <f>VLOOKUP(C48,'Points Table'!A$3:N$43,IF(I48="A Grade / Juniors",4,IF(I48="B Grade",7,IF(I48="C Grade",10,13))))</f>
        <v>400</v>
      </c>
      <c r="K48" s="83">
        <v>5</v>
      </c>
      <c r="L48" s="66">
        <v>9.1423611111111115E-3</v>
      </c>
      <c r="M48" s="66">
        <v>9.1956018518518524E-3</v>
      </c>
      <c r="N48" s="66">
        <v>9.1840277777777771E-3</v>
      </c>
      <c r="O48" s="66">
        <v>9.3854166666666669E-3</v>
      </c>
      <c r="P48" s="66">
        <v>9.3136574074074076E-3</v>
      </c>
      <c r="Q48" s="66"/>
      <c r="R48" s="84">
        <v>4.6221064814814812E-2</v>
      </c>
    </row>
    <row r="49" spans="1:18" x14ac:dyDescent="0.25">
      <c r="A49" s="60" t="s">
        <v>2890</v>
      </c>
      <c r="B49" s="81">
        <v>216</v>
      </c>
      <c r="C49" s="81">
        <v>2</v>
      </c>
      <c r="D49" s="61" t="s">
        <v>4093</v>
      </c>
      <c r="E49" s="61" t="s">
        <v>4199</v>
      </c>
      <c r="F49" s="61" t="s">
        <v>2890</v>
      </c>
      <c r="G49" s="61"/>
      <c r="H49" s="61"/>
      <c r="I49" s="65" t="s">
        <v>36</v>
      </c>
      <c r="J49" s="61">
        <f>VLOOKUP(C49,'Points Table'!A$3:N$43,IF(I49="A Grade / Juniors",4,IF(I49="B Grade",7,IF(I49="C Grade",10,13))))</f>
        <v>360</v>
      </c>
      <c r="K49" s="81">
        <v>5</v>
      </c>
      <c r="L49" s="62">
        <v>9.2291666666666668E-3</v>
      </c>
      <c r="M49" s="62">
        <v>9.3333333333333341E-3</v>
      </c>
      <c r="N49" s="62">
        <v>9.5358796296296303E-3</v>
      </c>
      <c r="O49" s="62">
        <v>9.5763888888888895E-3</v>
      </c>
      <c r="P49" s="62">
        <v>9.0555555555555563E-3</v>
      </c>
      <c r="Q49" s="62"/>
      <c r="R49" s="82">
        <v>4.6730324074074077E-2</v>
      </c>
    </row>
    <row r="50" spans="1:18" x14ac:dyDescent="0.25">
      <c r="A50" s="64" t="s">
        <v>2890</v>
      </c>
      <c r="B50" s="83">
        <v>204</v>
      </c>
      <c r="C50" s="83">
        <v>3</v>
      </c>
      <c r="D50" s="65" t="s">
        <v>2896</v>
      </c>
      <c r="E50" s="61" t="s">
        <v>854</v>
      </c>
      <c r="F50" s="65" t="s">
        <v>2890</v>
      </c>
      <c r="G50" s="65"/>
      <c r="H50" s="65"/>
      <c r="I50" s="65" t="s">
        <v>36</v>
      </c>
      <c r="J50" s="61">
        <f>VLOOKUP(C50,'Points Table'!A$3:N$43,IF(I50="A Grade / Juniors",4,IF(I50="B Grade",7,IF(I50="C Grade",10,13))))</f>
        <v>336</v>
      </c>
      <c r="K50" s="83">
        <v>5</v>
      </c>
      <c r="L50" s="66">
        <v>9.0868055555555563E-3</v>
      </c>
      <c r="M50" s="66">
        <v>9.4039351851851853E-3</v>
      </c>
      <c r="N50" s="66">
        <v>9.5972222222222223E-3</v>
      </c>
      <c r="O50" s="66">
        <v>9.5671296296296303E-3</v>
      </c>
      <c r="P50" s="66">
        <v>9.0833333333333339E-3</v>
      </c>
      <c r="Q50" s="66"/>
      <c r="R50" s="84">
        <v>4.6738425925925926E-2</v>
      </c>
    </row>
    <row r="51" spans="1:18" x14ac:dyDescent="0.25">
      <c r="A51" s="60" t="s">
        <v>2890</v>
      </c>
      <c r="B51" s="81">
        <v>211</v>
      </c>
      <c r="C51" s="81">
        <v>4</v>
      </c>
      <c r="D51" s="61" t="s">
        <v>4094</v>
      </c>
      <c r="E51" s="61" t="s">
        <v>853</v>
      </c>
      <c r="F51" s="61" t="s">
        <v>2890</v>
      </c>
      <c r="G51" s="61"/>
      <c r="H51" s="61"/>
      <c r="I51" s="65" t="s">
        <v>36</v>
      </c>
      <c r="J51" s="61">
        <f>VLOOKUP(C51,'Points Table'!A$3:N$43,IF(I51="A Grade / Juniors",4,IF(I51="B Grade",7,IF(I51="C Grade",10,13))))</f>
        <v>320</v>
      </c>
      <c r="K51" s="81">
        <v>5</v>
      </c>
      <c r="L51" s="62">
        <v>9.2048611111111116E-3</v>
      </c>
      <c r="M51" s="62">
        <v>9.78125E-3</v>
      </c>
      <c r="N51" s="62">
        <v>9.6516203703703712E-3</v>
      </c>
      <c r="O51" s="62">
        <v>9.7951388888888897E-3</v>
      </c>
      <c r="P51" s="62">
        <v>9.3738425925925933E-3</v>
      </c>
      <c r="Q51" s="62"/>
      <c r="R51" s="82">
        <v>4.7806712962962961E-2</v>
      </c>
    </row>
    <row r="52" spans="1:18" x14ac:dyDescent="0.25">
      <c r="A52" s="64" t="s">
        <v>2890</v>
      </c>
      <c r="B52" s="83">
        <v>219</v>
      </c>
      <c r="C52" s="83">
        <v>5</v>
      </c>
      <c r="D52" s="65" t="s">
        <v>4095</v>
      </c>
      <c r="E52" s="61" t="s">
        <v>4200</v>
      </c>
      <c r="F52" s="65" t="s">
        <v>2890</v>
      </c>
      <c r="G52" s="65"/>
      <c r="H52" s="65"/>
      <c r="I52" s="65" t="s">
        <v>36</v>
      </c>
      <c r="J52" s="61">
        <f>VLOOKUP(C52,'Points Table'!A$3:N$43,IF(I52="A Grade / Juniors",4,IF(I52="B Grade",7,IF(I52="C Grade",10,13))))</f>
        <v>312</v>
      </c>
      <c r="K52" s="83">
        <v>5</v>
      </c>
      <c r="L52" s="66">
        <v>9.3379629629629628E-3</v>
      </c>
      <c r="M52" s="66">
        <v>9.6759259259259264E-3</v>
      </c>
      <c r="N52" s="66">
        <v>9.6145833333333326E-3</v>
      </c>
      <c r="O52" s="66">
        <v>9.9282407407407409E-3</v>
      </c>
      <c r="P52" s="66">
        <v>9.6435185185185183E-3</v>
      </c>
      <c r="Q52" s="66"/>
      <c r="R52" s="84">
        <v>4.8200231481481483E-2</v>
      </c>
    </row>
    <row r="53" spans="1:18" x14ac:dyDescent="0.25">
      <c r="A53" s="60" t="s">
        <v>2890</v>
      </c>
      <c r="B53" s="81">
        <v>215</v>
      </c>
      <c r="C53" s="81">
        <v>6</v>
      </c>
      <c r="D53" s="61" t="s">
        <v>4096</v>
      </c>
      <c r="E53" s="61" t="s">
        <v>855</v>
      </c>
      <c r="F53" s="61" t="s">
        <v>2890</v>
      </c>
      <c r="G53" s="61"/>
      <c r="H53" s="61"/>
      <c r="I53" s="65" t="s">
        <v>36</v>
      </c>
      <c r="J53" s="61">
        <f>VLOOKUP(C53,'Points Table'!A$3:N$43,IF(I53="A Grade / Juniors",4,IF(I53="B Grade",7,IF(I53="C Grade",10,13))))</f>
        <v>304</v>
      </c>
      <c r="K53" s="81">
        <v>5</v>
      </c>
      <c r="L53" s="62">
        <v>9.6793981481481488E-3</v>
      </c>
      <c r="M53" s="62">
        <v>9.5300925925925917E-3</v>
      </c>
      <c r="N53" s="62">
        <v>9.71875E-3</v>
      </c>
      <c r="O53" s="62">
        <v>9.71875E-3</v>
      </c>
      <c r="P53" s="62">
        <v>9.7997685185185184E-3</v>
      </c>
      <c r="Q53" s="62"/>
      <c r="R53" s="82">
        <v>4.8446759259259259E-2</v>
      </c>
    </row>
    <row r="54" spans="1:18" x14ac:dyDescent="0.25">
      <c r="A54" s="64" t="s">
        <v>2890</v>
      </c>
      <c r="B54" s="83">
        <v>217</v>
      </c>
      <c r="C54" s="83">
        <v>7</v>
      </c>
      <c r="D54" s="65" t="s">
        <v>4097</v>
      </c>
      <c r="E54" s="61" t="s">
        <v>1871</v>
      </c>
      <c r="F54" s="65" t="s">
        <v>2890</v>
      </c>
      <c r="G54" s="65"/>
      <c r="H54" s="65"/>
      <c r="I54" s="65" t="s">
        <v>36</v>
      </c>
      <c r="J54" s="61">
        <f>VLOOKUP(C54,'Points Table'!A$3:N$43,IF(I54="A Grade / Juniors",4,IF(I54="B Grade",7,IF(I54="C Grade",10,13))))</f>
        <v>296</v>
      </c>
      <c r="K54" s="83">
        <v>5</v>
      </c>
      <c r="L54" s="66">
        <v>9.3981481481481485E-3</v>
      </c>
      <c r="M54" s="66">
        <v>9.989583333333333E-3</v>
      </c>
      <c r="N54" s="66">
        <v>1.0203703703703704E-2</v>
      </c>
      <c r="O54" s="66">
        <v>9.8171296296296288E-3</v>
      </c>
      <c r="P54" s="66">
        <v>1.0170138888888888E-2</v>
      </c>
      <c r="Q54" s="66"/>
      <c r="R54" s="84">
        <v>4.9578703703703701E-2</v>
      </c>
    </row>
    <row r="55" spans="1:18" x14ac:dyDescent="0.25">
      <c r="A55" s="60" t="s">
        <v>2890</v>
      </c>
      <c r="B55" s="81">
        <v>201</v>
      </c>
      <c r="C55" s="81">
        <v>8</v>
      </c>
      <c r="D55" s="61" t="s">
        <v>4098</v>
      </c>
      <c r="E55" s="61" t="s">
        <v>4201</v>
      </c>
      <c r="F55" s="61" t="s">
        <v>2890</v>
      </c>
      <c r="G55" s="61"/>
      <c r="H55" s="61"/>
      <c r="I55" s="65" t="s">
        <v>36</v>
      </c>
      <c r="J55" s="61">
        <f>VLOOKUP(C55,'Points Table'!A$3:N$43,IF(I55="A Grade / Juniors",4,IF(I55="B Grade",7,IF(I55="C Grade",10,13))))</f>
        <v>288</v>
      </c>
      <c r="K55" s="81">
        <v>5</v>
      </c>
      <c r="L55" s="62">
        <v>9.7939814814814816E-3</v>
      </c>
      <c r="M55" s="62">
        <v>1.0428240740740741E-2</v>
      </c>
      <c r="N55" s="62">
        <v>1.0297453703703704E-2</v>
      </c>
      <c r="O55" s="62">
        <v>9.9189814814814817E-3</v>
      </c>
      <c r="P55" s="62">
        <v>9.5995370370370366E-3</v>
      </c>
      <c r="Q55" s="62"/>
      <c r="R55" s="82">
        <v>5.0038194444444448E-2</v>
      </c>
    </row>
    <row r="56" spans="1:18" x14ac:dyDescent="0.25">
      <c r="A56" s="64" t="s">
        <v>2890</v>
      </c>
      <c r="B56" s="83">
        <v>207</v>
      </c>
      <c r="C56" s="83">
        <v>9</v>
      </c>
      <c r="D56" s="65" t="s">
        <v>4099</v>
      </c>
      <c r="E56" s="61" t="s">
        <v>861</v>
      </c>
      <c r="F56" s="65" t="s">
        <v>2890</v>
      </c>
      <c r="G56" s="65"/>
      <c r="H56" s="65"/>
      <c r="I56" s="65" t="s">
        <v>36</v>
      </c>
      <c r="J56" s="61">
        <f>VLOOKUP(C56,'Points Table'!A$3:N$43,IF(I56="A Grade / Juniors",4,IF(I56="B Grade",7,IF(I56="C Grade",10,13))))</f>
        <v>280</v>
      </c>
      <c r="K56" s="83">
        <v>5</v>
      </c>
      <c r="L56" s="66">
        <v>9.8819444444444449E-3</v>
      </c>
      <c r="M56" s="66">
        <v>1.0238425925925925E-2</v>
      </c>
      <c r="N56" s="66">
        <v>1.029050925925926E-2</v>
      </c>
      <c r="O56" s="66">
        <v>1.057175925925926E-2</v>
      </c>
      <c r="P56" s="66">
        <v>1.0598379629629629E-2</v>
      </c>
      <c r="Q56" s="66"/>
      <c r="R56" s="84">
        <v>5.1581018518518519E-2</v>
      </c>
    </row>
    <row r="57" spans="1:18" x14ac:dyDescent="0.25">
      <c r="A57" s="60" t="s">
        <v>2890</v>
      </c>
      <c r="B57" s="81">
        <v>226</v>
      </c>
      <c r="C57" s="81">
        <v>10</v>
      </c>
      <c r="D57" s="61" t="s">
        <v>4100</v>
      </c>
      <c r="E57" s="61" t="s">
        <v>4202</v>
      </c>
      <c r="F57" s="61" t="s">
        <v>2890</v>
      </c>
      <c r="G57" s="61"/>
      <c r="H57" s="61"/>
      <c r="I57" s="65" t="s">
        <v>36</v>
      </c>
      <c r="J57" s="61">
        <f>VLOOKUP(C57,'Points Table'!A$3:N$43,IF(I57="A Grade / Juniors",4,IF(I57="B Grade",7,IF(I57="C Grade",10,13))))</f>
        <v>272</v>
      </c>
      <c r="K57" s="81">
        <v>5</v>
      </c>
      <c r="L57" s="62">
        <v>1.0069444444444445E-2</v>
      </c>
      <c r="M57" s="62">
        <v>1.0475694444444444E-2</v>
      </c>
      <c r="N57" s="62">
        <v>1.0515046296296297E-2</v>
      </c>
      <c r="O57" s="62">
        <v>1.0892361111111111E-2</v>
      </c>
      <c r="P57" s="62">
        <v>1.0980324074074075E-2</v>
      </c>
      <c r="Q57" s="62"/>
      <c r="R57" s="82">
        <v>5.2932870370370373E-2</v>
      </c>
    </row>
    <row r="58" spans="1:18" x14ac:dyDescent="0.25">
      <c r="A58" s="64" t="s">
        <v>2890</v>
      </c>
      <c r="B58" s="83">
        <v>910</v>
      </c>
      <c r="C58" s="83">
        <v>11</v>
      </c>
      <c r="D58" s="65" t="s">
        <v>4101</v>
      </c>
      <c r="E58" s="61" t="s">
        <v>3415</v>
      </c>
      <c r="F58" s="65" t="s">
        <v>2890</v>
      </c>
      <c r="G58" s="65"/>
      <c r="H58" s="65"/>
      <c r="I58" s="65" t="s">
        <v>36</v>
      </c>
      <c r="J58" s="61">
        <f>VLOOKUP(C58,'Points Table'!A$3:N$43,IF(I58="A Grade / Juniors",4,IF(I58="B Grade",7,IF(I58="C Grade",10,13))))</f>
        <v>264</v>
      </c>
      <c r="K58" s="83">
        <v>5</v>
      </c>
      <c r="L58" s="66">
        <v>9.6874999999999999E-3</v>
      </c>
      <c r="M58" s="66">
        <v>1.0343750000000001E-2</v>
      </c>
      <c r="N58" s="66">
        <v>1.0667824074074074E-2</v>
      </c>
      <c r="O58" s="66">
        <v>1.1667824074074074E-2</v>
      </c>
      <c r="P58" s="66">
        <v>1.1204861111111112E-2</v>
      </c>
      <c r="Q58" s="66"/>
      <c r="R58" s="84">
        <v>5.3571759259259256E-2</v>
      </c>
    </row>
    <row r="59" spans="1:18" x14ac:dyDescent="0.25">
      <c r="A59" s="60" t="s">
        <v>2890</v>
      </c>
      <c r="B59" s="81">
        <v>202</v>
      </c>
      <c r="C59" s="81">
        <v>12</v>
      </c>
      <c r="D59" s="61" t="s">
        <v>4102</v>
      </c>
      <c r="E59" s="61" t="s">
        <v>4055</v>
      </c>
      <c r="F59" s="61" t="s">
        <v>2890</v>
      </c>
      <c r="G59" s="61"/>
      <c r="H59" s="61"/>
      <c r="I59" s="65" t="s">
        <v>36</v>
      </c>
      <c r="J59" s="61">
        <f>VLOOKUP(C59,'Points Table'!A$3:N$43,IF(I59="A Grade / Juniors",4,IF(I59="B Grade",7,IF(I59="C Grade",10,13))))</f>
        <v>256</v>
      </c>
      <c r="K59" s="81">
        <v>5</v>
      </c>
      <c r="L59" s="62">
        <v>1.0488425925925925E-2</v>
      </c>
      <c r="M59" s="62">
        <v>1.0729166666666666E-2</v>
      </c>
      <c r="N59" s="62">
        <v>1.0655092592592593E-2</v>
      </c>
      <c r="O59" s="62">
        <v>1.0877314814814815E-2</v>
      </c>
      <c r="P59" s="62">
        <v>1.0965277777777777E-2</v>
      </c>
      <c r="Q59" s="62"/>
      <c r="R59" s="82">
        <v>5.3715277777777778E-2</v>
      </c>
    </row>
    <row r="60" spans="1:18" x14ac:dyDescent="0.25">
      <c r="A60" s="64" t="s">
        <v>2890</v>
      </c>
      <c r="B60" s="83">
        <v>218</v>
      </c>
      <c r="C60" s="83">
        <v>13</v>
      </c>
      <c r="D60" s="65" t="s">
        <v>4103</v>
      </c>
      <c r="E60" s="61" t="s">
        <v>859</v>
      </c>
      <c r="F60" s="65" t="s">
        <v>2890</v>
      </c>
      <c r="G60" s="65"/>
      <c r="H60" s="65"/>
      <c r="I60" s="65" t="s">
        <v>36</v>
      </c>
      <c r="J60" s="61">
        <f>VLOOKUP(C60,'Points Table'!A$3:N$43,IF(I60="A Grade / Juniors",4,IF(I60="B Grade",7,IF(I60="C Grade",10,13))))</f>
        <v>248</v>
      </c>
      <c r="K60" s="83">
        <v>5</v>
      </c>
      <c r="L60" s="66">
        <v>1.0189814814814815E-2</v>
      </c>
      <c r="M60" s="66">
        <v>1.0802083333333334E-2</v>
      </c>
      <c r="N60" s="66">
        <v>1.0840277777777779E-2</v>
      </c>
      <c r="O60" s="66">
        <v>1.0989583333333334E-2</v>
      </c>
      <c r="P60" s="66">
        <v>1.108449074074074E-2</v>
      </c>
      <c r="Q60" s="66"/>
      <c r="R60" s="84">
        <v>5.3906250000000003E-2</v>
      </c>
    </row>
    <row r="61" spans="1:18" x14ac:dyDescent="0.25">
      <c r="A61" s="60" t="s">
        <v>2890</v>
      </c>
      <c r="B61" s="81">
        <v>210</v>
      </c>
      <c r="C61" s="81">
        <v>14</v>
      </c>
      <c r="D61" s="61" t="s">
        <v>4104</v>
      </c>
      <c r="E61" s="61" t="s">
        <v>4203</v>
      </c>
      <c r="F61" s="61" t="s">
        <v>2890</v>
      </c>
      <c r="G61" s="61"/>
      <c r="H61" s="61"/>
      <c r="I61" s="65" t="s">
        <v>36</v>
      </c>
      <c r="J61" s="61">
        <f>VLOOKUP(C61,'Points Table'!A$3:N$43,IF(I61="A Grade / Juniors",4,IF(I61="B Grade",7,IF(I61="C Grade",10,13))))</f>
        <v>240</v>
      </c>
      <c r="K61" s="81">
        <v>5</v>
      </c>
      <c r="L61" s="62">
        <v>1.0396990740740741E-2</v>
      </c>
      <c r="M61" s="62">
        <v>1.1840277777777778E-2</v>
      </c>
      <c r="N61" s="62">
        <v>1.125E-2</v>
      </c>
      <c r="O61" s="62">
        <v>1.0969907407407407E-2</v>
      </c>
      <c r="P61" s="62">
        <v>1.0221064814814815E-2</v>
      </c>
      <c r="Q61" s="62"/>
      <c r="R61" s="82">
        <v>5.4678240740740743E-2</v>
      </c>
    </row>
    <row r="62" spans="1:18" x14ac:dyDescent="0.25">
      <c r="A62" s="64" t="s">
        <v>2890</v>
      </c>
      <c r="B62" s="83">
        <v>206</v>
      </c>
      <c r="C62" s="83">
        <v>15</v>
      </c>
      <c r="D62" s="65" t="s">
        <v>4105</v>
      </c>
      <c r="E62" s="61" t="s">
        <v>4057</v>
      </c>
      <c r="F62" s="65" t="s">
        <v>2890</v>
      </c>
      <c r="G62" s="65"/>
      <c r="H62" s="65"/>
      <c r="I62" s="65" t="s">
        <v>36</v>
      </c>
      <c r="J62" s="61">
        <f>VLOOKUP(C62,'Points Table'!A$3:N$43,IF(I62="A Grade / Juniors",4,IF(I62="B Grade",7,IF(I62="C Grade",10,13))))</f>
        <v>232</v>
      </c>
      <c r="K62" s="83">
        <v>5</v>
      </c>
      <c r="L62" s="66">
        <v>9.9884259259259266E-3</v>
      </c>
      <c r="M62" s="66">
        <v>1.0762731481481481E-2</v>
      </c>
      <c r="N62" s="66">
        <v>1.1055555555555556E-2</v>
      </c>
      <c r="O62" s="66">
        <v>1.215625E-2</v>
      </c>
      <c r="P62" s="66">
        <v>1.1181712962962963E-2</v>
      </c>
      <c r="Q62" s="66"/>
      <c r="R62" s="84">
        <v>5.5144675925925923E-2</v>
      </c>
    </row>
    <row r="63" spans="1:18" x14ac:dyDescent="0.25">
      <c r="A63" s="60" t="s">
        <v>2890</v>
      </c>
      <c r="B63" s="81">
        <v>213</v>
      </c>
      <c r="C63" s="81">
        <v>16</v>
      </c>
      <c r="D63" s="61" t="s">
        <v>4106</v>
      </c>
      <c r="E63" s="61" t="s">
        <v>1876</v>
      </c>
      <c r="F63" s="61" t="s">
        <v>2890</v>
      </c>
      <c r="G63" s="61"/>
      <c r="H63" s="61"/>
      <c r="I63" s="65" t="s">
        <v>36</v>
      </c>
      <c r="J63" s="61">
        <f>VLOOKUP(C63,'Points Table'!A$3:N$43,IF(I63="A Grade / Juniors",4,IF(I63="B Grade",7,IF(I63="C Grade",10,13))))</f>
        <v>224</v>
      </c>
      <c r="K63" s="81">
        <v>5</v>
      </c>
      <c r="L63" s="62">
        <v>1.0562500000000001E-2</v>
      </c>
      <c r="M63" s="62">
        <v>1.1120370370370371E-2</v>
      </c>
      <c r="N63" s="62">
        <v>1.1216435185185185E-2</v>
      </c>
      <c r="O63" s="62">
        <v>1.1290509259259259E-2</v>
      </c>
      <c r="P63" s="62">
        <v>1.1204861111111112E-2</v>
      </c>
      <c r="Q63" s="62"/>
      <c r="R63" s="82">
        <v>5.5394675925925924E-2</v>
      </c>
    </row>
    <row r="64" spans="1:18" x14ac:dyDescent="0.25">
      <c r="A64" s="64" t="s">
        <v>2890</v>
      </c>
      <c r="B64" s="83">
        <v>209</v>
      </c>
      <c r="C64" s="83">
        <v>17</v>
      </c>
      <c r="D64" s="65" t="s">
        <v>4107</v>
      </c>
      <c r="E64" s="61" t="s">
        <v>851</v>
      </c>
      <c r="F64" s="65" t="s">
        <v>2890</v>
      </c>
      <c r="G64" s="65"/>
      <c r="H64" s="65"/>
      <c r="I64" s="65" t="s">
        <v>36</v>
      </c>
      <c r="J64" s="61">
        <f>VLOOKUP(C64,'Points Table'!A$3:N$43,IF(I64="A Grade / Juniors",4,IF(I64="B Grade",7,IF(I64="C Grade",10,13))))</f>
        <v>216</v>
      </c>
      <c r="K64" s="83">
        <v>4</v>
      </c>
      <c r="L64" s="66">
        <v>9.3981481481481485E-3</v>
      </c>
      <c r="M64" s="66">
        <v>2.1954861111111112E-2</v>
      </c>
      <c r="N64" s="66">
        <v>9.898148148148149E-3</v>
      </c>
      <c r="O64" s="66">
        <v>9.9305555555555553E-3</v>
      </c>
      <c r="P64" s="66"/>
      <c r="Q64" s="66"/>
      <c r="R64" s="84">
        <v>5.1181712962962964E-2</v>
      </c>
    </row>
    <row r="65" spans="1:18" x14ac:dyDescent="0.25">
      <c r="A65" s="60" t="s">
        <v>2890</v>
      </c>
      <c r="B65" s="81">
        <v>203</v>
      </c>
      <c r="C65" s="81">
        <v>18</v>
      </c>
      <c r="D65" s="61" t="s">
        <v>4108</v>
      </c>
      <c r="E65" s="61" t="s">
        <v>4204</v>
      </c>
      <c r="F65" s="61" t="s">
        <v>2890</v>
      </c>
      <c r="G65" s="61"/>
      <c r="H65" s="61"/>
      <c r="I65" s="65" t="s">
        <v>36</v>
      </c>
      <c r="J65" s="61">
        <f>VLOOKUP(C65,'Points Table'!A$3:N$43,IF(I65="A Grade / Juniors",4,IF(I65="B Grade",7,IF(I65="C Grade",10,13))))</f>
        <v>208</v>
      </c>
      <c r="K65" s="81">
        <v>3</v>
      </c>
      <c r="L65" s="62">
        <v>9.9050925925925921E-3</v>
      </c>
      <c r="M65" s="62">
        <v>1.0015046296296296E-2</v>
      </c>
      <c r="N65" s="62">
        <v>8.5532407407407415E-3</v>
      </c>
      <c r="O65" s="62"/>
      <c r="P65" s="62"/>
      <c r="Q65" s="62"/>
      <c r="R65" s="82">
        <v>2.847337962962963E-2</v>
      </c>
    </row>
    <row r="66" spans="1:18" x14ac:dyDescent="0.25">
      <c r="A66" s="64" t="s">
        <v>2946</v>
      </c>
      <c r="B66" s="83">
        <v>323</v>
      </c>
      <c r="C66" s="83">
        <v>1</v>
      </c>
      <c r="D66" s="65" t="s">
        <v>4109</v>
      </c>
      <c r="E66" s="61" t="s">
        <v>4205</v>
      </c>
      <c r="F66" s="65" t="s">
        <v>2946</v>
      </c>
      <c r="G66" s="65"/>
      <c r="H66" s="65"/>
      <c r="I66" s="65" t="s">
        <v>38</v>
      </c>
      <c r="J66" s="61">
        <f>VLOOKUP(C66,'Points Table'!A$3:N$43,IF(I66="A Grade / Juniors",4,IF(I66="B Grade",7,IF(I66="C Grade",10,13))))</f>
        <v>350</v>
      </c>
      <c r="K66" s="83">
        <v>4</v>
      </c>
      <c r="L66" s="66">
        <v>9.6435185185185183E-3</v>
      </c>
      <c r="M66" s="66">
        <v>9.7164351851851856E-3</v>
      </c>
      <c r="N66" s="66">
        <v>9.7534722222222224E-3</v>
      </c>
      <c r="O66" s="66">
        <v>9.9375000000000002E-3</v>
      </c>
      <c r="P66" s="66"/>
      <c r="Q66" s="66"/>
      <c r="R66" s="84">
        <v>3.9050925925925926E-2</v>
      </c>
    </row>
    <row r="67" spans="1:18" x14ac:dyDescent="0.25">
      <c r="A67" s="60" t="s">
        <v>2946</v>
      </c>
      <c r="B67" s="81">
        <v>353</v>
      </c>
      <c r="C67" s="81">
        <v>2</v>
      </c>
      <c r="D67" s="61" t="s">
        <v>4110</v>
      </c>
      <c r="E67" s="61" t="s">
        <v>2871</v>
      </c>
      <c r="F67" s="61" t="s">
        <v>2946</v>
      </c>
      <c r="G67" s="61"/>
      <c r="H67" s="61"/>
      <c r="I67" s="65" t="s">
        <v>38</v>
      </c>
      <c r="J67" s="61">
        <f>VLOOKUP(C67,'Points Table'!A$3:N$43,IF(I67="A Grade / Juniors",4,IF(I67="B Grade",7,IF(I67="C Grade",10,13))))</f>
        <v>315</v>
      </c>
      <c r="K67" s="81">
        <v>4</v>
      </c>
      <c r="L67" s="62">
        <v>9.974537037037037E-3</v>
      </c>
      <c r="M67" s="62">
        <v>1.0053240740740741E-2</v>
      </c>
      <c r="N67" s="62">
        <v>9.6493055555555551E-3</v>
      </c>
      <c r="O67" s="62">
        <v>9.9236111111111105E-3</v>
      </c>
      <c r="P67" s="62"/>
      <c r="Q67" s="62"/>
      <c r="R67" s="82">
        <v>3.9600694444444445E-2</v>
      </c>
    </row>
    <row r="68" spans="1:18" x14ac:dyDescent="0.25">
      <c r="A68" s="64" t="s">
        <v>2946</v>
      </c>
      <c r="B68" s="83">
        <v>352</v>
      </c>
      <c r="C68" s="83">
        <v>3</v>
      </c>
      <c r="D68" s="65" t="s">
        <v>4111</v>
      </c>
      <c r="E68" s="61" t="s">
        <v>4206</v>
      </c>
      <c r="F68" s="65" t="s">
        <v>2946</v>
      </c>
      <c r="G68" s="65"/>
      <c r="H68" s="65"/>
      <c r="I68" s="65" t="s">
        <v>38</v>
      </c>
      <c r="J68" s="61">
        <f>VLOOKUP(C68,'Points Table'!A$3:N$43,IF(I68="A Grade / Juniors",4,IF(I68="B Grade",7,IF(I68="C Grade",10,13))))</f>
        <v>294</v>
      </c>
      <c r="K68" s="83">
        <v>4</v>
      </c>
      <c r="L68" s="66">
        <v>1.0079861111111111E-2</v>
      </c>
      <c r="M68" s="66">
        <v>1.0497685185185185E-2</v>
      </c>
      <c r="N68" s="66">
        <v>1.0511574074074074E-2</v>
      </c>
      <c r="O68" s="66">
        <v>1.0452546296296297E-2</v>
      </c>
      <c r="P68" s="66"/>
      <c r="Q68" s="66"/>
      <c r="R68" s="84">
        <v>4.1541666666666664E-2</v>
      </c>
    </row>
    <row r="69" spans="1:18" x14ac:dyDescent="0.25">
      <c r="A69" s="60" t="s">
        <v>2946</v>
      </c>
      <c r="B69" s="81">
        <v>312</v>
      </c>
      <c r="C69" s="81">
        <v>4</v>
      </c>
      <c r="D69" s="61" t="s">
        <v>4112</v>
      </c>
      <c r="E69" s="61" t="s">
        <v>1880</v>
      </c>
      <c r="F69" s="61" t="s">
        <v>2946</v>
      </c>
      <c r="G69" s="61"/>
      <c r="H69" s="61"/>
      <c r="I69" s="65" t="s">
        <v>38</v>
      </c>
      <c r="J69" s="61">
        <f>VLOOKUP(C69,'Points Table'!A$3:N$43,IF(I69="A Grade / Juniors",4,IF(I69="B Grade",7,IF(I69="C Grade",10,13))))</f>
        <v>280</v>
      </c>
      <c r="K69" s="81">
        <v>4</v>
      </c>
      <c r="L69" s="62">
        <v>9.9189814814814817E-3</v>
      </c>
      <c r="M69" s="62">
        <v>1.0530092592592593E-2</v>
      </c>
      <c r="N69" s="62">
        <v>1.0612268518518519E-2</v>
      </c>
      <c r="O69" s="62">
        <v>1.0524305555555556E-2</v>
      </c>
      <c r="P69" s="62"/>
      <c r="Q69" s="62"/>
      <c r="R69" s="82">
        <v>4.1585648148148149E-2</v>
      </c>
    </row>
    <row r="70" spans="1:18" x14ac:dyDescent="0.25">
      <c r="A70" s="64" t="s">
        <v>2946</v>
      </c>
      <c r="B70" s="83">
        <v>325</v>
      </c>
      <c r="C70" s="83">
        <v>5</v>
      </c>
      <c r="D70" s="65" t="s">
        <v>4113</v>
      </c>
      <c r="E70" s="61" t="s">
        <v>1885</v>
      </c>
      <c r="F70" s="65" t="s">
        <v>2946</v>
      </c>
      <c r="G70" s="65"/>
      <c r="H70" s="65"/>
      <c r="I70" s="65" t="s">
        <v>38</v>
      </c>
      <c r="J70" s="61">
        <f>VLOOKUP(C70,'Points Table'!A$3:N$43,IF(I70="A Grade / Juniors",4,IF(I70="B Grade",7,IF(I70="C Grade",10,13))))</f>
        <v>273</v>
      </c>
      <c r="K70" s="83">
        <v>4</v>
      </c>
      <c r="L70" s="66">
        <v>1.0223379629629629E-2</v>
      </c>
      <c r="M70" s="66">
        <v>1.0409722222222223E-2</v>
      </c>
      <c r="N70" s="66">
        <v>1.0625000000000001E-2</v>
      </c>
      <c r="O70" s="66">
        <v>1.0474537037037037E-2</v>
      </c>
      <c r="P70" s="66"/>
      <c r="Q70" s="66"/>
      <c r="R70" s="84">
        <v>4.1732638888888889E-2</v>
      </c>
    </row>
    <row r="71" spans="1:18" x14ac:dyDescent="0.25">
      <c r="A71" s="60" t="s">
        <v>2946</v>
      </c>
      <c r="B71" s="81">
        <v>316</v>
      </c>
      <c r="C71" s="81">
        <v>6</v>
      </c>
      <c r="D71" s="61" t="s">
        <v>4114</v>
      </c>
      <c r="E71" s="61" t="s">
        <v>1879</v>
      </c>
      <c r="F71" s="61" t="s">
        <v>2946</v>
      </c>
      <c r="G71" s="61"/>
      <c r="H71" s="61"/>
      <c r="I71" s="65" t="s">
        <v>38</v>
      </c>
      <c r="J71" s="61">
        <f>VLOOKUP(C71,'Points Table'!A$3:N$43,IF(I71="A Grade / Juniors",4,IF(I71="B Grade",7,IF(I71="C Grade",10,13))))</f>
        <v>266</v>
      </c>
      <c r="K71" s="81">
        <v>4</v>
      </c>
      <c r="L71" s="62">
        <v>9.7673611111111103E-3</v>
      </c>
      <c r="M71" s="62">
        <v>1.077662037037037E-2</v>
      </c>
      <c r="N71" s="62">
        <v>1.0560185185185185E-2</v>
      </c>
      <c r="O71" s="62">
        <v>1.067824074074074E-2</v>
      </c>
      <c r="P71" s="62"/>
      <c r="Q71" s="62"/>
      <c r="R71" s="82">
        <v>4.1782407407407407E-2</v>
      </c>
    </row>
    <row r="72" spans="1:18" x14ac:dyDescent="0.25">
      <c r="A72" s="64" t="s">
        <v>2946</v>
      </c>
      <c r="B72" s="83">
        <v>318</v>
      </c>
      <c r="C72" s="83">
        <v>7</v>
      </c>
      <c r="D72" s="65" t="s">
        <v>4115</v>
      </c>
      <c r="E72" s="61" t="s">
        <v>1882</v>
      </c>
      <c r="F72" s="65" t="s">
        <v>2946</v>
      </c>
      <c r="G72" s="65"/>
      <c r="H72" s="65"/>
      <c r="I72" s="65" t="s">
        <v>38</v>
      </c>
      <c r="J72" s="61">
        <f>VLOOKUP(C72,'Points Table'!A$3:N$43,IF(I72="A Grade / Juniors",4,IF(I72="B Grade",7,IF(I72="C Grade",10,13))))</f>
        <v>259</v>
      </c>
      <c r="K72" s="83">
        <v>4</v>
      </c>
      <c r="L72" s="66">
        <v>9.8101851851851857E-3</v>
      </c>
      <c r="M72" s="66">
        <v>1.055787037037037E-2</v>
      </c>
      <c r="N72" s="66">
        <v>1.0704861111111111E-2</v>
      </c>
      <c r="O72" s="66">
        <v>1.1210648148148148E-2</v>
      </c>
      <c r="P72" s="66"/>
      <c r="Q72" s="66"/>
      <c r="R72" s="84">
        <v>4.2283564814814815E-2</v>
      </c>
    </row>
    <row r="73" spans="1:18" x14ac:dyDescent="0.25">
      <c r="A73" s="60" t="s">
        <v>2946</v>
      </c>
      <c r="B73" s="81">
        <v>302</v>
      </c>
      <c r="C73" s="81">
        <v>8</v>
      </c>
      <c r="D73" s="61" t="s">
        <v>4116</v>
      </c>
      <c r="E73" s="61" t="s">
        <v>4063</v>
      </c>
      <c r="F73" s="61" t="s">
        <v>2946</v>
      </c>
      <c r="G73" s="61"/>
      <c r="H73" s="61"/>
      <c r="I73" s="65" t="s">
        <v>38</v>
      </c>
      <c r="J73" s="61">
        <f>VLOOKUP(C73,'Points Table'!A$3:N$43,IF(I73="A Grade / Juniors",4,IF(I73="B Grade",7,IF(I73="C Grade",10,13))))</f>
        <v>251.99999999999997</v>
      </c>
      <c r="K73" s="81">
        <v>4</v>
      </c>
      <c r="L73" s="62">
        <v>1.0174768518518519E-2</v>
      </c>
      <c r="M73" s="62">
        <v>1.0778935185185185E-2</v>
      </c>
      <c r="N73" s="62">
        <v>1.0993055555555556E-2</v>
      </c>
      <c r="O73" s="62">
        <v>1.0569444444444444E-2</v>
      </c>
      <c r="P73" s="62"/>
      <c r="Q73" s="62"/>
      <c r="R73" s="82">
        <v>4.2516203703703702E-2</v>
      </c>
    </row>
    <row r="74" spans="1:18" x14ac:dyDescent="0.25">
      <c r="A74" s="64" t="s">
        <v>2946</v>
      </c>
      <c r="B74" s="83">
        <v>320</v>
      </c>
      <c r="C74" s="83">
        <v>9</v>
      </c>
      <c r="D74" s="65" t="s">
        <v>4117</v>
      </c>
      <c r="E74" s="61" t="s">
        <v>3418</v>
      </c>
      <c r="F74" s="65" t="s">
        <v>2946</v>
      </c>
      <c r="G74" s="65"/>
      <c r="H74" s="65"/>
      <c r="I74" s="65" t="s">
        <v>38</v>
      </c>
      <c r="J74" s="61">
        <f>VLOOKUP(C74,'Points Table'!A$3:N$43,IF(I74="A Grade / Juniors",4,IF(I74="B Grade",7,IF(I74="C Grade",10,13))))</f>
        <v>244.99999999999997</v>
      </c>
      <c r="K74" s="83">
        <v>4</v>
      </c>
      <c r="L74" s="66">
        <v>1.0253472222222223E-2</v>
      </c>
      <c r="M74" s="66">
        <v>1.0689814814814815E-2</v>
      </c>
      <c r="N74" s="66">
        <v>1.0960648148148148E-2</v>
      </c>
      <c r="O74" s="66">
        <v>1.0943287037037038E-2</v>
      </c>
      <c r="P74" s="66"/>
      <c r="Q74" s="66"/>
      <c r="R74" s="84">
        <v>4.2847222222222224E-2</v>
      </c>
    </row>
    <row r="75" spans="1:18" x14ac:dyDescent="0.25">
      <c r="A75" s="60" t="s">
        <v>2946</v>
      </c>
      <c r="B75" s="81">
        <v>314</v>
      </c>
      <c r="C75" s="81">
        <v>10</v>
      </c>
      <c r="D75" s="61" t="s">
        <v>4118</v>
      </c>
      <c r="E75" s="61" t="s">
        <v>894</v>
      </c>
      <c r="F75" s="61" t="s">
        <v>2946</v>
      </c>
      <c r="G75" s="61"/>
      <c r="H75" s="61"/>
      <c r="I75" s="65" t="s">
        <v>38</v>
      </c>
      <c r="J75" s="61">
        <f>VLOOKUP(C75,'Points Table'!A$3:N$43,IF(I75="A Grade / Juniors",4,IF(I75="B Grade",7,IF(I75="C Grade",10,13))))</f>
        <v>237.99999999999997</v>
      </c>
      <c r="K75" s="81">
        <v>4</v>
      </c>
      <c r="L75" s="62">
        <v>1.0123842592592592E-2</v>
      </c>
      <c r="M75" s="62">
        <v>1.1002314814814815E-2</v>
      </c>
      <c r="N75" s="62">
        <v>1.1173611111111112E-2</v>
      </c>
      <c r="O75" s="62">
        <v>1.0980324074074075E-2</v>
      </c>
      <c r="P75" s="62"/>
      <c r="Q75" s="62"/>
      <c r="R75" s="82">
        <v>4.3280092592592592E-2</v>
      </c>
    </row>
    <row r="76" spans="1:18" x14ac:dyDescent="0.25">
      <c r="A76" s="64" t="s">
        <v>2946</v>
      </c>
      <c r="B76" s="83">
        <v>307</v>
      </c>
      <c r="C76" s="83">
        <v>11</v>
      </c>
      <c r="D76" s="65" t="s">
        <v>4119</v>
      </c>
      <c r="E76" s="61" t="s">
        <v>870</v>
      </c>
      <c r="F76" s="65" t="s">
        <v>2946</v>
      </c>
      <c r="G76" s="65"/>
      <c r="H76" s="65"/>
      <c r="I76" s="65" t="s">
        <v>38</v>
      </c>
      <c r="J76" s="61">
        <f>VLOOKUP(C76,'Points Table'!A$3:N$43,IF(I76="A Grade / Juniors",4,IF(I76="B Grade",7,IF(I76="C Grade",10,13))))</f>
        <v>230.99999999999997</v>
      </c>
      <c r="K76" s="83">
        <v>4</v>
      </c>
      <c r="L76" s="66">
        <v>1.054050925925926E-2</v>
      </c>
      <c r="M76" s="66">
        <v>1.1231481481481481E-2</v>
      </c>
      <c r="N76" s="66">
        <v>1.0968749999999999E-2</v>
      </c>
      <c r="O76" s="66">
        <v>1.1109953703703703E-2</v>
      </c>
      <c r="P76" s="66"/>
      <c r="Q76" s="66"/>
      <c r="R76" s="84">
        <v>4.3850694444444442E-2</v>
      </c>
    </row>
    <row r="77" spans="1:18" x14ac:dyDescent="0.25">
      <c r="A77" s="60" t="s">
        <v>2946</v>
      </c>
      <c r="B77" s="81">
        <v>360</v>
      </c>
      <c r="C77" s="81">
        <v>12</v>
      </c>
      <c r="D77" s="61" t="s">
        <v>4120</v>
      </c>
      <c r="E77" s="61" t="s">
        <v>4207</v>
      </c>
      <c r="F77" s="61" t="s">
        <v>2946</v>
      </c>
      <c r="G77" s="61"/>
      <c r="H77" s="61"/>
      <c r="I77" s="65" t="s">
        <v>38</v>
      </c>
      <c r="J77" s="61">
        <f>VLOOKUP(C77,'Points Table'!A$3:N$43,IF(I77="A Grade / Juniors",4,IF(I77="B Grade",7,IF(I77="C Grade",10,13))))</f>
        <v>224</v>
      </c>
      <c r="K77" s="81">
        <v>4</v>
      </c>
      <c r="L77" s="62">
        <v>1.1446759259259259E-2</v>
      </c>
      <c r="M77" s="62">
        <v>1.1028935185185185E-2</v>
      </c>
      <c r="N77" s="62">
        <v>1.0989583333333334E-2</v>
      </c>
      <c r="O77" s="62">
        <v>1.1251157407407408E-2</v>
      </c>
      <c r="P77" s="62"/>
      <c r="Q77" s="62"/>
      <c r="R77" s="82">
        <v>4.4716435185185185E-2</v>
      </c>
    </row>
    <row r="78" spans="1:18" x14ac:dyDescent="0.25">
      <c r="A78" s="64" t="s">
        <v>2946</v>
      </c>
      <c r="B78" s="83">
        <v>313</v>
      </c>
      <c r="C78" s="83">
        <v>13</v>
      </c>
      <c r="D78" s="65" t="s">
        <v>4121</v>
      </c>
      <c r="E78" s="61" t="s">
        <v>874</v>
      </c>
      <c r="F78" s="65" t="s">
        <v>2946</v>
      </c>
      <c r="G78" s="65"/>
      <c r="H78" s="65"/>
      <c r="I78" s="65" t="s">
        <v>38</v>
      </c>
      <c r="J78" s="61">
        <f>VLOOKUP(C78,'Points Table'!A$3:N$43,IF(I78="A Grade / Juniors",4,IF(I78="B Grade",7,IF(I78="C Grade",10,13))))</f>
        <v>217</v>
      </c>
      <c r="K78" s="83">
        <v>4</v>
      </c>
      <c r="L78" s="66">
        <v>1.1362268518518518E-2</v>
      </c>
      <c r="M78" s="66">
        <v>1.1104166666666667E-2</v>
      </c>
      <c r="N78" s="66">
        <v>1.1314814814814814E-2</v>
      </c>
      <c r="O78" s="66">
        <v>1.1369212962962963E-2</v>
      </c>
      <c r="P78" s="66"/>
      <c r="Q78" s="66"/>
      <c r="R78" s="84">
        <v>4.5150462962962962E-2</v>
      </c>
    </row>
    <row r="79" spans="1:18" x14ac:dyDescent="0.25">
      <c r="A79" s="60" t="s">
        <v>2946</v>
      </c>
      <c r="B79" s="81">
        <v>301</v>
      </c>
      <c r="C79" s="81">
        <v>14</v>
      </c>
      <c r="D79" s="61" t="s">
        <v>4122</v>
      </c>
      <c r="E79" s="61" t="s">
        <v>875</v>
      </c>
      <c r="F79" s="61" t="s">
        <v>2946</v>
      </c>
      <c r="G79" s="61"/>
      <c r="H79" s="61"/>
      <c r="I79" s="65" t="s">
        <v>38</v>
      </c>
      <c r="J79" s="61">
        <f>VLOOKUP(C79,'Points Table'!A$3:N$43,IF(I79="A Grade / Juniors",4,IF(I79="B Grade",7,IF(I79="C Grade",10,13))))</f>
        <v>210</v>
      </c>
      <c r="K79" s="81">
        <v>4</v>
      </c>
      <c r="L79" s="62">
        <v>1.1166666666666667E-2</v>
      </c>
      <c r="M79" s="62">
        <v>1.1471064814814814E-2</v>
      </c>
      <c r="N79" s="62">
        <v>1.1664351851851851E-2</v>
      </c>
      <c r="O79" s="62">
        <v>1.1762731481481482E-2</v>
      </c>
      <c r="P79" s="62"/>
      <c r="Q79" s="62"/>
      <c r="R79" s="82">
        <v>4.6064814814814815E-2</v>
      </c>
    </row>
    <row r="80" spans="1:18" x14ac:dyDescent="0.25">
      <c r="A80" s="64" t="s">
        <v>2946</v>
      </c>
      <c r="B80" s="83">
        <v>304</v>
      </c>
      <c r="C80" s="83">
        <v>15</v>
      </c>
      <c r="D80" s="65" t="s">
        <v>4123</v>
      </c>
      <c r="E80" s="61" t="s">
        <v>892</v>
      </c>
      <c r="F80" s="65" t="s">
        <v>2946</v>
      </c>
      <c r="G80" s="65"/>
      <c r="H80" s="65"/>
      <c r="I80" s="65" t="s">
        <v>38</v>
      </c>
      <c r="J80" s="61">
        <f>VLOOKUP(C80,'Points Table'!A$3:N$43,IF(I80="A Grade / Juniors",4,IF(I80="B Grade",7,IF(I80="C Grade",10,13))))</f>
        <v>203</v>
      </c>
      <c r="K80" s="83">
        <v>4</v>
      </c>
      <c r="L80" s="66">
        <v>1.177662037037037E-2</v>
      </c>
      <c r="M80" s="66">
        <v>1.1502314814814814E-2</v>
      </c>
      <c r="N80" s="66">
        <v>1.1596064814814814E-2</v>
      </c>
      <c r="O80" s="66">
        <v>1.1633101851851851E-2</v>
      </c>
      <c r="P80" s="66"/>
      <c r="Q80" s="66"/>
      <c r="R80" s="84">
        <v>4.6508101851851849E-2</v>
      </c>
    </row>
    <row r="81" spans="1:18" x14ac:dyDescent="0.25">
      <c r="A81" s="60" t="s">
        <v>2946</v>
      </c>
      <c r="B81" s="81">
        <v>310</v>
      </c>
      <c r="C81" s="81">
        <v>16</v>
      </c>
      <c r="D81" s="61" t="s">
        <v>4124</v>
      </c>
      <c r="E81" s="61" t="s">
        <v>3419</v>
      </c>
      <c r="F81" s="61" t="s">
        <v>2946</v>
      </c>
      <c r="G81" s="61"/>
      <c r="H81" s="61"/>
      <c r="I81" s="65" t="s">
        <v>38</v>
      </c>
      <c r="J81" s="61">
        <f>VLOOKUP(C81,'Points Table'!A$3:N$43,IF(I81="A Grade / Juniors",4,IF(I81="B Grade",7,IF(I81="C Grade",10,13))))</f>
        <v>196</v>
      </c>
      <c r="K81" s="81">
        <v>4</v>
      </c>
      <c r="L81" s="62">
        <v>1.0798611111111111E-2</v>
      </c>
      <c r="M81" s="62">
        <v>1.1508101851851853E-2</v>
      </c>
      <c r="N81" s="62">
        <v>1.2351851851851852E-2</v>
      </c>
      <c r="O81" s="62">
        <v>1.210300925925926E-2</v>
      </c>
      <c r="P81" s="62"/>
      <c r="Q81" s="62"/>
      <c r="R81" s="82">
        <v>4.6761574074074073E-2</v>
      </c>
    </row>
    <row r="82" spans="1:18" x14ac:dyDescent="0.25">
      <c r="A82" s="64" t="s">
        <v>2946</v>
      </c>
      <c r="B82" s="83">
        <v>311</v>
      </c>
      <c r="C82" s="83">
        <v>17</v>
      </c>
      <c r="D82" s="65" t="s">
        <v>4125</v>
      </c>
      <c r="E82" s="61" t="s">
        <v>887</v>
      </c>
      <c r="F82" s="65" t="s">
        <v>2946</v>
      </c>
      <c r="G82" s="65"/>
      <c r="H82" s="65"/>
      <c r="I82" s="65" t="s">
        <v>38</v>
      </c>
      <c r="J82" s="61">
        <f>VLOOKUP(C82,'Points Table'!A$3:N$43,IF(I82="A Grade / Juniors",4,IF(I82="B Grade",7,IF(I82="C Grade",10,13))))</f>
        <v>189</v>
      </c>
      <c r="K82" s="83">
        <v>4</v>
      </c>
      <c r="L82" s="66">
        <v>1.1428240740740741E-2</v>
      </c>
      <c r="M82" s="66">
        <v>1.2072916666666666E-2</v>
      </c>
      <c r="N82" s="66">
        <v>1.255787037037037E-2</v>
      </c>
      <c r="O82" s="66">
        <v>1.2164351851851852E-2</v>
      </c>
      <c r="P82" s="66"/>
      <c r="Q82" s="66"/>
      <c r="R82" s="84">
        <v>4.822337962962963E-2</v>
      </c>
    </row>
    <row r="83" spans="1:18" x14ac:dyDescent="0.25">
      <c r="A83" s="60" t="s">
        <v>2946</v>
      </c>
      <c r="B83" s="81">
        <v>315</v>
      </c>
      <c r="C83" s="81">
        <v>18</v>
      </c>
      <c r="D83" s="61" t="s">
        <v>4126</v>
      </c>
      <c r="E83" s="61" t="s">
        <v>1887</v>
      </c>
      <c r="F83" s="61" t="s">
        <v>2946</v>
      </c>
      <c r="G83" s="61"/>
      <c r="H83" s="61"/>
      <c r="I83" s="65" t="s">
        <v>38</v>
      </c>
      <c r="J83" s="61">
        <f>VLOOKUP(C83,'Points Table'!A$3:N$43,IF(I83="A Grade / Juniors",4,IF(I83="B Grade",7,IF(I83="C Grade",10,13))))</f>
        <v>182</v>
      </c>
      <c r="K83" s="81">
        <v>4</v>
      </c>
      <c r="L83" s="62">
        <v>1.1626157407407408E-2</v>
      </c>
      <c r="M83" s="62">
        <v>1.2201388888888888E-2</v>
      </c>
      <c r="N83" s="62">
        <v>1.2800925925925926E-2</v>
      </c>
      <c r="O83" s="62">
        <v>1.2843749999999999E-2</v>
      </c>
      <c r="P83" s="62"/>
      <c r="Q83" s="62"/>
      <c r="R83" s="82">
        <v>4.9472222222222223E-2</v>
      </c>
    </row>
    <row r="84" spans="1:18" x14ac:dyDescent="0.25">
      <c r="A84" s="64" t="s">
        <v>2946</v>
      </c>
      <c r="B84" s="83">
        <v>319</v>
      </c>
      <c r="C84" s="83">
        <v>19</v>
      </c>
      <c r="D84" s="65" t="s">
        <v>4127</v>
      </c>
      <c r="E84" s="61" t="s">
        <v>4208</v>
      </c>
      <c r="F84" s="65" t="s">
        <v>2946</v>
      </c>
      <c r="G84" s="65"/>
      <c r="H84" s="65"/>
      <c r="I84" s="65" t="s">
        <v>38</v>
      </c>
      <c r="J84" s="61">
        <f>VLOOKUP(C84,'Points Table'!A$3:N$43,IF(I84="A Grade / Juniors",4,IF(I84="B Grade",7,IF(I84="C Grade",10,13))))</f>
        <v>175</v>
      </c>
      <c r="K84" s="83">
        <v>4</v>
      </c>
      <c r="L84" s="66">
        <v>1.2363425925925925E-2</v>
      </c>
      <c r="M84" s="66">
        <v>1.2670138888888889E-2</v>
      </c>
      <c r="N84" s="66">
        <v>1.35E-2</v>
      </c>
      <c r="O84" s="66">
        <v>1.4216435185185184E-2</v>
      </c>
      <c r="P84" s="66"/>
      <c r="Q84" s="66"/>
      <c r="R84" s="84">
        <v>5.2749999999999998E-2</v>
      </c>
    </row>
    <row r="85" spans="1:18" x14ac:dyDescent="0.25">
      <c r="A85" s="60" t="s">
        <v>2946</v>
      </c>
      <c r="B85" s="81">
        <v>322</v>
      </c>
      <c r="C85" s="81">
        <v>20</v>
      </c>
      <c r="D85" s="61" t="s">
        <v>4128</v>
      </c>
      <c r="E85" s="61" t="s">
        <v>4209</v>
      </c>
      <c r="F85" s="61" t="s">
        <v>2946</v>
      </c>
      <c r="G85" s="61"/>
      <c r="H85" s="61"/>
      <c r="I85" s="65" t="s">
        <v>38</v>
      </c>
      <c r="J85" s="61">
        <f>VLOOKUP(C85,'Points Table'!A$3:N$43,IF(I85="A Grade / Juniors",4,IF(I85="B Grade",7,IF(I85="C Grade",10,13))))</f>
        <v>171.5</v>
      </c>
      <c r="K85" s="81">
        <v>3</v>
      </c>
      <c r="L85" s="62">
        <v>1.1453703703703704E-2</v>
      </c>
      <c r="M85" s="62">
        <v>1.1834490740740741E-2</v>
      </c>
      <c r="N85" s="62">
        <v>1.2327546296296297E-2</v>
      </c>
      <c r="O85" s="62"/>
      <c r="P85" s="62"/>
      <c r="Q85" s="62"/>
      <c r="R85" s="82">
        <v>3.5615740740740739E-2</v>
      </c>
    </row>
    <row r="86" spans="1:18" x14ac:dyDescent="0.25">
      <c r="A86" s="64" t="s">
        <v>2946</v>
      </c>
      <c r="B86" s="83">
        <v>351</v>
      </c>
      <c r="C86" s="83">
        <v>21</v>
      </c>
      <c r="D86" s="65" t="s">
        <v>4129</v>
      </c>
      <c r="E86" s="61" t="s">
        <v>4210</v>
      </c>
      <c r="F86" s="65" t="s">
        <v>2946</v>
      </c>
      <c r="G86" s="65"/>
      <c r="H86" s="65"/>
      <c r="I86" s="65" t="s">
        <v>38</v>
      </c>
      <c r="J86" s="61">
        <f>VLOOKUP(C86,'Points Table'!A$3:N$43,IF(I86="A Grade / Juniors",4,IF(I86="B Grade",7,IF(I86="C Grade",10,13))))</f>
        <v>168</v>
      </c>
      <c r="K86" s="83">
        <v>3</v>
      </c>
      <c r="L86" s="66">
        <v>1.3055555555555556E-2</v>
      </c>
      <c r="M86" s="66">
        <v>1.3464120370370371E-2</v>
      </c>
      <c r="N86" s="66">
        <v>1.3710648148148149E-2</v>
      </c>
      <c r="O86" s="66"/>
      <c r="P86" s="66"/>
      <c r="Q86" s="66"/>
      <c r="R86" s="84">
        <v>4.0230324074074071E-2</v>
      </c>
    </row>
    <row r="87" spans="1:18" x14ac:dyDescent="0.25">
      <c r="A87" s="60" t="s">
        <v>2946</v>
      </c>
      <c r="B87" s="81">
        <v>321</v>
      </c>
      <c r="C87" s="81">
        <v>22</v>
      </c>
      <c r="D87" s="61" t="s">
        <v>4130</v>
      </c>
      <c r="E87" s="47" t="s">
        <v>928</v>
      </c>
      <c r="F87" s="61" t="s">
        <v>2946</v>
      </c>
      <c r="G87" s="61"/>
      <c r="H87" s="61"/>
      <c r="I87" s="65" t="s">
        <v>38</v>
      </c>
      <c r="J87" s="61">
        <f>VLOOKUP(C87,'Points Table'!A$3:N$43,IF(I87="A Grade / Juniors",4,IF(I87="B Grade",7,IF(I87="C Grade",10,13))))</f>
        <v>164.5</v>
      </c>
      <c r="K87" s="81">
        <v>3</v>
      </c>
      <c r="L87" s="62">
        <v>1.4310185185185184E-2</v>
      </c>
      <c r="M87" s="62">
        <v>1.527199074074074E-2</v>
      </c>
      <c r="N87" s="62">
        <v>1.5322916666666667E-2</v>
      </c>
      <c r="O87" s="62"/>
      <c r="P87" s="62"/>
      <c r="Q87" s="62"/>
      <c r="R87" s="82">
        <v>4.4905092592592594E-2</v>
      </c>
    </row>
    <row r="88" spans="1:18" x14ac:dyDescent="0.25">
      <c r="A88" s="64" t="s">
        <v>2946</v>
      </c>
      <c r="B88" s="83">
        <v>308</v>
      </c>
      <c r="C88" s="83">
        <v>23</v>
      </c>
      <c r="D88" s="65" t="s">
        <v>4131</v>
      </c>
      <c r="E88" s="61" t="s">
        <v>888</v>
      </c>
      <c r="F88" s="65" t="s">
        <v>2946</v>
      </c>
      <c r="G88" s="65"/>
      <c r="H88" s="65"/>
      <c r="I88" s="65" t="s">
        <v>38</v>
      </c>
      <c r="J88" s="61">
        <f>VLOOKUP(C88,'Points Table'!A$3:N$43,IF(I88="A Grade / Juniors",4,IF(I88="B Grade",7,IF(I88="C Grade",10,13))))</f>
        <v>161</v>
      </c>
      <c r="K88" s="83">
        <v>3</v>
      </c>
      <c r="L88" s="66">
        <v>1.3787037037037037E-2</v>
      </c>
      <c r="M88" s="66">
        <v>1.6413194444444446E-2</v>
      </c>
      <c r="N88" s="66">
        <v>1.8811342592592591E-2</v>
      </c>
      <c r="O88" s="66"/>
      <c r="P88" s="66"/>
      <c r="Q88" s="66"/>
      <c r="R88" s="84">
        <v>4.9011574074074075E-2</v>
      </c>
    </row>
    <row r="89" spans="1:18" x14ac:dyDescent="0.25">
      <c r="A89" s="60" t="s">
        <v>2946</v>
      </c>
      <c r="B89" s="81">
        <v>317</v>
      </c>
      <c r="C89" s="81">
        <v>24</v>
      </c>
      <c r="D89" s="61" t="s">
        <v>4132</v>
      </c>
      <c r="E89" s="61" t="s">
        <v>4211</v>
      </c>
      <c r="F89" s="61" t="s">
        <v>2946</v>
      </c>
      <c r="G89" s="61"/>
      <c r="H89" s="61"/>
      <c r="I89" s="65" t="s">
        <v>38</v>
      </c>
      <c r="J89" s="61">
        <f>VLOOKUP(C89,'Points Table'!A$3:N$43,IF(I89="A Grade / Juniors",4,IF(I89="B Grade",7,IF(I89="C Grade",10,13))))</f>
        <v>157.5</v>
      </c>
      <c r="K89" s="81">
        <v>2</v>
      </c>
      <c r="L89" s="62">
        <v>2.9843749999999999E-2</v>
      </c>
      <c r="M89" s="62">
        <v>1.5309027777777777E-2</v>
      </c>
      <c r="N89" s="62">
        <v>0</v>
      </c>
      <c r="O89" s="62"/>
      <c r="P89" s="62"/>
      <c r="Q89" s="62"/>
      <c r="R89" s="82">
        <v>4.5152777777777778E-2</v>
      </c>
    </row>
    <row r="90" spans="1:18" x14ac:dyDescent="0.25">
      <c r="A90" s="64" t="s">
        <v>2946</v>
      </c>
      <c r="B90" s="83">
        <v>309</v>
      </c>
      <c r="C90" s="83">
        <v>25</v>
      </c>
      <c r="D90" s="65" t="s">
        <v>4133</v>
      </c>
      <c r="E90" s="61" t="s">
        <v>879</v>
      </c>
      <c r="F90" s="65" t="s">
        <v>2946</v>
      </c>
      <c r="G90" s="65"/>
      <c r="H90" s="65"/>
      <c r="I90" s="65" t="s">
        <v>38</v>
      </c>
      <c r="J90" s="61">
        <f>VLOOKUP(C90,'Points Table'!A$3:N$43,IF(I90="A Grade / Juniors",4,IF(I90="B Grade",7,IF(I90="C Grade",10,13))))</f>
        <v>154</v>
      </c>
      <c r="K90" s="83">
        <v>2</v>
      </c>
      <c r="L90" s="66">
        <v>1.2524305555555556E-2</v>
      </c>
      <c r="M90" s="66">
        <v>1.3583333333333333E-2</v>
      </c>
      <c r="N90" s="66">
        <v>0</v>
      </c>
      <c r="O90" s="66"/>
      <c r="P90" s="66"/>
      <c r="Q90" s="66"/>
      <c r="R90" s="84">
        <v>2.6107638888888889E-2</v>
      </c>
    </row>
    <row r="91" spans="1:18" x14ac:dyDescent="0.25">
      <c r="A91" s="60" t="s">
        <v>2946</v>
      </c>
      <c r="B91" s="81">
        <v>350</v>
      </c>
      <c r="C91" s="81">
        <v>26</v>
      </c>
      <c r="D91" s="61" t="s">
        <v>4134</v>
      </c>
      <c r="E91" s="61" t="s">
        <v>1884</v>
      </c>
      <c r="F91" s="61" t="s">
        <v>2946</v>
      </c>
      <c r="G91" s="61"/>
      <c r="H91" s="61"/>
      <c r="I91" s="65" t="s">
        <v>38</v>
      </c>
      <c r="J91" s="61">
        <f>VLOOKUP(C91,'Points Table'!A$3:N$43,IF(I91="A Grade / Juniors",4,IF(I91="B Grade",7,IF(I91="C Grade",10,13))))</f>
        <v>150.5</v>
      </c>
      <c r="K91" s="81">
        <v>2</v>
      </c>
      <c r="L91" s="62">
        <v>9.6354166666666671E-3</v>
      </c>
      <c r="M91" s="62">
        <v>1.0379629629629629E-2</v>
      </c>
      <c r="N91" s="62">
        <v>0</v>
      </c>
      <c r="O91" s="62"/>
      <c r="P91" s="62"/>
      <c r="Q91" s="62"/>
      <c r="R91" s="82">
        <v>2.0015046296296295E-2</v>
      </c>
    </row>
    <row r="92" spans="1:18" x14ac:dyDescent="0.25">
      <c r="A92" s="60" t="s">
        <v>3020</v>
      </c>
      <c r="B92" s="81">
        <v>407</v>
      </c>
      <c r="C92" s="81">
        <v>1</v>
      </c>
      <c r="D92" s="61" t="s">
        <v>4135</v>
      </c>
      <c r="E92" s="61" t="s">
        <v>4066</v>
      </c>
      <c r="F92" s="61" t="s">
        <v>3020</v>
      </c>
      <c r="G92" s="61"/>
      <c r="H92" s="61"/>
      <c r="I92" s="61" t="s">
        <v>40</v>
      </c>
      <c r="J92" s="61">
        <f>VLOOKUP(C92,'Points Table'!A$3:N$43,IF(I92="A Grade / Juniors",4,IF(I92="B Grade",7,IF(I92="C Grade",10,13))))</f>
        <v>300</v>
      </c>
      <c r="K92" s="81">
        <v>3</v>
      </c>
      <c r="L92" s="62">
        <v>1.0887731481481481E-2</v>
      </c>
      <c r="M92" s="62">
        <v>1.1486111111111112E-2</v>
      </c>
      <c r="N92" s="62">
        <v>1.163888888888889E-2</v>
      </c>
      <c r="O92" s="62"/>
      <c r="P92" s="82"/>
    </row>
    <row r="93" spans="1:18" x14ac:dyDescent="0.25">
      <c r="A93" s="64" t="s">
        <v>3020</v>
      </c>
      <c r="B93" s="83">
        <v>406</v>
      </c>
      <c r="C93" s="83">
        <v>2</v>
      </c>
      <c r="D93" s="65" t="s">
        <v>3046</v>
      </c>
      <c r="E93" s="61" t="s">
        <v>3428</v>
      </c>
      <c r="F93" s="65" t="s">
        <v>3020</v>
      </c>
      <c r="G93" s="65"/>
      <c r="H93" s="65"/>
      <c r="I93" s="61" t="s">
        <v>40</v>
      </c>
      <c r="J93" s="61">
        <f>VLOOKUP(C93,'Points Table'!A$3:N$43,IF(I93="A Grade / Juniors",4,IF(I93="B Grade",7,IF(I93="C Grade",10,13))))</f>
        <v>270</v>
      </c>
      <c r="K93" s="83">
        <v>3</v>
      </c>
      <c r="L93" s="66">
        <v>1.1243055555555555E-2</v>
      </c>
      <c r="M93" s="66">
        <v>1.1510416666666667E-2</v>
      </c>
      <c r="N93" s="66">
        <v>1.1846064814814814E-2</v>
      </c>
      <c r="O93" s="66"/>
      <c r="P93" s="84"/>
    </row>
    <row r="94" spans="1:18" x14ac:dyDescent="0.25">
      <c r="A94" s="60" t="s">
        <v>3020</v>
      </c>
      <c r="B94" s="81">
        <v>402</v>
      </c>
      <c r="C94" s="81">
        <v>3</v>
      </c>
      <c r="D94" s="61" t="s">
        <v>4136</v>
      </c>
      <c r="E94" s="61" t="s">
        <v>4212</v>
      </c>
      <c r="F94" s="61" t="s">
        <v>3020</v>
      </c>
      <c r="G94" s="61"/>
      <c r="H94" s="61"/>
      <c r="I94" s="61" t="s">
        <v>40</v>
      </c>
      <c r="J94" s="61">
        <f>VLOOKUP(C94,'Points Table'!A$3:N$43,IF(I94="A Grade / Juniors",4,IF(I94="B Grade",7,IF(I94="C Grade",10,13))))</f>
        <v>252</v>
      </c>
      <c r="K94" s="81">
        <v>3</v>
      </c>
      <c r="L94" s="62">
        <v>1.1079861111111112E-2</v>
      </c>
      <c r="M94" s="62">
        <v>1.2273148148148148E-2</v>
      </c>
      <c r="N94" s="62">
        <v>1.2082175925925927E-2</v>
      </c>
      <c r="O94" s="62"/>
      <c r="P94" s="82"/>
    </row>
    <row r="95" spans="1:18" x14ac:dyDescent="0.25">
      <c r="A95" s="64" t="s">
        <v>3020</v>
      </c>
      <c r="B95" s="83">
        <v>408</v>
      </c>
      <c r="C95" s="83">
        <v>4</v>
      </c>
      <c r="D95" s="65" t="s">
        <v>4137</v>
      </c>
      <c r="E95" s="61" t="s">
        <v>4213</v>
      </c>
      <c r="F95" s="65" t="s">
        <v>3020</v>
      </c>
      <c r="G95" s="65"/>
      <c r="H95" s="65"/>
      <c r="I95" s="61" t="s">
        <v>40</v>
      </c>
      <c r="J95" s="61">
        <f>VLOOKUP(C95,'Points Table'!A$3:N$43,IF(I95="A Grade / Juniors",4,IF(I95="B Grade",7,IF(I95="C Grade",10,13))))</f>
        <v>240</v>
      </c>
      <c r="K95" s="83">
        <v>3</v>
      </c>
      <c r="L95" s="66">
        <v>1.2210648148148148E-2</v>
      </c>
      <c r="M95" s="66">
        <v>1.3090277777777777E-2</v>
      </c>
      <c r="N95" s="66">
        <v>1.2129629629629629E-2</v>
      </c>
      <c r="O95" s="66"/>
      <c r="P95" s="84"/>
    </row>
    <row r="96" spans="1:18" x14ac:dyDescent="0.25">
      <c r="A96" s="60" t="s">
        <v>3020</v>
      </c>
      <c r="B96" s="81">
        <v>409</v>
      </c>
      <c r="C96" s="81">
        <v>5</v>
      </c>
      <c r="D96" s="61" t="s">
        <v>4138</v>
      </c>
      <c r="E96" s="61" t="s">
        <v>4214</v>
      </c>
      <c r="F96" s="61" t="s">
        <v>3020</v>
      </c>
      <c r="G96" s="61"/>
      <c r="H96" s="61"/>
      <c r="I96" s="61" t="s">
        <v>40</v>
      </c>
      <c r="J96" s="61">
        <f>VLOOKUP(C96,'Points Table'!A$3:N$43,IF(I96="A Grade / Juniors",4,IF(I96="B Grade",7,IF(I96="C Grade",10,13))))</f>
        <v>234</v>
      </c>
      <c r="K96" s="81">
        <v>3</v>
      </c>
      <c r="L96" s="62">
        <v>1.2011574074074074E-2</v>
      </c>
      <c r="M96" s="62">
        <v>1.2840277777777779E-2</v>
      </c>
      <c r="N96" s="62">
        <v>1.306712962962963E-2</v>
      </c>
      <c r="O96" s="62"/>
      <c r="P96" s="82"/>
    </row>
    <row r="97" spans="1:16" x14ac:dyDescent="0.25">
      <c r="A97" s="64" t="s">
        <v>3020</v>
      </c>
      <c r="B97" s="83">
        <v>354</v>
      </c>
      <c r="C97" s="83">
        <v>6</v>
      </c>
      <c r="D97" s="65" t="s">
        <v>4139</v>
      </c>
      <c r="E97" s="61" t="s">
        <v>4215</v>
      </c>
      <c r="F97" s="65" t="s">
        <v>3020</v>
      </c>
      <c r="G97" s="65"/>
      <c r="H97" s="65"/>
      <c r="I97" s="61" t="s">
        <v>40</v>
      </c>
      <c r="J97" s="61">
        <f>VLOOKUP(C97,'Points Table'!A$3:N$43,IF(I97="A Grade / Juniors",4,IF(I97="B Grade",7,IF(I97="C Grade",10,13))))</f>
        <v>228</v>
      </c>
      <c r="K97" s="83">
        <v>3</v>
      </c>
      <c r="L97" s="66">
        <v>1.2215277777777778E-2</v>
      </c>
      <c r="M97" s="66">
        <v>1.3459490740740741E-2</v>
      </c>
      <c r="N97" s="66">
        <v>1.292824074074074E-2</v>
      </c>
      <c r="O97" s="66"/>
      <c r="P97" s="84"/>
    </row>
    <row r="98" spans="1:16" x14ac:dyDescent="0.25">
      <c r="A98" s="60" t="s">
        <v>3020</v>
      </c>
      <c r="B98" s="81">
        <v>404</v>
      </c>
      <c r="C98" s="81">
        <v>7</v>
      </c>
      <c r="D98" s="61" t="s">
        <v>4140</v>
      </c>
      <c r="E98" s="61" t="s">
        <v>2882</v>
      </c>
      <c r="F98" s="61" t="s">
        <v>3020</v>
      </c>
      <c r="G98" s="61"/>
      <c r="H98" s="61"/>
      <c r="I98" s="61" t="s">
        <v>40</v>
      </c>
      <c r="J98" s="61">
        <f>VLOOKUP(C98,'Points Table'!A$3:N$43,IF(I98="A Grade / Juniors",4,IF(I98="B Grade",7,IF(I98="C Grade",10,13))))</f>
        <v>222</v>
      </c>
      <c r="K98" s="81">
        <v>3</v>
      </c>
      <c r="L98" s="62">
        <v>1.2503472222222221E-2</v>
      </c>
      <c r="M98" s="62">
        <v>1.3630787037037037E-2</v>
      </c>
      <c r="N98" s="62">
        <v>1.3157407407407408E-2</v>
      </c>
      <c r="O98" s="62"/>
      <c r="P98" s="82"/>
    </row>
    <row r="99" spans="1:16" x14ac:dyDescent="0.25">
      <c r="A99" s="64" t="s">
        <v>3020</v>
      </c>
      <c r="B99" s="83">
        <v>411</v>
      </c>
      <c r="C99" s="83">
        <v>8</v>
      </c>
      <c r="D99" s="65" t="s">
        <v>4141</v>
      </c>
      <c r="E99" s="61" t="s">
        <v>2886</v>
      </c>
      <c r="F99" s="65" t="s">
        <v>3020</v>
      </c>
      <c r="G99" s="65"/>
      <c r="H99" s="65"/>
      <c r="I99" s="61" t="s">
        <v>40</v>
      </c>
      <c r="J99" s="61">
        <f>VLOOKUP(C99,'Points Table'!A$3:N$43,IF(I99="A Grade / Juniors",4,IF(I99="B Grade",7,IF(I99="C Grade",10,13))))</f>
        <v>216</v>
      </c>
      <c r="K99" s="83">
        <v>3</v>
      </c>
      <c r="L99" s="66">
        <v>1.2443287037037037E-2</v>
      </c>
      <c r="M99" s="66">
        <v>1.3636574074074074E-2</v>
      </c>
      <c r="N99" s="66">
        <v>1.3498842592592592E-2</v>
      </c>
      <c r="O99" s="66"/>
      <c r="P99" s="84"/>
    </row>
    <row r="100" spans="1:16" x14ac:dyDescent="0.25">
      <c r="A100" s="60" t="s">
        <v>3020</v>
      </c>
      <c r="B100" s="81">
        <v>403</v>
      </c>
      <c r="C100" s="81">
        <v>9</v>
      </c>
      <c r="D100" s="61" t="s">
        <v>3062</v>
      </c>
      <c r="E100" s="61" t="s">
        <v>1888</v>
      </c>
      <c r="F100" s="61" t="s">
        <v>3020</v>
      </c>
      <c r="G100" s="61"/>
      <c r="H100" s="61"/>
      <c r="I100" s="61" t="s">
        <v>40</v>
      </c>
      <c r="J100" s="61">
        <f>VLOOKUP(C100,'Points Table'!A$3:N$43,IF(I100="A Grade / Juniors",4,IF(I100="B Grade",7,IF(I100="C Grade",10,13))))</f>
        <v>210</v>
      </c>
      <c r="K100" s="81">
        <v>3</v>
      </c>
      <c r="L100" s="62">
        <v>1.3125E-2</v>
      </c>
      <c r="M100" s="62">
        <v>1.4574074074074074E-2</v>
      </c>
      <c r="N100" s="62">
        <v>1.4385416666666666E-2</v>
      </c>
      <c r="O100" s="62"/>
      <c r="P100" s="82"/>
    </row>
    <row r="101" spans="1:16" x14ac:dyDescent="0.25">
      <c r="A101" s="64" t="s">
        <v>3020</v>
      </c>
      <c r="B101" s="83">
        <v>410</v>
      </c>
      <c r="C101" s="83">
        <v>10</v>
      </c>
      <c r="D101" s="65" t="s">
        <v>4142</v>
      </c>
      <c r="E101" s="61" t="s">
        <v>4216</v>
      </c>
      <c r="F101" s="65" t="s">
        <v>3020</v>
      </c>
      <c r="G101" s="65"/>
      <c r="H101" s="65"/>
      <c r="I101" s="61" t="s">
        <v>40</v>
      </c>
      <c r="J101" s="61">
        <f>VLOOKUP(C101,'Points Table'!A$3:N$43,IF(I101="A Grade / Juniors",4,IF(I101="B Grade",7,IF(I101="C Grade",10,13))))</f>
        <v>204</v>
      </c>
      <c r="K101" s="83">
        <v>2</v>
      </c>
      <c r="L101" s="66">
        <v>1.6174768518518519E-2</v>
      </c>
      <c r="M101" s="66">
        <v>2.2939814814814816E-2</v>
      </c>
      <c r="N101" s="66">
        <v>0</v>
      </c>
      <c r="O101" s="66"/>
      <c r="P101" s="84"/>
    </row>
    <row r="102" spans="1:16" x14ac:dyDescent="0.25">
      <c r="A102" s="60" t="s">
        <v>3020</v>
      </c>
      <c r="B102" s="81">
        <v>401</v>
      </c>
      <c r="C102" s="81">
        <v>11</v>
      </c>
      <c r="D102" s="61" t="s">
        <v>4143</v>
      </c>
      <c r="E102" s="61" t="s">
        <v>4217</v>
      </c>
      <c r="F102" s="61" t="s">
        <v>3020</v>
      </c>
      <c r="G102" s="61"/>
      <c r="H102" s="61"/>
      <c r="I102" s="61" t="s">
        <v>40</v>
      </c>
      <c r="J102" s="61">
        <f>VLOOKUP(C102,'Points Table'!A$3:N$43,IF(I102="A Grade / Juniors",4,IF(I102="B Grade",7,IF(I102="C Grade",10,13))))</f>
        <v>198</v>
      </c>
      <c r="K102" s="81">
        <v>1</v>
      </c>
      <c r="L102" s="62">
        <v>1.6502314814814813E-2</v>
      </c>
      <c r="M102" s="62">
        <v>0</v>
      </c>
      <c r="N102" s="62">
        <v>0</v>
      </c>
      <c r="O102" s="62"/>
      <c r="P102" s="82"/>
    </row>
    <row r="103" spans="1:16" x14ac:dyDescent="0.25">
      <c r="A103" s="64" t="s">
        <v>3215</v>
      </c>
      <c r="B103" s="83">
        <v>111</v>
      </c>
      <c r="C103" s="83">
        <v>1</v>
      </c>
      <c r="D103" s="65" t="s">
        <v>4144</v>
      </c>
      <c r="E103" s="61" t="s">
        <v>4218</v>
      </c>
      <c r="F103" s="65" t="s">
        <v>3215</v>
      </c>
      <c r="G103" s="65"/>
      <c r="H103" s="65"/>
      <c r="I103" s="65" t="s">
        <v>920</v>
      </c>
      <c r="J103" s="61">
        <f>VLOOKUP(C103,'Points Table'!A$3:N$43,IF(I103="A Grade / Juniors",4,IF(I103="B Grade",7,IF(I103="C Grade",10,13))))</f>
        <v>500</v>
      </c>
      <c r="K103" s="83">
        <v>5</v>
      </c>
      <c r="L103" s="66">
        <v>7.9722222222222226E-3</v>
      </c>
      <c r="M103" s="66">
        <v>8.3530092592592597E-3</v>
      </c>
      <c r="N103" s="66">
        <v>8.3645833333333332E-3</v>
      </c>
      <c r="O103" s="66">
        <v>8.3425925925925924E-3</v>
      </c>
      <c r="P103" s="84">
        <v>8.3726851851851844E-3</v>
      </c>
    </row>
    <row r="104" spans="1:16" x14ac:dyDescent="0.25">
      <c r="A104" s="60" t="s">
        <v>3215</v>
      </c>
      <c r="B104" s="81">
        <v>112</v>
      </c>
      <c r="C104" s="81">
        <v>2</v>
      </c>
      <c r="D104" s="61" t="s">
        <v>4145</v>
      </c>
      <c r="E104" s="61" t="s">
        <v>4072</v>
      </c>
      <c r="F104" s="61" t="s">
        <v>3215</v>
      </c>
      <c r="G104" s="61"/>
      <c r="H104" s="61"/>
      <c r="I104" s="65" t="s">
        <v>920</v>
      </c>
      <c r="J104" s="61">
        <f>VLOOKUP(C104,'Points Table'!A$3:N$43,IF(I104="A Grade / Juniors",4,IF(I104="B Grade",7,IF(I104="C Grade",10,13))))</f>
        <v>450</v>
      </c>
      <c r="K104" s="81">
        <v>5</v>
      </c>
      <c r="L104" s="62">
        <v>9.0092592592592585E-3</v>
      </c>
      <c r="M104" s="62">
        <v>9.3807870370370364E-3</v>
      </c>
      <c r="N104" s="62">
        <v>9.5949074074074079E-3</v>
      </c>
      <c r="O104" s="62">
        <v>9.6319444444444447E-3</v>
      </c>
      <c r="P104" s="82">
        <v>9.7175925925925919E-3</v>
      </c>
    </row>
    <row r="105" spans="1:16" x14ac:dyDescent="0.25">
      <c r="A105" s="64" t="s">
        <v>3215</v>
      </c>
      <c r="B105" s="83">
        <v>110</v>
      </c>
      <c r="C105" s="83">
        <v>3</v>
      </c>
      <c r="D105" s="65" t="s">
        <v>4146</v>
      </c>
      <c r="E105" s="61" t="s">
        <v>826</v>
      </c>
      <c r="F105" s="65" t="s">
        <v>3215</v>
      </c>
      <c r="G105" s="65"/>
      <c r="H105" s="65"/>
      <c r="I105" s="65" t="s">
        <v>920</v>
      </c>
      <c r="J105" s="61">
        <f>VLOOKUP(C105,'Points Table'!A$3:N$43,IF(I105="A Grade / Juniors",4,IF(I105="B Grade",7,IF(I105="C Grade",10,13))))</f>
        <v>420</v>
      </c>
      <c r="K105" s="83">
        <v>5</v>
      </c>
      <c r="L105" s="66">
        <v>9.0497685185185178E-3</v>
      </c>
      <c r="M105" s="66">
        <v>9.3692129629629629E-3</v>
      </c>
      <c r="N105" s="66">
        <v>9.6504629629629631E-3</v>
      </c>
      <c r="O105" s="66">
        <v>9.6736111111111103E-3</v>
      </c>
      <c r="P105" s="84">
        <v>1.0071759259259259E-2</v>
      </c>
    </row>
    <row r="106" spans="1:16" x14ac:dyDescent="0.25">
      <c r="A106" s="60" t="s">
        <v>3215</v>
      </c>
      <c r="B106" s="81">
        <v>108</v>
      </c>
      <c r="C106" s="81">
        <v>4</v>
      </c>
      <c r="D106" s="61" t="s">
        <v>4147</v>
      </c>
      <c r="E106" s="61" t="s">
        <v>4219</v>
      </c>
      <c r="F106" s="61" t="s">
        <v>3215</v>
      </c>
      <c r="G106" s="61"/>
      <c r="H106" s="61"/>
      <c r="I106" s="65" t="s">
        <v>920</v>
      </c>
      <c r="J106" s="61">
        <f>VLOOKUP(C106,'Points Table'!A$3:N$43,IF(I106="A Grade / Juniors",4,IF(I106="B Grade",7,IF(I106="C Grade",10,13))))</f>
        <v>400</v>
      </c>
      <c r="K106" s="81">
        <v>5</v>
      </c>
      <c r="L106" s="62">
        <v>9.5474537037037038E-3</v>
      </c>
      <c r="M106" s="62">
        <v>1.0112268518518519E-2</v>
      </c>
      <c r="N106" s="62">
        <v>1.0219907407407407E-2</v>
      </c>
      <c r="O106" s="62">
        <v>1.0293981481481482E-2</v>
      </c>
      <c r="P106" s="82">
        <v>1.0170138888888888E-2</v>
      </c>
    </row>
    <row r="107" spans="1:16" x14ac:dyDescent="0.25">
      <c r="A107" s="64" t="s">
        <v>3215</v>
      </c>
      <c r="B107" s="83">
        <v>107</v>
      </c>
      <c r="C107" s="83">
        <v>5</v>
      </c>
      <c r="D107" s="65" t="s">
        <v>4148</v>
      </c>
      <c r="E107" s="61" t="s">
        <v>2838</v>
      </c>
      <c r="F107" s="65" t="s">
        <v>3215</v>
      </c>
      <c r="G107" s="65"/>
      <c r="H107" s="65"/>
      <c r="I107" s="65" t="s">
        <v>920</v>
      </c>
      <c r="J107" s="61">
        <f>VLOOKUP(C107,'Points Table'!A$3:N$43,IF(I107="A Grade / Juniors",4,IF(I107="B Grade",7,IF(I107="C Grade",10,13))))</f>
        <v>390</v>
      </c>
      <c r="K107" s="83">
        <v>5</v>
      </c>
      <c r="L107" s="66">
        <v>1.0472222222222223E-2</v>
      </c>
      <c r="M107" s="66">
        <v>9.6793981481481488E-3</v>
      </c>
      <c r="N107" s="66">
        <v>1.0278935185185184E-2</v>
      </c>
      <c r="O107" s="66">
        <v>1.0200231481481482E-2</v>
      </c>
      <c r="P107" s="84">
        <v>1.0157407407407407E-2</v>
      </c>
    </row>
    <row r="108" spans="1:16" x14ac:dyDescent="0.25">
      <c r="A108" s="60" t="s">
        <v>3215</v>
      </c>
      <c r="B108" s="81">
        <v>113</v>
      </c>
      <c r="C108" s="81">
        <v>6</v>
      </c>
      <c r="D108" s="61" t="s">
        <v>4149</v>
      </c>
      <c r="E108" s="61" t="s">
        <v>4220</v>
      </c>
      <c r="F108" s="61" t="s">
        <v>3215</v>
      </c>
      <c r="G108" s="61"/>
      <c r="H108" s="61"/>
      <c r="I108" s="65" t="s">
        <v>920</v>
      </c>
      <c r="J108" s="61">
        <f>VLOOKUP(C108,'Points Table'!A$3:N$43,IF(I108="A Grade / Juniors",4,IF(I108="B Grade",7,IF(I108="C Grade",10,13))))</f>
        <v>380</v>
      </c>
      <c r="K108" s="81">
        <v>4</v>
      </c>
      <c r="L108" s="62">
        <v>1.2190972222222223E-2</v>
      </c>
      <c r="M108" s="62">
        <v>1.0598379629629629E-2</v>
      </c>
      <c r="N108" s="62">
        <v>1.0333333333333333E-2</v>
      </c>
      <c r="O108" s="62">
        <v>1.0806712962962962E-2</v>
      </c>
      <c r="P108" s="82"/>
    </row>
    <row r="109" spans="1:16" x14ac:dyDescent="0.25">
      <c r="A109" s="64" t="s">
        <v>3215</v>
      </c>
      <c r="B109" s="83">
        <v>109</v>
      </c>
      <c r="C109" s="83">
        <v>7</v>
      </c>
      <c r="D109" s="65" t="s">
        <v>4150</v>
      </c>
      <c r="E109" s="61" t="s">
        <v>827</v>
      </c>
      <c r="F109" s="65" t="s">
        <v>3215</v>
      </c>
      <c r="G109" s="65"/>
      <c r="H109" s="65"/>
      <c r="I109" s="65" t="s">
        <v>920</v>
      </c>
      <c r="J109" s="61">
        <f>VLOOKUP(C109,'Points Table'!A$3:N$43,IF(I109="A Grade / Juniors",4,IF(I109="B Grade",7,IF(I109="C Grade",10,13))))</f>
        <v>370</v>
      </c>
      <c r="K109" s="83">
        <v>4</v>
      </c>
      <c r="L109" s="66">
        <v>1.2693287037037038E-2</v>
      </c>
      <c r="M109" s="66">
        <v>1.1083333333333334E-2</v>
      </c>
      <c r="N109" s="66">
        <v>1.1905092592592592E-2</v>
      </c>
      <c r="O109" s="66">
        <v>1.1563657407407408E-2</v>
      </c>
      <c r="P109" s="8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63442-A529-410F-A9F2-A15DF802E553}">
  <dimension ref="A1"/>
  <sheetViews>
    <sheetView workbookViewId="0">
      <selection activeCell="D30" sqref="D30"/>
    </sheetView>
  </sheetViews>
  <sheetFormatPr defaultRowHeight="15" x14ac:dyDescent="0.25"/>
  <sheetData>
    <row r="1" spans="1:1" x14ac:dyDescent="0.25">
      <c r="A1" s="80" t="s">
        <v>4077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F6642-270D-4C0F-9B8B-1244CCA5F822}">
  <dimension ref="A1"/>
  <sheetViews>
    <sheetView workbookViewId="0">
      <selection activeCell="D13" sqref="D13"/>
    </sheetView>
  </sheetViews>
  <sheetFormatPr defaultRowHeight="15" x14ac:dyDescent="0.25"/>
  <sheetData>
    <row r="1" spans="1:1" x14ac:dyDescent="0.25">
      <c r="A1" s="80" t="s">
        <v>4077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N43"/>
  <sheetViews>
    <sheetView workbookViewId="0">
      <selection activeCell="O6" sqref="O6"/>
    </sheetView>
  </sheetViews>
  <sheetFormatPr defaultRowHeight="15" x14ac:dyDescent="0.25"/>
  <cols>
    <col min="5" max="5" width="9" style="1"/>
    <col min="8" max="8" width="9" style="1"/>
    <col min="11" max="11" width="9" style="1"/>
    <col min="14" max="14" width="9" style="1"/>
  </cols>
  <sheetData>
    <row r="1" spans="1:14" x14ac:dyDescent="0.25">
      <c r="A1" s="1" t="s">
        <v>32</v>
      </c>
      <c r="B1" s="1"/>
      <c r="C1" s="1"/>
      <c r="D1" s="1"/>
      <c r="F1" s="1"/>
      <c r="G1" s="1"/>
      <c r="I1" s="1"/>
      <c r="J1" s="1"/>
      <c r="L1" s="1"/>
      <c r="M1" s="1"/>
    </row>
    <row r="2" spans="1:14" ht="33.75" x14ac:dyDescent="0.5">
      <c r="A2" s="1"/>
      <c r="B2" s="1"/>
      <c r="C2" s="123" t="s">
        <v>33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2"/>
    </row>
    <row r="3" spans="1:14" ht="45" x14ac:dyDescent="0.25">
      <c r="A3" s="5" t="s">
        <v>34</v>
      </c>
      <c r="B3" s="5" t="s">
        <v>35</v>
      </c>
      <c r="C3" s="6" t="s">
        <v>920</v>
      </c>
      <c r="D3" s="6" t="s">
        <v>42</v>
      </c>
      <c r="E3" s="6" t="s">
        <v>43</v>
      </c>
      <c r="F3" s="7" t="s">
        <v>36</v>
      </c>
      <c r="G3" s="8" t="s">
        <v>37</v>
      </c>
      <c r="H3" s="8" t="s">
        <v>44</v>
      </c>
      <c r="I3" s="9" t="s">
        <v>38</v>
      </c>
      <c r="J3" s="10" t="s">
        <v>39</v>
      </c>
      <c r="K3" s="10" t="s">
        <v>45</v>
      </c>
      <c r="L3" s="11" t="s">
        <v>40</v>
      </c>
      <c r="M3" s="12" t="s">
        <v>41</v>
      </c>
      <c r="N3" s="12" t="s">
        <v>46</v>
      </c>
    </row>
    <row r="4" spans="1:14" x14ac:dyDescent="0.25">
      <c r="A4" s="5">
        <v>1</v>
      </c>
      <c r="B4" s="5">
        <v>500</v>
      </c>
      <c r="C4" s="13">
        <v>1</v>
      </c>
      <c r="D4" s="14">
        <v>500</v>
      </c>
      <c r="E4" s="14">
        <f>D4</f>
        <v>500</v>
      </c>
      <c r="F4" s="15">
        <v>0.8</v>
      </c>
      <c r="G4" s="15">
        <v>400</v>
      </c>
      <c r="H4" s="15">
        <f>G4</f>
        <v>400</v>
      </c>
      <c r="I4" s="16">
        <v>0.7</v>
      </c>
      <c r="J4" s="16">
        <v>350</v>
      </c>
      <c r="K4" s="16">
        <f>J4</f>
        <v>350</v>
      </c>
      <c r="L4" s="17">
        <v>0.6</v>
      </c>
      <c r="M4" s="17">
        <v>300</v>
      </c>
      <c r="N4" s="17">
        <f>M4</f>
        <v>300</v>
      </c>
    </row>
    <row r="5" spans="1:14" x14ac:dyDescent="0.25">
      <c r="A5" s="5">
        <v>2</v>
      </c>
      <c r="B5" s="5">
        <v>450</v>
      </c>
      <c r="C5" s="13">
        <v>1</v>
      </c>
      <c r="D5" s="14">
        <v>450</v>
      </c>
      <c r="E5" s="14">
        <f t="shared" ref="E5:E43" si="0">D5</f>
        <v>450</v>
      </c>
      <c r="F5" s="15">
        <v>0.8</v>
      </c>
      <c r="G5" s="15">
        <v>360</v>
      </c>
      <c r="H5" s="15">
        <f t="shared" ref="H5:H43" si="1">G5</f>
        <v>360</v>
      </c>
      <c r="I5" s="16">
        <v>0.7</v>
      </c>
      <c r="J5" s="16">
        <v>315</v>
      </c>
      <c r="K5" s="16">
        <f t="shared" ref="K5:K43" si="2">J5</f>
        <v>315</v>
      </c>
      <c r="L5" s="17">
        <v>0.6</v>
      </c>
      <c r="M5" s="17">
        <v>270</v>
      </c>
      <c r="N5" s="17">
        <f t="shared" ref="N5:N43" si="3">M5</f>
        <v>270</v>
      </c>
    </row>
    <row r="6" spans="1:14" x14ac:dyDescent="0.25">
      <c r="A6" s="5">
        <v>3</v>
      </c>
      <c r="B6" s="5">
        <v>420</v>
      </c>
      <c r="C6" s="13">
        <v>1</v>
      </c>
      <c r="D6" s="14">
        <v>420</v>
      </c>
      <c r="E6" s="14">
        <f t="shared" si="0"/>
        <v>420</v>
      </c>
      <c r="F6" s="15">
        <v>0.8</v>
      </c>
      <c r="G6" s="15">
        <v>336</v>
      </c>
      <c r="H6" s="15">
        <f t="shared" si="1"/>
        <v>336</v>
      </c>
      <c r="I6" s="16">
        <v>0.7</v>
      </c>
      <c r="J6" s="16">
        <v>294</v>
      </c>
      <c r="K6" s="16">
        <f t="shared" si="2"/>
        <v>294</v>
      </c>
      <c r="L6" s="17">
        <v>0.6</v>
      </c>
      <c r="M6" s="17">
        <v>252</v>
      </c>
      <c r="N6" s="17">
        <f t="shared" si="3"/>
        <v>252</v>
      </c>
    </row>
    <row r="7" spans="1:14" x14ac:dyDescent="0.25">
      <c r="A7" s="5">
        <v>4</v>
      </c>
      <c r="B7" s="5">
        <v>400</v>
      </c>
      <c r="C7" s="13">
        <v>1</v>
      </c>
      <c r="D7" s="14">
        <v>400</v>
      </c>
      <c r="E7" s="14">
        <f t="shared" si="0"/>
        <v>400</v>
      </c>
      <c r="F7" s="15">
        <v>0.8</v>
      </c>
      <c r="G7" s="15">
        <v>320</v>
      </c>
      <c r="H7" s="15">
        <f t="shared" si="1"/>
        <v>320</v>
      </c>
      <c r="I7" s="16">
        <v>0.7</v>
      </c>
      <c r="J7" s="16">
        <v>280</v>
      </c>
      <c r="K7" s="16">
        <f t="shared" si="2"/>
        <v>280</v>
      </c>
      <c r="L7" s="17">
        <v>0.6</v>
      </c>
      <c r="M7" s="17">
        <v>240</v>
      </c>
      <c r="N7" s="17">
        <f t="shared" si="3"/>
        <v>240</v>
      </c>
    </row>
    <row r="8" spans="1:14" x14ac:dyDescent="0.25">
      <c r="A8" s="5">
        <v>5</v>
      </c>
      <c r="B8" s="5">
        <v>390</v>
      </c>
      <c r="C8" s="13">
        <v>1</v>
      </c>
      <c r="D8" s="14">
        <v>390</v>
      </c>
      <c r="E8" s="14">
        <f t="shared" si="0"/>
        <v>390</v>
      </c>
      <c r="F8" s="15">
        <v>0.8</v>
      </c>
      <c r="G8" s="15">
        <v>312</v>
      </c>
      <c r="H8" s="15">
        <f t="shared" si="1"/>
        <v>312</v>
      </c>
      <c r="I8" s="16">
        <v>0.7</v>
      </c>
      <c r="J8" s="16">
        <v>273</v>
      </c>
      <c r="K8" s="16">
        <f t="shared" si="2"/>
        <v>273</v>
      </c>
      <c r="L8" s="17">
        <v>0.6</v>
      </c>
      <c r="M8" s="17">
        <v>234</v>
      </c>
      <c r="N8" s="17">
        <f t="shared" si="3"/>
        <v>234</v>
      </c>
    </row>
    <row r="9" spans="1:14" x14ac:dyDescent="0.25">
      <c r="A9" s="5">
        <v>6</v>
      </c>
      <c r="B9" s="5">
        <v>380</v>
      </c>
      <c r="C9" s="13">
        <v>1</v>
      </c>
      <c r="D9" s="14">
        <v>380</v>
      </c>
      <c r="E9" s="14">
        <f t="shared" si="0"/>
        <v>380</v>
      </c>
      <c r="F9" s="15">
        <v>0.8</v>
      </c>
      <c r="G9" s="15">
        <v>304</v>
      </c>
      <c r="H9" s="15">
        <f t="shared" si="1"/>
        <v>304</v>
      </c>
      <c r="I9" s="16">
        <v>0.7</v>
      </c>
      <c r="J9" s="16">
        <v>266</v>
      </c>
      <c r="K9" s="16">
        <f t="shared" si="2"/>
        <v>266</v>
      </c>
      <c r="L9" s="17">
        <v>0.6</v>
      </c>
      <c r="M9" s="17">
        <v>228</v>
      </c>
      <c r="N9" s="17">
        <f t="shared" si="3"/>
        <v>228</v>
      </c>
    </row>
    <row r="10" spans="1:14" x14ac:dyDescent="0.25">
      <c r="A10" s="5">
        <v>7</v>
      </c>
      <c r="B10" s="5">
        <v>370</v>
      </c>
      <c r="C10" s="13">
        <v>1</v>
      </c>
      <c r="D10" s="14">
        <v>370</v>
      </c>
      <c r="E10" s="14">
        <f t="shared" si="0"/>
        <v>370</v>
      </c>
      <c r="F10" s="15">
        <v>0.8</v>
      </c>
      <c r="G10" s="15">
        <v>296</v>
      </c>
      <c r="H10" s="15">
        <f t="shared" si="1"/>
        <v>296</v>
      </c>
      <c r="I10" s="16">
        <v>0.7</v>
      </c>
      <c r="J10" s="16">
        <v>259</v>
      </c>
      <c r="K10" s="16">
        <f t="shared" si="2"/>
        <v>259</v>
      </c>
      <c r="L10" s="17">
        <v>0.6</v>
      </c>
      <c r="M10" s="17">
        <v>222</v>
      </c>
      <c r="N10" s="17">
        <f t="shared" si="3"/>
        <v>222</v>
      </c>
    </row>
    <row r="11" spans="1:14" x14ac:dyDescent="0.25">
      <c r="A11" s="5">
        <v>8</v>
      </c>
      <c r="B11" s="5">
        <v>360</v>
      </c>
      <c r="C11" s="13">
        <v>1</v>
      </c>
      <c r="D11" s="14">
        <v>360</v>
      </c>
      <c r="E11" s="14">
        <f t="shared" si="0"/>
        <v>360</v>
      </c>
      <c r="F11" s="15">
        <v>0.8</v>
      </c>
      <c r="G11" s="15">
        <v>288</v>
      </c>
      <c r="H11" s="15">
        <f t="shared" si="1"/>
        <v>288</v>
      </c>
      <c r="I11" s="16">
        <v>0.7</v>
      </c>
      <c r="J11" s="16">
        <v>251.99999999999997</v>
      </c>
      <c r="K11" s="16">
        <f t="shared" si="2"/>
        <v>251.99999999999997</v>
      </c>
      <c r="L11" s="17">
        <v>0.6</v>
      </c>
      <c r="M11" s="17">
        <v>216</v>
      </c>
      <c r="N11" s="17">
        <f t="shared" si="3"/>
        <v>216</v>
      </c>
    </row>
    <row r="12" spans="1:14" x14ac:dyDescent="0.25">
      <c r="A12" s="5">
        <v>9</v>
      </c>
      <c r="B12" s="5">
        <v>350</v>
      </c>
      <c r="C12" s="13">
        <v>1</v>
      </c>
      <c r="D12" s="14">
        <v>350</v>
      </c>
      <c r="E12" s="14">
        <f t="shared" si="0"/>
        <v>350</v>
      </c>
      <c r="F12" s="15">
        <v>0.8</v>
      </c>
      <c r="G12" s="15">
        <v>280</v>
      </c>
      <c r="H12" s="15">
        <f t="shared" si="1"/>
        <v>280</v>
      </c>
      <c r="I12" s="16">
        <v>0.7</v>
      </c>
      <c r="J12" s="16">
        <v>244.99999999999997</v>
      </c>
      <c r="K12" s="16">
        <f t="shared" si="2"/>
        <v>244.99999999999997</v>
      </c>
      <c r="L12" s="17">
        <v>0.6</v>
      </c>
      <c r="M12" s="17">
        <v>210</v>
      </c>
      <c r="N12" s="17">
        <f t="shared" si="3"/>
        <v>210</v>
      </c>
    </row>
    <row r="13" spans="1:14" x14ac:dyDescent="0.25">
      <c r="A13" s="5">
        <v>10</v>
      </c>
      <c r="B13" s="5">
        <v>340</v>
      </c>
      <c r="C13" s="13">
        <v>1</v>
      </c>
      <c r="D13" s="14">
        <v>340</v>
      </c>
      <c r="E13" s="14">
        <f t="shared" si="0"/>
        <v>340</v>
      </c>
      <c r="F13" s="15">
        <v>0.8</v>
      </c>
      <c r="G13" s="15">
        <v>272</v>
      </c>
      <c r="H13" s="15">
        <f t="shared" si="1"/>
        <v>272</v>
      </c>
      <c r="I13" s="16">
        <v>0.7</v>
      </c>
      <c r="J13" s="16">
        <v>237.99999999999997</v>
      </c>
      <c r="K13" s="16">
        <f t="shared" si="2"/>
        <v>237.99999999999997</v>
      </c>
      <c r="L13" s="17">
        <v>0.6</v>
      </c>
      <c r="M13" s="17">
        <v>204</v>
      </c>
      <c r="N13" s="17">
        <f t="shared" si="3"/>
        <v>204</v>
      </c>
    </row>
    <row r="14" spans="1:14" x14ac:dyDescent="0.25">
      <c r="A14" s="5">
        <v>11</v>
      </c>
      <c r="B14" s="5">
        <v>330</v>
      </c>
      <c r="C14" s="13">
        <v>1</v>
      </c>
      <c r="D14" s="14">
        <v>330</v>
      </c>
      <c r="E14" s="14">
        <f t="shared" si="0"/>
        <v>330</v>
      </c>
      <c r="F14" s="15">
        <v>0.8</v>
      </c>
      <c r="G14" s="15">
        <v>264</v>
      </c>
      <c r="H14" s="15">
        <f t="shared" si="1"/>
        <v>264</v>
      </c>
      <c r="I14" s="16">
        <v>0.7</v>
      </c>
      <c r="J14" s="16">
        <v>230.99999999999997</v>
      </c>
      <c r="K14" s="16">
        <f t="shared" si="2"/>
        <v>230.99999999999997</v>
      </c>
      <c r="L14" s="17">
        <v>0.6</v>
      </c>
      <c r="M14" s="17">
        <v>198</v>
      </c>
      <c r="N14" s="17">
        <f t="shared" si="3"/>
        <v>198</v>
      </c>
    </row>
    <row r="15" spans="1:14" x14ac:dyDescent="0.25">
      <c r="A15" s="5">
        <v>12</v>
      </c>
      <c r="B15" s="5">
        <v>320</v>
      </c>
      <c r="C15" s="13">
        <v>1</v>
      </c>
      <c r="D15" s="14">
        <v>320</v>
      </c>
      <c r="E15" s="14">
        <f t="shared" si="0"/>
        <v>320</v>
      </c>
      <c r="F15" s="15">
        <v>0.8</v>
      </c>
      <c r="G15" s="15">
        <v>256</v>
      </c>
      <c r="H15" s="15">
        <f t="shared" si="1"/>
        <v>256</v>
      </c>
      <c r="I15" s="16">
        <v>0.7</v>
      </c>
      <c r="J15" s="16">
        <v>224</v>
      </c>
      <c r="K15" s="16">
        <f t="shared" si="2"/>
        <v>224</v>
      </c>
      <c r="L15" s="17">
        <v>0.6</v>
      </c>
      <c r="M15" s="17">
        <v>192</v>
      </c>
      <c r="N15" s="17">
        <f t="shared" si="3"/>
        <v>192</v>
      </c>
    </row>
    <row r="16" spans="1:14" x14ac:dyDescent="0.25">
      <c r="A16" s="5">
        <v>13</v>
      </c>
      <c r="B16" s="5">
        <v>310</v>
      </c>
      <c r="C16" s="13">
        <v>1</v>
      </c>
      <c r="D16" s="14">
        <v>310</v>
      </c>
      <c r="E16" s="14">
        <f t="shared" si="0"/>
        <v>310</v>
      </c>
      <c r="F16" s="15">
        <v>0.8</v>
      </c>
      <c r="G16" s="15">
        <v>248</v>
      </c>
      <c r="H16" s="15">
        <f t="shared" si="1"/>
        <v>248</v>
      </c>
      <c r="I16" s="16">
        <v>0.7</v>
      </c>
      <c r="J16" s="16">
        <v>217</v>
      </c>
      <c r="K16" s="16">
        <f t="shared" si="2"/>
        <v>217</v>
      </c>
      <c r="L16" s="17">
        <v>0.6</v>
      </c>
      <c r="M16" s="17">
        <v>186</v>
      </c>
      <c r="N16" s="17">
        <f t="shared" si="3"/>
        <v>186</v>
      </c>
    </row>
    <row r="17" spans="1:14" x14ac:dyDescent="0.25">
      <c r="A17" s="5">
        <v>14</v>
      </c>
      <c r="B17" s="5">
        <v>300</v>
      </c>
      <c r="C17" s="13">
        <v>1</v>
      </c>
      <c r="D17" s="14">
        <v>300</v>
      </c>
      <c r="E17" s="14">
        <f t="shared" si="0"/>
        <v>300</v>
      </c>
      <c r="F17" s="15">
        <v>0.8</v>
      </c>
      <c r="G17" s="15">
        <v>240</v>
      </c>
      <c r="H17" s="15">
        <f t="shared" si="1"/>
        <v>240</v>
      </c>
      <c r="I17" s="16">
        <v>0.7</v>
      </c>
      <c r="J17" s="16">
        <v>210</v>
      </c>
      <c r="K17" s="16">
        <f t="shared" si="2"/>
        <v>210</v>
      </c>
      <c r="L17" s="17">
        <v>0.6</v>
      </c>
      <c r="M17" s="17">
        <v>180</v>
      </c>
      <c r="N17" s="17">
        <f t="shared" si="3"/>
        <v>180</v>
      </c>
    </row>
    <row r="18" spans="1:14" x14ac:dyDescent="0.25">
      <c r="A18" s="5">
        <v>15</v>
      </c>
      <c r="B18" s="5">
        <v>290</v>
      </c>
      <c r="C18" s="13">
        <v>1</v>
      </c>
      <c r="D18" s="14">
        <v>290</v>
      </c>
      <c r="E18" s="14">
        <f t="shared" si="0"/>
        <v>290</v>
      </c>
      <c r="F18" s="15">
        <v>0.8</v>
      </c>
      <c r="G18" s="15">
        <v>232</v>
      </c>
      <c r="H18" s="15">
        <f t="shared" si="1"/>
        <v>232</v>
      </c>
      <c r="I18" s="16">
        <v>0.7</v>
      </c>
      <c r="J18" s="16">
        <v>203</v>
      </c>
      <c r="K18" s="16">
        <f t="shared" si="2"/>
        <v>203</v>
      </c>
      <c r="L18" s="17">
        <v>0.6</v>
      </c>
      <c r="M18" s="17">
        <v>174</v>
      </c>
      <c r="N18" s="17">
        <f t="shared" si="3"/>
        <v>174</v>
      </c>
    </row>
    <row r="19" spans="1:14" x14ac:dyDescent="0.25">
      <c r="A19" s="5">
        <v>16</v>
      </c>
      <c r="B19" s="5">
        <v>280</v>
      </c>
      <c r="C19" s="13">
        <v>1</v>
      </c>
      <c r="D19" s="14">
        <v>280</v>
      </c>
      <c r="E19" s="14">
        <f t="shared" si="0"/>
        <v>280</v>
      </c>
      <c r="F19" s="15">
        <v>0.8</v>
      </c>
      <c r="G19" s="15">
        <v>224</v>
      </c>
      <c r="H19" s="15">
        <f t="shared" si="1"/>
        <v>224</v>
      </c>
      <c r="I19" s="16">
        <v>0.7</v>
      </c>
      <c r="J19" s="16">
        <v>196</v>
      </c>
      <c r="K19" s="16">
        <f t="shared" si="2"/>
        <v>196</v>
      </c>
      <c r="L19" s="17">
        <v>0.6</v>
      </c>
      <c r="M19" s="17">
        <v>168</v>
      </c>
      <c r="N19" s="17">
        <f t="shared" si="3"/>
        <v>168</v>
      </c>
    </row>
    <row r="20" spans="1:14" x14ac:dyDescent="0.25">
      <c r="A20" s="5">
        <v>17</v>
      </c>
      <c r="B20" s="5">
        <v>270</v>
      </c>
      <c r="C20" s="13">
        <v>1</v>
      </c>
      <c r="D20" s="14">
        <v>270</v>
      </c>
      <c r="E20" s="14">
        <f t="shared" si="0"/>
        <v>270</v>
      </c>
      <c r="F20" s="15">
        <v>0.8</v>
      </c>
      <c r="G20" s="15">
        <v>216</v>
      </c>
      <c r="H20" s="15">
        <f t="shared" si="1"/>
        <v>216</v>
      </c>
      <c r="I20" s="16">
        <v>0.7</v>
      </c>
      <c r="J20" s="16">
        <v>189</v>
      </c>
      <c r="K20" s="16">
        <f t="shared" si="2"/>
        <v>189</v>
      </c>
      <c r="L20" s="17">
        <v>0.6</v>
      </c>
      <c r="M20" s="17">
        <v>162</v>
      </c>
      <c r="N20" s="17">
        <f t="shared" si="3"/>
        <v>162</v>
      </c>
    </row>
    <row r="21" spans="1:14" x14ac:dyDescent="0.25">
      <c r="A21" s="5">
        <v>18</v>
      </c>
      <c r="B21" s="5">
        <v>260</v>
      </c>
      <c r="C21" s="13">
        <v>1</v>
      </c>
      <c r="D21" s="14">
        <v>260</v>
      </c>
      <c r="E21" s="14">
        <f t="shared" si="0"/>
        <v>260</v>
      </c>
      <c r="F21" s="15">
        <v>0.8</v>
      </c>
      <c r="G21" s="15">
        <v>208</v>
      </c>
      <c r="H21" s="15">
        <f t="shared" si="1"/>
        <v>208</v>
      </c>
      <c r="I21" s="16">
        <v>0.7</v>
      </c>
      <c r="J21" s="16">
        <v>182</v>
      </c>
      <c r="K21" s="16">
        <f t="shared" si="2"/>
        <v>182</v>
      </c>
      <c r="L21" s="17">
        <v>0.6</v>
      </c>
      <c r="M21" s="17">
        <v>156</v>
      </c>
      <c r="N21" s="17">
        <f t="shared" si="3"/>
        <v>156</v>
      </c>
    </row>
    <row r="22" spans="1:14" x14ac:dyDescent="0.25">
      <c r="A22" s="5">
        <v>19</v>
      </c>
      <c r="B22" s="5">
        <v>250</v>
      </c>
      <c r="C22" s="13">
        <v>1</v>
      </c>
      <c r="D22" s="14">
        <v>250</v>
      </c>
      <c r="E22" s="14">
        <f t="shared" si="0"/>
        <v>250</v>
      </c>
      <c r="F22" s="15">
        <v>0.8</v>
      </c>
      <c r="G22" s="15">
        <v>200</v>
      </c>
      <c r="H22" s="15">
        <f t="shared" si="1"/>
        <v>200</v>
      </c>
      <c r="I22" s="16">
        <v>0.7</v>
      </c>
      <c r="J22" s="16">
        <v>175</v>
      </c>
      <c r="K22" s="16">
        <f t="shared" si="2"/>
        <v>175</v>
      </c>
      <c r="L22" s="17">
        <v>0.6</v>
      </c>
      <c r="M22" s="17">
        <v>150</v>
      </c>
      <c r="N22" s="17">
        <f t="shared" si="3"/>
        <v>150</v>
      </c>
    </row>
    <row r="23" spans="1:14" x14ac:dyDescent="0.25">
      <c r="A23" s="5">
        <v>20</v>
      </c>
      <c r="B23" s="5">
        <v>245</v>
      </c>
      <c r="C23" s="13">
        <v>1</v>
      </c>
      <c r="D23" s="14">
        <v>245</v>
      </c>
      <c r="E23" s="14">
        <f t="shared" si="0"/>
        <v>245</v>
      </c>
      <c r="F23" s="15">
        <v>0.8</v>
      </c>
      <c r="G23" s="15">
        <v>196</v>
      </c>
      <c r="H23" s="15">
        <f t="shared" si="1"/>
        <v>196</v>
      </c>
      <c r="I23" s="16">
        <v>0.7</v>
      </c>
      <c r="J23" s="16">
        <v>171.5</v>
      </c>
      <c r="K23" s="16">
        <f t="shared" si="2"/>
        <v>171.5</v>
      </c>
      <c r="L23" s="17">
        <v>0.6</v>
      </c>
      <c r="M23" s="17">
        <v>147</v>
      </c>
      <c r="N23" s="17">
        <f t="shared" si="3"/>
        <v>147</v>
      </c>
    </row>
    <row r="24" spans="1:14" x14ac:dyDescent="0.25">
      <c r="A24" s="5">
        <v>21</v>
      </c>
      <c r="B24" s="5">
        <v>240</v>
      </c>
      <c r="C24" s="13">
        <v>1</v>
      </c>
      <c r="D24" s="14">
        <v>240</v>
      </c>
      <c r="E24" s="14">
        <f t="shared" si="0"/>
        <v>240</v>
      </c>
      <c r="F24" s="15">
        <v>0.8</v>
      </c>
      <c r="G24" s="15">
        <v>192</v>
      </c>
      <c r="H24" s="15">
        <f t="shared" si="1"/>
        <v>192</v>
      </c>
      <c r="I24" s="16">
        <v>0.7</v>
      </c>
      <c r="J24" s="16">
        <v>168</v>
      </c>
      <c r="K24" s="16">
        <f t="shared" si="2"/>
        <v>168</v>
      </c>
      <c r="L24" s="17">
        <v>0.6</v>
      </c>
      <c r="M24" s="17">
        <v>144</v>
      </c>
      <c r="N24" s="17">
        <f t="shared" si="3"/>
        <v>144</v>
      </c>
    </row>
    <row r="25" spans="1:14" x14ac:dyDescent="0.25">
      <c r="A25" s="5">
        <v>22</v>
      </c>
      <c r="B25" s="5">
        <v>235</v>
      </c>
      <c r="C25" s="13">
        <v>1</v>
      </c>
      <c r="D25" s="14">
        <v>235</v>
      </c>
      <c r="E25" s="14">
        <f t="shared" si="0"/>
        <v>235</v>
      </c>
      <c r="F25" s="15">
        <v>0.8</v>
      </c>
      <c r="G25" s="15">
        <v>188</v>
      </c>
      <c r="H25" s="15">
        <f t="shared" si="1"/>
        <v>188</v>
      </c>
      <c r="I25" s="16">
        <v>0.7</v>
      </c>
      <c r="J25" s="16">
        <v>164.5</v>
      </c>
      <c r="K25" s="16">
        <f t="shared" si="2"/>
        <v>164.5</v>
      </c>
      <c r="L25" s="17">
        <v>0.6</v>
      </c>
      <c r="M25" s="17">
        <v>141</v>
      </c>
      <c r="N25" s="17">
        <f t="shared" si="3"/>
        <v>141</v>
      </c>
    </row>
    <row r="26" spans="1:14" x14ac:dyDescent="0.25">
      <c r="A26" s="5">
        <v>23</v>
      </c>
      <c r="B26" s="5">
        <v>230</v>
      </c>
      <c r="C26" s="13">
        <v>1</v>
      </c>
      <c r="D26" s="14">
        <v>230</v>
      </c>
      <c r="E26" s="14">
        <f t="shared" si="0"/>
        <v>230</v>
      </c>
      <c r="F26" s="15">
        <v>0.8</v>
      </c>
      <c r="G26" s="15">
        <v>184</v>
      </c>
      <c r="H26" s="15">
        <f t="shared" si="1"/>
        <v>184</v>
      </c>
      <c r="I26" s="16">
        <v>0.7</v>
      </c>
      <c r="J26" s="16">
        <v>161</v>
      </c>
      <c r="K26" s="16">
        <f t="shared" si="2"/>
        <v>161</v>
      </c>
      <c r="L26" s="17">
        <v>0.6</v>
      </c>
      <c r="M26" s="17">
        <v>138</v>
      </c>
      <c r="N26" s="17">
        <f t="shared" si="3"/>
        <v>138</v>
      </c>
    </row>
    <row r="27" spans="1:14" x14ac:dyDescent="0.25">
      <c r="A27" s="5">
        <v>24</v>
      </c>
      <c r="B27" s="5">
        <v>225</v>
      </c>
      <c r="C27" s="13">
        <v>1</v>
      </c>
      <c r="D27" s="14">
        <v>225</v>
      </c>
      <c r="E27" s="14">
        <f t="shared" si="0"/>
        <v>225</v>
      </c>
      <c r="F27" s="15">
        <v>0.8</v>
      </c>
      <c r="G27" s="15">
        <v>180</v>
      </c>
      <c r="H27" s="15">
        <f t="shared" si="1"/>
        <v>180</v>
      </c>
      <c r="I27" s="16">
        <v>0.7</v>
      </c>
      <c r="J27" s="16">
        <v>157.5</v>
      </c>
      <c r="K27" s="16">
        <f t="shared" si="2"/>
        <v>157.5</v>
      </c>
      <c r="L27" s="17">
        <v>0.6</v>
      </c>
      <c r="M27" s="17">
        <v>135</v>
      </c>
      <c r="N27" s="17">
        <f t="shared" si="3"/>
        <v>135</v>
      </c>
    </row>
    <row r="28" spans="1:14" x14ac:dyDescent="0.25">
      <c r="A28" s="5">
        <v>25</v>
      </c>
      <c r="B28" s="5">
        <v>220</v>
      </c>
      <c r="C28" s="13">
        <v>1</v>
      </c>
      <c r="D28" s="14">
        <v>220</v>
      </c>
      <c r="E28" s="14">
        <f t="shared" si="0"/>
        <v>220</v>
      </c>
      <c r="F28" s="15">
        <v>0.8</v>
      </c>
      <c r="G28" s="15">
        <v>176</v>
      </c>
      <c r="H28" s="15">
        <f t="shared" si="1"/>
        <v>176</v>
      </c>
      <c r="I28" s="16">
        <v>0.7</v>
      </c>
      <c r="J28" s="16">
        <v>154</v>
      </c>
      <c r="K28" s="16">
        <f t="shared" si="2"/>
        <v>154</v>
      </c>
      <c r="L28" s="17">
        <v>0.6</v>
      </c>
      <c r="M28" s="17">
        <v>132</v>
      </c>
      <c r="N28" s="17">
        <f t="shared" si="3"/>
        <v>132</v>
      </c>
    </row>
    <row r="29" spans="1:14" x14ac:dyDescent="0.25">
      <c r="A29" s="5">
        <v>26</v>
      </c>
      <c r="B29" s="5">
        <v>215</v>
      </c>
      <c r="C29" s="13">
        <v>1</v>
      </c>
      <c r="D29" s="14">
        <v>215</v>
      </c>
      <c r="E29" s="14">
        <f t="shared" si="0"/>
        <v>215</v>
      </c>
      <c r="F29" s="15">
        <v>0.8</v>
      </c>
      <c r="G29" s="15">
        <v>172</v>
      </c>
      <c r="H29" s="15">
        <f t="shared" si="1"/>
        <v>172</v>
      </c>
      <c r="I29" s="16">
        <v>0.7</v>
      </c>
      <c r="J29" s="16">
        <v>150.5</v>
      </c>
      <c r="K29" s="16">
        <f t="shared" si="2"/>
        <v>150.5</v>
      </c>
      <c r="L29" s="17">
        <v>0.6</v>
      </c>
      <c r="M29" s="17">
        <v>129</v>
      </c>
      <c r="N29" s="17">
        <f t="shared" si="3"/>
        <v>129</v>
      </c>
    </row>
    <row r="30" spans="1:14" x14ac:dyDescent="0.25">
      <c r="A30" s="5">
        <v>27</v>
      </c>
      <c r="B30" s="5">
        <v>210</v>
      </c>
      <c r="C30" s="13">
        <v>1</v>
      </c>
      <c r="D30" s="14">
        <v>210</v>
      </c>
      <c r="E30" s="14">
        <f t="shared" si="0"/>
        <v>210</v>
      </c>
      <c r="F30" s="15">
        <v>0.8</v>
      </c>
      <c r="G30" s="15">
        <v>168</v>
      </c>
      <c r="H30" s="15">
        <f t="shared" si="1"/>
        <v>168</v>
      </c>
      <c r="I30" s="16">
        <v>0.7</v>
      </c>
      <c r="J30" s="16">
        <v>147</v>
      </c>
      <c r="K30" s="16">
        <f t="shared" si="2"/>
        <v>147</v>
      </c>
      <c r="L30" s="17">
        <v>0.6</v>
      </c>
      <c r="M30" s="17">
        <v>126</v>
      </c>
      <c r="N30" s="17">
        <f t="shared" si="3"/>
        <v>126</v>
      </c>
    </row>
    <row r="31" spans="1:14" x14ac:dyDescent="0.25">
      <c r="A31" s="5">
        <v>28</v>
      </c>
      <c r="B31" s="5">
        <v>205</v>
      </c>
      <c r="C31" s="13">
        <v>1</v>
      </c>
      <c r="D31" s="14">
        <v>205</v>
      </c>
      <c r="E31" s="14">
        <f t="shared" si="0"/>
        <v>205</v>
      </c>
      <c r="F31" s="15">
        <v>0.8</v>
      </c>
      <c r="G31" s="15">
        <v>164</v>
      </c>
      <c r="H31" s="15">
        <f t="shared" si="1"/>
        <v>164</v>
      </c>
      <c r="I31" s="16">
        <v>0.7</v>
      </c>
      <c r="J31" s="16">
        <v>143.5</v>
      </c>
      <c r="K31" s="16">
        <f t="shared" si="2"/>
        <v>143.5</v>
      </c>
      <c r="L31" s="17">
        <v>0.6</v>
      </c>
      <c r="M31" s="17">
        <v>123</v>
      </c>
      <c r="N31" s="17">
        <f t="shared" si="3"/>
        <v>123</v>
      </c>
    </row>
    <row r="32" spans="1:14" x14ac:dyDescent="0.25">
      <c r="A32" s="5">
        <v>29</v>
      </c>
      <c r="B32" s="5">
        <v>200</v>
      </c>
      <c r="C32" s="13">
        <v>1</v>
      </c>
      <c r="D32" s="14">
        <v>200</v>
      </c>
      <c r="E32" s="14">
        <f t="shared" si="0"/>
        <v>200</v>
      </c>
      <c r="F32" s="15">
        <v>0.8</v>
      </c>
      <c r="G32" s="15">
        <v>160</v>
      </c>
      <c r="H32" s="15">
        <f t="shared" si="1"/>
        <v>160</v>
      </c>
      <c r="I32" s="16">
        <v>0.7</v>
      </c>
      <c r="J32" s="16">
        <v>140</v>
      </c>
      <c r="K32" s="16">
        <f t="shared" si="2"/>
        <v>140</v>
      </c>
      <c r="L32" s="17">
        <v>0.6</v>
      </c>
      <c r="M32" s="17">
        <v>120</v>
      </c>
      <c r="N32" s="17">
        <f t="shared" si="3"/>
        <v>120</v>
      </c>
    </row>
    <row r="33" spans="1:14" x14ac:dyDescent="0.25">
      <c r="A33" s="5">
        <v>30</v>
      </c>
      <c r="B33" s="5">
        <v>195</v>
      </c>
      <c r="C33" s="13">
        <v>1</v>
      </c>
      <c r="D33" s="14">
        <v>195</v>
      </c>
      <c r="E33" s="14">
        <f t="shared" si="0"/>
        <v>195</v>
      </c>
      <c r="F33" s="15">
        <v>0.8</v>
      </c>
      <c r="G33" s="15">
        <v>156</v>
      </c>
      <c r="H33" s="15">
        <f t="shared" si="1"/>
        <v>156</v>
      </c>
      <c r="I33" s="16">
        <v>0.7</v>
      </c>
      <c r="J33" s="16">
        <v>136.5</v>
      </c>
      <c r="K33" s="16">
        <f t="shared" si="2"/>
        <v>136.5</v>
      </c>
      <c r="L33" s="17">
        <v>0.6</v>
      </c>
      <c r="M33" s="17">
        <v>117</v>
      </c>
      <c r="N33" s="17">
        <f t="shared" si="3"/>
        <v>117</v>
      </c>
    </row>
    <row r="34" spans="1:14" x14ac:dyDescent="0.25">
      <c r="A34" s="5">
        <v>31</v>
      </c>
      <c r="B34" s="5">
        <v>190</v>
      </c>
      <c r="C34" s="13">
        <v>1</v>
      </c>
      <c r="D34" s="14">
        <v>190</v>
      </c>
      <c r="E34" s="14">
        <f t="shared" si="0"/>
        <v>190</v>
      </c>
      <c r="F34" s="15">
        <v>0.8</v>
      </c>
      <c r="G34" s="15">
        <v>152</v>
      </c>
      <c r="H34" s="15">
        <f t="shared" si="1"/>
        <v>152</v>
      </c>
      <c r="I34" s="16">
        <v>0.7</v>
      </c>
      <c r="J34" s="16">
        <v>133</v>
      </c>
      <c r="K34" s="16">
        <f t="shared" si="2"/>
        <v>133</v>
      </c>
      <c r="L34" s="17">
        <v>0.6</v>
      </c>
      <c r="M34" s="17">
        <v>114</v>
      </c>
      <c r="N34" s="17">
        <f t="shared" si="3"/>
        <v>114</v>
      </c>
    </row>
    <row r="35" spans="1:14" x14ac:dyDescent="0.25">
      <c r="A35" s="5">
        <v>32</v>
      </c>
      <c r="B35" s="5">
        <v>185</v>
      </c>
      <c r="C35" s="13">
        <v>1</v>
      </c>
      <c r="D35" s="14">
        <v>185</v>
      </c>
      <c r="E35" s="14">
        <f t="shared" si="0"/>
        <v>185</v>
      </c>
      <c r="F35" s="15">
        <v>0.8</v>
      </c>
      <c r="G35" s="15">
        <v>148</v>
      </c>
      <c r="H35" s="15">
        <f t="shared" si="1"/>
        <v>148</v>
      </c>
      <c r="I35" s="16">
        <v>0.7</v>
      </c>
      <c r="J35" s="16">
        <v>129.5</v>
      </c>
      <c r="K35" s="16">
        <f t="shared" si="2"/>
        <v>129.5</v>
      </c>
      <c r="L35" s="17">
        <v>0.6</v>
      </c>
      <c r="M35" s="17">
        <v>111</v>
      </c>
      <c r="N35" s="17">
        <f t="shared" si="3"/>
        <v>111</v>
      </c>
    </row>
    <row r="36" spans="1:14" x14ac:dyDescent="0.25">
      <c r="A36" s="5">
        <v>33</v>
      </c>
      <c r="B36" s="5">
        <v>180</v>
      </c>
      <c r="C36" s="13">
        <v>1</v>
      </c>
      <c r="D36" s="14">
        <v>180</v>
      </c>
      <c r="E36" s="14">
        <f t="shared" si="0"/>
        <v>180</v>
      </c>
      <c r="F36" s="15">
        <v>0.8</v>
      </c>
      <c r="G36" s="15">
        <v>144</v>
      </c>
      <c r="H36" s="15">
        <f t="shared" si="1"/>
        <v>144</v>
      </c>
      <c r="I36" s="16">
        <v>0.7</v>
      </c>
      <c r="J36" s="16">
        <v>125.99999999999999</v>
      </c>
      <c r="K36" s="16">
        <f t="shared" si="2"/>
        <v>125.99999999999999</v>
      </c>
      <c r="L36" s="17">
        <v>0.6</v>
      </c>
      <c r="M36" s="17">
        <v>108</v>
      </c>
      <c r="N36" s="17">
        <f t="shared" si="3"/>
        <v>108</v>
      </c>
    </row>
    <row r="37" spans="1:14" x14ac:dyDescent="0.25">
      <c r="A37" s="5">
        <v>34</v>
      </c>
      <c r="B37" s="5">
        <v>175</v>
      </c>
      <c r="C37" s="13">
        <v>1</v>
      </c>
      <c r="D37" s="14">
        <v>175</v>
      </c>
      <c r="E37" s="14">
        <f t="shared" si="0"/>
        <v>175</v>
      </c>
      <c r="F37" s="15">
        <v>0.8</v>
      </c>
      <c r="G37" s="15">
        <v>140</v>
      </c>
      <c r="H37" s="15">
        <f t="shared" si="1"/>
        <v>140</v>
      </c>
      <c r="I37" s="16">
        <v>0.7</v>
      </c>
      <c r="J37" s="16">
        <v>122.49999999999999</v>
      </c>
      <c r="K37" s="16">
        <f t="shared" si="2"/>
        <v>122.49999999999999</v>
      </c>
      <c r="L37" s="17">
        <v>0.6</v>
      </c>
      <c r="M37" s="17">
        <v>105</v>
      </c>
      <c r="N37" s="17">
        <f t="shared" si="3"/>
        <v>105</v>
      </c>
    </row>
    <row r="38" spans="1:14" x14ac:dyDescent="0.25">
      <c r="A38" s="5">
        <v>35</v>
      </c>
      <c r="B38" s="5">
        <v>170</v>
      </c>
      <c r="C38" s="13">
        <v>1</v>
      </c>
      <c r="D38" s="14">
        <v>170</v>
      </c>
      <c r="E38" s="14">
        <f t="shared" si="0"/>
        <v>170</v>
      </c>
      <c r="F38" s="15">
        <v>0.8</v>
      </c>
      <c r="G38" s="15">
        <v>136</v>
      </c>
      <c r="H38" s="15">
        <f t="shared" si="1"/>
        <v>136</v>
      </c>
      <c r="I38" s="16">
        <v>0.7</v>
      </c>
      <c r="J38" s="16">
        <v>118.99999999999999</v>
      </c>
      <c r="K38" s="16">
        <f t="shared" si="2"/>
        <v>118.99999999999999</v>
      </c>
      <c r="L38" s="17">
        <v>0.6</v>
      </c>
      <c r="M38" s="17">
        <v>102</v>
      </c>
      <c r="N38" s="17">
        <f t="shared" si="3"/>
        <v>102</v>
      </c>
    </row>
    <row r="39" spans="1:14" x14ac:dyDescent="0.25">
      <c r="A39" s="5">
        <v>36</v>
      </c>
      <c r="B39" s="5">
        <v>165</v>
      </c>
      <c r="C39" s="13">
        <v>1</v>
      </c>
      <c r="D39" s="14">
        <v>165</v>
      </c>
      <c r="E39" s="14">
        <f t="shared" si="0"/>
        <v>165</v>
      </c>
      <c r="F39" s="15">
        <v>0.8</v>
      </c>
      <c r="G39" s="15">
        <v>132</v>
      </c>
      <c r="H39" s="15">
        <f t="shared" si="1"/>
        <v>132</v>
      </c>
      <c r="I39" s="16">
        <v>0.7</v>
      </c>
      <c r="J39" s="16">
        <v>115.49999999999999</v>
      </c>
      <c r="K39" s="16">
        <f t="shared" si="2"/>
        <v>115.49999999999999</v>
      </c>
      <c r="L39" s="17">
        <v>0.6</v>
      </c>
      <c r="M39" s="17">
        <v>99</v>
      </c>
      <c r="N39" s="17">
        <f t="shared" si="3"/>
        <v>99</v>
      </c>
    </row>
    <row r="40" spans="1:14" x14ac:dyDescent="0.25">
      <c r="A40" s="5">
        <v>37</v>
      </c>
      <c r="B40" s="5">
        <v>160</v>
      </c>
      <c r="C40" s="13">
        <v>1</v>
      </c>
      <c r="D40" s="14">
        <v>160</v>
      </c>
      <c r="E40" s="14">
        <f t="shared" si="0"/>
        <v>160</v>
      </c>
      <c r="F40" s="15">
        <v>0.8</v>
      </c>
      <c r="G40" s="15">
        <v>128</v>
      </c>
      <c r="H40" s="15">
        <f t="shared" si="1"/>
        <v>128</v>
      </c>
      <c r="I40" s="16">
        <v>0.7</v>
      </c>
      <c r="J40" s="16">
        <v>112</v>
      </c>
      <c r="K40" s="16">
        <f t="shared" si="2"/>
        <v>112</v>
      </c>
      <c r="L40" s="17">
        <v>0.6</v>
      </c>
      <c r="M40" s="17">
        <v>96</v>
      </c>
      <c r="N40" s="17">
        <f t="shared" si="3"/>
        <v>96</v>
      </c>
    </row>
    <row r="41" spans="1:14" x14ac:dyDescent="0.25">
      <c r="A41" s="5">
        <v>38</v>
      </c>
      <c r="B41" s="5">
        <v>155</v>
      </c>
      <c r="C41" s="13">
        <v>1</v>
      </c>
      <c r="D41" s="14">
        <v>155</v>
      </c>
      <c r="E41" s="14">
        <f t="shared" si="0"/>
        <v>155</v>
      </c>
      <c r="F41" s="15">
        <v>0.8</v>
      </c>
      <c r="G41" s="15">
        <v>124</v>
      </c>
      <c r="H41" s="15">
        <f t="shared" si="1"/>
        <v>124</v>
      </c>
      <c r="I41" s="16">
        <v>0.7</v>
      </c>
      <c r="J41" s="16">
        <v>108.5</v>
      </c>
      <c r="K41" s="16">
        <f t="shared" si="2"/>
        <v>108.5</v>
      </c>
      <c r="L41" s="17">
        <v>0.6</v>
      </c>
      <c r="M41" s="17">
        <v>93</v>
      </c>
      <c r="N41" s="17">
        <f t="shared" si="3"/>
        <v>93</v>
      </c>
    </row>
    <row r="42" spans="1:14" x14ac:dyDescent="0.25">
      <c r="A42" s="5">
        <v>39</v>
      </c>
      <c r="B42" s="5">
        <v>150</v>
      </c>
      <c r="C42" s="13">
        <v>1</v>
      </c>
      <c r="D42" s="14">
        <v>150</v>
      </c>
      <c r="E42" s="14">
        <f t="shared" si="0"/>
        <v>150</v>
      </c>
      <c r="F42" s="15">
        <v>0.8</v>
      </c>
      <c r="G42" s="15">
        <v>120</v>
      </c>
      <c r="H42" s="15">
        <f t="shared" si="1"/>
        <v>120</v>
      </c>
      <c r="I42" s="16">
        <v>0.7</v>
      </c>
      <c r="J42" s="16">
        <v>105</v>
      </c>
      <c r="K42" s="16">
        <f t="shared" si="2"/>
        <v>105</v>
      </c>
      <c r="L42" s="17">
        <v>0.6</v>
      </c>
      <c r="M42" s="17">
        <v>90</v>
      </c>
      <c r="N42" s="17">
        <f t="shared" si="3"/>
        <v>90</v>
      </c>
    </row>
    <row r="43" spans="1:14" x14ac:dyDescent="0.25">
      <c r="A43" s="5">
        <v>40</v>
      </c>
      <c r="B43" s="5">
        <v>145</v>
      </c>
      <c r="C43" s="13">
        <v>1</v>
      </c>
      <c r="D43" s="14">
        <v>145</v>
      </c>
      <c r="E43" s="14">
        <f t="shared" si="0"/>
        <v>145</v>
      </c>
      <c r="F43" s="15">
        <v>0.8</v>
      </c>
      <c r="G43" s="15">
        <v>116</v>
      </c>
      <c r="H43" s="15">
        <f t="shared" si="1"/>
        <v>116</v>
      </c>
      <c r="I43" s="16">
        <v>0.7</v>
      </c>
      <c r="J43" s="16">
        <v>101.5</v>
      </c>
      <c r="K43" s="16">
        <f t="shared" si="2"/>
        <v>101.5</v>
      </c>
      <c r="L43" s="17">
        <v>0.6</v>
      </c>
      <c r="M43" s="17">
        <v>87</v>
      </c>
      <c r="N43" s="17">
        <f t="shared" si="3"/>
        <v>87</v>
      </c>
    </row>
  </sheetData>
  <mergeCells count="1">
    <mergeCell ref="C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F236"/>
  <sheetViews>
    <sheetView zoomScale="73" workbookViewId="0">
      <selection activeCell="D3" sqref="D3:D64"/>
    </sheetView>
  </sheetViews>
  <sheetFormatPr defaultRowHeight="15" x14ac:dyDescent="0.25"/>
  <cols>
    <col min="1" max="4" width="22.7109375" style="39" customWidth="1"/>
  </cols>
  <sheetData>
    <row r="1" spans="1:6" x14ac:dyDescent="0.25">
      <c r="A1" s="74" t="s">
        <v>47</v>
      </c>
      <c r="B1" s="74" t="s">
        <v>48</v>
      </c>
      <c r="C1" s="74" t="s">
        <v>49</v>
      </c>
      <c r="D1" s="74" t="s">
        <v>50</v>
      </c>
      <c r="F1" s="18" t="s">
        <v>51</v>
      </c>
    </row>
    <row r="2" spans="1:6" s="1" customFormat="1" x14ac:dyDescent="0.25">
      <c r="A2" s="74">
        <f>COUNTA(A3:A300)</f>
        <v>38</v>
      </c>
      <c r="B2" s="74">
        <f>COUNTA(B3:B300)</f>
        <v>188</v>
      </c>
      <c r="C2" s="74">
        <f>COUNTA(C3:C300)</f>
        <v>5</v>
      </c>
      <c r="D2" s="74">
        <f>COUNTA(D3:D300)</f>
        <v>62</v>
      </c>
      <c r="F2" s="18"/>
    </row>
    <row r="3" spans="1:6" x14ac:dyDescent="0.25">
      <c r="A3" s="47" t="s">
        <v>4048</v>
      </c>
      <c r="B3" s="47" t="s">
        <v>4067</v>
      </c>
      <c r="C3" s="85" t="s">
        <v>3406</v>
      </c>
      <c r="D3" s="47" t="s">
        <v>4072</v>
      </c>
    </row>
    <row r="4" spans="1:6" x14ac:dyDescent="0.25">
      <c r="A4" s="47" t="s">
        <v>4047</v>
      </c>
      <c r="B4" s="47" t="s">
        <v>839</v>
      </c>
      <c r="C4" s="47" t="s">
        <v>4045</v>
      </c>
      <c r="D4" s="47" t="s">
        <v>830</v>
      </c>
    </row>
    <row r="5" spans="1:6" x14ac:dyDescent="0.25">
      <c r="A5" s="47" t="s">
        <v>906</v>
      </c>
      <c r="B5" s="47" t="s">
        <v>895</v>
      </c>
      <c r="C5" s="47" t="s">
        <v>2835</v>
      </c>
      <c r="D5" s="47" t="s">
        <v>1852</v>
      </c>
    </row>
    <row r="6" spans="1:6" x14ac:dyDescent="0.25">
      <c r="A6" s="86" t="s">
        <v>4189</v>
      </c>
      <c r="B6" s="47" t="s">
        <v>4053</v>
      </c>
      <c r="C6" s="47" t="s">
        <v>824</v>
      </c>
      <c r="D6" s="47" t="s">
        <v>3388</v>
      </c>
    </row>
    <row r="7" spans="1:6" x14ac:dyDescent="0.25">
      <c r="A7" s="47" t="s">
        <v>1899</v>
      </c>
      <c r="B7" s="85" t="s">
        <v>3426</v>
      </c>
      <c r="C7" s="47" t="s">
        <v>825</v>
      </c>
      <c r="D7" s="47" t="s">
        <v>833</v>
      </c>
    </row>
    <row r="8" spans="1:6" x14ac:dyDescent="0.25">
      <c r="A8" s="47" t="s">
        <v>909</v>
      </c>
      <c r="B8" s="47" t="s">
        <v>1871</v>
      </c>
      <c r="C8" s="87"/>
      <c r="D8" s="47" t="s">
        <v>4040</v>
      </c>
    </row>
    <row r="9" spans="1:6" x14ac:dyDescent="0.25">
      <c r="A9" s="47" t="s">
        <v>2869</v>
      </c>
      <c r="B9" s="47" t="s">
        <v>2885</v>
      </c>
      <c r="C9" s="85"/>
      <c r="D9" s="86" t="s">
        <v>4184</v>
      </c>
    </row>
    <row r="10" spans="1:6" x14ac:dyDescent="0.25">
      <c r="A10" s="85" t="s">
        <v>3411</v>
      </c>
      <c r="B10" s="47" t="s">
        <v>863</v>
      </c>
      <c r="C10" s="85"/>
      <c r="D10" s="86" t="s">
        <v>4219</v>
      </c>
    </row>
    <row r="11" spans="1:6" x14ac:dyDescent="0.25">
      <c r="A11" s="47" t="s">
        <v>905</v>
      </c>
      <c r="B11" s="47" t="s">
        <v>852</v>
      </c>
      <c r="C11" s="85"/>
      <c r="D11" s="47" t="s">
        <v>1858</v>
      </c>
    </row>
    <row r="12" spans="1:6" x14ac:dyDescent="0.25">
      <c r="A12" s="47" t="s">
        <v>3407</v>
      </c>
      <c r="B12" s="47" t="s">
        <v>850</v>
      </c>
      <c r="C12" s="85"/>
      <c r="D12" s="47" t="s">
        <v>1854</v>
      </c>
    </row>
    <row r="13" spans="1:6" x14ac:dyDescent="0.25">
      <c r="A13" s="86" t="s">
        <v>4193</v>
      </c>
      <c r="B13" s="47" t="s">
        <v>2888</v>
      </c>
      <c r="C13" s="85"/>
      <c r="D13" s="85" t="s">
        <v>3403</v>
      </c>
    </row>
    <row r="14" spans="1:6" x14ac:dyDescent="0.25">
      <c r="A14" s="47" t="s">
        <v>2879</v>
      </c>
      <c r="B14" s="47" t="s">
        <v>871</v>
      </c>
      <c r="C14" s="85"/>
      <c r="D14" s="47" t="s">
        <v>3385</v>
      </c>
    </row>
    <row r="15" spans="1:6" x14ac:dyDescent="0.25">
      <c r="A15" s="47" t="s">
        <v>911</v>
      </c>
      <c r="B15" s="47" t="s">
        <v>2884</v>
      </c>
      <c r="C15" s="85"/>
      <c r="D15" s="85" t="s">
        <v>3401</v>
      </c>
    </row>
    <row r="16" spans="1:6" x14ac:dyDescent="0.25">
      <c r="A16" s="47" t="s">
        <v>907</v>
      </c>
      <c r="B16" s="47" t="s">
        <v>867</v>
      </c>
      <c r="C16" s="85"/>
      <c r="D16" s="47" t="s">
        <v>826</v>
      </c>
    </row>
    <row r="17" spans="1:4" x14ac:dyDescent="0.25">
      <c r="A17" s="85" t="s">
        <v>3410</v>
      </c>
      <c r="B17" s="47" t="s">
        <v>880</v>
      </c>
      <c r="C17" s="85"/>
      <c r="D17" s="47" t="s">
        <v>3390</v>
      </c>
    </row>
    <row r="18" spans="1:4" x14ac:dyDescent="0.25">
      <c r="A18" s="47" t="s">
        <v>4049</v>
      </c>
      <c r="B18" s="47" t="s">
        <v>1874</v>
      </c>
      <c r="C18" s="85"/>
      <c r="D18" s="47" t="s">
        <v>3387</v>
      </c>
    </row>
    <row r="19" spans="1:4" x14ac:dyDescent="0.25">
      <c r="A19" s="47" t="s">
        <v>4050</v>
      </c>
      <c r="B19" s="47" t="s">
        <v>1881</v>
      </c>
      <c r="C19" s="85"/>
      <c r="D19" s="47" t="s">
        <v>4041</v>
      </c>
    </row>
    <row r="20" spans="1:4" x14ac:dyDescent="0.25">
      <c r="A20" s="47" t="s">
        <v>1897</v>
      </c>
      <c r="B20" s="47" t="s">
        <v>4059</v>
      </c>
      <c r="C20" s="85"/>
      <c r="D20" s="86" t="s">
        <v>4185</v>
      </c>
    </row>
    <row r="21" spans="1:4" x14ac:dyDescent="0.25">
      <c r="A21" s="47" t="s">
        <v>2867</v>
      </c>
      <c r="B21" s="47" t="s">
        <v>897</v>
      </c>
      <c r="C21" s="85"/>
      <c r="D21" s="47" t="s">
        <v>4073</v>
      </c>
    </row>
    <row r="22" spans="1:4" x14ac:dyDescent="0.25">
      <c r="A22" s="47" t="s">
        <v>2865</v>
      </c>
      <c r="B22" s="47" t="s">
        <v>1887</v>
      </c>
      <c r="C22" s="85"/>
      <c r="D22" s="47" t="s">
        <v>1857</v>
      </c>
    </row>
    <row r="23" spans="1:4" x14ac:dyDescent="0.25">
      <c r="A23" s="47" t="s">
        <v>910</v>
      </c>
      <c r="B23" s="47" t="s">
        <v>856</v>
      </c>
      <c r="C23" s="85"/>
      <c r="D23" s="47" t="s">
        <v>829</v>
      </c>
    </row>
    <row r="24" spans="1:4" x14ac:dyDescent="0.25">
      <c r="A24" s="86" t="s">
        <v>4192</v>
      </c>
      <c r="B24" s="47" t="s">
        <v>857</v>
      </c>
      <c r="C24" s="85"/>
      <c r="D24" s="85" t="s">
        <v>3396</v>
      </c>
    </row>
    <row r="25" spans="1:4" x14ac:dyDescent="0.25">
      <c r="A25" s="86" t="s">
        <v>4191</v>
      </c>
      <c r="B25" s="86" t="s">
        <v>4203</v>
      </c>
      <c r="C25" s="85"/>
      <c r="D25" s="47" t="s">
        <v>832</v>
      </c>
    </row>
    <row r="26" spans="1:4" x14ac:dyDescent="0.25">
      <c r="A26" s="47" t="s">
        <v>1898</v>
      </c>
      <c r="B26" s="86" t="s">
        <v>4216</v>
      </c>
      <c r="C26" s="85"/>
      <c r="D26" s="47" t="s">
        <v>3391</v>
      </c>
    </row>
    <row r="27" spans="1:4" x14ac:dyDescent="0.25">
      <c r="A27" s="47" t="s">
        <v>4046</v>
      </c>
      <c r="B27" s="47" t="s">
        <v>842</v>
      </c>
      <c r="C27" s="85"/>
      <c r="D27" s="47" t="s">
        <v>834</v>
      </c>
    </row>
    <row r="28" spans="1:4" x14ac:dyDescent="0.25">
      <c r="A28" s="47" t="s">
        <v>2868</v>
      </c>
      <c r="B28" s="47" t="s">
        <v>2883</v>
      </c>
      <c r="C28" s="85"/>
      <c r="D28" s="85" t="s">
        <v>3397</v>
      </c>
    </row>
    <row r="29" spans="1:4" x14ac:dyDescent="0.25">
      <c r="A29" s="47" t="s">
        <v>908</v>
      </c>
      <c r="B29" s="47" t="s">
        <v>3412</v>
      </c>
      <c r="C29" s="85"/>
      <c r="D29" s="85" t="s">
        <v>3399</v>
      </c>
    </row>
    <row r="30" spans="1:4" x14ac:dyDescent="0.25">
      <c r="A30" s="47" t="s">
        <v>2876</v>
      </c>
      <c r="B30" s="47" t="s">
        <v>901</v>
      </c>
      <c r="C30" s="85"/>
      <c r="D30" s="85" t="s">
        <v>3402</v>
      </c>
    </row>
    <row r="31" spans="1:4" x14ac:dyDescent="0.25">
      <c r="A31" s="47" t="s">
        <v>903</v>
      </c>
      <c r="B31" s="86" t="s">
        <v>4206</v>
      </c>
      <c r="C31" s="85"/>
      <c r="D31" s="85" t="s">
        <v>3400</v>
      </c>
    </row>
    <row r="32" spans="1:4" x14ac:dyDescent="0.25">
      <c r="A32" s="47" t="s">
        <v>1895</v>
      </c>
      <c r="B32" s="85" t="s">
        <v>3427</v>
      </c>
      <c r="C32" s="85"/>
      <c r="D32" s="86" t="s">
        <v>4220</v>
      </c>
    </row>
    <row r="33" spans="1:4" x14ac:dyDescent="0.25">
      <c r="A33" s="47" t="s">
        <v>3408</v>
      </c>
      <c r="B33" s="47" t="s">
        <v>4054</v>
      </c>
      <c r="C33" s="85"/>
      <c r="D33" s="47" t="s">
        <v>828</v>
      </c>
    </row>
    <row r="34" spans="1:4" x14ac:dyDescent="0.25">
      <c r="A34" s="47" t="s">
        <v>2878</v>
      </c>
      <c r="B34" s="47" t="s">
        <v>1860</v>
      </c>
      <c r="C34" s="85"/>
      <c r="D34" s="47" t="s">
        <v>2837</v>
      </c>
    </row>
    <row r="35" spans="1:4" x14ac:dyDescent="0.25">
      <c r="A35" s="47" t="s">
        <v>904</v>
      </c>
      <c r="B35" s="86" t="s">
        <v>4194</v>
      </c>
      <c r="C35" s="85"/>
      <c r="D35" s="47" t="s">
        <v>3384</v>
      </c>
    </row>
    <row r="36" spans="1:4" x14ac:dyDescent="0.25">
      <c r="A36" s="47" t="s">
        <v>2866</v>
      </c>
      <c r="B36" s="47" t="s">
        <v>840</v>
      </c>
      <c r="C36" s="85"/>
      <c r="D36" s="47" t="s">
        <v>2836</v>
      </c>
    </row>
    <row r="37" spans="1:4" x14ac:dyDescent="0.25">
      <c r="A37" s="78" t="s">
        <v>1896</v>
      </c>
      <c r="B37" s="47" t="s">
        <v>1865</v>
      </c>
      <c r="C37" s="85"/>
      <c r="D37" s="47" t="s">
        <v>4042</v>
      </c>
    </row>
    <row r="38" spans="1:4" x14ac:dyDescent="0.25">
      <c r="A38" s="75" t="s">
        <v>4190</v>
      </c>
      <c r="B38" s="47" t="s">
        <v>887</v>
      </c>
      <c r="C38" s="85"/>
      <c r="D38" s="86" t="s">
        <v>4188</v>
      </c>
    </row>
    <row r="39" spans="1:4" x14ac:dyDescent="0.25">
      <c r="A39" s="78" t="s">
        <v>2877</v>
      </c>
      <c r="B39" s="85" t="s">
        <v>3422</v>
      </c>
      <c r="C39" s="85"/>
      <c r="D39" s="47" t="s">
        <v>831</v>
      </c>
    </row>
    <row r="40" spans="1:4" x14ac:dyDescent="0.25">
      <c r="A40" s="78" t="s">
        <v>3409</v>
      </c>
      <c r="B40" s="47" t="s">
        <v>859</v>
      </c>
      <c r="C40" s="85"/>
      <c r="D40" s="85" t="s">
        <v>3404</v>
      </c>
    </row>
    <row r="41" spans="1:4" x14ac:dyDescent="0.25">
      <c r="A41" s="78"/>
      <c r="B41" s="47" t="s">
        <v>4052</v>
      </c>
      <c r="C41" s="85"/>
      <c r="D41" s="85" t="s">
        <v>3394</v>
      </c>
    </row>
    <row r="42" spans="1:4" x14ac:dyDescent="0.25">
      <c r="A42" s="88"/>
      <c r="B42" s="47" t="s">
        <v>883</v>
      </c>
      <c r="C42" s="85"/>
      <c r="D42" s="47" t="s">
        <v>3383</v>
      </c>
    </row>
    <row r="43" spans="1:4" x14ac:dyDescent="0.25">
      <c r="A43" s="88"/>
      <c r="B43" s="47" t="s">
        <v>879</v>
      </c>
      <c r="C43" s="85"/>
      <c r="D43" s="47" t="s">
        <v>1853</v>
      </c>
    </row>
    <row r="44" spans="1:4" x14ac:dyDescent="0.25">
      <c r="A44" s="88"/>
      <c r="B44" s="47" t="s">
        <v>4051</v>
      </c>
      <c r="C44" s="85"/>
      <c r="D44" s="86" t="s">
        <v>4187</v>
      </c>
    </row>
    <row r="45" spans="1:4" x14ac:dyDescent="0.25">
      <c r="A45" s="88"/>
      <c r="B45" s="47" t="s">
        <v>3417</v>
      </c>
      <c r="C45" s="85"/>
      <c r="D45" s="47" t="s">
        <v>1851</v>
      </c>
    </row>
    <row r="46" spans="1:4" x14ac:dyDescent="0.25">
      <c r="A46" s="88"/>
      <c r="B46" s="47" t="s">
        <v>2864</v>
      </c>
      <c r="C46" s="85"/>
      <c r="D46" s="86" t="s">
        <v>4186</v>
      </c>
    </row>
    <row r="47" spans="1:4" x14ac:dyDescent="0.25">
      <c r="A47" s="88"/>
      <c r="B47" s="86"/>
      <c r="C47" s="85"/>
      <c r="D47" s="47" t="s">
        <v>1856</v>
      </c>
    </row>
    <row r="48" spans="1:4" x14ac:dyDescent="0.25">
      <c r="A48" s="88"/>
      <c r="B48" s="47" t="s">
        <v>928</v>
      </c>
      <c r="C48" s="85"/>
      <c r="D48" s="47" t="s">
        <v>4044</v>
      </c>
    </row>
    <row r="49" spans="1:4" x14ac:dyDescent="0.25">
      <c r="A49" s="85"/>
      <c r="B49" s="47" t="s">
        <v>2862</v>
      </c>
      <c r="C49" s="85"/>
      <c r="D49" s="47" t="s">
        <v>4043</v>
      </c>
    </row>
    <row r="50" spans="1:4" x14ac:dyDescent="0.25">
      <c r="A50" s="85"/>
      <c r="B50" s="47" t="s">
        <v>868</v>
      </c>
      <c r="C50" s="85"/>
      <c r="D50" s="47" t="s">
        <v>4039</v>
      </c>
    </row>
    <row r="51" spans="1:4" x14ac:dyDescent="0.25">
      <c r="A51" s="85"/>
      <c r="B51" s="47" t="s">
        <v>1868</v>
      </c>
      <c r="C51" s="85"/>
      <c r="D51" s="85" t="s">
        <v>3405</v>
      </c>
    </row>
    <row r="52" spans="1:4" x14ac:dyDescent="0.25">
      <c r="A52" s="85"/>
      <c r="B52" s="47" t="s">
        <v>4056</v>
      </c>
      <c r="C52" s="85"/>
      <c r="D52" s="85" t="s">
        <v>3395</v>
      </c>
    </row>
    <row r="53" spans="1:4" x14ac:dyDescent="0.25">
      <c r="A53" s="85"/>
      <c r="B53" s="47" t="s">
        <v>2873</v>
      </c>
      <c r="C53" s="85"/>
      <c r="D53" s="47" t="s">
        <v>1855</v>
      </c>
    </row>
    <row r="54" spans="1:4" x14ac:dyDescent="0.25">
      <c r="A54" s="85"/>
      <c r="B54" s="47" t="s">
        <v>870</v>
      </c>
      <c r="C54" s="85"/>
      <c r="D54" s="85" t="s">
        <v>3393</v>
      </c>
    </row>
    <row r="55" spans="1:4" x14ac:dyDescent="0.25">
      <c r="A55" s="85"/>
      <c r="B55" s="47" t="s">
        <v>4070</v>
      </c>
      <c r="C55" s="85"/>
      <c r="D55" s="47" t="s">
        <v>3386</v>
      </c>
    </row>
    <row r="56" spans="1:4" x14ac:dyDescent="0.25">
      <c r="A56" s="85"/>
      <c r="B56" s="86" t="s">
        <v>4196</v>
      </c>
      <c r="C56" s="85"/>
      <c r="D56" s="78" t="s">
        <v>2838</v>
      </c>
    </row>
    <row r="57" spans="1:4" x14ac:dyDescent="0.25">
      <c r="A57" s="85"/>
      <c r="B57" s="47" t="s">
        <v>4061</v>
      </c>
      <c r="C57" s="85"/>
      <c r="D57" s="89" t="s">
        <v>3398</v>
      </c>
    </row>
    <row r="58" spans="1:4" x14ac:dyDescent="0.25">
      <c r="A58" s="85"/>
      <c r="B58" s="86" t="s">
        <v>4204</v>
      </c>
      <c r="C58" s="85"/>
      <c r="D58" s="78" t="s">
        <v>827</v>
      </c>
    </row>
    <row r="59" spans="1:4" x14ac:dyDescent="0.25">
      <c r="A59" s="85"/>
      <c r="B59" s="47" t="s">
        <v>892</v>
      </c>
      <c r="C59" s="85"/>
      <c r="D59" s="78" t="s">
        <v>4038</v>
      </c>
    </row>
    <row r="60" spans="1:4" x14ac:dyDescent="0.25">
      <c r="A60" s="85"/>
      <c r="B60" s="47" t="s">
        <v>4058</v>
      </c>
      <c r="C60" s="85"/>
      <c r="D60" s="75" t="s">
        <v>4218</v>
      </c>
    </row>
    <row r="61" spans="1:4" x14ac:dyDescent="0.25">
      <c r="A61" s="85"/>
      <c r="B61" s="47" t="s">
        <v>3418</v>
      </c>
      <c r="C61" s="85"/>
      <c r="D61" s="78" t="s">
        <v>3392</v>
      </c>
    </row>
    <row r="62" spans="1:4" x14ac:dyDescent="0.25">
      <c r="A62" s="85"/>
      <c r="B62" s="47" t="s">
        <v>1877</v>
      </c>
      <c r="C62" s="85"/>
      <c r="D62" s="78" t="s">
        <v>3389</v>
      </c>
    </row>
    <row r="63" spans="1:4" x14ac:dyDescent="0.25">
      <c r="A63" s="85"/>
      <c r="B63" s="47" t="s">
        <v>4062</v>
      </c>
      <c r="C63" s="85"/>
      <c r="D63" s="75" t="s">
        <v>4183</v>
      </c>
    </row>
    <row r="64" spans="1:4" x14ac:dyDescent="0.25">
      <c r="A64" s="85"/>
      <c r="B64" s="86" t="s">
        <v>4214</v>
      </c>
      <c r="C64" s="85"/>
      <c r="D64" s="78" t="s">
        <v>1859</v>
      </c>
    </row>
    <row r="65" spans="1:4" x14ac:dyDescent="0.25">
      <c r="A65" s="85"/>
      <c r="B65" s="47" t="s">
        <v>2880</v>
      </c>
      <c r="C65" s="85"/>
      <c r="D65" s="88"/>
    </row>
    <row r="66" spans="1:4" x14ac:dyDescent="0.25">
      <c r="A66" s="85"/>
      <c r="B66" s="47" t="s">
        <v>838</v>
      </c>
      <c r="C66" s="85"/>
      <c r="D66" s="88"/>
    </row>
    <row r="67" spans="1:4" x14ac:dyDescent="0.25">
      <c r="A67" s="85"/>
      <c r="B67" s="47" t="s">
        <v>885</v>
      </c>
      <c r="C67" s="85"/>
      <c r="D67" s="88"/>
    </row>
    <row r="68" spans="1:4" x14ac:dyDescent="0.25">
      <c r="A68" s="85"/>
      <c r="B68" s="85" t="s">
        <v>3430</v>
      </c>
      <c r="C68" s="85"/>
      <c r="D68" s="88"/>
    </row>
    <row r="69" spans="1:4" x14ac:dyDescent="0.25">
      <c r="A69" s="85"/>
      <c r="B69" s="86" t="s">
        <v>4207</v>
      </c>
      <c r="C69" s="85"/>
      <c r="D69" s="88"/>
    </row>
    <row r="70" spans="1:4" x14ac:dyDescent="0.25">
      <c r="A70" s="85"/>
      <c r="B70" s="47" t="s">
        <v>862</v>
      </c>
      <c r="C70" s="85"/>
      <c r="D70" s="88"/>
    </row>
    <row r="71" spans="1:4" x14ac:dyDescent="0.25">
      <c r="A71" s="85"/>
      <c r="B71" s="47" t="s">
        <v>3415</v>
      </c>
      <c r="C71" s="85"/>
      <c r="D71" s="88"/>
    </row>
    <row r="72" spans="1:4" x14ac:dyDescent="0.25">
      <c r="A72" s="85"/>
      <c r="B72" s="86" t="s">
        <v>4197</v>
      </c>
      <c r="C72" s="85"/>
      <c r="D72" s="88"/>
    </row>
    <row r="73" spans="1:4" x14ac:dyDescent="0.25">
      <c r="A73" s="85"/>
      <c r="B73" s="86" t="s">
        <v>4215</v>
      </c>
      <c r="C73" s="85"/>
      <c r="D73" s="88"/>
    </row>
    <row r="74" spans="1:4" x14ac:dyDescent="0.25">
      <c r="A74" s="85"/>
      <c r="B74" s="47" t="s">
        <v>884</v>
      </c>
      <c r="C74" s="85"/>
      <c r="D74" s="88"/>
    </row>
    <row r="75" spans="1:4" x14ac:dyDescent="0.25">
      <c r="A75" s="85"/>
      <c r="B75" s="47" t="s">
        <v>2860</v>
      </c>
      <c r="C75" s="85"/>
      <c r="D75" s="88"/>
    </row>
    <row r="76" spans="1:4" x14ac:dyDescent="0.25">
      <c r="A76" s="85"/>
      <c r="B76" s="47" t="s">
        <v>889</v>
      </c>
      <c r="C76" s="85"/>
      <c r="D76" s="88"/>
    </row>
    <row r="77" spans="1:4" x14ac:dyDescent="0.25">
      <c r="A77" s="85"/>
      <c r="B77" s="47" t="s">
        <v>875</v>
      </c>
      <c r="C77" s="85"/>
      <c r="D77" s="88"/>
    </row>
    <row r="78" spans="1:4" x14ac:dyDescent="0.25">
      <c r="A78" s="85"/>
      <c r="B78" s="47" t="s">
        <v>835</v>
      </c>
      <c r="C78" s="85"/>
      <c r="D78" s="88"/>
    </row>
    <row r="79" spans="1:4" x14ac:dyDescent="0.25">
      <c r="A79" s="85"/>
      <c r="B79" s="47" t="s">
        <v>876</v>
      </c>
      <c r="C79" s="85"/>
      <c r="D79" s="88"/>
    </row>
    <row r="80" spans="1:4" x14ac:dyDescent="0.25">
      <c r="A80" s="85"/>
      <c r="B80" s="85" t="s">
        <v>3423</v>
      </c>
      <c r="C80" s="85"/>
      <c r="D80" s="85"/>
    </row>
    <row r="81" spans="1:4" x14ac:dyDescent="0.25">
      <c r="A81" s="85"/>
      <c r="B81" s="47" t="s">
        <v>1863</v>
      </c>
      <c r="C81" s="85"/>
      <c r="D81" s="85"/>
    </row>
    <row r="82" spans="1:4" x14ac:dyDescent="0.25">
      <c r="A82" s="85"/>
      <c r="B82" s="47" t="s">
        <v>882</v>
      </c>
      <c r="C82" s="85"/>
      <c r="D82" s="85"/>
    </row>
    <row r="83" spans="1:4" x14ac:dyDescent="0.25">
      <c r="A83" s="85"/>
      <c r="B83" s="85" t="s">
        <v>3429</v>
      </c>
      <c r="C83" s="85"/>
      <c r="D83" s="85"/>
    </row>
    <row r="84" spans="1:4" x14ac:dyDescent="0.25">
      <c r="A84" s="85"/>
      <c r="B84" s="47" t="s">
        <v>860</v>
      </c>
      <c r="C84" s="85"/>
      <c r="D84" s="85"/>
    </row>
    <row r="85" spans="1:4" x14ac:dyDescent="0.25">
      <c r="A85" s="85"/>
      <c r="B85" s="86" t="s">
        <v>4201</v>
      </c>
      <c r="C85" s="85"/>
      <c r="D85" s="85"/>
    </row>
    <row r="86" spans="1:4" x14ac:dyDescent="0.25">
      <c r="A86" s="85"/>
      <c r="B86" s="85" t="s">
        <v>3421</v>
      </c>
      <c r="C86" s="85"/>
      <c r="D86" s="85"/>
    </row>
    <row r="87" spans="1:4" x14ac:dyDescent="0.25">
      <c r="A87" s="85"/>
      <c r="B87" s="47" t="s">
        <v>3420</v>
      </c>
      <c r="C87" s="85"/>
      <c r="D87" s="85"/>
    </row>
    <row r="88" spans="1:4" x14ac:dyDescent="0.25">
      <c r="A88" s="85"/>
      <c r="B88" s="47" t="s">
        <v>861</v>
      </c>
      <c r="C88" s="85"/>
      <c r="D88" s="85"/>
    </row>
    <row r="89" spans="1:4" x14ac:dyDescent="0.25">
      <c r="A89" s="85"/>
      <c r="B89" s="47" t="s">
        <v>841</v>
      </c>
      <c r="C89" s="85"/>
      <c r="D89" s="85"/>
    </row>
    <row r="90" spans="1:4" x14ac:dyDescent="0.25">
      <c r="A90" s="85"/>
      <c r="B90" s="47" t="s">
        <v>1882</v>
      </c>
      <c r="C90" s="85"/>
      <c r="D90" s="85"/>
    </row>
    <row r="91" spans="1:4" x14ac:dyDescent="0.25">
      <c r="A91" s="85"/>
      <c r="B91" s="47" t="s">
        <v>894</v>
      </c>
      <c r="C91" s="85"/>
      <c r="D91" s="85"/>
    </row>
    <row r="92" spans="1:4" x14ac:dyDescent="0.25">
      <c r="A92" s="85"/>
      <c r="B92" s="86" t="s">
        <v>4211</v>
      </c>
      <c r="C92" s="85"/>
      <c r="D92" s="85"/>
    </row>
    <row r="93" spans="1:4" x14ac:dyDescent="0.25">
      <c r="A93" s="85"/>
      <c r="B93" s="47" t="s">
        <v>4071</v>
      </c>
      <c r="C93" s="85"/>
      <c r="D93" s="85"/>
    </row>
    <row r="94" spans="1:4" x14ac:dyDescent="0.25">
      <c r="A94" s="85"/>
      <c r="B94" s="47" t="s">
        <v>843</v>
      </c>
      <c r="C94" s="85"/>
      <c r="D94" s="85"/>
    </row>
    <row r="95" spans="1:4" x14ac:dyDescent="0.25">
      <c r="A95" s="85"/>
      <c r="B95" s="47" t="s">
        <v>4055</v>
      </c>
      <c r="C95" s="85"/>
      <c r="D95" s="85"/>
    </row>
    <row r="96" spans="1:4" x14ac:dyDescent="0.25">
      <c r="A96" s="85"/>
      <c r="B96" s="86" t="s">
        <v>4217</v>
      </c>
      <c r="C96" s="85"/>
      <c r="D96" s="85"/>
    </row>
    <row r="97" spans="1:4" x14ac:dyDescent="0.25">
      <c r="A97" s="85"/>
      <c r="B97" s="47" t="s">
        <v>865</v>
      </c>
      <c r="C97" s="85"/>
      <c r="D97" s="85"/>
    </row>
    <row r="98" spans="1:4" x14ac:dyDescent="0.25">
      <c r="A98" s="85"/>
      <c r="B98" s="86" t="s">
        <v>4202</v>
      </c>
      <c r="C98" s="85"/>
      <c r="D98" s="85"/>
    </row>
    <row r="99" spans="1:4" x14ac:dyDescent="0.25">
      <c r="A99" s="85"/>
      <c r="B99" s="47" t="s">
        <v>878</v>
      </c>
      <c r="C99" s="85"/>
      <c r="D99" s="85"/>
    </row>
    <row r="100" spans="1:4" x14ac:dyDescent="0.25">
      <c r="A100" s="85"/>
      <c r="B100" s="47" t="s">
        <v>4060</v>
      </c>
      <c r="C100" s="85"/>
      <c r="D100" s="85"/>
    </row>
    <row r="101" spans="1:4" x14ac:dyDescent="0.25">
      <c r="A101" s="85"/>
      <c r="B101" s="47" t="s">
        <v>858</v>
      </c>
      <c r="C101" s="85"/>
      <c r="D101" s="85"/>
    </row>
    <row r="102" spans="1:4" x14ac:dyDescent="0.25">
      <c r="A102" s="85"/>
      <c r="B102" s="86" t="s">
        <v>4200</v>
      </c>
      <c r="C102" s="85"/>
      <c r="D102" s="85"/>
    </row>
    <row r="103" spans="1:4" x14ac:dyDescent="0.25">
      <c r="A103" s="85"/>
      <c r="B103" s="47" t="s">
        <v>854</v>
      </c>
      <c r="C103" s="85"/>
      <c r="D103" s="85"/>
    </row>
    <row r="104" spans="1:4" x14ac:dyDescent="0.25">
      <c r="A104" s="85"/>
      <c r="B104" s="47" t="s">
        <v>4057</v>
      </c>
      <c r="C104" s="85"/>
      <c r="D104" s="85"/>
    </row>
    <row r="105" spans="1:4" x14ac:dyDescent="0.25">
      <c r="A105" s="85"/>
      <c r="B105" s="86" t="s">
        <v>4208</v>
      </c>
      <c r="C105" s="85"/>
      <c r="D105" s="85"/>
    </row>
    <row r="106" spans="1:4" x14ac:dyDescent="0.25">
      <c r="A106" s="85"/>
      <c r="B106" s="47" t="s">
        <v>1873</v>
      </c>
      <c r="C106" s="85"/>
      <c r="D106" s="85"/>
    </row>
    <row r="107" spans="1:4" x14ac:dyDescent="0.25">
      <c r="A107" s="85"/>
      <c r="B107" s="47" t="s">
        <v>1889</v>
      </c>
      <c r="C107" s="85"/>
      <c r="D107" s="85"/>
    </row>
    <row r="108" spans="1:4" x14ac:dyDescent="0.25">
      <c r="A108" s="85"/>
      <c r="B108" s="47" t="s">
        <v>1890</v>
      </c>
      <c r="C108" s="85"/>
      <c r="D108" s="85"/>
    </row>
    <row r="109" spans="1:4" x14ac:dyDescent="0.25">
      <c r="A109" s="85"/>
      <c r="B109" s="47" t="s">
        <v>845</v>
      </c>
      <c r="C109" s="85"/>
      <c r="D109" s="85"/>
    </row>
    <row r="110" spans="1:4" x14ac:dyDescent="0.25">
      <c r="A110" s="85"/>
      <c r="B110" s="47" t="s">
        <v>1869</v>
      </c>
      <c r="C110" s="85"/>
      <c r="D110" s="85"/>
    </row>
    <row r="111" spans="1:4" x14ac:dyDescent="0.25">
      <c r="A111" s="85"/>
      <c r="B111" s="86" t="s">
        <v>4212</v>
      </c>
      <c r="C111" s="85"/>
      <c r="D111" s="85"/>
    </row>
    <row r="112" spans="1:4" x14ac:dyDescent="0.25">
      <c r="A112" s="85"/>
      <c r="B112" s="47" t="s">
        <v>3419</v>
      </c>
      <c r="C112" s="85"/>
      <c r="D112" s="85"/>
    </row>
    <row r="113" spans="1:4" x14ac:dyDescent="0.25">
      <c r="A113" s="85"/>
      <c r="B113" s="47" t="s">
        <v>3414</v>
      </c>
      <c r="C113" s="85"/>
      <c r="D113" s="85"/>
    </row>
    <row r="114" spans="1:4" x14ac:dyDescent="0.25">
      <c r="A114" s="85"/>
      <c r="B114" s="47" t="s">
        <v>1883</v>
      </c>
      <c r="C114" s="85"/>
      <c r="D114" s="85"/>
    </row>
    <row r="115" spans="1:4" x14ac:dyDescent="0.25">
      <c r="A115" s="85"/>
      <c r="B115" s="47" t="s">
        <v>2881</v>
      </c>
      <c r="C115" s="85"/>
      <c r="D115" s="85"/>
    </row>
    <row r="116" spans="1:4" x14ac:dyDescent="0.25">
      <c r="A116" s="85"/>
      <c r="B116" s="47" t="s">
        <v>4068</v>
      </c>
      <c r="C116" s="85"/>
      <c r="D116" s="85"/>
    </row>
    <row r="117" spans="1:4" x14ac:dyDescent="0.25">
      <c r="A117" s="85"/>
      <c r="B117" s="86" t="s">
        <v>4198</v>
      </c>
      <c r="C117" s="85"/>
      <c r="D117" s="85"/>
    </row>
    <row r="118" spans="1:4" x14ac:dyDescent="0.25">
      <c r="A118" s="85"/>
      <c r="B118" s="47" t="s">
        <v>1888</v>
      </c>
      <c r="C118" s="85"/>
      <c r="D118" s="85"/>
    </row>
    <row r="119" spans="1:4" x14ac:dyDescent="0.25">
      <c r="A119" s="85"/>
      <c r="B119" s="47" t="s">
        <v>1862</v>
      </c>
      <c r="C119" s="85"/>
      <c r="D119" s="85"/>
    </row>
    <row r="120" spans="1:4" x14ac:dyDescent="0.25">
      <c r="A120" s="85"/>
      <c r="B120" s="47" t="s">
        <v>3416</v>
      </c>
      <c r="C120" s="85"/>
      <c r="D120" s="85"/>
    </row>
    <row r="121" spans="1:4" x14ac:dyDescent="0.25">
      <c r="A121" s="85"/>
      <c r="B121" s="47" t="s">
        <v>837</v>
      </c>
      <c r="C121" s="85"/>
      <c r="D121" s="85"/>
    </row>
    <row r="122" spans="1:4" x14ac:dyDescent="0.25">
      <c r="A122" s="85"/>
      <c r="B122" s="47" t="s">
        <v>2882</v>
      </c>
      <c r="C122" s="85"/>
      <c r="D122" s="85"/>
    </row>
    <row r="123" spans="1:4" x14ac:dyDescent="0.25">
      <c r="A123" s="85"/>
      <c r="B123" s="47" t="s">
        <v>874</v>
      </c>
      <c r="C123" s="85"/>
      <c r="D123" s="85"/>
    </row>
    <row r="124" spans="1:4" x14ac:dyDescent="0.25">
      <c r="A124" s="85"/>
      <c r="B124" s="47" t="s">
        <v>877</v>
      </c>
      <c r="C124" s="85"/>
      <c r="D124" s="85"/>
    </row>
    <row r="125" spans="1:4" x14ac:dyDescent="0.25">
      <c r="A125" s="85"/>
      <c r="B125" s="47" t="s">
        <v>844</v>
      </c>
      <c r="C125" s="85"/>
      <c r="D125" s="85"/>
    </row>
    <row r="126" spans="1:4" x14ac:dyDescent="0.25">
      <c r="A126" s="85"/>
      <c r="B126" s="47" t="s">
        <v>881</v>
      </c>
      <c r="C126" s="85"/>
      <c r="D126" s="85"/>
    </row>
    <row r="127" spans="1:4" x14ac:dyDescent="0.25">
      <c r="A127" s="85"/>
      <c r="B127" s="47" t="s">
        <v>896</v>
      </c>
      <c r="C127" s="85"/>
      <c r="D127" s="85"/>
    </row>
    <row r="128" spans="1:4" x14ac:dyDescent="0.25">
      <c r="A128" s="85"/>
      <c r="B128" s="47" t="s">
        <v>891</v>
      </c>
      <c r="C128" s="85"/>
      <c r="D128" s="85"/>
    </row>
    <row r="129" spans="1:4" x14ac:dyDescent="0.25">
      <c r="A129" s="85"/>
      <c r="B129" s="47" t="s">
        <v>1864</v>
      </c>
      <c r="C129" s="85"/>
      <c r="D129" s="85"/>
    </row>
    <row r="130" spans="1:4" x14ac:dyDescent="0.25">
      <c r="A130" s="85"/>
      <c r="B130" s="47" t="s">
        <v>855</v>
      </c>
      <c r="C130" s="85"/>
      <c r="D130" s="85"/>
    </row>
    <row r="131" spans="1:4" x14ac:dyDescent="0.25">
      <c r="A131" s="85"/>
      <c r="B131" s="47" t="s">
        <v>846</v>
      </c>
      <c r="C131" s="85"/>
      <c r="D131" s="85"/>
    </row>
    <row r="132" spans="1:4" x14ac:dyDescent="0.25">
      <c r="A132" s="85"/>
      <c r="B132" s="47" t="s">
        <v>899</v>
      </c>
      <c r="C132" s="85"/>
      <c r="D132" s="85"/>
    </row>
    <row r="133" spans="1:4" x14ac:dyDescent="0.25">
      <c r="A133" s="85"/>
      <c r="B133" s="47" t="s">
        <v>1861</v>
      </c>
      <c r="C133" s="85"/>
      <c r="D133" s="85"/>
    </row>
    <row r="134" spans="1:4" x14ac:dyDescent="0.25">
      <c r="A134" s="85"/>
      <c r="B134" s="47" t="s">
        <v>869</v>
      </c>
      <c r="C134" s="85"/>
      <c r="D134" s="85"/>
    </row>
    <row r="135" spans="1:4" x14ac:dyDescent="0.25">
      <c r="A135" s="85"/>
      <c r="B135" s="47" t="s">
        <v>4069</v>
      </c>
      <c r="C135" s="85"/>
      <c r="D135" s="85"/>
    </row>
    <row r="136" spans="1:4" x14ac:dyDescent="0.25">
      <c r="A136" s="85"/>
      <c r="B136" s="47" t="s">
        <v>2887</v>
      </c>
      <c r="C136" s="85"/>
      <c r="D136" s="85"/>
    </row>
    <row r="137" spans="1:4" x14ac:dyDescent="0.25">
      <c r="A137" s="85"/>
      <c r="B137" s="47" t="s">
        <v>1886</v>
      </c>
      <c r="C137" s="85"/>
      <c r="D137" s="85"/>
    </row>
    <row r="138" spans="1:4" x14ac:dyDescent="0.25">
      <c r="A138" s="85"/>
      <c r="B138" s="47" t="s">
        <v>1870</v>
      </c>
      <c r="C138" s="85"/>
      <c r="D138" s="85"/>
    </row>
    <row r="139" spans="1:4" x14ac:dyDescent="0.25">
      <c r="A139" s="85"/>
      <c r="B139" s="47" t="s">
        <v>1879</v>
      </c>
      <c r="C139" s="85"/>
      <c r="D139" s="85"/>
    </row>
    <row r="140" spans="1:4" x14ac:dyDescent="0.25">
      <c r="A140" s="85"/>
      <c r="B140" s="47" t="s">
        <v>3413</v>
      </c>
      <c r="C140" s="85"/>
      <c r="D140" s="85"/>
    </row>
    <row r="141" spans="1:4" x14ac:dyDescent="0.25">
      <c r="A141" s="85"/>
      <c r="B141" s="47" t="s">
        <v>2875</v>
      </c>
      <c r="C141" s="85"/>
      <c r="D141" s="85"/>
    </row>
    <row r="142" spans="1:4" x14ac:dyDescent="0.25">
      <c r="A142" s="85"/>
      <c r="B142" s="47" t="s">
        <v>848</v>
      </c>
      <c r="C142" s="85"/>
      <c r="D142" s="85"/>
    </row>
    <row r="143" spans="1:4" x14ac:dyDescent="0.25">
      <c r="A143" s="85"/>
      <c r="B143" s="47" t="s">
        <v>1884</v>
      </c>
      <c r="C143" s="85"/>
      <c r="D143" s="85"/>
    </row>
    <row r="144" spans="1:4" x14ac:dyDescent="0.25">
      <c r="A144" s="85"/>
      <c r="B144" s="47" t="s">
        <v>4066</v>
      </c>
      <c r="C144" s="85"/>
      <c r="D144" s="85"/>
    </row>
    <row r="145" spans="1:4" x14ac:dyDescent="0.25">
      <c r="A145" s="85"/>
      <c r="B145" s="47" t="s">
        <v>2861</v>
      </c>
      <c r="C145" s="85"/>
      <c r="D145" s="85"/>
    </row>
    <row r="146" spans="1:4" x14ac:dyDescent="0.25">
      <c r="A146" s="85"/>
      <c r="B146" s="78" t="s">
        <v>900</v>
      </c>
      <c r="C146" s="85"/>
      <c r="D146" s="85"/>
    </row>
    <row r="147" spans="1:4" x14ac:dyDescent="0.25">
      <c r="A147" s="85"/>
      <c r="B147" s="47" t="s">
        <v>847</v>
      </c>
      <c r="C147" s="85"/>
      <c r="D147" s="85"/>
    </row>
    <row r="148" spans="1:4" x14ac:dyDescent="0.25">
      <c r="A148" s="87"/>
      <c r="B148" s="78" t="s">
        <v>888</v>
      </c>
      <c r="C148" s="87"/>
      <c r="D148" s="87"/>
    </row>
    <row r="149" spans="1:4" x14ac:dyDescent="0.25">
      <c r="A149" s="87"/>
      <c r="B149" s="78" t="s">
        <v>2872</v>
      </c>
      <c r="C149" s="87"/>
      <c r="D149" s="87"/>
    </row>
    <row r="150" spans="1:4" x14ac:dyDescent="0.25">
      <c r="A150" s="87"/>
      <c r="B150" s="78" t="s">
        <v>2871</v>
      </c>
      <c r="C150" s="87"/>
      <c r="D150" s="87"/>
    </row>
    <row r="151" spans="1:4" x14ac:dyDescent="0.25">
      <c r="A151" s="87"/>
      <c r="B151" s="86" t="s">
        <v>4209</v>
      </c>
      <c r="C151" s="87"/>
      <c r="D151" s="87"/>
    </row>
    <row r="152" spans="1:4" x14ac:dyDescent="0.25">
      <c r="A152" s="87"/>
      <c r="B152" s="47" t="s">
        <v>902</v>
      </c>
      <c r="C152" s="87"/>
      <c r="D152" s="87"/>
    </row>
    <row r="153" spans="1:4" x14ac:dyDescent="0.25">
      <c r="A153" s="87"/>
      <c r="B153" s="89" t="s">
        <v>3428</v>
      </c>
      <c r="C153" s="87"/>
      <c r="D153" s="87"/>
    </row>
    <row r="154" spans="1:4" x14ac:dyDescent="0.25">
      <c r="A154" s="87"/>
      <c r="B154" s="78" t="s">
        <v>1891</v>
      </c>
      <c r="C154" s="87"/>
      <c r="D154" s="87"/>
    </row>
    <row r="155" spans="1:4" x14ac:dyDescent="0.25">
      <c r="A155" s="87"/>
      <c r="B155" s="78" t="s">
        <v>893</v>
      </c>
      <c r="C155" s="87"/>
      <c r="D155" s="87"/>
    </row>
    <row r="156" spans="1:4" x14ac:dyDescent="0.25">
      <c r="A156" s="87"/>
      <c r="B156" s="47" t="s">
        <v>1867</v>
      </c>
      <c r="C156" s="87"/>
      <c r="D156" s="87"/>
    </row>
    <row r="157" spans="1:4" x14ac:dyDescent="0.25">
      <c r="A157" s="87"/>
      <c r="B157" s="78" t="s">
        <v>1880</v>
      </c>
      <c r="C157" s="87"/>
      <c r="D157" s="87"/>
    </row>
    <row r="158" spans="1:4" x14ac:dyDescent="0.25">
      <c r="A158" s="87"/>
      <c r="B158" s="47" t="s">
        <v>1872</v>
      </c>
      <c r="C158" s="87"/>
      <c r="D158" s="87"/>
    </row>
    <row r="159" spans="1:4" x14ac:dyDescent="0.25">
      <c r="A159" s="87"/>
      <c r="B159" s="47" t="s">
        <v>2859</v>
      </c>
      <c r="C159" s="87"/>
      <c r="D159" s="87"/>
    </row>
    <row r="160" spans="1:4" x14ac:dyDescent="0.25">
      <c r="A160" s="87"/>
      <c r="B160" s="47" t="s">
        <v>849</v>
      </c>
      <c r="C160" s="87"/>
      <c r="D160" s="87"/>
    </row>
    <row r="161" spans="1:4" x14ac:dyDescent="0.25">
      <c r="A161" s="87"/>
      <c r="B161" s="78" t="s">
        <v>2870</v>
      </c>
      <c r="C161" s="87"/>
      <c r="D161" s="87"/>
    </row>
    <row r="162" spans="1:4" x14ac:dyDescent="0.25">
      <c r="A162" s="87"/>
      <c r="B162" s="47" t="s">
        <v>4063</v>
      </c>
      <c r="C162" s="87"/>
      <c r="D162" s="87"/>
    </row>
    <row r="163" spans="1:4" x14ac:dyDescent="0.25">
      <c r="A163" s="87"/>
      <c r="B163" s="47" t="s">
        <v>2838</v>
      </c>
      <c r="C163" s="87"/>
      <c r="D163" s="87"/>
    </row>
    <row r="164" spans="1:4" x14ac:dyDescent="0.25">
      <c r="A164" s="87"/>
      <c r="B164" s="47" t="s">
        <v>1866</v>
      </c>
      <c r="C164" s="87"/>
      <c r="D164" s="87"/>
    </row>
    <row r="165" spans="1:4" x14ac:dyDescent="0.25">
      <c r="A165" s="87"/>
      <c r="B165" s="86" t="s">
        <v>4205</v>
      </c>
      <c r="C165" s="87"/>
      <c r="D165" s="87"/>
    </row>
    <row r="166" spans="1:4" x14ac:dyDescent="0.25">
      <c r="A166" s="87"/>
      <c r="B166" s="47" t="s">
        <v>853</v>
      </c>
      <c r="C166" s="87"/>
      <c r="D166" s="87"/>
    </row>
    <row r="167" spans="1:4" x14ac:dyDescent="0.25">
      <c r="A167" s="87"/>
      <c r="B167" s="78" t="s">
        <v>836</v>
      </c>
      <c r="C167" s="87"/>
      <c r="D167" s="87"/>
    </row>
    <row r="168" spans="1:4" x14ac:dyDescent="0.25">
      <c r="A168" s="87"/>
      <c r="B168" s="78" t="s">
        <v>864</v>
      </c>
      <c r="C168" s="87"/>
      <c r="D168" s="87"/>
    </row>
    <row r="169" spans="1:4" x14ac:dyDescent="0.25">
      <c r="A169" s="87"/>
      <c r="B169" s="78" t="s">
        <v>4065</v>
      </c>
      <c r="C169" s="87"/>
      <c r="D169" s="87"/>
    </row>
    <row r="170" spans="1:4" x14ac:dyDescent="0.25">
      <c r="A170" s="87"/>
      <c r="B170" s="78" t="s">
        <v>2874</v>
      </c>
      <c r="C170" s="87"/>
      <c r="D170" s="87"/>
    </row>
    <row r="171" spans="1:4" x14ac:dyDescent="0.25">
      <c r="A171" s="87"/>
      <c r="B171" s="78" t="s">
        <v>2863</v>
      </c>
      <c r="C171" s="87"/>
      <c r="D171" s="87"/>
    </row>
    <row r="172" spans="1:4" x14ac:dyDescent="0.25">
      <c r="A172" s="87"/>
      <c r="B172" s="89" t="s">
        <v>3424</v>
      </c>
      <c r="C172" s="87"/>
      <c r="D172" s="87"/>
    </row>
    <row r="173" spans="1:4" x14ac:dyDescent="0.25">
      <c r="A173" s="87"/>
      <c r="B173" s="78" t="s">
        <v>2886</v>
      </c>
      <c r="C173" s="87"/>
      <c r="D173" s="87"/>
    </row>
    <row r="174" spans="1:4" x14ac:dyDescent="0.25">
      <c r="A174" s="87"/>
      <c r="B174" s="78" t="s">
        <v>866</v>
      </c>
      <c r="C174" s="87"/>
      <c r="D174" s="87"/>
    </row>
    <row r="175" spans="1:4" x14ac:dyDescent="0.25">
      <c r="A175" s="87"/>
      <c r="B175" s="78" t="s">
        <v>1885</v>
      </c>
      <c r="C175" s="87"/>
      <c r="D175" s="87"/>
    </row>
    <row r="176" spans="1:4" x14ac:dyDescent="0.25">
      <c r="A176" s="87"/>
      <c r="B176" s="78" t="s">
        <v>1878</v>
      </c>
      <c r="C176" s="87"/>
      <c r="D176" s="87"/>
    </row>
    <row r="177" spans="1:4" x14ac:dyDescent="0.25">
      <c r="A177" s="87"/>
      <c r="B177" s="78" t="s">
        <v>890</v>
      </c>
      <c r="C177" s="87"/>
      <c r="D177" s="87"/>
    </row>
    <row r="178" spans="1:4" x14ac:dyDescent="0.25">
      <c r="A178" s="87"/>
      <c r="B178" s="78" t="s">
        <v>898</v>
      </c>
      <c r="C178" s="87"/>
      <c r="D178" s="87"/>
    </row>
    <row r="179" spans="1:4" x14ac:dyDescent="0.25">
      <c r="A179" s="87"/>
      <c r="B179" s="75" t="s">
        <v>4210</v>
      </c>
      <c r="C179" s="87"/>
      <c r="D179" s="87"/>
    </row>
    <row r="180" spans="1:4" x14ac:dyDescent="0.25">
      <c r="A180" s="87"/>
      <c r="B180" s="78" t="s">
        <v>1876</v>
      </c>
      <c r="C180" s="87"/>
      <c r="D180" s="87"/>
    </row>
    <row r="181" spans="1:4" x14ac:dyDescent="0.25">
      <c r="A181" s="87"/>
      <c r="B181" s="78" t="s">
        <v>4064</v>
      </c>
      <c r="C181" s="87"/>
      <c r="D181" s="87"/>
    </row>
    <row r="182" spans="1:4" x14ac:dyDescent="0.25">
      <c r="A182" s="87"/>
      <c r="B182" s="78" t="s">
        <v>851</v>
      </c>
      <c r="C182" s="87"/>
      <c r="D182" s="87"/>
    </row>
    <row r="183" spans="1:4" x14ac:dyDescent="0.25">
      <c r="A183" s="87"/>
      <c r="B183" s="75" t="s">
        <v>4195</v>
      </c>
      <c r="C183" s="87"/>
      <c r="D183" s="87"/>
    </row>
    <row r="184" spans="1:4" x14ac:dyDescent="0.25">
      <c r="A184" s="87"/>
      <c r="B184" s="89" t="s">
        <v>3425</v>
      </c>
      <c r="C184" s="87"/>
      <c r="D184" s="87"/>
    </row>
    <row r="185" spans="1:4" x14ac:dyDescent="0.25">
      <c r="A185" s="87"/>
      <c r="B185" s="75" t="s">
        <v>4199</v>
      </c>
      <c r="C185" s="87"/>
      <c r="D185" s="87"/>
    </row>
    <row r="186" spans="1:4" x14ac:dyDescent="0.25">
      <c r="A186" s="87"/>
      <c r="B186" s="78" t="s">
        <v>2889</v>
      </c>
      <c r="C186" s="87"/>
      <c r="D186" s="87"/>
    </row>
    <row r="187" spans="1:4" x14ac:dyDescent="0.25">
      <c r="A187" s="87"/>
      <c r="B187" s="78" t="s">
        <v>1875</v>
      </c>
      <c r="C187" s="87"/>
      <c r="D187" s="87"/>
    </row>
    <row r="188" spans="1:4" x14ac:dyDescent="0.25">
      <c r="A188" s="87"/>
      <c r="B188" s="78" t="s">
        <v>872</v>
      </c>
      <c r="C188" s="87"/>
      <c r="D188" s="87"/>
    </row>
    <row r="189" spans="1:4" x14ac:dyDescent="0.25">
      <c r="A189" s="87"/>
      <c r="B189" s="78" t="s">
        <v>886</v>
      </c>
      <c r="C189" s="87"/>
      <c r="D189" s="87"/>
    </row>
    <row r="190" spans="1:4" x14ac:dyDescent="0.25">
      <c r="A190" s="87"/>
      <c r="B190" s="78" t="s">
        <v>873</v>
      </c>
      <c r="C190" s="87"/>
      <c r="D190" s="87"/>
    </row>
    <row r="191" spans="1:4" x14ac:dyDescent="0.25">
      <c r="A191" s="87"/>
      <c r="B191" s="75" t="s">
        <v>4213</v>
      </c>
      <c r="C191" s="87"/>
      <c r="D191" s="87"/>
    </row>
    <row r="192" spans="1:4" x14ac:dyDescent="0.25">
      <c r="A192" s="87"/>
      <c r="B192" s="88"/>
      <c r="C192" s="87"/>
      <c r="D192" s="87"/>
    </row>
    <row r="193" spans="1:4" x14ac:dyDescent="0.25">
      <c r="A193" s="87"/>
      <c r="B193" s="88"/>
      <c r="C193" s="87"/>
      <c r="D193" s="87"/>
    </row>
    <row r="194" spans="1:4" x14ac:dyDescent="0.25">
      <c r="A194" s="87"/>
      <c r="B194" s="88"/>
      <c r="C194" s="87"/>
      <c r="D194" s="87"/>
    </row>
    <row r="195" spans="1:4" x14ac:dyDescent="0.25">
      <c r="A195" s="87"/>
      <c r="B195" s="88"/>
      <c r="C195" s="87"/>
      <c r="D195" s="87"/>
    </row>
    <row r="196" spans="1:4" x14ac:dyDescent="0.25">
      <c r="A196" s="87"/>
      <c r="B196" s="88"/>
      <c r="C196" s="87"/>
      <c r="D196" s="87"/>
    </row>
    <row r="197" spans="1:4" x14ac:dyDescent="0.25">
      <c r="A197" s="87"/>
      <c r="B197" s="88"/>
      <c r="C197" s="87"/>
      <c r="D197" s="87"/>
    </row>
    <row r="198" spans="1:4" x14ac:dyDescent="0.25">
      <c r="A198" s="87"/>
      <c r="B198" s="88"/>
      <c r="C198" s="87"/>
      <c r="D198" s="87"/>
    </row>
    <row r="199" spans="1:4" x14ac:dyDescent="0.25">
      <c r="A199" s="87"/>
      <c r="B199" s="88"/>
      <c r="C199" s="87"/>
      <c r="D199" s="87"/>
    </row>
    <row r="200" spans="1:4" x14ac:dyDescent="0.25">
      <c r="A200" s="87"/>
      <c r="B200" s="88"/>
      <c r="C200" s="87"/>
      <c r="D200" s="87"/>
    </row>
    <row r="201" spans="1:4" x14ac:dyDescent="0.25">
      <c r="A201" s="87"/>
      <c r="B201" s="88"/>
      <c r="C201" s="87"/>
      <c r="D201" s="87"/>
    </row>
    <row r="202" spans="1:4" x14ac:dyDescent="0.25">
      <c r="B202"/>
    </row>
    <row r="203" spans="1:4" x14ac:dyDescent="0.25">
      <c r="B203"/>
    </row>
    <row r="204" spans="1:4" x14ac:dyDescent="0.25">
      <c r="B204"/>
    </row>
    <row r="205" spans="1:4" x14ac:dyDescent="0.25">
      <c r="B205"/>
    </row>
    <row r="206" spans="1:4" x14ac:dyDescent="0.25">
      <c r="B206"/>
    </row>
    <row r="207" spans="1:4" x14ac:dyDescent="0.25">
      <c r="B207"/>
    </row>
    <row r="208" spans="1:4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</sheetData>
  <sortState xmlns:xlrd2="http://schemas.microsoft.com/office/spreadsheetml/2017/richdata2" ref="A3:A41">
    <sortCondition ref="A4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843-0EC7-4F13-8E50-EECDD5A22BA9}">
  <dimension ref="A1:AQ220"/>
  <sheetViews>
    <sheetView topLeftCell="L14" zoomScale="70" zoomScaleNormal="70" workbookViewId="0">
      <selection activeCell="AH20" sqref="AH20"/>
    </sheetView>
  </sheetViews>
  <sheetFormatPr defaultColWidth="9" defaultRowHeight="15" x14ac:dyDescent="0.25"/>
  <cols>
    <col min="1" max="1" width="25.5703125" style="38" customWidth="1"/>
    <col min="2" max="9" width="11.85546875" style="4" customWidth="1"/>
    <col min="10" max="10" width="15.7109375" style="1" customWidth="1"/>
    <col min="11" max="11" width="9" style="1"/>
    <col min="12" max="12" width="21.42578125" style="38" customWidth="1"/>
    <col min="13" max="20" width="11.85546875" style="1" customWidth="1"/>
    <col min="21" max="21" width="15.7109375" style="1" customWidth="1"/>
    <col min="22" max="22" width="9" style="1"/>
    <col min="23" max="23" width="19.42578125" style="1" customWidth="1"/>
    <col min="24" max="31" width="11.85546875" style="1" customWidth="1"/>
    <col min="32" max="32" width="15.7109375" style="1" customWidth="1"/>
    <col min="33" max="33" width="9" style="1"/>
    <col min="34" max="34" width="21.42578125" style="1" customWidth="1"/>
    <col min="35" max="42" width="11.85546875" style="1" customWidth="1"/>
    <col min="43" max="43" width="15.7109375" style="1" customWidth="1"/>
    <col min="44" max="16384" width="9" style="1"/>
  </cols>
  <sheetData>
    <row r="1" spans="1:43" x14ac:dyDescent="0.25">
      <c r="A1" s="19"/>
      <c r="B1" s="54"/>
      <c r="C1" s="54"/>
      <c r="D1" s="54"/>
      <c r="E1" s="54"/>
      <c r="F1" s="54"/>
      <c r="G1" s="54"/>
      <c r="H1" s="54"/>
      <c r="I1" s="54"/>
      <c r="J1" s="20"/>
      <c r="K1" s="20"/>
      <c r="L1" s="19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</row>
    <row r="2" spans="1:43" x14ac:dyDescent="0.25">
      <c r="A2" s="19"/>
      <c r="B2" s="54"/>
      <c r="C2" s="54"/>
      <c r="D2" s="54"/>
      <c r="E2" s="54"/>
      <c r="F2" s="54"/>
      <c r="G2" s="54"/>
      <c r="H2" s="54"/>
      <c r="I2" s="54"/>
      <c r="J2" s="20"/>
      <c r="K2" s="20"/>
      <c r="L2" s="19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</row>
    <row r="3" spans="1:43" x14ac:dyDescent="0.25">
      <c r="A3" s="19"/>
      <c r="B3" s="54"/>
      <c r="C3" s="54"/>
      <c r="D3" s="54"/>
      <c r="E3" s="54"/>
      <c r="F3" s="54"/>
      <c r="G3" s="54"/>
      <c r="H3" s="54"/>
      <c r="I3" s="54"/>
      <c r="J3" s="20"/>
      <c r="K3" s="20"/>
      <c r="L3" s="19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</row>
    <row r="4" spans="1:43" x14ac:dyDescent="0.25">
      <c r="A4" s="19"/>
      <c r="B4" s="54"/>
      <c r="C4" s="54"/>
      <c r="D4" s="54"/>
      <c r="E4" s="54"/>
      <c r="F4" s="54"/>
      <c r="G4" s="54"/>
      <c r="H4" s="54"/>
      <c r="I4" s="54"/>
      <c r="J4" s="20"/>
      <c r="K4" s="20"/>
      <c r="L4" s="19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43" x14ac:dyDescent="0.25">
      <c r="A5" s="19"/>
      <c r="B5" s="54"/>
      <c r="C5" s="54"/>
      <c r="D5" s="54"/>
      <c r="E5" s="54"/>
      <c r="F5" s="54"/>
      <c r="G5" s="54"/>
      <c r="H5" s="54"/>
      <c r="I5" s="54"/>
      <c r="J5" s="20"/>
      <c r="K5" s="20"/>
      <c r="L5" s="19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43" x14ac:dyDescent="0.25">
      <c r="A6" s="19"/>
      <c r="B6" s="54"/>
      <c r="C6" s="54"/>
      <c r="D6" s="54"/>
      <c r="E6" s="54"/>
      <c r="F6" s="54"/>
      <c r="G6" s="54"/>
      <c r="H6" s="54"/>
      <c r="I6" s="54"/>
      <c r="J6" s="20"/>
      <c r="K6" s="20"/>
      <c r="L6" s="19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43" x14ac:dyDescent="0.25">
      <c r="A7" s="19"/>
      <c r="B7" s="54"/>
      <c r="C7" s="54"/>
      <c r="D7" s="54"/>
      <c r="E7" s="54"/>
      <c r="F7" s="54"/>
      <c r="G7" s="54"/>
      <c r="H7" s="54"/>
      <c r="I7" s="54"/>
      <c r="J7" s="20"/>
      <c r="K7" s="20"/>
      <c r="L7" s="19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43" x14ac:dyDescent="0.25">
      <c r="A8" s="19"/>
      <c r="B8" s="54"/>
      <c r="C8" s="54"/>
      <c r="D8" s="54"/>
      <c r="E8" s="54"/>
      <c r="F8" s="54"/>
      <c r="G8" s="54"/>
      <c r="H8" s="54"/>
      <c r="I8" s="54"/>
      <c r="J8" s="20"/>
      <c r="K8" s="20"/>
      <c r="L8" s="19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43" x14ac:dyDescent="0.25">
      <c r="A9" s="19"/>
      <c r="B9" s="54"/>
      <c r="C9" s="54"/>
      <c r="D9" s="54"/>
      <c r="E9" s="54"/>
      <c r="F9" s="54"/>
      <c r="G9" s="54"/>
      <c r="H9" s="54"/>
      <c r="I9" s="54"/>
      <c r="J9" s="20"/>
      <c r="K9" s="20"/>
      <c r="L9" s="19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43" x14ac:dyDescent="0.25">
      <c r="A10" s="19"/>
      <c r="B10" s="54"/>
      <c r="C10" s="54"/>
      <c r="D10" s="54"/>
      <c r="E10" s="54"/>
      <c r="F10" s="54"/>
      <c r="G10" s="54"/>
      <c r="H10" s="54"/>
      <c r="I10" s="54"/>
      <c r="J10" s="20"/>
      <c r="K10" s="20"/>
      <c r="L10" s="19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43" x14ac:dyDescent="0.25">
      <c r="A11" s="19"/>
      <c r="B11" s="54"/>
      <c r="C11" s="54"/>
      <c r="D11" s="54"/>
      <c r="E11" s="54"/>
      <c r="F11" s="54"/>
      <c r="G11" s="54"/>
      <c r="H11" s="54"/>
      <c r="I11" s="54"/>
      <c r="J11" s="20"/>
      <c r="K11" s="20"/>
      <c r="L11" s="19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2" spans="1:43" x14ac:dyDescent="0.25">
      <c r="A12" s="19"/>
      <c r="B12" s="54"/>
      <c r="C12" s="54"/>
      <c r="D12" s="54"/>
      <c r="E12" s="54"/>
      <c r="F12" s="54"/>
      <c r="G12" s="54"/>
      <c r="H12" s="54"/>
      <c r="I12" s="54"/>
      <c r="J12" s="20"/>
      <c r="K12" s="20"/>
      <c r="L12" s="19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</row>
    <row r="13" spans="1:43" x14ac:dyDescent="0.25">
      <c r="A13" s="19"/>
      <c r="B13" s="54"/>
      <c r="C13" s="54"/>
      <c r="D13" s="54"/>
      <c r="E13" s="54"/>
      <c r="F13" s="54"/>
      <c r="G13" s="54"/>
      <c r="H13" s="54"/>
      <c r="I13" s="54"/>
      <c r="J13" s="20"/>
      <c r="K13" s="20"/>
      <c r="L13" s="19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</row>
    <row r="14" spans="1:43" x14ac:dyDescent="0.25">
      <c r="A14" s="19"/>
      <c r="B14" s="54"/>
      <c r="C14" s="54"/>
      <c r="D14" s="54"/>
      <c r="E14" s="54"/>
      <c r="F14" s="54"/>
      <c r="G14" s="54"/>
      <c r="H14" s="54"/>
      <c r="I14" s="54"/>
      <c r="J14" s="20"/>
      <c r="K14" s="20"/>
      <c r="L14" s="19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</row>
    <row r="15" spans="1:43" ht="27" thickBot="1" x14ac:dyDescent="0.45">
      <c r="A15" s="19"/>
      <c r="B15" s="54"/>
      <c r="D15" s="55" t="s">
        <v>52</v>
      </c>
      <c r="E15" s="56"/>
      <c r="F15" s="54"/>
      <c r="G15" s="54"/>
      <c r="H15" s="54"/>
      <c r="I15" s="54"/>
      <c r="J15" s="20"/>
      <c r="K15" s="20"/>
      <c r="L15" s="19"/>
      <c r="M15" s="20"/>
      <c r="N15" s="21" t="s">
        <v>52</v>
      </c>
      <c r="O15" s="22"/>
      <c r="P15" s="20"/>
      <c r="Q15" s="20"/>
      <c r="R15" s="20"/>
      <c r="S15" s="20"/>
      <c r="T15" s="20"/>
      <c r="U15" s="20"/>
      <c r="V15" s="20"/>
      <c r="W15" s="20"/>
      <c r="X15" s="20"/>
      <c r="Z15" s="21" t="s">
        <v>52</v>
      </c>
      <c r="AA15" s="22"/>
      <c r="AB15" s="20"/>
      <c r="AC15" s="20"/>
      <c r="AD15" s="20"/>
      <c r="AE15" s="20"/>
      <c r="AF15" s="20"/>
      <c r="AG15" s="20"/>
      <c r="AH15" s="20"/>
      <c r="AI15" s="20"/>
    </row>
    <row r="16" spans="1:43" ht="27" thickBot="1" x14ac:dyDescent="0.45">
      <c r="A16" s="125" t="s">
        <v>916</v>
      </c>
      <c r="B16" s="128"/>
      <c r="C16" s="128"/>
      <c r="D16" s="128"/>
      <c r="E16" s="128"/>
      <c r="F16" s="128"/>
      <c r="G16" s="128"/>
      <c r="H16" s="128"/>
      <c r="I16" s="128"/>
      <c r="J16" s="129"/>
      <c r="K16" s="20"/>
      <c r="L16" s="125" t="s">
        <v>917</v>
      </c>
      <c r="M16" s="128"/>
      <c r="N16" s="128"/>
      <c r="O16" s="128"/>
      <c r="P16" s="128"/>
      <c r="Q16" s="128"/>
      <c r="R16" s="128"/>
      <c r="S16" s="128"/>
      <c r="T16" s="130"/>
      <c r="U16" s="129"/>
      <c r="V16" s="20"/>
      <c r="W16" s="125" t="s">
        <v>919</v>
      </c>
      <c r="X16" s="126"/>
      <c r="Y16" s="126"/>
      <c r="Z16" s="126"/>
      <c r="AA16" s="126"/>
      <c r="AB16" s="126"/>
      <c r="AC16" s="126"/>
      <c r="AD16" s="126"/>
      <c r="AE16" s="126"/>
      <c r="AF16" s="127"/>
      <c r="AG16" s="20"/>
      <c r="AH16" s="125" t="s">
        <v>918</v>
      </c>
      <c r="AI16" s="126"/>
      <c r="AJ16" s="126"/>
      <c r="AK16" s="126"/>
      <c r="AL16" s="126"/>
      <c r="AM16" s="126"/>
      <c r="AN16" s="126"/>
      <c r="AO16" s="126"/>
      <c r="AP16" s="126"/>
      <c r="AQ16" s="127"/>
    </row>
    <row r="17" spans="1:43" s="24" customFormat="1" ht="31.9" customHeight="1" thickBot="1" x14ac:dyDescent="0.3">
      <c r="A17" s="91" t="s">
        <v>53</v>
      </c>
      <c r="B17" s="122" t="s">
        <v>922</v>
      </c>
      <c r="C17" s="122" t="s">
        <v>923</v>
      </c>
      <c r="D17" s="122" t="s">
        <v>924</v>
      </c>
      <c r="E17" s="122" t="s">
        <v>925</v>
      </c>
      <c r="F17" s="122" t="s">
        <v>926</v>
      </c>
      <c r="G17" s="94" t="s">
        <v>927</v>
      </c>
      <c r="H17" s="94" t="s">
        <v>921</v>
      </c>
      <c r="I17" s="94" t="s">
        <v>4221</v>
      </c>
      <c r="J17" s="43" t="s">
        <v>4223</v>
      </c>
      <c r="K17" s="23"/>
      <c r="L17" s="91" t="s">
        <v>53</v>
      </c>
      <c r="M17" s="92" t="s">
        <v>922</v>
      </c>
      <c r="N17" s="92" t="s">
        <v>923</v>
      </c>
      <c r="O17" s="92" t="s">
        <v>924</v>
      </c>
      <c r="P17" s="92" t="s">
        <v>925</v>
      </c>
      <c r="Q17" s="92" t="s">
        <v>926</v>
      </c>
      <c r="R17" s="93" t="s">
        <v>927</v>
      </c>
      <c r="S17" s="93" t="s">
        <v>921</v>
      </c>
      <c r="T17" s="94" t="s">
        <v>4222</v>
      </c>
      <c r="U17" s="43" t="s">
        <v>4223</v>
      </c>
      <c r="V17" s="23"/>
      <c r="W17" s="44" t="s">
        <v>53</v>
      </c>
      <c r="X17" s="41" t="s">
        <v>922</v>
      </c>
      <c r="Y17" s="41" t="s">
        <v>923</v>
      </c>
      <c r="Z17" s="41" t="s">
        <v>924</v>
      </c>
      <c r="AA17" s="41" t="s">
        <v>925</v>
      </c>
      <c r="AB17" s="41" t="s">
        <v>926</v>
      </c>
      <c r="AC17" s="42" t="s">
        <v>927</v>
      </c>
      <c r="AD17" s="42" t="s">
        <v>921</v>
      </c>
      <c r="AE17" s="57" t="s">
        <v>4221</v>
      </c>
      <c r="AF17" s="43" t="s">
        <v>4223</v>
      </c>
      <c r="AG17" s="23"/>
      <c r="AH17" s="114" t="s">
        <v>53</v>
      </c>
      <c r="AI17" s="92" t="s">
        <v>922</v>
      </c>
      <c r="AJ17" s="92" t="s">
        <v>923</v>
      </c>
      <c r="AK17" s="92" t="s">
        <v>924</v>
      </c>
      <c r="AL17" s="92" t="s">
        <v>925</v>
      </c>
      <c r="AM17" s="92" t="s">
        <v>926</v>
      </c>
      <c r="AN17" s="93" t="s">
        <v>927</v>
      </c>
      <c r="AO17" s="93" t="s">
        <v>921</v>
      </c>
      <c r="AP17" s="94" t="s">
        <v>4221</v>
      </c>
      <c r="AQ17" s="43" t="s">
        <v>4223</v>
      </c>
    </row>
    <row r="18" spans="1:43" ht="15.75" x14ac:dyDescent="0.25">
      <c r="A18" s="95" t="s">
        <v>838</v>
      </c>
      <c r="B18" s="106">
        <f>_xlfn.IFNA(INDEX('R1 XCM OHal'!$V$2:$V$90,MATCH(Men[[#This Row],[Rider]],'R1 XCM OHal'!$F$2:$F$90,0)),"")</f>
        <v>400</v>
      </c>
      <c r="C18" s="106">
        <f>_xlfn.IFNA(INDEX('R2 XCM Prospect'!$K$2:$K$115,MATCH(Men[[#This Row],[Rider]],'R2 XCM Prospect'!$F$2:$F$115,0)),"")</f>
        <v>370</v>
      </c>
      <c r="D18" s="106">
        <f>_xlfn.IFNA(INDEX('R3 XCM Craigburn'!$K$2:$K$126,MATCH(Men[[#This Row],[Rider]],'R3 XCM Craigburn'!$E$2:$E$126,0)),"")</f>
        <v>380</v>
      </c>
      <c r="E18" s="106">
        <f>_xlfn.IFNA(INDEX('R4 XCO Eagle'!$J$2:$J$126,MATCH(Men[[#This Row],[Rider]],'R4 XCO Eagle'!$E$2:$E$126,0)),"")</f>
        <v>390</v>
      </c>
      <c r="F18" s="106" t="str">
        <f>_xlfn.IFNA(INDEX('R5 XCO Kinchina'!$J$2:$J$126,MATCH(Men[[#This Row],[Rider]],'R5 XCO Kinchina'!$E$2:$E$126,0)),"")</f>
        <v/>
      </c>
      <c r="G18" s="106">
        <f>_xlfn.IFNA(INDEX('R6 XCO Flinders'!$J$2:$J$126,MATCH(Men[[#This Row],[Rider]],'R6 XCO Flinders'!$E$2:$E$126,0)),"")</f>
        <v>320</v>
      </c>
      <c r="H18" s="106">
        <f>6-COUNTBLANK(Men[[#This Row],[R1 XCM O''Hal]:[R6 XCO Flinders]])</f>
        <v>5</v>
      </c>
      <c r="I18" s="106" cm="1">
        <f t="array" ref="I18">IF(Men[[#This Row],[Number of Rounds]]&lt;=5,SUM(IF(ISNA(B18:G18),0,B18:G18)),SUM(LARGE(B18:G18,{1,2,3,4,5})))</f>
        <v>1860</v>
      </c>
      <c r="J18" s="96" cm="1">
        <f t="array" ref="J18">130-SUM(IF(I18&gt;$I$18:$I$205,1/COUNTIF($I$18:$I$205,$I$18:$I$205)))</f>
        <v>1.0000000000000853</v>
      </c>
      <c r="K18" s="20"/>
      <c r="L18" s="95" t="s">
        <v>904</v>
      </c>
      <c r="M18" s="58">
        <f>_xlfn.IFNA(INDEX('R1 XCM OHal'!$V$2:$V$90,MATCH(Women[[#This Row],[Rider]],'R1 XCM OHal'!$F$2:$F$90,0)),"")</f>
        <v>450</v>
      </c>
      <c r="N18" s="58">
        <f>_xlfn.IFNA(INDEX('R2 XCM Prospect'!$K$2:$K$115,MATCH(Women[[#This Row],[Rider]],'R2 XCM Prospect'!$F$2:$F$115,0)),"")</f>
        <v>400</v>
      </c>
      <c r="O18" s="58">
        <f>_xlfn.IFNA(INDEX('R3 XCM Craigburn'!$K$2:$K$126,MATCH(Women[[#This Row],[Rider]],'R3 XCM Craigburn'!$E$2:$E$126,0)),"")</f>
        <v>450</v>
      </c>
      <c r="P18" s="58">
        <f>_xlfn.IFNA(INDEX('R4 XCO Eagle'!$J$2:$J$126,MATCH(Women[[#This Row],[Rider]],'R4 XCO Eagle'!$E$2:$E$126,0)),"")</f>
        <v>390</v>
      </c>
      <c r="Q18" s="58">
        <f>_xlfn.IFNA(INDEX('R5 XCO Kinchina'!$J$2:$J$126,MATCH(Women[[#This Row],[Rider]],'R5 XCO Kinchina'!$E$2:$E$126,0)),"")</f>
        <v>390</v>
      </c>
      <c r="R18" s="58" t="str">
        <f>_xlfn.IFNA(INDEX('R6 XCO Flinders'!$J$2:$J$126,MATCH(Women[[#This Row],[Rider]],'R6 XCO Flinders'!$E$2:$E$126,0)),"")</f>
        <v/>
      </c>
      <c r="S18" s="58">
        <f>6-COUNTBLANK(Women[[#This Row],[R1 XCM O''Hal]:[R6 XCO Flinders]])</f>
        <v>5</v>
      </c>
      <c r="T18" s="58" cm="1">
        <f t="array" ref="T18">IF(Women[[#This Row],[Number of Rounds]]&lt;=5,SUM(IF(ISNA(M18:R18),0,M18:R18)),SUM(LARGE(M18:R18,{1,2,3,4,5})))</f>
        <v>2080</v>
      </c>
      <c r="U18" s="96" cm="1">
        <f t="array" ref="U18">29-SUM(IF(T18&gt;$T$18:$T$55,1/COUNTIF($T$18:$T$55,$T$18:$T$55)))</f>
        <v>1.0000000000000071</v>
      </c>
      <c r="V18" s="20"/>
      <c r="W18" s="53" t="s">
        <v>1852</v>
      </c>
      <c r="X18" s="115" t="str">
        <f>_xlfn.IFNA(INDEX('R1 XCM OHal'!$V$2:$V$90,MATCH(Junior[[#This Row],[Rider]],'R1 XCM OHal'!$F$2:$F$90,0)),"")</f>
        <v/>
      </c>
      <c r="Y18" s="115">
        <f>_xlfn.IFNA(INDEX('R2 XCM Prospect'!$K$2:$K$115,MATCH(Junior[[#This Row],[Rider]],'R2 XCM Prospect'!$F$2:$F$115,0)),"")</f>
        <v>500</v>
      </c>
      <c r="Z18" s="115">
        <f>_xlfn.IFNA(INDEX('R3 XCM Craigburn'!$K$2:$K$126,MATCH(Junior[[#This Row],[Rider]],'R3 XCM Craigburn'!$E$2:$E$126,0)),"")</f>
        <v>500</v>
      </c>
      <c r="AA18" s="115">
        <f>_xlfn.IFNA(INDEX('R4 XCO Eagle'!$J$2:$J$126,MATCH(Junior[[#This Row],[Rider]],'R4 XCO Eagle'!$E$2:$E$126,0)),"")</f>
        <v>400</v>
      </c>
      <c r="AB18" s="115">
        <f>_xlfn.IFNA(INDEX('R5 XCO Kinchina'!$J$2:$J$126,MATCH(Junior[[#This Row],[Rider]],'R5 XCO Kinchina'!$E$2:$E$126,0)),"")</f>
        <v>500</v>
      </c>
      <c r="AC18" s="115">
        <f>_xlfn.IFNA(INDEX('R6 XCO Flinders'!$J$2:$J$126,MATCH(Junior[[#This Row],[Rider]],'R6 XCO Flinders'!$E$2:$E$126,0)),"")</f>
        <v>500</v>
      </c>
      <c r="AD18" s="116">
        <f>6-COUNTBLANK(Junior[[#This Row],[R1 XCM O''Hal]:[R6 XCO Flinders]])</f>
        <v>5</v>
      </c>
      <c r="AE18" s="116" cm="1">
        <f t="array" ref="AE18">IF(Junior[[#This Row],[Number of Rounds]]&lt;=5,SUM(IF(ISNA(X18:AC18),0,X18:AC18)),SUM(LARGE(X18:AC18,{1,2,3,4,5})))</f>
        <v>2400</v>
      </c>
      <c r="AF18" s="27" cm="1">
        <f t="array" ref="AF18">38-SUM(IF(AE18&gt;$AE$18:$AE$79,1/COUNTIF($AE$18:$AE$79,$AE$18:$AE$79)))</f>
        <v>2</v>
      </c>
      <c r="AG18" s="20"/>
      <c r="AH18" s="119" t="s">
        <v>824</v>
      </c>
      <c r="AI18" s="120">
        <f>_xlfn.IFNA(INDEX('R1 XCM OHal'!$V$2:$V$90,MATCH(Women510[[#This Row],[Rider]],'R1 XCM OHal'!$F$2:$F$90,0)),"")</f>
        <v>500</v>
      </c>
      <c r="AJ18" s="120" t="str">
        <f>_xlfn.IFNA(INDEX('R2 XCM Prospect'!$K$2:$K$115,MATCH(Women510[[#This Row],[Rider]],'R2 XCM Prospect'!$F$2:$F$115,0)),"")</f>
        <v/>
      </c>
      <c r="AK18" s="120">
        <f>_xlfn.IFNA(INDEX('R3 XCM Craigburn'!$K$2:$K$126,MATCH(Women510[[#This Row],[Rider]],'R3 XCM Craigburn'!$E$2:$E$126,0)),"")</f>
        <v>500</v>
      </c>
      <c r="AL18" s="120">
        <f>_xlfn.IFNA(INDEX('R4 XCO Eagle'!$J$2:$J$126,MATCH(Women510[[#This Row],[Rider]],'R4 XCO Eagle'!$E$2:$E$126,0)),"")</f>
        <v>500</v>
      </c>
      <c r="AM18" s="120">
        <f>_xlfn.IFNA(INDEX('R5 XCO Kinchina'!$J$2:$J$126,MATCH(Women510[[#This Row],[Rider]],'R5 XCO Kinchina'!$E$2:$E$126,0)),"")</f>
        <v>500</v>
      </c>
      <c r="AN18" s="120">
        <f>_xlfn.IFNA(INDEX('R6 XCO Flinders'!$J$2:$J$126,MATCH(Women510[[#This Row],[Rider]],'R6 XCO Flinders'!$E$2:$E$126,0)),"")</f>
        <v>500</v>
      </c>
      <c r="AO18" s="120">
        <f>6-COUNTBLANK(Women510[[#This Row],[R1 XCM O''Hal]:[R6 XCO Flinders]])</f>
        <v>5</v>
      </c>
      <c r="AP18" s="120" cm="1">
        <f t="array" ref="AP18">IF(Women510[[#This Row],[Number of Rounds]]&lt;=5,SUM(IF(ISNA(AI18:AN18),0,AI18:AN18)),SUM(LARGE(AI18:AN18,{1,2,3,4,5})))</f>
        <v>2500</v>
      </c>
      <c r="AQ18" s="121" cm="1">
        <f t="array" ref="AQ18">4-SUM(IF(AP18&gt;$AP$18:$AP$22,1/COUNTIF($AP$18:$AP$22,$AP$18:$AP$22)))</f>
        <v>1</v>
      </c>
    </row>
    <row r="19" spans="1:43" ht="15.75" x14ac:dyDescent="0.25">
      <c r="A19" s="95" t="s">
        <v>845</v>
      </c>
      <c r="B19" s="106">
        <f>_xlfn.IFNA(INDEX('R1 XCM OHal'!$V$2:$V$90,MATCH(Men[[#This Row],[Rider]],'R1 XCM OHal'!$F$2:$F$90,0)),"")</f>
        <v>330</v>
      </c>
      <c r="C19" s="106">
        <f>_xlfn.IFNA(INDEX('R2 XCM Prospect'!$K$2:$K$115,MATCH(Men[[#This Row],[Rider]],'R2 XCM Prospect'!$F$2:$F$115,0)),"")</f>
        <v>310</v>
      </c>
      <c r="D19" s="106">
        <f>_xlfn.IFNA(INDEX('R3 XCM Craigburn'!$K$2:$K$126,MATCH(Men[[#This Row],[Rider]],'R3 XCM Craigburn'!$E$2:$E$126,0)),"")</f>
        <v>400</v>
      </c>
      <c r="E19" s="106">
        <f>_xlfn.IFNA(INDEX('R4 XCO Eagle'!$J$2:$J$126,MATCH(Men[[#This Row],[Rider]],'R4 XCO Eagle'!$E$2:$E$126,0)),"")</f>
        <v>350</v>
      </c>
      <c r="F19" s="106">
        <f>_xlfn.IFNA(INDEX('R5 XCO Kinchina'!$J$2:$J$126,MATCH(Men[[#This Row],[Rider]],'R5 XCO Kinchina'!$E$2:$E$126,0)),"")</f>
        <v>390</v>
      </c>
      <c r="G19" s="106" t="str">
        <f>_xlfn.IFNA(INDEX('R6 XCO Flinders'!$J$2:$J$126,MATCH(Men[[#This Row],[Rider]],'R6 XCO Flinders'!$E$2:$E$126,0)),"")</f>
        <v/>
      </c>
      <c r="H19" s="106">
        <f>6-COUNTBLANK(Men[[#This Row],[R1 XCM O''Hal]:[R6 XCO Flinders]])</f>
        <v>5</v>
      </c>
      <c r="I19" s="106" cm="1">
        <f t="array" ref="I19">IF(Men[[#This Row],[Number of Rounds]]&lt;=5,SUM(IF(ISNA(B19:G19),0,B19:G19)),SUM(LARGE(B19:G19,{1,2,3,4,5})))</f>
        <v>1780</v>
      </c>
      <c r="J19" s="97" cm="1">
        <f t="array" ref="J19">130-SUM(IF(I19&gt;$I$18:$I$205,1/COUNTIF($I$18:$I$205,$I$18:$I$205)))</f>
        <v>2.0000000000000853</v>
      </c>
      <c r="K19" s="20"/>
      <c r="L19" s="95" t="s">
        <v>3409</v>
      </c>
      <c r="M19" s="58" t="str">
        <f>_xlfn.IFNA(INDEX('R1 XCM OHal'!$V$2:$V$90,MATCH(Women[[#This Row],[Rider]],'R1 XCM OHal'!$F$2:$F$90,0)),"")</f>
        <v/>
      </c>
      <c r="N19" s="58" t="str">
        <f>_xlfn.IFNA(INDEX('R2 XCM Prospect'!$K$2:$K$115,MATCH(Women[[#This Row],[Rider]],'R2 XCM Prospect'!$F$2:$F$115,0)),"")</f>
        <v/>
      </c>
      <c r="O19" s="58">
        <f>_xlfn.IFNA(INDEX('R3 XCM Craigburn'!$K$2:$K$126,MATCH(Women[[#This Row],[Rider]],'R3 XCM Craigburn'!$E$2:$E$126,0)),"")</f>
        <v>500</v>
      </c>
      <c r="P19" s="58">
        <f>_xlfn.IFNA(INDEX('R4 XCO Eagle'!$J$2:$J$126,MATCH(Women[[#This Row],[Rider]],'R4 XCO Eagle'!$E$2:$E$126,0)),"")</f>
        <v>400</v>
      </c>
      <c r="Q19" s="58">
        <f>_xlfn.IFNA(INDEX('R5 XCO Kinchina'!$J$2:$J$126,MATCH(Women[[#This Row],[Rider]],'R5 XCO Kinchina'!$E$2:$E$126,0)),"")</f>
        <v>420</v>
      </c>
      <c r="R19" s="58">
        <f>_xlfn.IFNA(INDEX('R6 XCO Flinders'!$J$2:$J$126,MATCH(Women[[#This Row],[Rider]],'R6 XCO Flinders'!$E$2:$E$126,0)),"")</f>
        <v>420</v>
      </c>
      <c r="S19" s="58">
        <f>6-COUNTBLANK(Women[[#This Row],[R1 XCM O''Hal]:[R6 XCO Flinders]])</f>
        <v>4</v>
      </c>
      <c r="T19" s="58" cm="1">
        <f t="array" ref="T19">IF(Women[[#This Row],[Number of Rounds]]&lt;=5,SUM(IF(ISNA(M19:R19),0,M19:R19)),SUM(LARGE(M19:R19,{1,2,3,4,5})))</f>
        <v>1740</v>
      </c>
      <c r="U19" s="97" cm="1">
        <f t="array" ref="U19">29-SUM(IF(T19&gt;$T$18:$T$55,1/COUNTIF($T$18:$T$55,$T$18:$T$55)))</f>
        <v>2.0000000000000071</v>
      </c>
      <c r="V19" s="20"/>
      <c r="W19" s="40" t="s">
        <v>826</v>
      </c>
      <c r="X19" s="28">
        <f>_xlfn.IFNA(INDEX('R1 XCM OHal'!$V$2:$V$90,MATCH(Junior[[#This Row],[Rider]],'R1 XCM OHal'!$F$2:$F$90,0)),"")</f>
        <v>500</v>
      </c>
      <c r="Y19" s="28">
        <f>_xlfn.IFNA(INDEX('R2 XCM Prospect'!$K$2:$K$115,MATCH(Junior[[#This Row],[Rider]],'R2 XCM Prospect'!$F$2:$F$115,0)),"")</f>
        <v>420</v>
      </c>
      <c r="Z19" s="28">
        <f>_xlfn.IFNA(INDEX('R3 XCM Craigburn'!$K$2:$K$126,MATCH(Junior[[#This Row],[Rider]],'R3 XCM Craigburn'!$E$2:$E$126,0)),"")</f>
        <v>400</v>
      </c>
      <c r="AA19" s="28" t="str">
        <f>_xlfn.IFNA(INDEX('R4 XCO Eagle'!$J$2:$J$126,MATCH(Junior[[#This Row],[Rider]],'R4 XCO Eagle'!$E$2:$E$126,0)),"")</f>
        <v/>
      </c>
      <c r="AB19" s="28">
        <f>_xlfn.IFNA(INDEX('R5 XCO Kinchina'!$J$2:$J$126,MATCH(Junior[[#This Row],[Rider]],'R5 XCO Kinchina'!$E$2:$E$126,0)),"")</f>
        <v>420</v>
      </c>
      <c r="AC19" s="29">
        <f>_xlfn.IFNA(INDEX('R6 XCO Flinders'!$J$2:$J$126,MATCH(Junior[[#This Row],[Rider]],'R6 XCO Flinders'!$E$2:$E$126,0)),"")</f>
        <v>420</v>
      </c>
      <c r="AD19" s="29">
        <f>6-COUNTBLANK(Junior[[#This Row],[R1 XCM O''Hal]:[R6 XCO Flinders]])</f>
        <v>5</v>
      </c>
      <c r="AE19" s="26" cm="1">
        <f t="array" ref="AE19">IF(Junior[[#This Row],[Number of Rounds]]&lt;=5,SUM(IF(ISNA(X19:AC19),0,X19:AC19)),SUM(LARGE(X19:AC19,{1,2,3,4,5})))</f>
        <v>2160</v>
      </c>
      <c r="AF19" s="30" cm="1">
        <f t="array" ref="AF19">38-SUM(IF(AE19&gt;$AE$18:$AE$79,1/COUNTIF($AE$18:$AE$79,$AE$18:$AE$79)))</f>
        <v>3</v>
      </c>
      <c r="AG19" s="20"/>
      <c r="AH19" s="99" t="s">
        <v>825</v>
      </c>
      <c r="AI19" s="58">
        <f>_xlfn.IFNA(INDEX('R1 XCM OHal'!$V$2:$V$90,MATCH(Women510[[#This Row],[Rider]],'R1 XCM OHal'!$F$2:$F$90,0)),"")</f>
        <v>450</v>
      </c>
      <c r="AJ19" s="58">
        <f>_xlfn.IFNA(INDEX('R2 XCM Prospect'!$K$2:$K$115,MATCH(Women510[[#This Row],[Rider]],'R2 XCM Prospect'!$F$2:$F$115,0)),"")</f>
        <v>500</v>
      </c>
      <c r="AK19" s="58" t="str">
        <f>_xlfn.IFNA(INDEX('R3 XCM Craigburn'!$K$2:$K$126,MATCH(Women510[[#This Row],[Rider]],'R3 XCM Craigburn'!$E$2:$E$126,0)),"")</f>
        <v/>
      </c>
      <c r="AL19" s="58">
        <f>_xlfn.IFNA(INDEX('R4 XCO Eagle'!$J$2:$J$126,MATCH(Women510[[#This Row],[Rider]],'R4 XCO Eagle'!$E$2:$E$126,0)),"")</f>
        <v>450</v>
      </c>
      <c r="AM19" s="58" t="str">
        <f>_xlfn.IFNA(INDEX('R5 XCO Kinchina'!$J$2:$J$126,MATCH(Women510[[#This Row],[Rider]],'R5 XCO Kinchina'!$E$2:$E$126,0)),"")</f>
        <v/>
      </c>
      <c r="AN19" s="58" t="str">
        <f>_xlfn.IFNA(INDEX('R6 XCO Flinders'!$J$2:$J$126,MATCH(Women510[[#This Row],[Rider]],'R6 XCO Flinders'!$E$2:$E$126,0)),"")</f>
        <v/>
      </c>
      <c r="AO19" s="58">
        <f>6-COUNTBLANK(Women510[[#This Row],[R1 XCM O''Hal]:[R6 XCO Flinders]])</f>
        <v>3</v>
      </c>
      <c r="AP19" s="58" cm="1">
        <f t="array" ref="AP19">IF(Women510[[#This Row],[Number of Rounds]]&lt;=5,SUM(IF(ISNA(AI19:AN19),0,AI19:AN19)),SUM(LARGE(AI19:AN19,{1,2,3,4,5})))</f>
        <v>1400</v>
      </c>
      <c r="AQ19" s="100" cm="1">
        <f t="array" ref="AQ19">4-SUM(IF(AP19&gt;$AP$18:$AP$22,1/COUNTIF($AP$18:$AP$22,$AP$18:$AP$22)))</f>
        <v>2</v>
      </c>
    </row>
    <row r="20" spans="1:43" ht="15.75" x14ac:dyDescent="0.25">
      <c r="A20" s="95" t="s">
        <v>839</v>
      </c>
      <c r="B20" s="106">
        <f>_xlfn.IFNA(INDEX('R1 XCM OHal'!$V$2:$V$90,MATCH(Men[[#This Row],[Rider]],'R1 XCM OHal'!$F$2:$F$90,0)),"")</f>
        <v>390</v>
      </c>
      <c r="C20" s="106">
        <f>_xlfn.IFNA(INDEX('R2 XCM Prospect'!$K$2:$K$115,MATCH(Men[[#This Row],[Rider]],'R2 XCM Prospect'!$F$2:$F$115,0)),"")</f>
        <v>360</v>
      </c>
      <c r="D20" s="106">
        <f>_xlfn.IFNA(INDEX('R3 XCM Craigburn'!$K$2:$K$126,MATCH(Men[[#This Row],[Rider]],'R3 XCM Craigburn'!$E$2:$E$126,0)),"")</f>
        <v>370</v>
      </c>
      <c r="E20" s="106">
        <f>_xlfn.IFNA(INDEX('R4 XCO Eagle'!$J$2:$J$126,MATCH(Men[[#This Row],[Rider]],'R4 XCO Eagle'!$E$2:$E$126,0)),"")</f>
        <v>310</v>
      </c>
      <c r="F20" s="106">
        <f>_xlfn.IFNA(INDEX('R5 XCO Kinchina'!$J$2:$J$126,MATCH(Men[[#This Row],[Rider]],'R5 XCO Kinchina'!$E$2:$E$126,0)),"")</f>
        <v>330</v>
      </c>
      <c r="G20" s="106">
        <f>_xlfn.IFNA(INDEX('R6 XCO Flinders'!$J$2:$J$126,MATCH(Men[[#This Row],[Rider]],'R6 XCO Flinders'!$E$2:$E$126,0)),"")</f>
        <v>330</v>
      </c>
      <c r="H20" s="106">
        <f>6-COUNTBLANK(Men[[#This Row],[R1 XCM O''Hal]:[R6 XCO Flinders]])</f>
        <v>6</v>
      </c>
      <c r="I20" s="106" cm="1">
        <f t="array" ref="I20">IF(Men[[#This Row],[Number of Rounds]]&lt;=5,SUM(IF(ISNA(B20:G20),0,B20:G20)),SUM(LARGE(B20:G20,{1,2,3,4,5})))</f>
        <v>1780</v>
      </c>
      <c r="J20" s="97" cm="1">
        <f t="array" ref="J20">130-SUM(IF(I20&gt;$I$18:$I$205,1/COUNTIF($I$18:$I$205,$I$18:$I$205)))</f>
        <v>2.0000000000000853</v>
      </c>
      <c r="K20" s="20"/>
      <c r="L20" s="95" t="s">
        <v>1899</v>
      </c>
      <c r="M20" s="58" t="str">
        <f>_xlfn.IFNA(INDEX('R1 XCM OHal'!$V$2:$V$90,MATCH(Women[[#This Row],[Rider]],'R1 XCM OHal'!$F$2:$F$90,0)),"")</f>
        <v/>
      </c>
      <c r="N20" s="58">
        <f>_xlfn.IFNA(INDEX('R2 XCM Prospect'!$K$2:$K$115,MATCH(Women[[#This Row],[Rider]],'R2 XCM Prospect'!$F$2:$F$115,0)),"")</f>
        <v>315</v>
      </c>
      <c r="O20" s="58">
        <f>_xlfn.IFNA(INDEX('R3 XCM Craigburn'!$K$2:$K$126,MATCH(Women[[#This Row],[Rider]],'R3 XCM Craigburn'!$E$2:$E$126,0)),"")</f>
        <v>280</v>
      </c>
      <c r="P20" s="58">
        <f>_xlfn.IFNA(INDEX('R4 XCO Eagle'!$J$2:$J$126,MATCH(Women[[#This Row],[Rider]],'R4 XCO Eagle'!$E$2:$E$126,0)),"")</f>
        <v>350</v>
      </c>
      <c r="Q20" s="58">
        <f>_xlfn.IFNA(INDEX('R5 XCO Kinchina'!$J$2:$J$126,MATCH(Women[[#This Row],[Rider]],'R5 XCO Kinchina'!$E$2:$E$126,0)),"")</f>
        <v>294</v>
      </c>
      <c r="R20" s="58">
        <f>_xlfn.IFNA(INDEX('R6 XCO Flinders'!$J$2:$J$126,MATCH(Women[[#This Row],[Rider]],'R6 XCO Flinders'!$E$2:$E$126,0)),"")</f>
        <v>294</v>
      </c>
      <c r="S20" s="58">
        <f>6-COUNTBLANK(Women[[#This Row],[R1 XCM O''Hal]:[R6 XCO Flinders]])</f>
        <v>5</v>
      </c>
      <c r="T20" s="58" cm="1">
        <f t="array" ref="T20">IF(Women[[#This Row],[Number of Rounds]]&lt;=5,SUM(IF(ISNA(M20:R20),0,M20:R20)),SUM(LARGE(M20:R20,{1,2,3,4,5})))</f>
        <v>1533</v>
      </c>
      <c r="U20" s="98" cm="1">
        <f t="array" ref="U20">29-SUM(IF(T20&gt;$T$18:$T$55,1/COUNTIF($T$18:$T$55,$T$18:$T$55)))</f>
        <v>3.0000000000000071</v>
      </c>
      <c r="V20" s="20"/>
      <c r="W20" s="40" t="s">
        <v>832</v>
      </c>
      <c r="X20" s="28">
        <f>_xlfn.IFNA(INDEX('R1 XCM OHal'!$V$2:$V$90,MATCH(Junior[[#This Row],[Rider]],'R1 XCM OHal'!$F$2:$F$90,0)),"")</f>
        <v>450</v>
      </c>
      <c r="Y20" s="28" t="str">
        <f>_xlfn.IFNA(INDEX('R2 XCM Prospect'!$K$2:$K$115,MATCH(Junior[[#This Row],[Rider]],'R2 XCM Prospect'!$F$2:$F$115,0)),"")</f>
        <v/>
      </c>
      <c r="Z20" s="28">
        <f>_xlfn.IFNA(INDEX('R3 XCM Craigburn'!$K$2:$K$126,MATCH(Junior[[#This Row],[Rider]],'R3 XCM Craigburn'!$E$2:$E$126,0)),"")</f>
        <v>450</v>
      </c>
      <c r="AA20" s="28">
        <f>_xlfn.IFNA(INDEX('R4 XCO Eagle'!$J$2:$J$126,MATCH(Junior[[#This Row],[Rider]],'R4 XCO Eagle'!$E$2:$E$126,0)),"")</f>
        <v>340</v>
      </c>
      <c r="AB20" s="28">
        <f>_xlfn.IFNA(INDEX('R5 XCO Kinchina'!$J$2:$J$126,MATCH(Junior[[#This Row],[Rider]],'R5 XCO Kinchina'!$E$2:$E$126,0)),"")</f>
        <v>390</v>
      </c>
      <c r="AC20" s="29">
        <f>_xlfn.IFNA(INDEX('R6 XCO Flinders'!$J$2:$J$126,MATCH(Junior[[#This Row],[Rider]],'R6 XCO Flinders'!$E$2:$E$126,0)),"")</f>
        <v>390</v>
      </c>
      <c r="AD20" s="29">
        <f>6-COUNTBLANK(Junior[[#This Row],[R1 XCM O''Hal]:[R6 XCO Flinders]])</f>
        <v>5</v>
      </c>
      <c r="AE20" s="26" cm="1">
        <f t="array" ref="AE20">IF(Junior[[#This Row],[Number of Rounds]]&lt;=5,SUM(IF(ISNA(X20:AC20),0,X20:AC20)),SUM(LARGE(X20:AC20,{1,2,3,4,5})))</f>
        <v>2020</v>
      </c>
      <c r="AF20" s="31" cm="1">
        <f t="array" ref="AF20">38-SUM(IF(AE20&gt;$AE$18:$AE$79,1/COUNTIF($AE$18:$AE$79,$AE$18:$AE$79)))</f>
        <v>4</v>
      </c>
      <c r="AG20" s="20"/>
      <c r="AH20" s="99" t="s">
        <v>2835</v>
      </c>
      <c r="AI20" s="58" t="str">
        <f>_xlfn.IFNA(INDEX('R1 XCM OHal'!$V$2:$V$90,MATCH(Women510[[#This Row],[Rider]],'R1 XCM OHal'!$F$2:$F$90,0)),"")</f>
        <v/>
      </c>
      <c r="AJ20" s="58" t="str">
        <f>_xlfn.IFNA(INDEX('R2 XCM Prospect'!$K$2:$K$115,MATCH(Women510[[#This Row],[Rider]],'R2 XCM Prospect'!$F$2:$F$115,0)),"")</f>
        <v/>
      </c>
      <c r="AK20" s="58">
        <f>_xlfn.IFNA(INDEX('R3 XCM Craigburn'!$K$2:$K$126,MATCH(Women510[[#This Row],[Rider]],'R3 XCM Craigburn'!$E$2:$E$126,0)),"")</f>
        <v>500</v>
      </c>
      <c r="AL20" s="58" t="str">
        <f>_xlfn.IFNA(INDEX('R4 XCO Eagle'!$J$2:$J$126,MATCH(Women510[[#This Row],[Rider]],'R4 XCO Eagle'!$E$2:$E$126,0)),"")</f>
        <v/>
      </c>
      <c r="AM20" s="58" t="str">
        <f>_xlfn.IFNA(INDEX('R5 XCO Kinchina'!$J$2:$J$126,MATCH(Women510[[#This Row],[Rider]],'R5 XCO Kinchina'!$E$2:$E$126,0)),"")</f>
        <v/>
      </c>
      <c r="AN20" s="58">
        <f>_xlfn.IFNA(INDEX('R6 XCO Flinders'!$J$2:$J$126,MATCH(Women510[[#This Row],[Rider]],'R6 XCO Flinders'!$E$2:$E$126,0)),"")</f>
        <v>500</v>
      </c>
      <c r="AO20" s="58">
        <f>6-COUNTBLANK(Women510[[#This Row],[R1 XCM O''Hal]:[R6 XCO Flinders]])</f>
        <v>2</v>
      </c>
      <c r="AP20" s="58" cm="1">
        <f t="array" ref="AP20">IF(Women510[[#This Row],[Number of Rounds]]&lt;=5,SUM(IF(ISNA(AI20:AN20),0,AI20:AN20)),SUM(LARGE(AI20:AN20,{1,2,3,4,5})))</f>
        <v>1000</v>
      </c>
      <c r="AQ20" s="101" cm="1">
        <f t="array" ref="AQ20">4-SUM(IF(AP20&gt;$AP$18:$AP$22,1/COUNTIF($AP$18:$AP$22,$AP$18:$AP$22)))</f>
        <v>3</v>
      </c>
    </row>
    <row r="21" spans="1:43" ht="15.75" x14ac:dyDescent="0.25">
      <c r="A21" s="95" t="s">
        <v>836</v>
      </c>
      <c r="B21" s="106">
        <f>_xlfn.IFNA(INDEX('R1 XCM OHal'!$V$2:$V$90,MATCH(Men[[#This Row],[Rider]],'R1 XCM OHal'!$F$2:$F$90,0)),"")</f>
        <v>450</v>
      </c>
      <c r="C21" s="106" t="str">
        <f>_xlfn.IFNA(INDEX('R2 XCM Prospect'!$K$2:$K$115,MATCH(Men[[#This Row],[Rider]],'R2 XCM Prospect'!$F$2:$F$115,0)),"")</f>
        <v/>
      </c>
      <c r="D21" s="106">
        <f>_xlfn.IFNA(INDEX('R3 XCM Craigburn'!$K$2:$K$126,MATCH(Men[[#This Row],[Rider]],'R3 XCM Craigburn'!$E$2:$E$126,0)),"")</f>
        <v>450</v>
      </c>
      <c r="E21" s="106">
        <f>_xlfn.IFNA(INDEX('R4 XCO Eagle'!$J$2:$J$126,MATCH(Men[[#This Row],[Rider]],'R4 XCO Eagle'!$E$2:$E$126,0)),"")</f>
        <v>420</v>
      </c>
      <c r="F21" s="106" t="str">
        <f>_xlfn.IFNA(INDEX('R5 XCO Kinchina'!$J$2:$J$126,MATCH(Men[[#This Row],[Rider]],'R5 XCO Kinchina'!$E$2:$E$126,0)),"")</f>
        <v/>
      </c>
      <c r="G21" s="106">
        <f>_xlfn.IFNA(INDEX('R6 XCO Flinders'!$J$2:$J$126,MATCH(Men[[#This Row],[Rider]],'R6 XCO Flinders'!$E$2:$E$126,0)),"")</f>
        <v>450</v>
      </c>
      <c r="H21" s="106">
        <f>6-COUNTBLANK(Men[[#This Row],[R1 XCM O''Hal]:[R6 XCO Flinders]])</f>
        <v>4</v>
      </c>
      <c r="I21" s="106" cm="1">
        <f t="array" ref="I21">IF(Men[[#This Row],[Number of Rounds]]&lt;=5,SUM(IF(ISNA(B21:G21),0,B21:G21)),SUM(LARGE(B21:G21,{1,2,3,4,5})))</f>
        <v>1770</v>
      </c>
      <c r="J21" s="28" cm="1">
        <f t="array" ref="J21">130-SUM(IF(I21&gt;$I$18:$I$205,1/COUNTIF($I$18:$I$205,$I$18:$I$205)))</f>
        <v>3.0000000000000853</v>
      </c>
      <c r="K21" s="20"/>
      <c r="L21" s="95" t="s">
        <v>2866</v>
      </c>
      <c r="M21" s="58" t="str">
        <f>_xlfn.IFNA(INDEX('R1 XCM OHal'!$V$2:$V$90,MATCH(Women[[#This Row],[Rider]],'R1 XCM OHal'!$F$2:$F$90,0)),"")</f>
        <v/>
      </c>
      <c r="N21" s="58" t="str">
        <f>_xlfn.IFNA(INDEX('R2 XCM Prospect'!$K$2:$K$115,MATCH(Women[[#This Row],[Rider]],'R2 XCM Prospect'!$F$2:$F$115,0)),"")</f>
        <v/>
      </c>
      <c r="O21" s="58">
        <f>_xlfn.IFNA(INDEX('R3 XCM Craigburn'!$K$2:$K$126,MATCH(Women[[#This Row],[Rider]],'R3 XCM Craigburn'!$E$2:$E$126,0)),"")</f>
        <v>360</v>
      </c>
      <c r="P21" s="58">
        <f>_xlfn.IFNA(INDEX('R4 XCO Eagle'!$J$2:$J$126,MATCH(Women[[#This Row],[Rider]],'R4 XCO Eagle'!$E$2:$E$126,0)),"")</f>
        <v>400</v>
      </c>
      <c r="Q21" s="58">
        <f>_xlfn.IFNA(INDEX('R5 XCO Kinchina'!$J$2:$J$126,MATCH(Women[[#This Row],[Rider]],'R5 XCO Kinchina'!$E$2:$E$126,0)),"")</f>
        <v>312</v>
      </c>
      <c r="R21" s="58">
        <f>_xlfn.IFNA(INDEX('R6 XCO Flinders'!$J$2:$J$126,MATCH(Women[[#This Row],[Rider]],'R6 XCO Flinders'!$E$2:$E$126,0)),"")</f>
        <v>400</v>
      </c>
      <c r="S21" s="58">
        <f>6-COUNTBLANK(Women[[#This Row],[R1 XCM O''Hal]:[R6 XCO Flinders]])</f>
        <v>4</v>
      </c>
      <c r="T21" s="58" cm="1">
        <f t="array" ref="T21">IF(Women[[#This Row],[Number of Rounds]]&lt;=5,SUM(IF(ISNA(M21:R21),0,M21:R21)),SUM(LARGE(M21:R21,{1,2,3,4,5})))</f>
        <v>1472</v>
      </c>
      <c r="U21" s="28" cm="1">
        <f t="array" ref="U21">29-SUM(IF(T21&gt;$T$18:$T$55,1/COUNTIF($T$18:$T$55,$T$18:$T$55)))</f>
        <v>4.0000000000000036</v>
      </c>
      <c r="V21" s="20"/>
      <c r="W21" s="40" t="s">
        <v>830</v>
      </c>
      <c r="X21" s="28">
        <f>_xlfn.IFNA(INDEX('R1 XCM OHal'!$V$2:$V$90,MATCH(Junior[[#This Row],[Rider]],'R1 XCM OHal'!$F$2:$F$90,0)),"")</f>
        <v>450</v>
      </c>
      <c r="Y21" s="28">
        <f>_xlfn.IFNA(INDEX('R2 XCM Prospect'!$K$2:$K$115,MATCH(Junior[[#This Row],[Rider]],'R2 XCM Prospect'!$F$2:$F$115,0)),"")</f>
        <v>380</v>
      </c>
      <c r="Z21" s="28">
        <f>_xlfn.IFNA(INDEX('R3 XCM Craigburn'!$K$2:$K$126,MATCH(Junior[[#This Row],[Rider]],'R3 XCM Craigburn'!$E$2:$E$126,0)),"")</f>
        <v>370</v>
      </c>
      <c r="AA21" s="28">
        <f>_xlfn.IFNA(INDEX('R4 XCO Eagle'!$J$2:$J$126,MATCH(Junior[[#This Row],[Rider]],'R4 XCO Eagle'!$E$2:$E$126,0)),"")</f>
        <v>360</v>
      </c>
      <c r="AB21" s="28">
        <f>_xlfn.IFNA(INDEX('R5 XCO Kinchina'!$J$2:$J$126,MATCH(Junior[[#This Row],[Rider]],'R5 XCO Kinchina'!$E$2:$E$126,0)),"")</f>
        <v>390</v>
      </c>
      <c r="AC21" s="29">
        <f>_xlfn.IFNA(INDEX('R6 XCO Flinders'!$J$2:$J$126,MATCH(Junior[[#This Row],[Rider]],'R6 XCO Flinders'!$E$2:$E$126,0)),"")</f>
        <v>400</v>
      </c>
      <c r="AD21" s="29">
        <f>6-COUNTBLANK(Junior[[#This Row],[R1 XCM O''Hal]:[R6 XCO Flinders]])</f>
        <v>6</v>
      </c>
      <c r="AE21" s="26" cm="1">
        <f t="array" ref="AE21">IF(Junior[[#This Row],[Number of Rounds]]&lt;=5,SUM(IF(ISNA(X21:AC21),0,X21:AC21)),SUM(LARGE(X21:AC21,{1,2,3,4,5})))</f>
        <v>1990</v>
      </c>
      <c r="AF21" s="32" cm="1">
        <f t="array" ref="AF21">38-SUM(IF(AE21&gt;$AE$18:$AE$79,1/COUNTIF($AE$18:$AE$79,$AE$18:$AE$79)))</f>
        <v>5</v>
      </c>
      <c r="AG21" s="20"/>
      <c r="AH21" s="99" t="s">
        <v>3406</v>
      </c>
      <c r="AI21" s="58" t="str">
        <f>_xlfn.IFNA(INDEX('R1 XCM OHal'!$V$2:$V$90,MATCH(Women510[[#This Row],[Rider]],'R1 XCM OHal'!$F$2:$F$90,0)),"")</f>
        <v/>
      </c>
      <c r="AJ21" s="58" t="str">
        <f>_xlfn.IFNA(INDEX('R2 XCM Prospect'!$K$2:$K$115,MATCH(Women510[[#This Row],[Rider]],'R2 XCM Prospect'!$F$2:$F$115,0)),"")</f>
        <v/>
      </c>
      <c r="AK21" s="58" t="str">
        <f>_xlfn.IFNA(INDEX('R3 XCM Craigburn'!$K$2:$K$126,MATCH(Women510[[#This Row],[Rider]],'R3 XCM Craigburn'!$E$2:$E$126,0)),"")</f>
        <v/>
      </c>
      <c r="AL21" s="58">
        <f>_xlfn.IFNA(INDEX('R4 XCO Eagle'!$J$2:$J$126,MATCH(Women510[[#This Row],[Rider]],'R4 XCO Eagle'!$E$2:$E$126,0)),"")</f>
        <v>500</v>
      </c>
      <c r="AM21" s="58" t="str">
        <f>_xlfn.IFNA(INDEX('R5 XCO Kinchina'!$J$2:$J$126,MATCH(Women510[[#This Row],[Rider]],'R5 XCO Kinchina'!$E$2:$E$126,0)),"")</f>
        <v/>
      </c>
      <c r="AN21" s="58" t="str">
        <f>_xlfn.IFNA(INDEX('R6 XCO Flinders'!$J$2:$J$126,MATCH(Women510[[#This Row],[Rider]],'R6 XCO Flinders'!$E$2:$E$126,0)),"")</f>
        <v/>
      </c>
      <c r="AO21" s="58">
        <f>6-COUNTBLANK(Women510[[#This Row],[R1 XCM O''Hal]:[R6 XCO Flinders]])</f>
        <v>1</v>
      </c>
      <c r="AP21" s="58" cm="1">
        <f t="array" ref="AP21">IF(Women510[[#This Row],[Number of Rounds]]&lt;=5,SUM(IF(ISNA(AI21:AN21),0,AI21:AN21)),SUM(LARGE(AI21:AN21,{1,2,3,4,5})))</f>
        <v>500</v>
      </c>
      <c r="AQ21" s="102" cm="1">
        <f t="array" ref="AQ21">4-SUM(IF(AP21&gt;$AP$18:$AP$22,1/COUNTIF($AP$18:$AP$22,$AP$18:$AP$22)))</f>
        <v>4</v>
      </c>
    </row>
    <row r="22" spans="1:43" ht="16.5" thickBot="1" x14ac:dyDescent="0.3">
      <c r="A22" s="95" t="s">
        <v>1863</v>
      </c>
      <c r="B22" s="106" t="str">
        <f>_xlfn.IFNA(INDEX('R1 XCM OHal'!$V$2:$V$90,MATCH(Men[[#This Row],[Rider]],'R1 XCM OHal'!$F$2:$F$90,0)),"")</f>
        <v/>
      </c>
      <c r="C22" s="106">
        <f>_xlfn.IFNA(INDEX('R2 XCM Prospect'!$K$2:$K$115,MATCH(Men[[#This Row],[Rider]],'R2 XCM Prospect'!$F$2:$F$115,0)),"")</f>
        <v>330</v>
      </c>
      <c r="D22" s="106">
        <f>_xlfn.IFNA(INDEX('R3 XCM Craigburn'!$K$2:$K$126,MATCH(Men[[#This Row],[Rider]],'R3 XCM Craigburn'!$E$2:$E$126,0)),"")</f>
        <v>350</v>
      </c>
      <c r="E22" s="106">
        <f>_xlfn.IFNA(INDEX('R4 XCO Eagle'!$J$2:$J$126,MATCH(Men[[#This Row],[Rider]],'R4 XCO Eagle'!$E$2:$E$126,0)),"")</f>
        <v>360</v>
      </c>
      <c r="F22" s="106">
        <f>_xlfn.IFNA(INDEX('R5 XCO Kinchina'!$J$2:$J$126,MATCH(Men[[#This Row],[Rider]],'R5 XCO Kinchina'!$E$2:$E$126,0)),"")</f>
        <v>320</v>
      </c>
      <c r="G22" s="106">
        <f>_xlfn.IFNA(INDEX('R6 XCO Flinders'!$J$2:$J$126,MATCH(Men[[#This Row],[Rider]],'R6 XCO Flinders'!$E$2:$E$126,0)),"")</f>
        <v>360</v>
      </c>
      <c r="H22" s="106">
        <f>6-COUNTBLANK(Men[[#This Row],[R1 XCM O''Hal]:[R6 XCO Flinders]])</f>
        <v>5</v>
      </c>
      <c r="I22" s="106" cm="1">
        <f t="array" ref="I22">IF(Men[[#This Row],[Number of Rounds]]&lt;=5,SUM(IF(ISNA(B22:G22),0,B22:G22)),SUM(LARGE(B22:G22,{1,2,3,4,5})))</f>
        <v>1720</v>
      </c>
      <c r="J22" s="28" cm="1">
        <f t="array" ref="J22">130-SUM(IF(I22&gt;$I$18:$I$205,1/COUNTIF($I$18:$I$205,$I$18:$I$205)))</f>
        <v>4.0000000000000853</v>
      </c>
      <c r="K22" s="20"/>
      <c r="L22" s="95" t="s">
        <v>903</v>
      </c>
      <c r="M22" s="58">
        <f>_xlfn.IFNA(INDEX('R1 XCM OHal'!$V$2:$V$90,MATCH(Women[[#This Row],[Rider]],'R1 XCM OHal'!$F$2:$F$90,0)),"")</f>
        <v>500</v>
      </c>
      <c r="N22" s="58">
        <f>_xlfn.IFNA(INDEX('R2 XCM Prospect'!$K$2:$K$115,MATCH(Women[[#This Row],[Rider]],'R2 XCM Prospect'!$F$2:$F$115,0)),"")</f>
        <v>420</v>
      </c>
      <c r="O22" s="58" t="str">
        <f>_xlfn.IFNA(INDEX('R3 XCM Craigburn'!$K$2:$K$126,MATCH(Women[[#This Row],[Rider]],'R3 XCM Craigburn'!$E$2:$E$126,0)),"")</f>
        <v/>
      </c>
      <c r="P22" s="58" t="str">
        <f>_xlfn.IFNA(INDEX('R4 XCO Eagle'!$J$2:$J$126,MATCH(Women[[#This Row],[Rider]],'R4 XCO Eagle'!$E$2:$E$126,0)),"")</f>
        <v/>
      </c>
      <c r="Q22" s="58" t="str">
        <f>_xlfn.IFNA(INDEX('R5 XCO Kinchina'!$J$2:$J$126,MATCH(Women[[#This Row],[Rider]],'R5 XCO Kinchina'!$E$2:$E$126,0)),"")</f>
        <v/>
      </c>
      <c r="R22" s="58">
        <f>_xlfn.IFNA(INDEX('R6 XCO Flinders'!$J$2:$J$126,MATCH(Women[[#This Row],[Rider]],'R6 XCO Flinders'!$E$2:$E$126,0)),"")</f>
        <v>500</v>
      </c>
      <c r="S22" s="58">
        <f>6-COUNTBLANK(Women[[#This Row],[R1 XCM O''Hal]:[R6 XCO Flinders]])</f>
        <v>3</v>
      </c>
      <c r="T22" s="58" cm="1">
        <f t="array" ref="T22">IF(Women[[#This Row],[Number of Rounds]]&lt;=5,SUM(IF(ISNA(M22:R22),0,M22:R22)),SUM(LARGE(M22:R22,{1,2,3,4,5})))</f>
        <v>1420</v>
      </c>
      <c r="U22" s="28" cm="1">
        <f t="array" ref="U22">29-SUM(IF(T22&gt;$T$18:$T$55,1/COUNTIF($T$18:$T$55,$T$18:$T$55)))</f>
        <v>5.0000000000000036</v>
      </c>
      <c r="V22" s="20"/>
      <c r="W22" s="40" t="s">
        <v>1851</v>
      </c>
      <c r="X22" s="28" t="str">
        <f>_xlfn.IFNA(INDEX('R1 XCM OHal'!$V$2:$V$90,MATCH(Junior[[#This Row],[Rider]],'R1 XCM OHal'!$F$2:$F$90,0)),"")</f>
        <v/>
      </c>
      <c r="Y22" s="28">
        <f>_xlfn.IFNA(INDEX('R2 XCM Prospect'!$K$2:$K$115,MATCH(Junior[[#This Row],[Rider]],'R2 XCM Prospect'!$F$2:$F$115,0)),"")</f>
        <v>500</v>
      </c>
      <c r="Z22" s="28">
        <f>_xlfn.IFNA(INDEX('R3 XCM Craigburn'!$K$2:$K$126,MATCH(Junior[[#This Row],[Rider]],'R3 XCM Craigburn'!$E$2:$E$126,0)),"")</f>
        <v>500</v>
      </c>
      <c r="AA22" s="28">
        <f>_xlfn.IFNA(INDEX('R4 XCO Eagle'!$J$2:$J$126,MATCH(Junior[[#This Row],[Rider]],'R4 XCO Eagle'!$E$2:$E$126,0)),"")</f>
        <v>400</v>
      </c>
      <c r="AB22" s="28">
        <f>_xlfn.IFNA(INDEX('R5 XCO Kinchina'!$J$2:$J$126,MATCH(Junior[[#This Row],[Rider]],'R5 XCO Kinchina'!$E$2:$E$126,0)),"")</f>
        <v>500</v>
      </c>
      <c r="AC22" s="29" t="str">
        <f>_xlfn.IFNA(INDEX('R6 XCO Flinders'!$J$2:$J$126,MATCH(Junior[[#This Row],[Rider]],'R6 XCO Flinders'!$E$2:$E$126,0)),"")</f>
        <v/>
      </c>
      <c r="AD22" s="29">
        <f>6-COUNTBLANK(Junior[[#This Row],[R1 XCM O''Hal]:[R6 XCO Flinders]])</f>
        <v>4</v>
      </c>
      <c r="AE22" s="26" cm="1">
        <f t="array" ref="AE22">IF(Junior[[#This Row],[Number of Rounds]]&lt;=5,SUM(IF(ISNA(X22:AC22),0,X22:AC22)),SUM(LARGE(X22:AC22,{1,2,3,4,5})))</f>
        <v>1900</v>
      </c>
      <c r="AF22" s="32" cm="1">
        <f t="array" ref="AF22">38-SUM(IF(AE22&gt;$AE$18:$AE$79,1/COUNTIF($AE$18:$AE$79,$AE$18:$AE$79)))</f>
        <v>6</v>
      </c>
      <c r="AG22" s="20"/>
      <c r="AH22" s="103" t="s">
        <v>4045</v>
      </c>
      <c r="AI22" s="104" t="str">
        <f>_xlfn.IFNA(INDEX('R1 XCM OHal'!$V$2:$V$90,MATCH(Women510[[#This Row],[Rider]],'R1 XCM OHal'!$F$2:$F$90,0)),"")</f>
        <v/>
      </c>
      <c r="AJ22" s="104" t="str">
        <f>_xlfn.IFNA(INDEX('R2 XCM Prospect'!$K$2:$K$115,MATCH(Women510[[#This Row],[Rider]],'R2 XCM Prospect'!$F$2:$F$115,0)),"")</f>
        <v/>
      </c>
      <c r="AK22" s="104" t="str">
        <f>_xlfn.IFNA(INDEX('R3 XCM Craigburn'!$K$2:$K$126,MATCH(Women510[[#This Row],[Rider]],'R3 XCM Craigburn'!$E$2:$E$126,0)),"")</f>
        <v/>
      </c>
      <c r="AL22" s="104" t="str">
        <f>_xlfn.IFNA(INDEX('R4 XCO Eagle'!$J$2:$J$126,MATCH(Women510[[#This Row],[Rider]],'R4 XCO Eagle'!$E$2:$E$126,0)),"")</f>
        <v/>
      </c>
      <c r="AM22" s="104">
        <f>_xlfn.IFNA(INDEX('R5 XCO Kinchina'!$J$2:$J$126,MATCH(Women510[[#This Row],[Rider]],'R5 XCO Kinchina'!$E$2:$E$126,0)),"")</f>
        <v>500</v>
      </c>
      <c r="AN22" s="104" t="str">
        <f>_xlfn.IFNA(INDEX('R6 XCO Flinders'!$J$2:$J$126,MATCH(Women510[[#This Row],[Rider]],'R6 XCO Flinders'!$E$2:$E$126,0)),"")</f>
        <v/>
      </c>
      <c r="AO22" s="104">
        <f>6-COUNTBLANK(Women510[[#This Row],[R1 XCM O''Hal]:[R6 XCO Flinders]])</f>
        <v>1</v>
      </c>
      <c r="AP22" s="104" cm="1">
        <f t="array" ref="AP22">IF(Women510[[#This Row],[Number of Rounds]]&lt;=5,SUM(IF(ISNA(AI22:AN22),0,AI22:AN22)),SUM(LARGE(AI22:AN22,{1,2,3,4,5})))</f>
        <v>500</v>
      </c>
      <c r="AQ22" s="105" cm="1">
        <f t="array" ref="AQ22">4-SUM(IF(AP22&gt;$AP$18:$AP$22,1/COUNTIF($AP$18:$AP$22,$AP$18:$AP$22)))</f>
        <v>4</v>
      </c>
    </row>
    <row r="23" spans="1:43" ht="15.75" x14ac:dyDescent="0.25">
      <c r="A23" s="95" t="s">
        <v>853</v>
      </c>
      <c r="B23" s="106">
        <f>_xlfn.IFNA(INDEX('R1 XCM OHal'!$V$2:$V$90,MATCH(Men[[#This Row],[Rider]],'R1 XCM OHal'!$F$2:$F$90,0)),"")</f>
        <v>296</v>
      </c>
      <c r="C23" s="106">
        <f>_xlfn.IFNA(INDEX('R2 XCM Prospect'!$K$2:$K$115,MATCH(Men[[#This Row],[Rider]],'R2 XCM Prospect'!$F$2:$F$115,0)),"")</f>
        <v>312</v>
      </c>
      <c r="D23" s="106">
        <f>_xlfn.IFNA(INDEX('R3 XCM Craigburn'!$K$2:$K$126,MATCH(Men[[#This Row],[Rider]],'R3 XCM Craigburn'!$E$2:$E$126,0)),"")</f>
        <v>312</v>
      </c>
      <c r="E23" s="106">
        <f>_xlfn.IFNA(INDEX('R4 XCO Eagle'!$J$2:$J$126,MATCH(Men[[#This Row],[Rider]],'R4 XCO Eagle'!$E$2:$E$126,0)),"")</f>
        <v>320</v>
      </c>
      <c r="F23" s="106" t="str">
        <f>_xlfn.IFNA(INDEX('R5 XCO Kinchina'!$J$2:$J$126,MATCH(Men[[#This Row],[Rider]],'R5 XCO Kinchina'!$E$2:$E$126,0)),"")</f>
        <v/>
      </c>
      <c r="G23" s="106">
        <f>_xlfn.IFNA(INDEX('R6 XCO Flinders'!$J$2:$J$126,MATCH(Men[[#This Row],[Rider]],'R6 XCO Flinders'!$E$2:$E$126,0)),"")</f>
        <v>320</v>
      </c>
      <c r="H23" s="106">
        <f>6-COUNTBLANK(Men[[#This Row],[R1 XCM O''Hal]:[R6 XCO Flinders]])</f>
        <v>5</v>
      </c>
      <c r="I23" s="106" cm="1">
        <f t="array" ref="I23">IF(Men[[#This Row],[Number of Rounds]]&lt;=5,SUM(IF(ISNA(B23:G23),0,B23:G23)),SUM(LARGE(B23:G23,{1,2,3,4,5})))</f>
        <v>1560</v>
      </c>
      <c r="J23" s="28" cm="1">
        <f t="array" ref="J23">130-SUM(IF(I23&gt;$I$18:$I$205,1/COUNTIF($I$18:$I$205,$I$18:$I$205)))</f>
        <v>5.0000000000000853</v>
      </c>
      <c r="K23" s="20"/>
      <c r="L23" s="95" t="s">
        <v>1896</v>
      </c>
      <c r="M23" s="58" t="str">
        <f>_xlfn.IFNA(INDEX('R1 XCM OHal'!$V$2:$V$90,MATCH(Women[[#This Row],[Rider]],'R1 XCM OHal'!$F$2:$F$90,0)),"")</f>
        <v/>
      </c>
      <c r="N23" s="58">
        <f>_xlfn.IFNA(INDEX('R2 XCM Prospect'!$K$2:$K$115,MATCH(Women[[#This Row],[Rider]],'R2 XCM Prospect'!$F$2:$F$115,0)),"")</f>
        <v>450</v>
      </c>
      <c r="O23" s="58" t="str">
        <f>_xlfn.IFNA(INDEX('R3 XCM Craigburn'!$K$2:$K$126,MATCH(Women[[#This Row],[Rider]],'R3 XCM Craigburn'!$E$2:$E$126,0)),"")</f>
        <v/>
      </c>
      <c r="P23" s="58">
        <f>_xlfn.IFNA(INDEX('R4 XCO Eagle'!$J$2:$J$126,MATCH(Women[[#This Row],[Rider]],'R4 XCO Eagle'!$E$2:$E$126,0)),"")</f>
        <v>450</v>
      </c>
      <c r="Q23" s="58">
        <f>_xlfn.IFNA(INDEX('R5 XCO Kinchina'!$J$2:$J$126,MATCH(Women[[#This Row],[Rider]],'R5 XCO Kinchina'!$E$2:$E$126,0)),"")</f>
        <v>450</v>
      </c>
      <c r="R23" s="58" t="str">
        <f>_xlfn.IFNA(INDEX('R6 XCO Flinders'!$J$2:$J$126,MATCH(Women[[#This Row],[Rider]],'R6 XCO Flinders'!$E$2:$E$126,0)),"")</f>
        <v/>
      </c>
      <c r="S23" s="58">
        <f>6-COUNTBLANK(Women[[#This Row],[R1 XCM O''Hal]:[R6 XCO Flinders]])</f>
        <v>3</v>
      </c>
      <c r="T23" s="58" cm="1">
        <f t="array" ref="T23">IF(Women[[#This Row],[Number of Rounds]]&lt;=5,SUM(IF(ISNA(M23:R23),0,M23:R23)),SUM(LARGE(M23:R23,{1,2,3,4,5})))</f>
        <v>1350</v>
      </c>
      <c r="U23" s="28" cm="1">
        <f t="array" ref="U23">29-SUM(IF(T23&gt;$T$18:$T$55,1/COUNTIF($T$18:$T$55,$T$18:$T$55)))</f>
        <v>6.0000000000000036</v>
      </c>
      <c r="V23" s="20"/>
      <c r="W23" s="40" t="s">
        <v>831</v>
      </c>
      <c r="X23" s="28">
        <f>_xlfn.IFNA(INDEX('R1 XCM OHal'!$V$2:$V$90,MATCH(Junior[[#This Row],[Rider]],'R1 XCM OHal'!$F$2:$F$90,0)),"")</f>
        <v>500</v>
      </c>
      <c r="Y23" s="28">
        <f>_xlfn.IFNA(INDEX('R2 XCM Prospect'!$K$2:$K$115,MATCH(Junior[[#This Row],[Rider]],'R2 XCM Prospect'!$F$2:$F$115,0)),"")</f>
        <v>450</v>
      </c>
      <c r="Z23" s="28" t="str">
        <f>_xlfn.IFNA(INDEX('R3 XCM Craigburn'!$K$2:$K$126,MATCH(Junior[[#This Row],[Rider]],'R3 XCM Craigburn'!$E$2:$E$126,0)),"")</f>
        <v/>
      </c>
      <c r="AA23" s="28">
        <f>_xlfn.IFNA(INDEX('R4 XCO Eagle'!$J$2:$J$126,MATCH(Junior[[#This Row],[Rider]],'R4 XCO Eagle'!$E$2:$E$126,0)),"")</f>
        <v>370</v>
      </c>
      <c r="AB23" s="28">
        <f>_xlfn.IFNA(INDEX('R5 XCO Kinchina'!$J$2:$J$126,MATCH(Junior[[#This Row],[Rider]],'R5 XCO Kinchina'!$E$2:$E$126,0)),"")</f>
        <v>420</v>
      </c>
      <c r="AC23" s="29" t="str">
        <f>_xlfn.IFNA(INDEX('R6 XCO Flinders'!$J$2:$J$126,MATCH(Junior[[#This Row],[Rider]],'R6 XCO Flinders'!$E$2:$E$126,0)),"")</f>
        <v/>
      </c>
      <c r="AD23" s="29">
        <f>6-COUNTBLANK(Junior[[#This Row],[R1 XCM O''Hal]:[R6 XCO Flinders]])</f>
        <v>4</v>
      </c>
      <c r="AE23" s="26" cm="1">
        <f t="array" ref="AE23">IF(Junior[[#This Row],[Number of Rounds]]&lt;=5,SUM(IF(ISNA(X23:AC23),0,X23:AC23)),SUM(LARGE(X23:AC23,{1,2,3,4,5})))</f>
        <v>1740</v>
      </c>
      <c r="AF23" s="32" cm="1">
        <f t="array" ref="AF23">38-SUM(IF(AE23&gt;$AE$18:$AE$79,1/COUNTIF($AE$18:$AE$79,$AE$18:$AE$79)))</f>
        <v>7</v>
      </c>
      <c r="AG23" s="20"/>
      <c r="AH23" s="108"/>
      <c r="AI23" s="109"/>
      <c r="AJ23" s="109"/>
      <c r="AK23" s="109"/>
      <c r="AL23" s="109"/>
      <c r="AM23" s="109"/>
      <c r="AN23" s="109"/>
      <c r="AO23" s="109"/>
      <c r="AP23" s="109"/>
      <c r="AQ23" s="59"/>
    </row>
    <row r="24" spans="1:43" ht="15.75" x14ac:dyDescent="0.25">
      <c r="A24" s="95" t="s">
        <v>1879</v>
      </c>
      <c r="B24" s="106" t="str">
        <f>_xlfn.IFNA(INDEX('R1 XCM OHal'!$V$2:$V$90,MATCH(Men[[#This Row],[Rider]],'R1 XCM OHal'!$F$2:$F$90,0)),"")</f>
        <v/>
      </c>
      <c r="C24" s="106">
        <f>_xlfn.IFNA(INDEX('R2 XCM Prospect'!$K$2:$K$115,MATCH(Men[[#This Row],[Rider]],'R2 XCM Prospect'!$F$2:$F$115,0)),"")</f>
        <v>350</v>
      </c>
      <c r="D24" s="106">
        <f>_xlfn.IFNA(INDEX('R3 XCM Craigburn'!$K$2:$K$126,MATCH(Men[[#This Row],[Rider]],'R3 XCM Craigburn'!$E$2:$E$126,0)),"")</f>
        <v>294</v>
      </c>
      <c r="E24" s="106">
        <f>_xlfn.IFNA(INDEX('R4 XCO Eagle'!$J$2:$J$126,MATCH(Men[[#This Row],[Rider]],'R4 XCO Eagle'!$E$2:$E$126,0)),"")</f>
        <v>350</v>
      </c>
      <c r="F24" s="106">
        <f>_xlfn.IFNA(INDEX('R5 XCO Kinchina'!$J$2:$J$126,MATCH(Men[[#This Row],[Rider]],'R5 XCO Kinchina'!$E$2:$E$126,0)),"")</f>
        <v>294</v>
      </c>
      <c r="G24" s="106">
        <f>_xlfn.IFNA(INDEX('R6 XCO Flinders'!$J$2:$J$126,MATCH(Men[[#This Row],[Rider]],'R6 XCO Flinders'!$E$2:$E$126,0)),"")</f>
        <v>266</v>
      </c>
      <c r="H24" s="106">
        <f>6-COUNTBLANK(Men[[#This Row],[R1 XCM O''Hal]:[R6 XCO Flinders]])</f>
        <v>5</v>
      </c>
      <c r="I24" s="106" cm="1">
        <f t="array" ref="I24">IF(Men[[#This Row],[Number of Rounds]]&lt;=5,SUM(IF(ISNA(B24:G24),0,B24:G24)),SUM(LARGE(B24:G24,{1,2,3,4,5})))</f>
        <v>1554</v>
      </c>
      <c r="J24" s="28" cm="1">
        <f t="array" ref="J24">130-SUM(IF(I24&gt;$I$18:$I$205,1/COUNTIF($I$18:$I$205,$I$18:$I$205)))</f>
        <v>6.0000000000000853</v>
      </c>
      <c r="K24" s="20"/>
      <c r="L24" s="95" t="s">
        <v>3408</v>
      </c>
      <c r="M24" s="58" t="str">
        <f>_xlfn.IFNA(INDEX('R1 XCM OHal'!$V$2:$V$90,MATCH(Women[[#This Row],[Rider]],'R1 XCM OHal'!$F$2:$F$90,0)),"")</f>
        <v/>
      </c>
      <c r="N24" s="58" t="str">
        <f>_xlfn.IFNA(INDEX('R2 XCM Prospect'!$K$2:$K$115,MATCH(Women[[#This Row],[Rider]],'R2 XCM Prospect'!$F$2:$F$115,0)),"")</f>
        <v/>
      </c>
      <c r="O24" s="58" t="str">
        <f>_xlfn.IFNA(INDEX('R3 XCM Craigburn'!$K$2:$K$126,MATCH(Women[[#This Row],[Rider]],'R3 XCM Craigburn'!$E$2:$E$126,0)),"")</f>
        <v/>
      </c>
      <c r="P24" s="58">
        <f>_xlfn.IFNA(INDEX('R4 XCO Eagle'!$J$2:$J$126,MATCH(Women[[#This Row],[Rider]],'R4 XCO Eagle'!$E$2:$E$126,0)),"")</f>
        <v>420</v>
      </c>
      <c r="Q24" s="58">
        <f>_xlfn.IFNA(INDEX('R5 XCO Kinchina'!$J$2:$J$126,MATCH(Women[[#This Row],[Rider]],'R5 XCO Kinchina'!$E$2:$E$126,0)),"")</f>
        <v>500</v>
      </c>
      <c r="R24" s="58" t="str">
        <f>_xlfn.IFNA(INDEX('R6 XCO Flinders'!$J$2:$J$126,MATCH(Women[[#This Row],[Rider]],'R6 XCO Flinders'!$E$2:$E$126,0)),"")</f>
        <v/>
      </c>
      <c r="S24" s="58">
        <f>6-COUNTBLANK(Women[[#This Row],[R1 XCM O''Hal]:[R6 XCO Flinders]])</f>
        <v>2</v>
      </c>
      <c r="T24" s="58" cm="1">
        <f t="array" ref="T24">IF(Women[[#This Row],[Number of Rounds]]&lt;=5,SUM(IF(ISNA(M24:R24),0,M24:R24)),SUM(LARGE(M24:R24,{1,2,3,4,5})))</f>
        <v>920</v>
      </c>
      <c r="U24" s="28" cm="1">
        <f t="array" ref="U24">29-SUM(IF(T24&gt;$T$18:$T$55,1/COUNTIF($T$18:$T$55,$T$18:$T$55)))</f>
        <v>6.9999999999999964</v>
      </c>
      <c r="V24" s="20"/>
      <c r="W24" s="40" t="s">
        <v>1853</v>
      </c>
      <c r="X24" s="28" t="str">
        <f>_xlfn.IFNA(INDEX('R1 XCM OHal'!$V$2:$V$90,MATCH(Junior[[#This Row],[Rider]],'R1 XCM OHal'!$F$2:$F$90,0)),"")</f>
        <v/>
      </c>
      <c r="Y24" s="28">
        <f>_xlfn.IFNA(INDEX('R2 XCM Prospect'!$K$2:$K$115,MATCH(Junior[[#This Row],[Rider]],'R2 XCM Prospect'!$F$2:$F$115,0)),"")</f>
        <v>450</v>
      </c>
      <c r="Z24" s="28">
        <f>_xlfn.IFNA(INDEX('R3 XCM Craigburn'!$K$2:$K$126,MATCH(Junior[[#This Row],[Rider]],'R3 XCM Craigburn'!$E$2:$E$126,0)),"")</f>
        <v>450</v>
      </c>
      <c r="AA24" s="28">
        <f>_xlfn.IFNA(INDEX('R4 XCO Eagle'!$J$2:$J$126,MATCH(Junior[[#This Row],[Rider]],'R4 XCO Eagle'!$E$2:$E$126,0)),"")</f>
        <v>380</v>
      </c>
      <c r="AB24" s="28">
        <f>_xlfn.IFNA(INDEX('R5 XCO Kinchina'!$J$2:$J$126,MATCH(Junior[[#This Row],[Rider]],'R5 XCO Kinchina'!$E$2:$E$126,0)),"")</f>
        <v>360</v>
      </c>
      <c r="AC24" s="29" t="str">
        <f>_xlfn.IFNA(INDEX('R6 XCO Flinders'!$J$2:$J$126,MATCH(Junior[[#This Row],[Rider]],'R6 XCO Flinders'!$E$2:$E$126,0)),"")</f>
        <v/>
      </c>
      <c r="AD24" s="29">
        <f>6-COUNTBLANK(Junior[[#This Row],[R1 XCM O''Hal]:[R6 XCO Flinders]])</f>
        <v>4</v>
      </c>
      <c r="AE24" s="26" cm="1">
        <f t="array" ref="AE24">IF(Junior[[#This Row],[Number of Rounds]]&lt;=5,SUM(IF(ISNA(X24:AC24),0,X24:AC24)),SUM(LARGE(X24:AC24,{1,2,3,4,5})))</f>
        <v>1640</v>
      </c>
      <c r="AF24" s="32" cm="1">
        <f t="array" ref="AF24">38-SUM(IF(AE24&gt;$AE$18:$AE$79,1/COUNTIF($AE$18:$AE$79,$AE$18:$AE$79)))</f>
        <v>8</v>
      </c>
      <c r="AG24" s="20"/>
      <c r="AH24" s="108"/>
      <c r="AI24" s="109"/>
      <c r="AJ24" s="109"/>
      <c r="AK24" s="109"/>
      <c r="AL24" s="109"/>
      <c r="AM24" s="109"/>
      <c r="AN24" s="109"/>
      <c r="AO24" s="109"/>
      <c r="AP24" s="109"/>
      <c r="AQ24" s="59"/>
    </row>
    <row r="25" spans="1:43" ht="15.75" x14ac:dyDescent="0.25">
      <c r="A25" s="95" t="s">
        <v>855</v>
      </c>
      <c r="B25" s="106">
        <f>_xlfn.IFNA(INDEX('R1 XCM OHal'!$V$2:$V$90,MATCH(Men[[#This Row],[Rider]],'R1 XCM OHal'!$F$2:$F$90,0)),"")</f>
        <v>280</v>
      </c>
      <c r="C25" s="106">
        <f>_xlfn.IFNA(INDEX('R2 XCM Prospect'!$K$2:$K$115,MATCH(Men[[#This Row],[Rider]],'R2 XCM Prospect'!$F$2:$F$115,0)),"")</f>
        <v>336</v>
      </c>
      <c r="D25" s="106">
        <f>_xlfn.IFNA(INDEX('R3 XCM Craigburn'!$K$2:$K$126,MATCH(Men[[#This Row],[Rider]],'R3 XCM Craigburn'!$E$2:$E$126,0)),"")</f>
        <v>296</v>
      </c>
      <c r="E25" s="106">
        <f>_xlfn.IFNA(INDEX('R4 XCO Eagle'!$J$2:$J$126,MATCH(Men[[#This Row],[Rider]],'R4 XCO Eagle'!$E$2:$E$126,0)),"")</f>
        <v>296</v>
      </c>
      <c r="F25" s="106">
        <f>_xlfn.IFNA(INDEX('R5 XCO Kinchina'!$J$2:$J$126,MATCH(Men[[#This Row],[Rider]],'R5 XCO Kinchina'!$E$2:$E$126,0)),"")</f>
        <v>312</v>
      </c>
      <c r="G25" s="106">
        <f>_xlfn.IFNA(INDEX('R6 XCO Flinders'!$J$2:$J$126,MATCH(Men[[#This Row],[Rider]],'R6 XCO Flinders'!$E$2:$E$126,0)),"")</f>
        <v>304</v>
      </c>
      <c r="H25" s="106">
        <f>6-COUNTBLANK(Men[[#This Row],[R1 XCM O''Hal]:[R6 XCO Flinders]])</f>
        <v>6</v>
      </c>
      <c r="I25" s="106" cm="1">
        <f t="array" ref="I25">IF(Men[[#This Row],[Number of Rounds]]&lt;=5,SUM(IF(ISNA(B25:G25),0,B25:G25)),SUM(LARGE(B25:G25,{1,2,3,4,5})))</f>
        <v>1544</v>
      </c>
      <c r="J25" s="28" cm="1">
        <f t="array" ref="J25">130-SUM(IF(I25&gt;$I$18:$I$205,1/COUNTIF($I$18:$I$205,$I$18:$I$205)))</f>
        <v>7.0000000000000853</v>
      </c>
      <c r="K25" s="20"/>
      <c r="L25" s="95" t="s">
        <v>905</v>
      </c>
      <c r="M25" s="58">
        <f>_xlfn.IFNA(INDEX('R1 XCM OHal'!$V$2:$V$90,MATCH(Women[[#This Row],[Rider]],'R1 XCM OHal'!$F$2:$F$90,0)),"")</f>
        <v>400</v>
      </c>
      <c r="N25" s="58" t="str">
        <f>_xlfn.IFNA(INDEX('R2 XCM Prospect'!$K$2:$K$115,MATCH(Women[[#This Row],[Rider]],'R2 XCM Prospect'!$F$2:$F$115,0)),"")</f>
        <v/>
      </c>
      <c r="O25" s="58">
        <f>_xlfn.IFNA(INDEX('R3 XCM Craigburn'!$K$2:$K$126,MATCH(Women[[#This Row],[Rider]],'R3 XCM Craigburn'!$E$2:$E$126,0)),"")</f>
        <v>420</v>
      </c>
      <c r="P25" s="58" t="str">
        <f>_xlfn.IFNA(INDEX('R4 XCO Eagle'!$J$2:$J$126,MATCH(Women[[#This Row],[Rider]],'R4 XCO Eagle'!$E$2:$E$126,0)),"")</f>
        <v/>
      </c>
      <c r="Q25" s="58" t="str">
        <f>_xlfn.IFNA(INDEX('R5 XCO Kinchina'!$J$2:$J$126,MATCH(Women[[#This Row],[Rider]],'R5 XCO Kinchina'!$E$2:$E$126,0)),"")</f>
        <v/>
      </c>
      <c r="R25" s="58" t="str">
        <f>_xlfn.IFNA(INDEX('R6 XCO Flinders'!$J$2:$J$126,MATCH(Women[[#This Row],[Rider]],'R6 XCO Flinders'!$E$2:$E$126,0)),"")</f>
        <v/>
      </c>
      <c r="S25" s="58">
        <f>6-COUNTBLANK(Women[[#This Row],[R1 XCM O''Hal]:[R6 XCO Flinders]])</f>
        <v>2</v>
      </c>
      <c r="T25" s="58" cm="1">
        <f t="array" ref="T25">IF(Women[[#This Row],[Number of Rounds]]&lt;=5,SUM(IF(ISNA(M25:R25),0,M25:R25)),SUM(LARGE(M25:R25,{1,2,3,4,5})))</f>
        <v>820</v>
      </c>
      <c r="U25" s="28" cm="1">
        <f t="array" ref="U25">29-SUM(IF(T25&gt;$T$18:$T$55,1/COUNTIF($T$18:$T$55,$T$18:$T$55)))</f>
        <v>7.9999999999999964</v>
      </c>
      <c r="V25" s="20"/>
      <c r="W25" s="40" t="s">
        <v>827</v>
      </c>
      <c r="X25" s="28">
        <f>_xlfn.IFNA(INDEX('R1 XCM OHal'!$V$2:$V$90,MATCH(Junior[[#This Row],[Rider]],'R1 XCM OHal'!$F$2:$F$90,0)),"")</f>
        <v>450</v>
      </c>
      <c r="Y25" s="28">
        <f>_xlfn.IFNA(INDEX('R2 XCM Prospect'!$K$2:$K$115,MATCH(Junior[[#This Row],[Rider]],'R2 XCM Prospect'!$F$2:$F$115,0)),"")</f>
        <v>400</v>
      </c>
      <c r="Z25" s="28">
        <f>_xlfn.IFNA(INDEX('R3 XCM Craigburn'!$K$2:$K$126,MATCH(Junior[[#This Row],[Rider]],'R3 XCM Craigburn'!$E$2:$E$126,0)),"")</f>
        <v>420</v>
      </c>
      <c r="AA25" s="28" t="str">
        <f>_xlfn.IFNA(INDEX('R4 XCO Eagle'!$J$2:$J$126,MATCH(Junior[[#This Row],[Rider]],'R4 XCO Eagle'!$E$2:$E$126,0)),"")</f>
        <v/>
      </c>
      <c r="AB25" s="28" t="str">
        <f>_xlfn.IFNA(INDEX('R5 XCO Kinchina'!$J$2:$J$126,MATCH(Junior[[#This Row],[Rider]],'R5 XCO Kinchina'!$E$2:$E$126,0)),"")</f>
        <v/>
      </c>
      <c r="AC25" s="29">
        <f>_xlfn.IFNA(INDEX('R6 XCO Flinders'!$J$2:$J$126,MATCH(Junior[[#This Row],[Rider]],'R6 XCO Flinders'!$E$2:$E$126,0)),"")</f>
        <v>370</v>
      </c>
      <c r="AD25" s="29">
        <f>6-COUNTBLANK(Junior[[#This Row],[R1 XCM O''Hal]:[R6 XCO Flinders]])</f>
        <v>4</v>
      </c>
      <c r="AE25" s="26" cm="1">
        <f t="array" ref="AE25">IF(Junior[[#This Row],[Number of Rounds]]&lt;=5,SUM(IF(ISNA(X25:AC25),0,X25:AC25)),SUM(LARGE(X25:AC25,{1,2,3,4,5})))</f>
        <v>1640</v>
      </c>
      <c r="AF25" s="32" cm="1">
        <f t="array" ref="AF25">38-SUM(IF(AE25&gt;$AE$18:$AE$79,1/COUNTIF($AE$18:$AE$79,$AE$18:$AE$79)))</f>
        <v>8</v>
      </c>
      <c r="AG25" s="20"/>
      <c r="AH25" s="108"/>
      <c r="AI25" s="109"/>
      <c r="AJ25" s="109"/>
      <c r="AK25" s="109"/>
      <c r="AL25" s="109"/>
      <c r="AM25" s="109"/>
      <c r="AN25" s="109"/>
      <c r="AO25" s="109"/>
      <c r="AP25" s="109"/>
      <c r="AQ25" s="59"/>
    </row>
    <row r="26" spans="1:43" ht="15.75" x14ac:dyDescent="0.25">
      <c r="A26" s="95" t="s">
        <v>1866</v>
      </c>
      <c r="B26" s="106" t="str">
        <f>_xlfn.IFNA(INDEX('R1 XCM OHal'!$V$2:$V$90,MATCH(Men[[#This Row],[Rider]],'R1 XCM OHal'!$F$2:$F$90,0)),"")</f>
        <v/>
      </c>
      <c r="C26" s="106">
        <f>_xlfn.IFNA(INDEX('R2 XCM Prospect'!$K$2:$K$115,MATCH(Men[[#This Row],[Rider]],'R2 XCM Prospect'!$F$2:$F$115,0)),"")</f>
        <v>360</v>
      </c>
      <c r="D26" s="106">
        <f>_xlfn.IFNA(INDEX('R3 XCM Craigburn'!$K$2:$K$126,MATCH(Men[[#This Row],[Rider]],'R3 XCM Craigburn'!$E$2:$E$126,0)),"")</f>
        <v>400</v>
      </c>
      <c r="E26" s="106">
        <f>_xlfn.IFNA(INDEX('R4 XCO Eagle'!$J$2:$J$126,MATCH(Men[[#This Row],[Rider]],'R4 XCO Eagle'!$E$2:$E$126,0)),"")</f>
        <v>400</v>
      </c>
      <c r="F26" s="106">
        <f>_xlfn.IFNA(INDEX('R5 XCO Kinchina'!$J$2:$J$126,MATCH(Men[[#This Row],[Rider]],'R5 XCO Kinchina'!$E$2:$E$126,0)),"")</f>
        <v>360</v>
      </c>
      <c r="G26" s="106" t="str">
        <f>_xlfn.IFNA(INDEX('R6 XCO Flinders'!$J$2:$J$126,MATCH(Men[[#This Row],[Rider]],'R6 XCO Flinders'!$E$2:$E$126,0)),"")</f>
        <v/>
      </c>
      <c r="H26" s="106">
        <f>6-COUNTBLANK(Men[[#This Row],[R1 XCM O''Hal]:[R6 XCO Flinders]])</f>
        <v>4</v>
      </c>
      <c r="I26" s="106" cm="1">
        <f t="array" ref="I26">IF(Men[[#This Row],[Number of Rounds]]&lt;=5,SUM(IF(ISNA(B26:G26),0,B26:G26)),SUM(LARGE(B26:G26,{1,2,3,4,5})))</f>
        <v>1520</v>
      </c>
      <c r="J26" s="28" cm="1">
        <f t="array" ref="J26">130-SUM(IF(I26&gt;$I$18:$I$205,1/COUNTIF($I$18:$I$205,$I$18:$I$205)))</f>
        <v>8.0000000000000853</v>
      </c>
      <c r="K26" s="20"/>
      <c r="L26" s="95" t="s">
        <v>1897</v>
      </c>
      <c r="M26" s="58" t="str">
        <f>_xlfn.IFNA(INDEX('R1 XCM OHal'!$V$2:$V$90,MATCH(Women[[#This Row],[Rider]],'R1 XCM OHal'!$F$2:$F$90,0)),"")</f>
        <v/>
      </c>
      <c r="N26" s="58">
        <f>_xlfn.IFNA(INDEX('R2 XCM Prospect'!$K$2:$K$115,MATCH(Women[[#This Row],[Rider]],'R2 XCM Prospect'!$F$2:$F$115,0)),"")</f>
        <v>400</v>
      </c>
      <c r="O26" s="58" t="str">
        <f>_xlfn.IFNA(INDEX('R3 XCM Craigburn'!$K$2:$K$126,MATCH(Women[[#This Row],[Rider]],'R3 XCM Craigburn'!$E$2:$E$126,0)),"")</f>
        <v/>
      </c>
      <c r="P26" s="58" t="str">
        <f>_xlfn.IFNA(INDEX('R4 XCO Eagle'!$J$2:$J$126,MATCH(Women[[#This Row],[Rider]],'R4 XCO Eagle'!$E$2:$E$126,0)),"")</f>
        <v/>
      </c>
      <c r="Q26" s="58">
        <f>_xlfn.IFNA(INDEX('R5 XCO Kinchina'!$J$2:$J$126,MATCH(Women[[#This Row],[Rider]],'R5 XCO Kinchina'!$E$2:$E$126,0)),"")</f>
        <v>400</v>
      </c>
      <c r="R26" s="58" t="str">
        <f>_xlfn.IFNA(INDEX('R6 XCO Flinders'!$J$2:$J$126,MATCH(Women[[#This Row],[Rider]],'R6 XCO Flinders'!$E$2:$E$126,0)),"")</f>
        <v/>
      </c>
      <c r="S26" s="58">
        <f>6-COUNTBLANK(Women[[#This Row],[R1 XCM O''Hal]:[R6 XCO Flinders]])</f>
        <v>2</v>
      </c>
      <c r="T26" s="58" cm="1">
        <f t="array" ref="T26">IF(Women[[#This Row],[Number of Rounds]]&lt;=5,SUM(IF(ISNA(M26:R26),0,M26:R26)),SUM(LARGE(M26:R26,{1,2,3,4,5})))</f>
        <v>800</v>
      </c>
      <c r="U26" s="28" cm="1">
        <f t="array" ref="U26">29-SUM(IF(T26&gt;$T$18:$T$55,1/COUNTIF($T$18:$T$55,$T$18:$T$55)))</f>
        <v>8.9999999999999964</v>
      </c>
      <c r="V26" s="20"/>
      <c r="W26" s="40" t="s">
        <v>833</v>
      </c>
      <c r="X26" s="28">
        <f>_xlfn.IFNA(INDEX('R1 XCM OHal'!$V$2:$V$90,MATCH(Junior[[#This Row],[Rider]],'R1 XCM OHal'!$F$2:$F$90,0)),"")</f>
        <v>420</v>
      </c>
      <c r="Y26" s="28">
        <f>_xlfn.IFNA(INDEX('R2 XCM Prospect'!$K$2:$K$115,MATCH(Junior[[#This Row],[Rider]],'R2 XCM Prospect'!$F$2:$F$115,0)),"")</f>
        <v>420</v>
      </c>
      <c r="Z26" s="28" t="str">
        <f>_xlfn.IFNA(INDEX('R3 XCM Craigburn'!$K$2:$K$126,MATCH(Junior[[#This Row],[Rider]],'R3 XCM Craigburn'!$E$2:$E$126,0)),"")</f>
        <v/>
      </c>
      <c r="AA26" s="28">
        <f>_xlfn.IFNA(INDEX('R4 XCO Eagle'!$J$2:$J$126,MATCH(Junior[[#This Row],[Rider]],'R4 XCO Eagle'!$E$2:$E$126,0)),"")</f>
        <v>320</v>
      </c>
      <c r="AB26" s="28">
        <f>_xlfn.IFNA(INDEX('R5 XCO Kinchina'!$J$2:$J$126,MATCH(Junior[[#This Row],[Rider]],'R5 XCO Kinchina'!$E$2:$E$126,0)),"")</f>
        <v>400</v>
      </c>
      <c r="AC26" s="29" t="str">
        <f>_xlfn.IFNA(INDEX('R6 XCO Flinders'!$J$2:$J$126,MATCH(Junior[[#This Row],[Rider]],'R6 XCO Flinders'!$E$2:$E$126,0)),"")</f>
        <v/>
      </c>
      <c r="AD26" s="29">
        <f>6-COUNTBLANK(Junior[[#This Row],[R1 XCM O''Hal]:[R6 XCO Flinders]])</f>
        <v>4</v>
      </c>
      <c r="AE26" s="26" cm="1">
        <f t="array" ref="AE26">IF(Junior[[#This Row],[Number of Rounds]]&lt;=5,SUM(IF(ISNA(X26:AC26),0,X26:AC26)),SUM(LARGE(X26:AC26,{1,2,3,4,5})))</f>
        <v>1560</v>
      </c>
      <c r="AF26" s="32" cm="1">
        <f t="array" ref="AF26">38-SUM(IF(AE26&gt;$AE$18:$AE$79,1/COUNTIF($AE$18:$AE$79,$AE$18:$AE$79)))</f>
        <v>9</v>
      </c>
      <c r="AG26" s="20"/>
      <c r="AH26" s="108"/>
      <c r="AI26" s="109"/>
      <c r="AJ26" s="109"/>
      <c r="AK26" s="109"/>
      <c r="AL26" s="109"/>
      <c r="AM26" s="109"/>
      <c r="AN26" s="109"/>
      <c r="AO26" s="109"/>
      <c r="AP26" s="109"/>
      <c r="AQ26" s="59"/>
    </row>
    <row r="27" spans="1:43" ht="15.75" x14ac:dyDescent="0.25">
      <c r="A27" s="95" t="s">
        <v>846</v>
      </c>
      <c r="B27" s="106">
        <f>_xlfn.IFNA(INDEX('R1 XCM OHal'!$V$2:$V$90,MATCH(Men[[#This Row],[Rider]],'R1 XCM OHal'!$F$2:$F$90,0)),"")</f>
        <v>320</v>
      </c>
      <c r="C27" s="106">
        <f>_xlfn.IFNA(INDEX('R2 XCM Prospect'!$K$2:$K$115,MATCH(Men[[#This Row],[Rider]],'R2 XCM Prospect'!$F$2:$F$115,0)),"")</f>
        <v>420</v>
      </c>
      <c r="D27" s="106" t="str">
        <f>_xlfn.IFNA(INDEX('R3 XCM Craigburn'!$K$2:$K$126,MATCH(Men[[#This Row],[Rider]],'R3 XCM Craigburn'!$E$2:$E$126,0)),"")</f>
        <v/>
      </c>
      <c r="E27" s="106">
        <f>_xlfn.IFNA(INDEX('R4 XCO Eagle'!$J$2:$J$126,MATCH(Men[[#This Row],[Rider]],'R4 XCO Eagle'!$E$2:$E$126,0)),"")</f>
        <v>320</v>
      </c>
      <c r="F27" s="106">
        <f>_xlfn.IFNA(INDEX('R5 XCO Kinchina'!$J$2:$J$126,MATCH(Men[[#This Row],[Rider]],'R5 XCO Kinchina'!$E$2:$E$126,0)),"")</f>
        <v>420</v>
      </c>
      <c r="G27" s="106" t="str">
        <f>_xlfn.IFNA(INDEX('R6 XCO Flinders'!$J$2:$J$126,MATCH(Men[[#This Row],[Rider]],'R6 XCO Flinders'!$E$2:$E$126,0)),"")</f>
        <v/>
      </c>
      <c r="H27" s="106">
        <f>6-COUNTBLANK(Men[[#This Row],[R1 XCM O''Hal]:[R6 XCO Flinders]])</f>
        <v>4</v>
      </c>
      <c r="I27" s="106" cm="1">
        <f t="array" ref="I27">IF(Men[[#This Row],[Number of Rounds]]&lt;=5,SUM(IF(ISNA(B27:G27),0,B27:G27)),SUM(LARGE(B27:G27,{1,2,3,4,5})))</f>
        <v>1480</v>
      </c>
      <c r="J27" s="28" cm="1">
        <f t="array" ref="J27">130-SUM(IF(I27&gt;$I$18:$I$205,1/COUNTIF($I$18:$I$205,$I$18:$I$205)))</f>
        <v>9.0000000000000711</v>
      </c>
      <c r="K27" s="20"/>
      <c r="L27" s="95" t="s">
        <v>4046</v>
      </c>
      <c r="M27" s="58" t="str">
        <f>_xlfn.IFNA(INDEX('R1 XCM OHal'!$V$2:$V$90,MATCH(Women[[#This Row],[Rider]],'R1 XCM OHal'!$F$2:$F$90,0)),"")</f>
        <v/>
      </c>
      <c r="N27" s="58" t="str">
        <f>_xlfn.IFNA(INDEX('R2 XCM Prospect'!$K$2:$K$115,MATCH(Women[[#This Row],[Rider]],'R2 XCM Prospect'!$F$2:$F$115,0)),"")</f>
        <v/>
      </c>
      <c r="O27" s="58" t="str">
        <f>_xlfn.IFNA(INDEX('R3 XCM Craigburn'!$K$2:$K$126,MATCH(Women[[#This Row],[Rider]],'R3 XCM Craigburn'!$E$2:$E$126,0)),"")</f>
        <v/>
      </c>
      <c r="P27" s="58" t="str">
        <f>_xlfn.IFNA(INDEX('R4 XCO Eagle'!$J$2:$J$126,MATCH(Women[[#This Row],[Rider]],'R4 XCO Eagle'!$E$2:$E$126,0)),"")</f>
        <v/>
      </c>
      <c r="Q27" s="58">
        <f>_xlfn.IFNA(INDEX('R5 XCO Kinchina'!$J$2:$J$126,MATCH(Women[[#This Row],[Rider]],'R5 XCO Kinchina'!$E$2:$E$126,0)),"")</f>
        <v>400</v>
      </c>
      <c r="R27" s="58">
        <f>_xlfn.IFNA(INDEX('R6 XCO Flinders'!$J$2:$J$126,MATCH(Women[[#This Row],[Rider]],'R6 XCO Flinders'!$E$2:$E$126,0)),"")</f>
        <v>390</v>
      </c>
      <c r="S27" s="58">
        <f>6-COUNTBLANK(Women[[#This Row],[R1 XCM O''Hal]:[R6 XCO Flinders]])</f>
        <v>2</v>
      </c>
      <c r="T27" s="58" cm="1">
        <f t="array" ref="T27">IF(Women[[#This Row],[Number of Rounds]]&lt;=5,SUM(IF(ISNA(M27:R27),0,M27:R27)),SUM(LARGE(M27:R27,{1,2,3,4,5})))</f>
        <v>790</v>
      </c>
      <c r="U27" s="28" cm="1">
        <f t="array" ref="U27">29-SUM(IF(T27&gt;$T$18:$T$55,1/COUNTIF($T$18:$T$55,$T$18:$T$55)))</f>
        <v>9.9999999999999964</v>
      </c>
      <c r="V27" s="20"/>
      <c r="W27" s="40" t="s">
        <v>3384</v>
      </c>
      <c r="X27" s="28" t="str">
        <f>_xlfn.IFNA(INDEX('R1 XCM OHal'!$V$2:$V$90,MATCH(Junior[[#This Row],[Rider]],'R1 XCM OHal'!$F$2:$F$90,0)),"")</f>
        <v/>
      </c>
      <c r="Y27" s="28" t="str">
        <f>_xlfn.IFNA(INDEX('R2 XCM Prospect'!$K$2:$K$115,MATCH(Junior[[#This Row],[Rider]],'R2 XCM Prospect'!$F$2:$F$115,0)),"")</f>
        <v/>
      </c>
      <c r="Z27" s="28" t="str">
        <f>_xlfn.IFNA(INDEX('R3 XCM Craigburn'!$K$2:$K$126,MATCH(Junior[[#This Row],[Rider]],'R3 XCM Craigburn'!$E$2:$E$126,0)),"")</f>
        <v/>
      </c>
      <c r="AA27" s="28">
        <f>_xlfn.IFNA(INDEX('R4 XCO Eagle'!$J$2:$J$126,MATCH(Junior[[#This Row],[Rider]],'R4 XCO Eagle'!$E$2:$E$126,0)),"")</f>
        <v>450</v>
      </c>
      <c r="AB27" s="28">
        <f>_xlfn.IFNA(INDEX('R5 XCO Kinchina'!$J$2:$J$126,MATCH(Junior[[#This Row],[Rider]],'R5 XCO Kinchina'!$E$2:$E$126,0)),"")</f>
        <v>500</v>
      </c>
      <c r="AC27" s="29">
        <f>_xlfn.IFNA(INDEX('R6 XCO Flinders'!$J$2:$J$126,MATCH(Junior[[#This Row],[Rider]],'R6 XCO Flinders'!$E$2:$E$126,0)),"")</f>
        <v>500</v>
      </c>
      <c r="AD27" s="29">
        <f>6-COUNTBLANK(Junior[[#This Row],[R1 XCM O''Hal]:[R6 XCO Flinders]])</f>
        <v>3</v>
      </c>
      <c r="AE27" s="26" cm="1">
        <f t="array" ref="AE27">IF(Junior[[#This Row],[Number of Rounds]]&lt;=5,SUM(IF(ISNA(X27:AC27),0,X27:AC27)),SUM(LARGE(X27:AC27,{1,2,3,4,5})))</f>
        <v>1450</v>
      </c>
      <c r="AF27" s="32" cm="1">
        <f t="array" ref="AF27">38-SUM(IF(AE27&gt;$AE$18:$AE$79,1/COUNTIF($AE$18:$AE$79,$AE$18:$AE$79)))</f>
        <v>10</v>
      </c>
      <c r="AG27" s="20"/>
      <c r="AH27" s="108"/>
      <c r="AI27" s="109"/>
      <c r="AJ27" s="109"/>
      <c r="AK27" s="109"/>
      <c r="AL27" s="109"/>
      <c r="AM27" s="109"/>
      <c r="AN27" s="109"/>
      <c r="AO27" s="109"/>
      <c r="AP27" s="109"/>
      <c r="AQ27" s="59"/>
    </row>
    <row r="28" spans="1:43" ht="15.75" x14ac:dyDescent="0.25">
      <c r="A28" s="95" t="s">
        <v>1860</v>
      </c>
      <c r="B28" s="106" t="str">
        <f>_xlfn.IFNA(INDEX('R1 XCM OHal'!$V$2:$V$90,MATCH(Men[[#This Row],[Rider]],'R1 XCM OHal'!$F$2:$F$90,0)),"")</f>
        <v/>
      </c>
      <c r="C28" s="106">
        <f>_xlfn.IFNA(INDEX('R2 XCM Prospect'!$K$2:$K$115,MATCH(Men[[#This Row],[Rider]],'R2 XCM Prospect'!$F$2:$F$115,0)),"")</f>
        <v>500</v>
      </c>
      <c r="D28" s="106" t="str">
        <f>_xlfn.IFNA(INDEX('R3 XCM Craigburn'!$K$2:$K$126,MATCH(Men[[#This Row],[Rider]],'R3 XCM Craigburn'!$E$2:$E$126,0)),"")</f>
        <v/>
      </c>
      <c r="E28" s="106">
        <f>_xlfn.IFNA(INDEX('R4 XCO Eagle'!$J$2:$J$126,MATCH(Men[[#This Row],[Rider]],'R4 XCO Eagle'!$E$2:$E$126,0)),"")</f>
        <v>450</v>
      </c>
      <c r="F28" s="106">
        <f>_xlfn.IFNA(INDEX('R5 XCO Kinchina'!$J$2:$J$126,MATCH(Men[[#This Row],[Rider]],'R5 XCO Kinchina'!$E$2:$E$126,0)),"")</f>
        <v>500</v>
      </c>
      <c r="G28" s="106" t="str">
        <f>_xlfn.IFNA(INDEX('R6 XCO Flinders'!$J$2:$J$126,MATCH(Men[[#This Row],[Rider]],'R6 XCO Flinders'!$E$2:$E$126,0)),"")</f>
        <v/>
      </c>
      <c r="H28" s="106">
        <f>6-COUNTBLANK(Men[[#This Row],[R1 XCM O''Hal]:[R6 XCO Flinders]])</f>
        <v>3</v>
      </c>
      <c r="I28" s="106" cm="1">
        <f t="array" ref="I28">IF(Men[[#This Row],[Number of Rounds]]&lt;=5,SUM(IF(ISNA(B28:G28),0,B28:G28)),SUM(LARGE(B28:G28,{1,2,3,4,5})))</f>
        <v>1450</v>
      </c>
      <c r="J28" s="28" cm="1">
        <f t="array" ref="J28">130-SUM(IF(I28&gt;$I$18:$I$205,1/COUNTIF($I$18:$I$205,$I$18:$I$205)))</f>
        <v>10.000000000000071</v>
      </c>
      <c r="K28" s="20"/>
      <c r="L28" s="95" t="s">
        <v>2865</v>
      </c>
      <c r="M28" s="58" t="str">
        <f>_xlfn.IFNA(INDEX('R1 XCM OHal'!$V$2:$V$90,MATCH(Women[[#This Row],[Rider]],'R1 XCM OHal'!$F$2:$F$90,0)),"")</f>
        <v/>
      </c>
      <c r="N28" s="58" t="str">
        <f>_xlfn.IFNA(INDEX('R2 XCM Prospect'!$K$2:$K$115,MATCH(Women[[#This Row],[Rider]],'R2 XCM Prospect'!$F$2:$F$115,0)),"")</f>
        <v/>
      </c>
      <c r="O28" s="58">
        <f>_xlfn.IFNA(INDEX('R3 XCM Craigburn'!$K$2:$K$126,MATCH(Women[[#This Row],[Rider]],'R3 XCM Craigburn'!$E$2:$E$126,0)),"")</f>
        <v>400</v>
      </c>
      <c r="P28" s="58" t="str">
        <f>_xlfn.IFNA(INDEX('R4 XCO Eagle'!$J$2:$J$126,MATCH(Women[[#This Row],[Rider]],'R4 XCO Eagle'!$E$2:$E$126,0)),"")</f>
        <v/>
      </c>
      <c r="Q28" s="58">
        <f>_xlfn.IFNA(INDEX('R5 XCO Kinchina'!$J$2:$J$126,MATCH(Women[[#This Row],[Rider]],'R5 XCO Kinchina'!$E$2:$E$126,0)),"")</f>
        <v>320</v>
      </c>
      <c r="R28" s="58" t="str">
        <f>_xlfn.IFNA(INDEX('R6 XCO Flinders'!$J$2:$J$126,MATCH(Women[[#This Row],[Rider]],'R6 XCO Flinders'!$E$2:$E$126,0)),"")</f>
        <v/>
      </c>
      <c r="S28" s="58">
        <f>6-COUNTBLANK(Women[[#This Row],[R1 XCM O''Hal]:[R6 XCO Flinders]])</f>
        <v>2</v>
      </c>
      <c r="T28" s="58" cm="1">
        <f t="array" ref="T28">IF(Women[[#This Row],[Number of Rounds]]&lt;=5,SUM(IF(ISNA(M28:R28),0,M28:R28)),SUM(LARGE(M28:R28,{1,2,3,4,5})))</f>
        <v>720</v>
      </c>
      <c r="U28" s="28" cm="1">
        <f t="array" ref="U28">29-SUM(IF(T28&gt;$T$18:$T$55,1/COUNTIF($T$18:$T$55,$T$18:$T$55)))</f>
        <v>10.999999999999996</v>
      </c>
      <c r="V28" s="20"/>
      <c r="W28" s="40" t="s">
        <v>1859</v>
      </c>
      <c r="X28" s="28" t="str">
        <f>_xlfn.IFNA(INDEX('R1 XCM OHal'!$V$2:$V$90,MATCH(Junior[[#This Row],[Rider]],'R1 XCM OHal'!$F$2:$F$90,0)),"")</f>
        <v/>
      </c>
      <c r="Y28" s="28">
        <f>_xlfn.IFNA(INDEX('R2 XCM Prospect'!$K$2:$K$115,MATCH(Junior[[#This Row],[Rider]],'R2 XCM Prospect'!$F$2:$F$115,0)),"")</f>
        <v>500</v>
      </c>
      <c r="Z28" s="28" t="str">
        <f>_xlfn.IFNA(INDEX('R3 XCM Craigburn'!$K$2:$K$126,MATCH(Junior[[#This Row],[Rider]],'R3 XCM Craigburn'!$E$2:$E$126,0)),"")</f>
        <v/>
      </c>
      <c r="AA28" s="28">
        <f>_xlfn.IFNA(INDEX('R4 XCO Eagle'!$J$2:$J$126,MATCH(Junior[[#This Row],[Rider]],'R4 XCO Eagle'!$E$2:$E$126,0)),"")</f>
        <v>400</v>
      </c>
      <c r="AB28" s="28" t="str">
        <f>_xlfn.IFNA(INDEX('R5 XCO Kinchina'!$J$2:$J$126,MATCH(Junior[[#This Row],[Rider]],'R5 XCO Kinchina'!$E$2:$E$126,0)),"")</f>
        <v/>
      </c>
      <c r="AC28" s="29">
        <f>_xlfn.IFNA(INDEX('R6 XCO Flinders'!$J$2:$J$126,MATCH(Junior[[#This Row],[Rider]],'R6 XCO Flinders'!$E$2:$E$126,0)),"")</f>
        <v>500</v>
      </c>
      <c r="AD28" s="29">
        <f>6-COUNTBLANK(Junior[[#This Row],[R1 XCM O''Hal]:[R6 XCO Flinders]])</f>
        <v>3</v>
      </c>
      <c r="AE28" s="26" cm="1">
        <f t="array" ref="AE28">IF(Junior[[#This Row],[Number of Rounds]]&lt;=5,SUM(IF(ISNA(X28:AC28),0,X28:AC28)),SUM(LARGE(X28:AC28,{1,2,3,4,5})))</f>
        <v>1400</v>
      </c>
      <c r="AF28" s="32" cm="1">
        <f t="array" ref="AF28">38-SUM(IF(AE28&gt;$AE$18:$AE$79,1/COUNTIF($AE$18:$AE$79,$AE$18:$AE$79)))</f>
        <v>11</v>
      </c>
      <c r="AG28" s="20"/>
      <c r="AH28" s="108"/>
      <c r="AI28" s="109"/>
      <c r="AJ28" s="109"/>
      <c r="AK28" s="109"/>
      <c r="AL28" s="109"/>
      <c r="AM28" s="109"/>
      <c r="AN28" s="109"/>
      <c r="AO28" s="109"/>
      <c r="AP28" s="109"/>
      <c r="AQ28" s="59"/>
    </row>
    <row r="29" spans="1:43" ht="15.75" x14ac:dyDescent="0.25">
      <c r="A29" s="95" t="s">
        <v>835</v>
      </c>
      <c r="B29" s="106">
        <f>_xlfn.IFNA(INDEX('R1 XCM OHal'!$V$2:$V$90,MATCH(Men[[#This Row],[Rider]],'R1 XCM OHal'!$F$2:$F$90,0)),"")</f>
        <v>500</v>
      </c>
      <c r="C29" s="106">
        <f>_xlfn.IFNA(INDEX('R2 XCM Prospect'!$K$2:$K$115,MATCH(Men[[#This Row],[Rider]],'R2 XCM Prospect'!$F$2:$F$115,0)),"")</f>
        <v>450</v>
      </c>
      <c r="D29" s="106">
        <f>_xlfn.IFNA(INDEX('R3 XCM Craigburn'!$K$2:$K$126,MATCH(Men[[#This Row],[Rider]],'R3 XCM Craigburn'!$E$2:$E$126,0)),"")</f>
        <v>500</v>
      </c>
      <c r="E29" s="106" t="str">
        <f>_xlfn.IFNA(INDEX('R4 XCO Eagle'!$J$2:$J$126,MATCH(Men[[#This Row],[Rider]],'R4 XCO Eagle'!$E$2:$E$126,0)),"")</f>
        <v/>
      </c>
      <c r="F29" s="106" t="str">
        <f>_xlfn.IFNA(INDEX('R5 XCO Kinchina'!$J$2:$J$126,MATCH(Men[[#This Row],[Rider]],'R5 XCO Kinchina'!$E$2:$E$126,0)),"")</f>
        <v/>
      </c>
      <c r="G29" s="106" t="str">
        <f>_xlfn.IFNA(INDEX('R6 XCO Flinders'!$J$2:$J$126,MATCH(Men[[#This Row],[Rider]],'R6 XCO Flinders'!$E$2:$E$126,0)),"")</f>
        <v/>
      </c>
      <c r="H29" s="106">
        <f>6-COUNTBLANK(Men[[#This Row],[R1 XCM O''Hal]:[R6 XCO Flinders]])</f>
        <v>3</v>
      </c>
      <c r="I29" s="106" cm="1">
        <f t="array" ref="I29">IF(Men[[#This Row],[Number of Rounds]]&lt;=5,SUM(IF(ISNA(B29:G29),0,B29:G29)),SUM(LARGE(B29:G29,{1,2,3,4,5})))</f>
        <v>1450</v>
      </c>
      <c r="J29" s="28" cm="1">
        <f t="array" ref="J29">130-SUM(IF(I29&gt;$I$18:$I$205,1/COUNTIF($I$18:$I$205,$I$18:$I$205)))</f>
        <v>10.000000000000071</v>
      </c>
      <c r="K29" s="20"/>
      <c r="L29" s="95" t="s">
        <v>4048</v>
      </c>
      <c r="M29" s="58" t="str">
        <f>_xlfn.IFNA(INDEX('R1 XCM OHal'!$V$2:$V$90,MATCH(Women[[#This Row],[Rider]],'R1 XCM OHal'!$F$2:$F$90,0)),"")</f>
        <v/>
      </c>
      <c r="N29" s="58" t="str">
        <f>_xlfn.IFNA(INDEX('R2 XCM Prospect'!$K$2:$K$115,MATCH(Women[[#This Row],[Rider]],'R2 XCM Prospect'!$F$2:$F$115,0)),"")</f>
        <v/>
      </c>
      <c r="O29" s="58" t="str">
        <f>_xlfn.IFNA(INDEX('R3 XCM Craigburn'!$K$2:$K$126,MATCH(Women[[#This Row],[Rider]],'R3 XCM Craigburn'!$E$2:$E$126,0)),"")</f>
        <v/>
      </c>
      <c r="P29" s="58" t="str">
        <f>_xlfn.IFNA(INDEX('R4 XCO Eagle'!$J$2:$J$126,MATCH(Women[[#This Row],[Rider]],'R4 XCO Eagle'!$E$2:$E$126,0)),"")</f>
        <v/>
      </c>
      <c r="Q29" s="58">
        <f>_xlfn.IFNA(INDEX('R5 XCO Kinchina'!$J$2:$J$126,MATCH(Women[[#This Row],[Rider]],'R5 XCO Kinchina'!$E$2:$E$126,0)),"")</f>
        <v>350</v>
      </c>
      <c r="R29" s="58">
        <f>_xlfn.IFNA(INDEX('R6 XCO Flinders'!$J$2:$J$126,MATCH(Women[[#This Row],[Rider]],'R6 XCO Flinders'!$E$2:$E$126,0)),"")</f>
        <v>350</v>
      </c>
      <c r="S29" s="58">
        <f>6-COUNTBLANK(Women[[#This Row],[R1 XCM O''Hal]:[R6 XCO Flinders]])</f>
        <v>2</v>
      </c>
      <c r="T29" s="58" cm="1">
        <f t="array" ref="T29">IF(Women[[#This Row],[Number of Rounds]]&lt;=5,SUM(IF(ISNA(M29:R29),0,M29:R29)),SUM(LARGE(M29:R29,{1,2,3,4,5})))</f>
        <v>700</v>
      </c>
      <c r="U29" s="28" cm="1">
        <f t="array" ref="U29">29-SUM(IF(T29&gt;$T$18:$T$55,1/COUNTIF($T$18:$T$55,$T$18:$T$55)))</f>
        <v>12</v>
      </c>
      <c r="V29" s="20"/>
      <c r="W29" s="40" t="s">
        <v>3391</v>
      </c>
      <c r="X29" s="28" t="str">
        <f>_xlfn.IFNA(INDEX('R1 XCM OHal'!$V$2:$V$90,MATCH(Junior[[#This Row],[Rider]],'R1 XCM OHal'!$F$2:$F$90,0)),"")</f>
        <v/>
      </c>
      <c r="Y29" s="28" t="str">
        <f>_xlfn.IFNA(INDEX('R2 XCM Prospect'!$K$2:$K$115,MATCH(Junior[[#This Row],[Rider]],'R2 XCM Prospect'!$F$2:$F$115,0)),"")</f>
        <v/>
      </c>
      <c r="Z29" s="28" t="str">
        <f>_xlfn.IFNA(INDEX('R3 XCM Craigburn'!$K$2:$K$126,MATCH(Junior[[#This Row],[Rider]],'R3 XCM Craigburn'!$E$2:$E$126,0)),"")</f>
        <v/>
      </c>
      <c r="AA29" s="28">
        <f>_xlfn.IFNA(INDEX('R4 XCO Eagle'!$J$2:$J$126,MATCH(Junior[[#This Row],[Rider]],'R4 XCO Eagle'!$E$2:$E$126,0)),"")</f>
        <v>450</v>
      </c>
      <c r="AB29" s="28">
        <f>_xlfn.IFNA(INDEX('R5 XCO Kinchina'!$J$2:$J$126,MATCH(Junior[[#This Row],[Rider]],'R5 XCO Kinchina'!$E$2:$E$126,0)),"")</f>
        <v>500</v>
      </c>
      <c r="AC29" s="29">
        <f>_xlfn.IFNA(INDEX('R6 XCO Flinders'!$J$2:$J$126,MATCH(Junior[[#This Row],[Rider]],'R6 XCO Flinders'!$E$2:$E$126,0)),"")</f>
        <v>370</v>
      </c>
      <c r="AD29" s="29">
        <f>6-COUNTBLANK(Junior[[#This Row],[R1 XCM O''Hal]:[R6 XCO Flinders]])</f>
        <v>3</v>
      </c>
      <c r="AE29" s="26" cm="1">
        <f t="array" ref="AE29">IF(Junior[[#This Row],[Number of Rounds]]&lt;=5,SUM(IF(ISNA(X29:AC29),0,X29:AC29)),SUM(LARGE(X29:AC29,{1,2,3,4,5})))</f>
        <v>1320</v>
      </c>
      <c r="AF29" s="32" cm="1">
        <f t="array" ref="AF29">38-SUM(IF(AE29&gt;$AE$18:$AE$79,1/COUNTIF($AE$18:$AE$79,$AE$18:$AE$79)))</f>
        <v>12</v>
      </c>
      <c r="AG29" s="20"/>
      <c r="AH29" s="108"/>
      <c r="AI29" s="109"/>
      <c r="AJ29" s="109"/>
      <c r="AK29" s="109"/>
      <c r="AL29" s="109"/>
      <c r="AM29" s="109"/>
      <c r="AN29" s="109"/>
      <c r="AO29" s="109"/>
      <c r="AP29" s="109"/>
      <c r="AQ29" s="59"/>
    </row>
    <row r="30" spans="1:43" ht="15.75" x14ac:dyDescent="0.25">
      <c r="A30" s="95" t="s">
        <v>1871</v>
      </c>
      <c r="B30" s="106" t="str">
        <f>_xlfn.IFNA(INDEX('R1 XCM OHal'!$V$2:$V$90,MATCH(Men[[#This Row],[Rider]],'R1 XCM OHal'!$F$2:$F$90,0)),"")</f>
        <v/>
      </c>
      <c r="C30" s="106">
        <f>_xlfn.IFNA(INDEX('R2 XCM Prospect'!$K$2:$K$115,MATCH(Men[[#This Row],[Rider]],'R2 XCM Prospect'!$F$2:$F$115,0)),"")</f>
        <v>248</v>
      </c>
      <c r="D30" s="106">
        <f>_xlfn.IFNA(INDEX('R3 XCM Craigburn'!$K$2:$K$126,MATCH(Men[[#This Row],[Rider]],'R3 XCM Craigburn'!$E$2:$E$126,0)),"")</f>
        <v>320</v>
      </c>
      <c r="E30" s="106">
        <f>_xlfn.IFNA(INDEX('R4 XCO Eagle'!$J$2:$J$126,MATCH(Men[[#This Row],[Rider]],'R4 XCO Eagle'!$E$2:$E$126,0)),"")</f>
        <v>272</v>
      </c>
      <c r="F30" s="106">
        <f>_xlfn.IFNA(INDEX('R5 XCO Kinchina'!$J$2:$J$126,MATCH(Men[[#This Row],[Rider]],'R5 XCO Kinchina'!$E$2:$E$126,0)),"")</f>
        <v>288</v>
      </c>
      <c r="G30" s="106">
        <f>_xlfn.IFNA(INDEX('R6 XCO Flinders'!$J$2:$J$126,MATCH(Men[[#This Row],[Rider]],'R6 XCO Flinders'!$E$2:$E$126,0)),"")</f>
        <v>296</v>
      </c>
      <c r="H30" s="106">
        <f>6-COUNTBLANK(Men[[#This Row],[R1 XCM O''Hal]:[R6 XCO Flinders]])</f>
        <v>5</v>
      </c>
      <c r="I30" s="106" cm="1">
        <f t="array" ref="I30">IF(Men[[#This Row],[Number of Rounds]]&lt;=5,SUM(IF(ISNA(B30:G30),0,B30:G30)),SUM(LARGE(B30:G30,{1,2,3,4,5})))</f>
        <v>1424</v>
      </c>
      <c r="J30" s="28" cm="1">
        <f t="array" ref="J30">130-SUM(IF(I30&gt;$I$18:$I$205,1/COUNTIF($I$18:$I$205,$I$18:$I$205)))</f>
        <v>11.000000000000071</v>
      </c>
      <c r="K30" s="20"/>
      <c r="L30" s="95" t="s">
        <v>1898</v>
      </c>
      <c r="M30" s="58" t="str">
        <f>_xlfn.IFNA(INDEX('R1 XCM OHal'!$V$2:$V$90,MATCH(Women[[#This Row],[Rider]],'R1 XCM OHal'!$F$2:$F$90,0)),"")</f>
        <v/>
      </c>
      <c r="N30" s="58">
        <f>_xlfn.IFNA(INDEX('R2 XCM Prospect'!$K$2:$K$115,MATCH(Women[[#This Row],[Rider]],'R2 XCM Prospect'!$F$2:$F$115,0)),"")</f>
        <v>350</v>
      </c>
      <c r="O30" s="58">
        <f>_xlfn.IFNA(INDEX('R3 XCM Craigburn'!$K$2:$K$126,MATCH(Women[[#This Row],[Rider]],'R3 XCM Craigburn'!$E$2:$E$126,0)),"")</f>
        <v>350</v>
      </c>
      <c r="P30" s="58" t="str">
        <f>_xlfn.IFNA(INDEX('R4 XCO Eagle'!$J$2:$J$126,MATCH(Women[[#This Row],[Rider]],'R4 XCO Eagle'!$E$2:$E$126,0)),"")</f>
        <v/>
      </c>
      <c r="Q30" s="58" t="str">
        <f>_xlfn.IFNA(INDEX('R5 XCO Kinchina'!$J$2:$J$126,MATCH(Women[[#This Row],[Rider]],'R5 XCO Kinchina'!$E$2:$E$126,0)),"")</f>
        <v/>
      </c>
      <c r="R30" s="58" t="str">
        <f>_xlfn.IFNA(INDEX('R6 XCO Flinders'!$J$2:$J$126,MATCH(Women[[#This Row],[Rider]],'R6 XCO Flinders'!$E$2:$E$126,0)),"")</f>
        <v/>
      </c>
      <c r="S30" s="58">
        <f>6-COUNTBLANK(Women[[#This Row],[R1 XCM O''Hal]:[R6 XCO Flinders]])</f>
        <v>2</v>
      </c>
      <c r="T30" s="58" cm="1">
        <f t="array" ref="T30">IF(Women[[#This Row],[Number of Rounds]]&lt;=5,SUM(IF(ISNA(M30:R30),0,M30:R30)),SUM(LARGE(M30:R30,{1,2,3,4,5})))</f>
        <v>700</v>
      </c>
      <c r="U30" s="28" cm="1">
        <f t="array" ref="U30">29-SUM(IF(T30&gt;$T$18:$T$55,1/COUNTIF($T$18:$T$55,$T$18:$T$55)))</f>
        <v>12</v>
      </c>
      <c r="V30" s="20"/>
      <c r="W30" s="40" t="s">
        <v>3392</v>
      </c>
      <c r="X30" s="28" t="str">
        <f>_xlfn.IFNA(INDEX('R1 XCM OHal'!$V$2:$V$90,MATCH(Junior[[#This Row],[Rider]],'R1 XCM OHal'!$F$2:$F$90,0)),"")</f>
        <v/>
      </c>
      <c r="Y30" s="28" t="str">
        <f>_xlfn.IFNA(INDEX('R2 XCM Prospect'!$K$2:$K$115,MATCH(Junior[[#This Row],[Rider]],'R2 XCM Prospect'!$F$2:$F$115,0)),"")</f>
        <v/>
      </c>
      <c r="Z30" s="28" t="str">
        <f>_xlfn.IFNA(INDEX('R3 XCM Craigburn'!$K$2:$K$126,MATCH(Junior[[#This Row],[Rider]],'R3 XCM Craigburn'!$E$2:$E$126,0)),"")</f>
        <v/>
      </c>
      <c r="AA30" s="28">
        <f>_xlfn.IFNA(INDEX('R4 XCO Eagle'!$J$2:$J$126,MATCH(Junior[[#This Row],[Rider]],'R4 XCO Eagle'!$E$2:$E$126,0)),"")</f>
        <v>420</v>
      </c>
      <c r="AB30" s="28">
        <f>_xlfn.IFNA(INDEX('R5 XCO Kinchina'!$J$2:$J$126,MATCH(Junior[[#This Row],[Rider]],'R5 XCO Kinchina'!$E$2:$E$126,0)),"")</f>
        <v>450</v>
      </c>
      <c r="AC30" s="29">
        <f>_xlfn.IFNA(INDEX('R6 XCO Flinders'!$J$2:$J$126,MATCH(Junior[[#This Row],[Rider]],'R6 XCO Flinders'!$E$2:$E$126,0)),"")</f>
        <v>450</v>
      </c>
      <c r="AD30" s="29">
        <f>6-COUNTBLANK(Junior[[#This Row],[R1 XCM O''Hal]:[R6 XCO Flinders]])</f>
        <v>3</v>
      </c>
      <c r="AE30" s="26" cm="1">
        <f t="array" ref="AE30">IF(Junior[[#This Row],[Number of Rounds]]&lt;=5,SUM(IF(ISNA(X30:AC30),0,X30:AC30)),SUM(LARGE(X30:AC30,{1,2,3,4,5})))</f>
        <v>1320</v>
      </c>
      <c r="AF30" s="32" cm="1">
        <f t="array" ref="AF30">38-SUM(IF(AE30&gt;$AE$18:$AE$79,1/COUNTIF($AE$18:$AE$79,$AE$18:$AE$79)))</f>
        <v>12</v>
      </c>
      <c r="AG30" s="20"/>
      <c r="AH30" s="108"/>
      <c r="AI30" s="109"/>
      <c r="AJ30" s="109"/>
      <c r="AK30" s="109"/>
      <c r="AL30" s="109"/>
      <c r="AM30" s="109"/>
      <c r="AN30" s="109"/>
      <c r="AO30" s="109"/>
      <c r="AP30" s="109"/>
      <c r="AQ30" s="59"/>
    </row>
    <row r="31" spans="1:43" ht="15.75" x14ac:dyDescent="0.25">
      <c r="A31" s="95" t="s">
        <v>1880</v>
      </c>
      <c r="B31" s="106" t="str">
        <f>_xlfn.IFNA(INDEX('R1 XCM OHal'!$V$2:$V$90,MATCH(Men[[#This Row],[Rider]],'R1 XCM OHal'!$F$2:$F$90,0)),"")</f>
        <v/>
      </c>
      <c r="C31" s="106">
        <f>_xlfn.IFNA(INDEX('R2 XCM Prospect'!$K$2:$K$115,MATCH(Men[[#This Row],[Rider]],'R2 XCM Prospect'!$F$2:$F$115,0)),"")</f>
        <v>315</v>
      </c>
      <c r="D31" s="106">
        <f>_xlfn.IFNA(INDEX('R3 XCM Craigburn'!$K$2:$K$126,MATCH(Men[[#This Row],[Rider]],'R3 XCM Craigburn'!$E$2:$E$126,0)),"")</f>
        <v>266</v>
      </c>
      <c r="E31" s="106">
        <f>_xlfn.IFNA(INDEX('R4 XCO Eagle'!$J$2:$J$126,MATCH(Men[[#This Row],[Rider]],'R4 XCO Eagle'!$E$2:$E$126,0)),"")</f>
        <v>266</v>
      </c>
      <c r="F31" s="106">
        <f>_xlfn.IFNA(INDEX('R5 XCO Kinchina'!$J$2:$J$126,MATCH(Men[[#This Row],[Rider]],'R5 XCO Kinchina'!$E$2:$E$126,0)),"")</f>
        <v>280</v>
      </c>
      <c r="G31" s="106">
        <f>_xlfn.IFNA(INDEX('R6 XCO Flinders'!$J$2:$J$126,MATCH(Men[[#This Row],[Rider]],'R6 XCO Flinders'!$E$2:$E$126,0)),"")</f>
        <v>280</v>
      </c>
      <c r="H31" s="106">
        <f>6-COUNTBLANK(Men[[#This Row],[R1 XCM O''Hal]:[R6 XCO Flinders]])</f>
        <v>5</v>
      </c>
      <c r="I31" s="106" cm="1">
        <f t="array" ref="I31">IF(Men[[#This Row],[Number of Rounds]]&lt;=5,SUM(IF(ISNA(B31:G31),0,B31:G31)),SUM(LARGE(B31:G31,{1,2,3,4,5})))</f>
        <v>1407</v>
      </c>
      <c r="J31" s="28" cm="1">
        <f t="array" ref="J31">130-SUM(IF(I31&gt;$I$18:$I$205,1/COUNTIF($I$18:$I$205,$I$18:$I$205)))</f>
        <v>12.000000000000071</v>
      </c>
      <c r="K31" s="20"/>
      <c r="L31" s="95" t="s">
        <v>4047</v>
      </c>
      <c r="M31" s="58" t="str">
        <f>_xlfn.IFNA(INDEX('R1 XCM OHal'!$V$2:$V$90,MATCH(Women[[#This Row],[Rider]],'R1 XCM OHal'!$F$2:$F$90,0)),"")</f>
        <v/>
      </c>
      <c r="N31" s="58" t="str">
        <f>_xlfn.IFNA(INDEX('R2 XCM Prospect'!$K$2:$K$115,MATCH(Women[[#This Row],[Rider]],'R2 XCM Prospect'!$F$2:$F$115,0)),"")</f>
        <v/>
      </c>
      <c r="O31" s="58" t="str">
        <f>_xlfn.IFNA(INDEX('R3 XCM Craigburn'!$K$2:$K$126,MATCH(Women[[#This Row],[Rider]],'R3 XCM Craigburn'!$E$2:$E$126,0)),"")</f>
        <v/>
      </c>
      <c r="P31" s="58" t="str">
        <f>_xlfn.IFNA(INDEX('R4 XCO Eagle'!$J$2:$J$126,MATCH(Women[[#This Row],[Rider]],'R4 XCO Eagle'!$E$2:$E$126,0)),"")</f>
        <v/>
      </c>
      <c r="Q31" s="58">
        <f>_xlfn.IFNA(INDEX('R5 XCO Kinchina'!$J$2:$J$126,MATCH(Women[[#This Row],[Rider]],'R5 XCO Kinchina'!$E$2:$E$126,0)),"")</f>
        <v>360</v>
      </c>
      <c r="R31" s="58">
        <f>_xlfn.IFNA(INDEX('R6 XCO Flinders'!$J$2:$J$126,MATCH(Women[[#This Row],[Rider]],'R6 XCO Flinders'!$E$2:$E$126,0)),"")</f>
        <v>336</v>
      </c>
      <c r="S31" s="58">
        <f>6-COUNTBLANK(Women[[#This Row],[R1 XCM O''Hal]:[R6 XCO Flinders]])</f>
        <v>2</v>
      </c>
      <c r="T31" s="58" cm="1">
        <f t="array" ref="T31">IF(Women[[#This Row],[Number of Rounds]]&lt;=5,SUM(IF(ISNA(M31:R31),0,M31:R31)),SUM(LARGE(M31:R31,{1,2,3,4,5})))</f>
        <v>696</v>
      </c>
      <c r="U31" s="28" cm="1">
        <f t="array" ref="U31">29-SUM(IF(T31&gt;$T$18:$T$55,1/COUNTIF($T$18:$T$55,$T$18:$T$55)))</f>
        <v>13</v>
      </c>
      <c r="V31" s="20"/>
      <c r="W31" s="40" t="s">
        <v>2837</v>
      </c>
      <c r="X31" s="28" t="str">
        <f>_xlfn.IFNA(INDEX('R1 XCM OHal'!$V$2:$V$90,MATCH(Junior[[#This Row],[Rider]],'R1 XCM OHal'!$F$2:$F$90,0)),"")</f>
        <v/>
      </c>
      <c r="Y31" s="28" t="str">
        <f>_xlfn.IFNA(INDEX('R2 XCM Prospect'!$K$2:$K$115,MATCH(Junior[[#This Row],[Rider]],'R2 XCM Prospect'!$F$2:$F$115,0)),"")</f>
        <v/>
      </c>
      <c r="Z31" s="28">
        <f>_xlfn.IFNA(INDEX('R3 XCM Craigburn'!$K$2:$K$126,MATCH(Junior[[#This Row],[Rider]],'R3 XCM Craigburn'!$E$2:$E$126,0)),"")</f>
        <v>400</v>
      </c>
      <c r="AA31" s="28">
        <f>_xlfn.IFNA(INDEX('R4 XCO Eagle'!$J$2:$J$126,MATCH(Junior[[#This Row],[Rider]],'R4 XCO Eagle'!$E$2:$E$126,0)),"")</f>
        <v>420</v>
      </c>
      <c r="AB31" s="28" t="str">
        <f>_xlfn.IFNA(INDEX('R5 XCO Kinchina'!$J$2:$J$126,MATCH(Junior[[#This Row],[Rider]],'R5 XCO Kinchina'!$E$2:$E$126,0)),"")</f>
        <v/>
      </c>
      <c r="AC31" s="29">
        <f>_xlfn.IFNA(INDEX('R6 XCO Flinders'!$J$2:$J$126,MATCH(Junior[[#This Row],[Rider]],'R6 XCO Flinders'!$E$2:$E$126,0)),"")</f>
        <v>450</v>
      </c>
      <c r="AD31" s="29">
        <f>6-COUNTBLANK(Junior[[#This Row],[R1 XCM O''Hal]:[R6 XCO Flinders]])</f>
        <v>3</v>
      </c>
      <c r="AE31" s="26" cm="1">
        <f t="array" ref="AE31">IF(Junior[[#This Row],[Number of Rounds]]&lt;=5,SUM(IF(ISNA(X31:AC31),0,X31:AC31)),SUM(LARGE(X31:AC31,{1,2,3,4,5})))</f>
        <v>1270</v>
      </c>
      <c r="AF31" s="32" cm="1">
        <f t="array" ref="AF31">38-SUM(IF(AE31&gt;$AE$18:$AE$79,1/COUNTIF($AE$18:$AE$79,$AE$18:$AE$79)))</f>
        <v>12.999999999999996</v>
      </c>
      <c r="AG31" s="20"/>
      <c r="AH31" s="108"/>
      <c r="AI31" s="109"/>
      <c r="AJ31" s="109"/>
      <c r="AK31" s="109"/>
      <c r="AL31" s="109"/>
      <c r="AM31" s="109"/>
      <c r="AN31" s="109"/>
      <c r="AO31" s="109"/>
      <c r="AP31" s="109"/>
      <c r="AQ31" s="59"/>
    </row>
    <row r="32" spans="1:43" ht="15.75" x14ac:dyDescent="0.25">
      <c r="A32" s="95" t="s">
        <v>841</v>
      </c>
      <c r="B32" s="106">
        <f>_xlfn.IFNA(INDEX('R1 XCM OHal'!$V$2:$V$90,MATCH(Men[[#This Row],[Rider]],'R1 XCM OHal'!$F$2:$F$90,0)),"")</f>
        <v>370</v>
      </c>
      <c r="C32" s="106">
        <f>_xlfn.IFNA(INDEX('R2 XCM Prospect'!$K$2:$K$115,MATCH(Men[[#This Row],[Rider]],'R2 XCM Prospect'!$F$2:$F$115,0)),"")</f>
        <v>300</v>
      </c>
      <c r="D32" s="106">
        <f>_xlfn.IFNA(INDEX('R3 XCM Craigburn'!$K$2:$K$126,MATCH(Men[[#This Row],[Rider]],'R3 XCM Craigburn'!$E$2:$E$126,0)),"")</f>
        <v>340</v>
      </c>
      <c r="E32" s="106">
        <f>_xlfn.IFNA(INDEX('R4 XCO Eagle'!$J$2:$J$126,MATCH(Men[[#This Row],[Rider]],'R4 XCO Eagle'!$E$2:$E$126,0)),"")</f>
        <v>380</v>
      </c>
      <c r="F32" s="106" t="str">
        <f>_xlfn.IFNA(INDEX('R5 XCO Kinchina'!$J$2:$J$126,MATCH(Men[[#This Row],[Rider]],'R5 XCO Kinchina'!$E$2:$E$126,0)),"")</f>
        <v/>
      </c>
      <c r="G32" s="106" t="str">
        <f>_xlfn.IFNA(INDEX('R6 XCO Flinders'!$J$2:$J$126,MATCH(Men[[#This Row],[Rider]],'R6 XCO Flinders'!$E$2:$E$126,0)),"")</f>
        <v/>
      </c>
      <c r="H32" s="106">
        <f>6-COUNTBLANK(Men[[#This Row],[R1 XCM O''Hal]:[R6 XCO Flinders]])</f>
        <v>4</v>
      </c>
      <c r="I32" s="106" cm="1">
        <f t="array" ref="I32">IF(Men[[#This Row],[Number of Rounds]]&lt;=5,SUM(IF(ISNA(B32:G32),0,B32:G32)),SUM(LARGE(B32:G32,{1,2,3,4,5})))</f>
        <v>1390</v>
      </c>
      <c r="J32" s="28" cm="1">
        <f t="array" ref="J32">130-SUM(IF(I32&gt;$I$18:$I$205,1/COUNTIF($I$18:$I$205,$I$18:$I$205)))</f>
        <v>13.000000000000071</v>
      </c>
      <c r="K32" s="20"/>
      <c r="L32" s="95" t="s">
        <v>907</v>
      </c>
      <c r="M32" s="58">
        <f>_xlfn.IFNA(INDEX('R1 XCM OHal'!$V$2:$V$90,MATCH(Women[[#This Row],[Rider]],'R1 XCM OHal'!$F$2:$F$90,0)),"")</f>
        <v>350</v>
      </c>
      <c r="N32" s="58" t="str">
        <f>_xlfn.IFNA(INDEX('R2 XCM Prospect'!$K$2:$K$115,MATCH(Women[[#This Row],[Rider]],'R2 XCM Prospect'!$F$2:$F$115,0)),"")</f>
        <v/>
      </c>
      <c r="O32" s="58">
        <f>_xlfn.IFNA(INDEX('R3 XCM Craigburn'!$K$2:$K$126,MATCH(Women[[#This Row],[Rider]],'R3 XCM Craigburn'!$E$2:$E$126,0)),"")</f>
        <v>320</v>
      </c>
      <c r="P32" s="58" t="str">
        <f>_xlfn.IFNA(INDEX('R4 XCO Eagle'!$J$2:$J$126,MATCH(Women[[#This Row],[Rider]],'R4 XCO Eagle'!$E$2:$E$126,0)),"")</f>
        <v/>
      </c>
      <c r="Q32" s="58" t="str">
        <f>_xlfn.IFNA(INDEX('R5 XCO Kinchina'!$J$2:$J$126,MATCH(Women[[#This Row],[Rider]],'R5 XCO Kinchina'!$E$2:$E$126,0)),"")</f>
        <v/>
      </c>
      <c r="R32" s="58" t="str">
        <f>_xlfn.IFNA(INDEX('R6 XCO Flinders'!$J$2:$J$126,MATCH(Women[[#This Row],[Rider]],'R6 XCO Flinders'!$E$2:$E$126,0)),"")</f>
        <v/>
      </c>
      <c r="S32" s="58">
        <f>6-COUNTBLANK(Women[[#This Row],[R1 XCM O''Hal]:[R6 XCO Flinders]])</f>
        <v>2</v>
      </c>
      <c r="T32" s="58" cm="1">
        <f t="array" ref="T32">IF(Women[[#This Row],[Number of Rounds]]&lt;=5,SUM(IF(ISNA(M32:R32),0,M32:R32)),SUM(LARGE(M32:R32,{1,2,3,4,5})))</f>
        <v>670</v>
      </c>
      <c r="U32" s="28" cm="1">
        <f t="array" ref="U32">29-SUM(IF(T32&gt;$T$18:$T$55,1/COUNTIF($T$18:$T$55,$T$18:$T$55)))</f>
        <v>14</v>
      </c>
      <c r="V32" s="20"/>
      <c r="W32" s="40" t="s">
        <v>2836</v>
      </c>
      <c r="X32" s="28" t="str">
        <f>_xlfn.IFNA(INDEX('R1 XCM OHal'!$V$2:$V$90,MATCH(Junior[[#This Row],[Rider]],'R1 XCM OHal'!$F$2:$F$90,0)),"")</f>
        <v/>
      </c>
      <c r="Y32" s="28" t="str">
        <f>_xlfn.IFNA(INDEX('R2 XCM Prospect'!$K$2:$K$115,MATCH(Junior[[#This Row],[Rider]],'R2 XCM Prospect'!$F$2:$F$115,0)),"")</f>
        <v/>
      </c>
      <c r="Z32" s="28">
        <f>_xlfn.IFNA(INDEX('R3 XCM Craigburn'!$K$2:$K$126,MATCH(Junior[[#This Row],[Rider]],'R3 XCM Craigburn'!$E$2:$E$126,0)),"")</f>
        <v>500</v>
      </c>
      <c r="AA32" s="28">
        <f>_xlfn.IFNA(INDEX('R4 XCO Eagle'!$J$2:$J$126,MATCH(Junior[[#This Row],[Rider]],'R4 XCO Eagle'!$E$2:$E$126,0)),"")</f>
        <v>360</v>
      </c>
      <c r="AB32" s="28" t="str">
        <f>_xlfn.IFNA(INDEX('R5 XCO Kinchina'!$J$2:$J$126,MATCH(Junior[[#This Row],[Rider]],'R5 XCO Kinchina'!$E$2:$E$126,0)),"")</f>
        <v/>
      </c>
      <c r="AC32" s="29">
        <f>_xlfn.IFNA(INDEX('R6 XCO Flinders'!$J$2:$J$126,MATCH(Junior[[#This Row],[Rider]],'R6 XCO Flinders'!$E$2:$E$126,0)),"")</f>
        <v>400</v>
      </c>
      <c r="AD32" s="29">
        <f>6-COUNTBLANK(Junior[[#This Row],[R1 XCM O''Hal]:[R6 XCO Flinders]])</f>
        <v>3</v>
      </c>
      <c r="AE32" s="26" cm="1">
        <f t="array" ref="AE32">IF(Junior[[#This Row],[Number of Rounds]]&lt;=5,SUM(IF(ISNA(X32:AC32),0,X32:AC32)),SUM(LARGE(X32:AC32,{1,2,3,4,5})))</f>
        <v>1260</v>
      </c>
      <c r="AF32" s="32" cm="1">
        <f t="array" ref="AF32">38-SUM(IF(AE32&gt;$AE$18:$AE$79,1/COUNTIF($AE$18:$AE$79,$AE$18:$AE$79)))</f>
        <v>13.999999999999996</v>
      </c>
      <c r="AG32" s="20"/>
      <c r="AH32" s="108"/>
      <c r="AI32" s="109"/>
      <c r="AJ32" s="109"/>
      <c r="AK32" s="109"/>
      <c r="AL32" s="109"/>
      <c r="AM32" s="109"/>
      <c r="AN32" s="109"/>
      <c r="AO32" s="109"/>
      <c r="AP32" s="109"/>
      <c r="AQ32" s="59"/>
    </row>
    <row r="33" spans="1:43" ht="15.75" x14ac:dyDescent="0.25">
      <c r="A33" s="95" t="s">
        <v>861</v>
      </c>
      <c r="B33" s="106">
        <f>_xlfn.IFNA(INDEX('R1 XCM OHal'!$V$2:$V$90,MATCH(Men[[#This Row],[Rider]],'R1 XCM OHal'!$F$2:$F$90,0)),"")</f>
        <v>232</v>
      </c>
      <c r="C33" s="106">
        <f>_xlfn.IFNA(INDEX('R2 XCM Prospect'!$K$2:$K$115,MATCH(Men[[#This Row],[Rider]],'R2 XCM Prospect'!$F$2:$F$115,0)),"")</f>
        <v>304</v>
      </c>
      <c r="D33" s="106">
        <f>_xlfn.IFNA(INDEX('R3 XCM Craigburn'!$K$2:$K$126,MATCH(Men[[#This Row],[Rider]],'R3 XCM Craigburn'!$E$2:$E$126,0)),"")</f>
        <v>248</v>
      </c>
      <c r="E33" s="106">
        <f>_xlfn.IFNA(INDEX('R4 XCO Eagle'!$J$2:$J$126,MATCH(Men[[#This Row],[Rider]],'R4 XCO Eagle'!$E$2:$E$126,0)),"")</f>
        <v>288</v>
      </c>
      <c r="F33" s="106">
        <f>_xlfn.IFNA(INDEX('R5 XCO Kinchina'!$J$2:$J$126,MATCH(Men[[#This Row],[Rider]],'R5 XCO Kinchina'!$E$2:$E$126,0)),"")</f>
        <v>264</v>
      </c>
      <c r="G33" s="106">
        <f>_xlfn.IFNA(INDEX('R6 XCO Flinders'!$J$2:$J$126,MATCH(Men[[#This Row],[Rider]],'R6 XCO Flinders'!$E$2:$E$126,0)),"")</f>
        <v>280</v>
      </c>
      <c r="H33" s="106">
        <f>6-COUNTBLANK(Men[[#This Row],[R1 XCM O''Hal]:[R6 XCO Flinders]])</f>
        <v>6</v>
      </c>
      <c r="I33" s="106" cm="1">
        <f t="array" ref="I33">IF(Men[[#This Row],[Number of Rounds]]&lt;=5,SUM(IF(ISNA(B33:G33),0,B33:G33)),SUM(LARGE(B33:G33,{1,2,3,4,5})))</f>
        <v>1384</v>
      </c>
      <c r="J33" s="28" cm="1">
        <f t="array" ref="J33">130-SUM(IF(I33&gt;$I$18:$I$205,1/COUNTIF($I$18:$I$205,$I$18:$I$205)))</f>
        <v>14.000000000000071</v>
      </c>
      <c r="K33" s="20"/>
      <c r="L33" s="95" t="s">
        <v>2869</v>
      </c>
      <c r="M33" s="58" t="str">
        <f>_xlfn.IFNA(INDEX('R1 XCM OHal'!$V$2:$V$90,MATCH(Women[[#This Row],[Rider]],'R1 XCM OHal'!$F$2:$F$90,0)),"")</f>
        <v/>
      </c>
      <c r="N33" s="58" t="str">
        <f>_xlfn.IFNA(INDEX('R2 XCM Prospect'!$K$2:$K$115,MATCH(Women[[#This Row],[Rider]],'R2 XCM Prospect'!$F$2:$F$115,0)),"")</f>
        <v/>
      </c>
      <c r="O33" s="58">
        <f>_xlfn.IFNA(INDEX('R3 XCM Craigburn'!$K$2:$K$126,MATCH(Women[[#This Row],[Rider]],'R3 XCM Craigburn'!$E$2:$E$126,0)),"")</f>
        <v>304</v>
      </c>
      <c r="P33" s="58" t="str">
        <f>_xlfn.IFNA(INDEX('R4 XCO Eagle'!$J$2:$J$126,MATCH(Women[[#This Row],[Rider]],'R4 XCO Eagle'!$E$2:$E$126,0)),"")</f>
        <v/>
      </c>
      <c r="Q33" s="58">
        <f>_xlfn.IFNA(INDEX('R5 XCO Kinchina'!$J$2:$J$126,MATCH(Women[[#This Row],[Rider]],'R5 XCO Kinchina'!$E$2:$E$126,0)),"")</f>
        <v>336</v>
      </c>
      <c r="R33" s="58" t="str">
        <f>_xlfn.IFNA(INDEX('R6 XCO Flinders'!$J$2:$J$126,MATCH(Women[[#This Row],[Rider]],'R6 XCO Flinders'!$E$2:$E$126,0)),"")</f>
        <v/>
      </c>
      <c r="S33" s="58">
        <f>6-COUNTBLANK(Women[[#This Row],[R1 XCM O''Hal]:[R6 XCO Flinders]])</f>
        <v>2</v>
      </c>
      <c r="T33" s="58" cm="1">
        <f t="array" ref="T33">IF(Women[[#This Row],[Number of Rounds]]&lt;=5,SUM(IF(ISNA(M33:R33),0,M33:R33)),SUM(LARGE(M33:R33,{1,2,3,4,5})))</f>
        <v>640</v>
      </c>
      <c r="U33" s="28" cm="1">
        <f t="array" ref="U33">29-SUM(IF(T33&gt;$T$18:$T$55,1/COUNTIF($T$18:$T$55,$T$18:$T$55)))</f>
        <v>15.000000000000002</v>
      </c>
      <c r="V33" s="20"/>
      <c r="W33" s="40" t="s">
        <v>1854</v>
      </c>
      <c r="X33" s="28" t="str">
        <f>_xlfn.IFNA(INDEX('R1 XCM OHal'!$V$2:$V$90,MATCH(Junior[[#This Row],[Rider]],'R1 XCM OHal'!$F$2:$F$90,0)),"")</f>
        <v/>
      </c>
      <c r="Y33" s="28">
        <f>_xlfn.IFNA(INDEX('R2 XCM Prospect'!$K$2:$K$115,MATCH(Junior[[#This Row],[Rider]],'R2 XCM Prospect'!$F$2:$F$115,0)),"")</f>
        <v>420</v>
      </c>
      <c r="Z33" s="28">
        <f>_xlfn.IFNA(INDEX('R3 XCM Craigburn'!$K$2:$K$126,MATCH(Junior[[#This Row],[Rider]],'R3 XCM Craigburn'!$E$2:$E$126,0)),"")</f>
        <v>420</v>
      </c>
      <c r="AA33" s="28">
        <f>_xlfn.IFNA(INDEX('R4 XCO Eagle'!$J$2:$J$126,MATCH(Junior[[#This Row],[Rider]],'R4 XCO Eagle'!$E$2:$E$126,0)),"")</f>
        <v>390</v>
      </c>
      <c r="AB33" s="28" t="str">
        <f>_xlfn.IFNA(INDEX('R5 XCO Kinchina'!$J$2:$J$126,MATCH(Junior[[#This Row],[Rider]],'R5 XCO Kinchina'!$E$2:$E$126,0)),"")</f>
        <v/>
      </c>
      <c r="AC33" s="29" t="str">
        <f>_xlfn.IFNA(INDEX('R6 XCO Flinders'!$J$2:$J$126,MATCH(Junior[[#This Row],[Rider]],'R6 XCO Flinders'!$E$2:$E$126,0)),"")</f>
        <v/>
      </c>
      <c r="AD33" s="29">
        <f>6-COUNTBLANK(Junior[[#This Row],[R1 XCM O''Hal]:[R6 XCO Flinders]])</f>
        <v>3</v>
      </c>
      <c r="AE33" s="26" cm="1">
        <f t="array" ref="AE33">IF(Junior[[#This Row],[Number of Rounds]]&lt;=5,SUM(IF(ISNA(X33:AC33),0,X33:AC33)),SUM(LARGE(X33:AC33,{1,2,3,4,5})))</f>
        <v>1230</v>
      </c>
      <c r="AF33" s="32" cm="1">
        <f t="array" ref="AF33">38-SUM(IF(AE33&gt;$AE$18:$AE$79,1/COUNTIF($AE$18:$AE$79,$AE$18:$AE$79)))</f>
        <v>14.999999999999996</v>
      </c>
      <c r="AG33" s="20"/>
      <c r="AH33" s="108"/>
      <c r="AI33" s="109"/>
      <c r="AJ33" s="109"/>
      <c r="AK33" s="109"/>
      <c r="AL33" s="109"/>
      <c r="AM33" s="109"/>
      <c r="AN33" s="109"/>
      <c r="AO33" s="109"/>
      <c r="AP33" s="109"/>
      <c r="AQ33" s="59"/>
    </row>
    <row r="34" spans="1:43" ht="15.75" x14ac:dyDescent="0.25">
      <c r="A34" s="95" t="s">
        <v>1862</v>
      </c>
      <c r="B34" s="106" t="str">
        <f>_xlfn.IFNA(INDEX('R1 XCM OHal'!$V$2:$V$90,MATCH(Men[[#This Row],[Rider]],'R1 XCM OHal'!$F$2:$F$90,0)),"")</f>
        <v/>
      </c>
      <c r="C34" s="106">
        <f>_xlfn.IFNA(INDEX('R2 XCM Prospect'!$K$2:$K$115,MATCH(Men[[#This Row],[Rider]],'R2 XCM Prospect'!$F$2:$F$115,0)),"")</f>
        <v>390</v>
      </c>
      <c r="D34" s="106" t="str">
        <f>_xlfn.IFNA(INDEX('R3 XCM Craigburn'!$K$2:$K$126,MATCH(Men[[#This Row],[Rider]],'R3 XCM Craigburn'!$E$2:$E$126,0)),"")</f>
        <v/>
      </c>
      <c r="E34" s="106">
        <f>_xlfn.IFNA(INDEX('R4 XCO Eagle'!$J$2:$J$126,MATCH(Men[[#This Row],[Rider]],'R4 XCO Eagle'!$E$2:$E$126,0)),"")</f>
        <v>290</v>
      </c>
      <c r="F34" s="106">
        <f>_xlfn.IFNA(INDEX('R5 XCO Kinchina'!$J$2:$J$126,MATCH(Men[[#This Row],[Rider]],'R5 XCO Kinchina'!$E$2:$E$126,0)),"")</f>
        <v>350</v>
      </c>
      <c r="G34" s="106">
        <f>_xlfn.IFNA(INDEX('R6 XCO Flinders'!$J$2:$J$126,MATCH(Men[[#This Row],[Rider]],'R6 XCO Flinders'!$E$2:$E$126,0)),"")</f>
        <v>340</v>
      </c>
      <c r="H34" s="106">
        <f>6-COUNTBLANK(Men[[#This Row],[R1 XCM O''Hal]:[R6 XCO Flinders]])</f>
        <v>4</v>
      </c>
      <c r="I34" s="106" cm="1">
        <f t="array" ref="I34">IF(Men[[#This Row],[Number of Rounds]]&lt;=5,SUM(IF(ISNA(B34:G34),0,B34:G34)),SUM(LARGE(B34:G34,{1,2,3,4,5})))</f>
        <v>1370</v>
      </c>
      <c r="J34" s="28" cm="1">
        <f t="array" ref="J34">130-SUM(IF(I34&gt;$I$18:$I$205,1/COUNTIF($I$18:$I$205,$I$18:$I$205)))</f>
        <v>15.000000000000071</v>
      </c>
      <c r="K34" s="20"/>
      <c r="L34" s="95" t="s">
        <v>910</v>
      </c>
      <c r="M34" s="58">
        <f>_xlfn.IFNA(INDEX('R1 XCM OHal'!$V$2:$V$90,MATCH(Women[[#This Row],[Rider]],'R1 XCM OHal'!$F$2:$F$90,0)),"")</f>
        <v>280</v>
      </c>
      <c r="N34" s="58" t="str">
        <f>_xlfn.IFNA(INDEX('R2 XCM Prospect'!$K$2:$K$115,MATCH(Women[[#This Row],[Rider]],'R2 XCM Prospect'!$F$2:$F$115,0)),"")</f>
        <v/>
      </c>
      <c r="O34" s="58">
        <f>_xlfn.IFNA(INDEX('R3 XCM Craigburn'!$K$2:$K$126,MATCH(Women[[#This Row],[Rider]],'R3 XCM Craigburn'!$E$2:$E$126,0)),"")</f>
        <v>315</v>
      </c>
      <c r="P34" s="58" t="str">
        <f>_xlfn.IFNA(INDEX('R4 XCO Eagle'!$J$2:$J$126,MATCH(Women[[#This Row],[Rider]],'R4 XCO Eagle'!$E$2:$E$126,0)),"")</f>
        <v/>
      </c>
      <c r="Q34" s="58" t="str">
        <f>_xlfn.IFNA(INDEX('R5 XCO Kinchina'!$J$2:$J$126,MATCH(Women[[#This Row],[Rider]],'R5 XCO Kinchina'!$E$2:$E$126,0)),"")</f>
        <v/>
      </c>
      <c r="R34" s="58" t="str">
        <f>_xlfn.IFNA(INDEX('R6 XCO Flinders'!$J$2:$J$126,MATCH(Women[[#This Row],[Rider]],'R6 XCO Flinders'!$E$2:$E$126,0)),"")</f>
        <v/>
      </c>
      <c r="S34" s="58">
        <f>6-COUNTBLANK(Women[[#This Row],[R1 XCM O''Hal]:[R6 XCO Flinders]])</f>
        <v>2</v>
      </c>
      <c r="T34" s="58" cm="1">
        <f t="array" ref="T34">IF(Women[[#This Row],[Number of Rounds]]&lt;=5,SUM(IF(ISNA(M34:R34),0,M34:R34)),SUM(LARGE(M34:R34,{1,2,3,4,5})))</f>
        <v>595</v>
      </c>
      <c r="U34" s="28" cm="1">
        <f t="array" ref="U34">29-SUM(IF(T34&gt;$T$18:$T$55,1/COUNTIF($T$18:$T$55,$T$18:$T$55)))</f>
        <v>16</v>
      </c>
      <c r="V34" s="20"/>
      <c r="W34" s="40" t="s">
        <v>834</v>
      </c>
      <c r="X34" s="28">
        <f>_xlfn.IFNA(INDEX('R1 XCM OHal'!$V$2:$V$90,MATCH(Junior[[#This Row],[Rider]],'R1 XCM OHal'!$F$2:$F$90,0)),"")</f>
        <v>400</v>
      </c>
      <c r="Y34" s="28">
        <f>_xlfn.IFNA(INDEX('R2 XCM Prospect'!$K$2:$K$115,MATCH(Junior[[#This Row],[Rider]],'R2 XCM Prospect'!$F$2:$F$115,0)),"")</f>
        <v>400</v>
      </c>
      <c r="Z34" s="28">
        <f>_xlfn.IFNA(INDEX('R3 XCM Craigburn'!$K$2:$K$126,MATCH(Junior[[#This Row],[Rider]],'R3 XCM Craigburn'!$E$2:$E$126,0)),"")</f>
        <v>420</v>
      </c>
      <c r="AA34" s="28" t="str">
        <f>_xlfn.IFNA(INDEX('R4 XCO Eagle'!$J$2:$J$126,MATCH(Junior[[#This Row],[Rider]],'R4 XCO Eagle'!$E$2:$E$126,0)),"")</f>
        <v/>
      </c>
      <c r="AB34" s="28" t="str">
        <f>_xlfn.IFNA(INDEX('R5 XCO Kinchina'!$J$2:$J$126,MATCH(Junior[[#This Row],[Rider]],'R5 XCO Kinchina'!$E$2:$E$126,0)),"")</f>
        <v/>
      </c>
      <c r="AC34" s="29" t="str">
        <f>_xlfn.IFNA(INDEX('R6 XCO Flinders'!$J$2:$J$126,MATCH(Junior[[#This Row],[Rider]],'R6 XCO Flinders'!$E$2:$E$126,0)),"")</f>
        <v/>
      </c>
      <c r="AD34" s="29">
        <f>6-COUNTBLANK(Junior[[#This Row],[R1 XCM O''Hal]:[R6 XCO Flinders]])</f>
        <v>3</v>
      </c>
      <c r="AE34" s="26" cm="1">
        <f t="array" ref="AE34">IF(Junior[[#This Row],[Number of Rounds]]&lt;=5,SUM(IF(ISNA(X34:AC34),0,X34:AC34)),SUM(LARGE(X34:AC34,{1,2,3,4,5})))</f>
        <v>1220</v>
      </c>
      <c r="AF34" s="32" cm="1">
        <f t="array" ref="AF34">38-SUM(IF(AE34&gt;$AE$18:$AE$79,1/COUNTIF($AE$18:$AE$79,$AE$18:$AE$79)))</f>
        <v>15.999999999999996</v>
      </c>
      <c r="AG34" s="20"/>
      <c r="AH34" s="108"/>
      <c r="AI34" s="109"/>
      <c r="AJ34" s="109"/>
      <c r="AK34" s="109"/>
      <c r="AL34" s="109"/>
      <c r="AM34" s="109"/>
      <c r="AN34" s="109"/>
      <c r="AO34" s="109"/>
      <c r="AP34" s="109"/>
      <c r="AQ34" s="59"/>
    </row>
    <row r="35" spans="1:43" ht="15.75" x14ac:dyDescent="0.25">
      <c r="A35" s="95" t="s">
        <v>1869</v>
      </c>
      <c r="B35" s="106" t="str">
        <f>_xlfn.IFNA(INDEX('R1 XCM OHal'!$V$2:$V$90,MATCH(Men[[#This Row],[Rider]],'R1 XCM OHal'!$F$2:$F$90,0)),"")</f>
        <v/>
      </c>
      <c r="C35" s="106">
        <f>_xlfn.IFNA(INDEX('R2 XCM Prospect'!$K$2:$K$115,MATCH(Men[[#This Row],[Rider]],'R2 XCM Prospect'!$F$2:$F$115,0)),"")</f>
        <v>264</v>
      </c>
      <c r="D35" s="106">
        <f>_xlfn.IFNA(INDEX('R3 XCM Craigburn'!$K$2:$K$126,MATCH(Men[[#This Row],[Rider]],'R3 XCM Craigburn'!$E$2:$E$126,0)),"")</f>
        <v>304</v>
      </c>
      <c r="E35" s="106">
        <f>_xlfn.IFNA(INDEX('R4 XCO Eagle'!$J$2:$J$126,MATCH(Men[[#This Row],[Rider]],'R4 XCO Eagle'!$E$2:$E$126,0)),"")</f>
        <v>400</v>
      </c>
      <c r="F35" s="106">
        <f>_xlfn.IFNA(INDEX('R5 XCO Kinchina'!$J$2:$J$126,MATCH(Men[[#This Row],[Rider]],'R5 XCO Kinchina'!$E$2:$E$126,0)),"")</f>
        <v>360</v>
      </c>
      <c r="G35" s="106" t="str">
        <f>_xlfn.IFNA(INDEX('R6 XCO Flinders'!$J$2:$J$126,MATCH(Men[[#This Row],[Rider]],'R6 XCO Flinders'!$E$2:$E$126,0)),"")</f>
        <v/>
      </c>
      <c r="H35" s="106">
        <f>6-COUNTBLANK(Men[[#This Row],[R1 XCM O''Hal]:[R6 XCO Flinders]])</f>
        <v>4</v>
      </c>
      <c r="I35" s="106" cm="1">
        <f t="array" ref="I35">IF(Men[[#This Row],[Number of Rounds]]&lt;=5,SUM(IF(ISNA(B35:G35),0,B35:G35)),SUM(LARGE(B35:G35,{1,2,3,4,5})))</f>
        <v>1328</v>
      </c>
      <c r="J35" s="28" cm="1">
        <f t="array" ref="J35">130-SUM(IF(I35&gt;$I$18:$I$205,1/COUNTIF($I$18:$I$205,$I$18:$I$205)))</f>
        <v>16.000000000000071</v>
      </c>
      <c r="K35" s="20"/>
      <c r="L35" s="95" t="s">
        <v>3407</v>
      </c>
      <c r="M35" s="58" t="str">
        <f>_xlfn.IFNA(INDEX('R1 XCM OHal'!$V$2:$V$90,MATCH(Women[[#This Row],[Rider]],'R1 XCM OHal'!$F$2:$F$90,0)),"")</f>
        <v/>
      </c>
      <c r="N35" s="58" t="str">
        <f>_xlfn.IFNA(INDEX('R2 XCM Prospect'!$K$2:$K$115,MATCH(Women[[#This Row],[Rider]],'R2 XCM Prospect'!$F$2:$F$115,0)),"")</f>
        <v/>
      </c>
      <c r="O35" s="58" t="str">
        <f>_xlfn.IFNA(INDEX('R3 XCM Craigburn'!$K$2:$K$126,MATCH(Women[[#This Row],[Rider]],'R3 XCM Craigburn'!$E$2:$E$126,0)),"")</f>
        <v/>
      </c>
      <c r="P35" s="58">
        <f>_xlfn.IFNA(INDEX('R4 XCO Eagle'!$J$2:$J$126,MATCH(Women[[#This Row],[Rider]],'R4 XCO Eagle'!$E$2:$E$126,0)),"")</f>
        <v>500</v>
      </c>
      <c r="Q35" s="58" t="str">
        <f>_xlfn.IFNA(INDEX('R5 XCO Kinchina'!$J$2:$J$126,MATCH(Women[[#This Row],[Rider]],'R5 XCO Kinchina'!$E$2:$E$126,0)),"")</f>
        <v/>
      </c>
      <c r="R35" s="58" t="str">
        <f>_xlfn.IFNA(INDEX('R6 XCO Flinders'!$J$2:$J$126,MATCH(Women[[#This Row],[Rider]],'R6 XCO Flinders'!$E$2:$E$126,0)),"")</f>
        <v/>
      </c>
      <c r="S35" s="58">
        <f>6-COUNTBLANK(Women[[#This Row],[R1 XCM O''Hal]:[R6 XCO Flinders]])</f>
        <v>1</v>
      </c>
      <c r="T35" s="58" cm="1">
        <f t="array" ref="T35">IF(Women[[#This Row],[Number of Rounds]]&lt;=5,SUM(IF(ISNA(M35:R35),0,M35:R35)),SUM(LARGE(M35:R35,{1,2,3,4,5})))</f>
        <v>500</v>
      </c>
      <c r="U35" s="28" cm="1">
        <f t="array" ref="U35">29-SUM(IF(T35&gt;$T$18:$T$55,1/COUNTIF($T$18:$T$55,$T$18:$T$55)))</f>
        <v>17</v>
      </c>
      <c r="V35" s="20"/>
      <c r="W35" s="40" t="s">
        <v>2838</v>
      </c>
      <c r="X35" s="28" t="str">
        <f>_xlfn.IFNA(INDEX('R1 XCM OHal'!$V$2:$V$90,MATCH(Junior[[#This Row],[Rider]],'R1 XCM OHal'!$F$2:$F$90,0)),"")</f>
        <v/>
      </c>
      <c r="Y35" s="28" t="str">
        <f>_xlfn.IFNA(INDEX('R2 XCM Prospect'!$K$2:$K$115,MATCH(Junior[[#This Row],[Rider]],'R2 XCM Prospect'!$F$2:$F$115,0)),"")</f>
        <v/>
      </c>
      <c r="Z35" s="28">
        <f>_xlfn.IFNA(INDEX('R3 XCM Craigburn'!$K$2:$K$126,MATCH(Junior[[#This Row],[Rider]],'R3 XCM Craigburn'!$E$2:$E$126,0)),"")</f>
        <v>450</v>
      </c>
      <c r="AA35" s="28">
        <f>_xlfn.IFNA(INDEX('R4 XCO Eagle'!$J$2:$J$126,MATCH(Junior[[#This Row],[Rider]],'R4 XCO Eagle'!$E$2:$E$126,0)),"")</f>
        <v>340</v>
      </c>
      <c r="AB35" s="28" t="str">
        <f>_xlfn.IFNA(INDEX('R5 XCO Kinchina'!$J$2:$J$126,MATCH(Junior[[#This Row],[Rider]],'R5 XCO Kinchina'!$E$2:$E$126,0)),"")</f>
        <v/>
      </c>
      <c r="AC35" s="29">
        <f>_xlfn.IFNA(INDEX('R6 XCO Flinders'!$J$2:$J$126,MATCH(Junior[[#This Row],[Rider]],'R6 XCO Flinders'!$E$2:$E$126,0)),"")</f>
        <v>390</v>
      </c>
      <c r="AD35" s="29">
        <f>6-COUNTBLANK(Junior[[#This Row],[R1 XCM O''Hal]:[R6 XCO Flinders]])</f>
        <v>3</v>
      </c>
      <c r="AE35" s="26" cm="1">
        <f t="array" ref="AE35">IF(Junior[[#This Row],[Number of Rounds]]&lt;=5,SUM(IF(ISNA(X35:AC35),0,X35:AC35)),SUM(LARGE(X35:AC35,{1,2,3,4,5})))</f>
        <v>1180</v>
      </c>
      <c r="AF35" s="32" cm="1">
        <f t="array" ref="AF35">38-SUM(IF(AE35&gt;$AE$18:$AE$79,1/COUNTIF($AE$18:$AE$79,$AE$18:$AE$79)))</f>
        <v>17.000000000000004</v>
      </c>
      <c r="AG35" s="20"/>
      <c r="AH35" s="108"/>
      <c r="AI35" s="109"/>
      <c r="AJ35" s="109"/>
      <c r="AK35" s="109"/>
      <c r="AL35" s="109"/>
      <c r="AM35" s="109"/>
      <c r="AN35" s="109"/>
      <c r="AO35" s="109"/>
      <c r="AP35" s="109"/>
      <c r="AQ35" s="59"/>
    </row>
    <row r="36" spans="1:43" ht="15.75" x14ac:dyDescent="0.25">
      <c r="A36" s="95" t="s">
        <v>840</v>
      </c>
      <c r="B36" s="106">
        <f>_xlfn.IFNA(INDEX('R1 XCM OHal'!$V$2:$V$90,MATCH(Men[[#This Row],[Rider]],'R1 XCM OHal'!$F$2:$F$90,0)),"")</f>
        <v>380</v>
      </c>
      <c r="C36" s="106">
        <f>_xlfn.IFNA(INDEX('R2 XCM Prospect'!$K$2:$K$115,MATCH(Men[[#This Row],[Rider]],'R2 XCM Prospect'!$F$2:$F$115,0)),"")</f>
        <v>350</v>
      </c>
      <c r="D36" s="106" t="str">
        <f>_xlfn.IFNA(INDEX('R3 XCM Craigburn'!$K$2:$K$126,MATCH(Men[[#This Row],[Rider]],'R3 XCM Craigburn'!$E$2:$E$126,0)),"")</f>
        <v/>
      </c>
      <c r="E36" s="106">
        <f>_xlfn.IFNA(INDEX('R4 XCO Eagle'!$J$2:$J$126,MATCH(Men[[#This Row],[Rider]],'R4 XCO Eagle'!$E$2:$E$126,0)),"")</f>
        <v>280</v>
      </c>
      <c r="F36" s="106" t="str">
        <f>_xlfn.IFNA(INDEX('R5 XCO Kinchina'!$J$2:$J$126,MATCH(Men[[#This Row],[Rider]],'R5 XCO Kinchina'!$E$2:$E$126,0)),"")</f>
        <v/>
      </c>
      <c r="G36" s="106">
        <f>_xlfn.IFNA(INDEX('R6 XCO Flinders'!$J$2:$J$126,MATCH(Men[[#This Row],[Rider]],'R6 XCO Flinders'!$E$2:$E$126,0)),"")</f>
        <v>310</v>
      </c>
      <c r="H36" s="106">
        <f>6-COUNTBLANK(Men[[#This Row],[R1 XCM O''Hal]:[R6 XCO Flinders]])</f>
        <v>4</v>
      </c>
      <c r="I36" s="106" cm="1">
        <f t="array" ref="I36">IF(Men[[#This Row],[Number of Rounds]]&lt;=5,SUM(IF(ISNA(B36:G36),0,B36:G36)),SUM(LARGE(B36:G36,{1,2,3,4,5})))</f>
        <v>1320</v>
      </c>
      <c r="J36" s="28" cm="1">
        <f t="array" ref="J36">130-SUM(IF(I36&gt;$I$18:$I$205,1/COUNTIF($I$18:$I$205,$I$18:$I$205)))</f>
        <v>17.000000000000071</v>
      </c>
      <c r="K36" s="20"/>
      <c r="L36" s="95" t="s">
        <v>1895</v>
      </c>
      <c r="M36" s="58" t="str">
        <f>_xlfn.IFNA(INDEX('R1 XCM OHal'!$V$2:$V$90,MATCH(Women[[#This Row],[Rider]],'R1 XCM OHal'!$F$2:$F$90,0)),"")</f>
        <v/>
      </c>
      <c r="N36" s="58">
        <f>_xlfn.IFNA(INDEX('R2 XCM Prospect'!$K$2:$K$115,MATCH(Women[[#This Row],[Rider]],'R2 XCM Prospect'!$F$2:$F$115,0)),"")</f>
        <v>500</v>
      </c>
      <c r="O36" s="58" t="str">
        <f>_xlfn.IFNA(INDEX('R3 XCM Craigburn'!$K$2:$K$126,MATCH(Women[[#This Row],[Rider]],'R3 XCM Craigburn'!$E$2:$E$126,0)),"")</f>
        <v/>
      </c>
      <c r="P36" s="58" t="str">
        <f>_xlfn.IFNA(INDEX('R4 XCO Eagle'!$J$2:$J$126,MATCH(Women[[#This Row],[Rider]],'R4 XCO Eagle'!$E$2:$E$126,0)),"")</f>
        <v/>
      </c>
      <c r="Q36" s="58" t="str">
        <f>_xlfn.IFNA(INDEX('R5 XCO Kinchina'!$J$2:$J$126,MATCH(Women[[#This Row],[Rider]],'R5 XCO Kinchina'!$E$2:$E$126,0)),"")</f>
        <v/>
      </c>
      <c r="R36" s="58" t="str">
        <f>_xlfn.IFNA(INDEX('R6 XCO Flinders'!$J$2:$J$126,MATCH(Women[[#This Row],[Rider]],'R6 XCO Flinders'!$E$2:$E$126,0)),"")</f>
        <v/>
      </c>
      <c r="S36" s="58">
        <f>6-COUNTBLANK(Women[[#This Row],[R1 XCM O''Hal]:[R6 XCO Flinders]])</f>
        <v>1</v>
      </c>
      <c r="T36" s="58" cm="1">
        <f t="array" ref="T36">IF(Women[[#This Row],[Number of Rounds]]&lt;=5,SUM(IF(ISNA(M36:R36),0,M36:R36)),SUM(LARGE(M36:R36,{1,2,3,4,5})))</f>
        <v>500</v>
      </c>
      <c r="U36" s="28" cm="1">
        <f t="array" ref="U36">29-SUM(IF(T36&gt;$T$18:$T$55,1/COUNTIF($T$18:$T$55,$T$18:$T$55)))</f>
        <v>17</v>
      </c>
      <c r="V36" s="20"/>
      <c r="W36" s="40" t="s">
        <v>3399</v>
      </c>
      <c r="X36" s="28" t="str">
        <f>_xlfn.IFNA(INDEX('R1 XCM OHal'!$V$2:$V$90,MATCH(Junior[[#This Row],[Rider]],'R1 XCM OHal'!$F$2:$F$90,0)),"")</f>
        <v/>
      </c>
      <c r="Y36" s="28" t="str">
        <f>_xlfn.IFNA(INDEX('R2 XCM Prospect'!$K$2:$K$115,MATCH(Junior[[#This Row],[Rider]],'R2 XCM Prospect'!$F$2:$F$115,0)),"")</f>
        <v/>
      </c>
      <c r="Z36" s="28" t="str">
        <f>_xlfn.IFNA(INDEX('R3 XCM Craigburn'!$K$2:$K$126,MATCH(Junior[[#This Row],[Rider]],'R3 XCM Craigburn'!$E$2:$E$126,0)),"")</f>
        <v/>
      </c>
      <c r="AA36" s="28">
        <f>_xlfn.IFNA(INDEX('R4 XCO Eagle'!$J$2:$J$126,MATCH(Junior[[#This Row],[Rider]],'R4 XCO Eagle'!$E$2:$E$126,0)),"")</f>
        <v>340</v>
      </c>
      <c r="AB36" s="28">
        <f>_xlfn.IFNA(INDEX('R5 XCO Kinchina'!$J$2:$J$126,MATCH(Junior[[#This Row],[Rider]],'R5 XCO Kinchina'!$E$2:$E$126,0)),"")</f>
        <v>400</v>
      </c>
      <c r="AC36" s="29">
        <f>_xlfn.IFNA(INDEX('R6 XCO Flinders'!$J$2:$J$126,MATCH(Junior[[#This Row],[Rider]],'R6 XCO Flinders'!$E$2:$E$126,0)),"")</f>
        <v>390</v>
      </c>
      <c r="AD36" s="29">
        <f>6-COUNTBLANK(Junior[[#This Row],[R1 XCM O''Hal]:[R6 XCO Flinders]])</f>
        <v>3</v>
      </c>
      <c r="AE36" s="26" cm="1">
        <f t="array" ref="AE36">IF(Junior[[#This Row],[Number of Rounds]]&lt;=5,SUM(IF(ISNA(X36:AC36),0,X36:AC36)),SUM(LARGE(X36:AC36,{1,2,3,4,5})))</f>
        <v>1130</v>
      </c>
      <c r="AF36" s="32" cm="1">
        <f t="array" ref="AF36">38-SUM(IF(AE36&gt;$AE$18:$AE$79,1/COUNTIF($AE$18:$AE$79,$AE$18:$AE$79)))</f>
        <v>18</v>
      </c>
      <c r="AG36" s="20"/>
      <c r="AH36" s="108"/>
      <c r="AI36" s="109"/>
      <c r="AJ36" s="109"/>
      <c r="AK36" s="109"/>
      <c r="AL36" s="109"/>
      <c r="AM36" s="109"/>
      <c r="AN36" s="109"/>
      <c r="AO36" s="109"/>
      <c r="AP36" s="109"/>
      <c r="AQ36" s="59"/>
    </row>
    <row r="37" spans="1:43" ht="15.75" x14ac:dyDescent="0.25">
      <c r="A37" s="95" t="s">
        <v>1882</v>
      </c>
      <c r="B37" s="106" t="str">
        <f>_xlfn.IFNA(INDEX('R1 XCM OHal'!$V$2:$V$90,MATCH(Men[[#This Row],[Rider]],'R1 XCM OHal'!$F$2:$F$90,0)),"")</f>
        <v/>
      </c>
      <c r="C37" s="106">
        <f>_xlfn.IFNA(INDEX('R2 XCM Prospect'!$K$2:$K$115,MATCH(Men[[#This Row],[Rider]],'R2 XCM Prospect'!$F$2:$F$115,0)),"")</f>
        <v>273</v>
      </c>
      <c r="D37" s="106">
        <f>_xlfn.IFNA(INDEX('R3 XCM Craigburn'!$K$2:$K$126,MATCH(Men[[#This Row],[Rider]],'R3 XCM Craigburn'!$E$2:$E$126,0)),"")</f>
        <v>251.99999999999997</v>
      </c>
      <c r="E37" s="106">
        <f>_xlfn.IFNA(INDEX('R4 XCO Eagle'!$J$2:$J$126,MATCH(Men[[#This Row],[Rider]],'R4 XCO Eagle'!$E$2:$E$126,0)),"")</f>
        <v>224</v>
      </c>
      <c r="F37" s="106">
        <f>_xlfn.IFNA(INDEX('R5 XCO Kinchina'!$J$2:$J$126,MATCH(Men[[#This Row],[Rider]],'R5 XCO Kinchina'!$E$2:$E$126,0)),"")</f>
        <v>251.99999999999997</v>
      </c>
      <c r="G37" s="106">
        <f>_xlfn.IFNA(INDEX('R6 XCO Flinders'!$J$2:$J$126,MATCH(Men[[#This Row],[Rider]],'R6 XCO Flinders'!$E$2:$E$126,0)),"")</f>
        <v>259</v>
      </c>
      <c r="H37" s="106">
        <f>6-COUNTBLANK(Men[[#This Row],[R1 XCM O''Hal]:[R6 XCO Flinders]])</f>
        <v>5</v>
      </c>
      <c r="I37" s="106" cm="1">
        <f t="array" ref="I37">IF(Men[[#This Row],[Number of Rounds]]&lt;=5,SUM(IF(ISNA(B37:G37),0,B37:G37)),SUM(LARGE(B37:G37,{1,2,3,4,5})))</f>
        <v>1260</v>
      </c>
      <c r="J37" s="28" cm="1">
        <f t="array" ref="J37">130-SUM(IF(I37&gt;$I$18:$I$205,1/COUNTIF($I$18:$I$205,$I$18:$I$205)))</f>
        <v>18.000000000000071</v>
      </c>
      <c r="K37" s="20"/>
      <c r="L37" s="95" t="s">
        <v>4189</v>
      </c>
      <c r="M37" s="58" t="str">
        <f>_xlfn.IFNA(INDEX('R1 XCM OHal'!$V$2:$V$90,MATCH(Women[[#This Row],[Rider]],'R1 XCM OHal'!$F$2:$F$90,0)),"")</f>
        <v/>
      </c>
      <c r="N37" s="58" t="str">
        <f>_xlfn.IFNA(INDEX('R2 XCM Prospect'!$K$2:$K$115,MATCH(Women[[#This Row],[Rider]],'R2 XCM Prospect'!$F$2:$F$115,0)),"")</f>
        <v/>
      </c>
      <c r="O37" s="58" t="str">
        <f>_xlfn.IFNA(INDEX('R3 XCM Craigburn'!$K$2:$K$126,MATCH(Women[[#This Row],[Rider]],'R3 XCM Craigburn'!$E$2:$E$126,0)),"")</f>
        <v/>
      </c>
      <c r="P37" s="58" t="str">
        <f>_xlfn.IFNA(INDEX('R4 XCO Eagle'!$J$2:$J$126,MATCH(Women[[#This Row],[Rider]],'R4 XCO Eagle'!$E$2:$E$126,0)),"")</f>
        <v/>
      </c>
      <c r="Q37" s="58" t="str">
        <f>_xlfn.IFNA(INDEX('R5 XCO Kinchina'!$J$2:$J$126,MATCH(Women[[#This Row],[Rider]],'R5 XCO Kinchina'!$E$2:$E$126,0)),"")</f>
        <v/>
      </c>
      <c r="R37" s="58">
        <f>_xlfn.IFNA(INDEX('R6 XCO Flinders'!$J$2:$J$126,MATCH(Women[[#This Row],[Rider]],'R6 XCO Flinders'!$E$2:$E$126,0)),"")</f>
        <v>450</v>
      </c>
      <c r="S37" s="58">
        <f>6-COUNTBLANK(Women[[#This Row],[R1 XCM O''Hal]:[R6 XCO Flinders]])</f>
        <v>1</v>
      </c>
      <c r="T37" s="58" cm="1">
        <f t="array" ref="T37">IF(Women[[#This Row],[Number of Rounds]]&lt;=5,SUM(IF(ISNA(M37:R37),0,M37:R37)),SUM(LARGE(M37:R37,{1,2,3,4,5})))</f>
        <v>450</v>
      </c>
      <c r="U37" s="28" cm="1">
        <f t="array" ref="U37">29-SUM(IF(T37&gt;$T$18:$T$55,1/COUNTIF($T$18:$T$55,$T$18:$T$55)))</f>
        <v>18</v>
      </c>
      <c r="V37" s="20"/>
      <c r="W37" s="40" t="s">
        <v>1856</v>
      </c>
      <c r="X37" s="28" t="str">
        <f>_xlfn.IFNA(INDEX('R1 XCM OHal'!$V$2:$V$90,MATCH(Junior[[#This Row],[Rider]],'R1 XCM OHal'!$F$2:$F$90,0)),"")</f>
        <v/>
      </c>
      <c r="Y37" s="28">
        <f>_xlfn.IFNA(INDEX('R2 XCM Prospect'!$K$2:$K$115,MATCH(Junior[[#This Row],[Rider]],'R2 XCM Prospect'!$F$2:$F$115,0)),"")</f>
        <v>390</v>
      </c>
      <c r="Z37" s="28">
        <f>_xlfn.IFNA(INDEX('R3 XCM Craigburn'!$K$2:$K$126,MATCH(Junior[[#This Row],[Rider]],'R3 XCM Craigburn'!$E$2:$E$126,0)),"")</f>
        <v>390</v>
      </c>
      <c r="AA37" s="28">
        <f>_xlfn.IFNA(INDEX('R4 XCO Eagle'!$J$2:$J$126,MATCH(Junior[[#This Row],[Rider]],'R4 XCO Eagle'!$E$2:$E$126,0)),"")</f>
        <v>350</v>
      </c>
      <c r="AB37" s="28" t="str">
        <f>_xlfn.IFNA(INDEX('R5 XCO Kinchina'!$J$2:$J$126,MATCH(Junior[[#This Row],[Rider]],'R5 XCO Kinchina'!$E$2:$E$126,0)),"")</f>
        <v/>
      </c>
      <c r="AC37" s="29" t="str">
        <f>_xlfn.IFNA(INDEX('R6 XCO Flinders'!$J$2:$J$126,MATCH(Junior[[#This Row],[Rider]],'R6 XCO Flinders'!$E$2:$E$126,0)),"")</f>
        <v/>
      </c>
      <c r="AD37" s="29">
        <f>6-COUNTBLANK(Junior[[#This Row],[R1 XCM O''Hal]:[R6 XCO Flinders]])</f>
        <v>3</v>
      </c>
      <c r="AE37" s="26" cm="1">
        <f t="array" ref="AE37">IF(Junior[[#This Row],[Number of Rounds]]&lt;=5,SUM(IF(ISNA(X37:AC37),0,X37:AC37)),SUM(LARGE(X37:AC37,{1,2,3,4,5})))</f>
        <v>1130</v>
      </c>
      <c r="AF37" s="32" cm="1">
        <f t="array" ref="AF37">38-SUM(IF(AE37&gt;$AE$18:$AE$79,1/COUNTIF($AE$18:$AE$79,$AE$18:$AE$79)))</f>
        <v>18</v>
      </c>
      <c r="AG37" s="20"/>
      <c r="AH37" s="108"/>
      <c r="AI37" s="109"/>
      <c r="AJ37" s="109"/>
      <c r="AK37" s="109"/>
      <c r="AL37" s="109"/>
      <c r="AM37" s="109"/>
      <c r="AN37" s="109"/>
      <c r="AO37" s="109"/>
      <c r="AP37" s="109"/>
      <c r="AQ37" s="59"/>
    </row>
    <row r="38" spans="1:43" ht="15.75" x14ac:dyDescent="0.25">
      <c r="A38" s="95" t="s">
        <v>894</v>
      </c>
      <c r="B38" s="106">
        <f>_xlfn.IFNA(INDEX('R1 XCM OHal'!$V$2:$V$90,MATCH(Men[[#This Row],[Rider]],'R1 XCM OHal'!$F$2:$F$90,0)),"")</f>
        <v>252</v>
      </c>
      <c r="C38" s="106">
        <f>_xlfn.IFNA(INDEX('R2 XCM Prospect'!$K$2:$K$115,MATCH(Men[[#This Row],[Rider]],'R2 XCM Prospect'!$F$2:$F$115,0)),"")</f>
        <v>228</v>
      </c>
      <c r="D38" s="106" t="str">
        <f>_xlfn.IFNA(INDEX('R3 XCM Craigburn'!$K$2:$K$126,MATCH(Men[[#This Row],[Rider]],'R3 XCM Craigburn'!$E$2:$E$126,0)),"")</f>
        <v/>
      </c>
      <c r="E38" s="106">
        <f>_xlfn.IFNA(INDEX('R4 XCO Eagle'!$J$2:$J$126,MATCH(Men[[#This Row],[Rider]],'R4 XCO Eagle'!$E$2:$E$126,0)),"")</f>
        <v>234</v>
      </c>
      <c r="F38" s="106">
        <f>_xlfn.IFNA(INDEX('R5 XCO Kinchina'!$J$2:$J$126,MATCH(Men[[#This Row],[Rider]],'R5 XCO Kinchina'!$E$2:$E$126,0)),"")</f>
        <v>300</v>
      </c>
      <c r="G38" s="106">
        <f>_xlfn.IFNA(INDEX('R6 XCO Flinders'!$J$2:$J$126,MATCH(Men[[#This Row],[Rider]],'R6 XCO Flinders'!$E$2:$E$126,0)),"")</f>
        <v>237.99999999999997</v>
      </c>
      <c r="H38" s="106">
        <f>6-COUNTBLANK(Men[[#This Row],[R1 XCM O''Hal]:[R6 XCO Flinders]])</f>
        <v>5</v>
      </c>
      <c r="I38" s="106" cm="1">
        <f t="array" ref="I38">IF(Men[[#This Row],[Number of Rounds]]&lt;=5,SUM(IF(ISNA(B38:G38),0,B38:G38)),SUM(LARGE(B38:G38,{1,2,3,4,5})))</f>
        <v>1252</v>
      </c>
      <c r="J38" s="28" cm="1">
        <f t="array" ref="J38">130-SUM(IF(I38&gt;$I$18:$I$205,1/COUNTIF($I$18:$I$205,$I$18:$I$205)))</f>
        <v>19.000000000000071</v>
      </c>
      <c r="K38" s="20"/>
      <c r="L38" s="95" t="s">
        <v>4190</v>
      </c>
      <c r="M38" s="58" t="str">
        <f>_xlfn.IFNA(INDEX('R1 XCM OHal'!$V$2:$V$90,MATCH(Women[[#This Row],[Rider]],'R1 XCM OHal'!$F$2:$F$90,0)),"")</f>
        <v/>
      </c>
      <c r="N38" s="58" t="str">
        <f>_xlfn.IFNA(INDEX('R2 XCM Prospect'!$K$2:$K$115,MATCH(Women[[#This Row],[Rider]],'R2 XCM Prospect'!$F$2:$F$115,0)),"")</f>
        <v/>
      </c>
      <c r="O38" s="58" t="str">
        <f>_xlfn.IFNA(INDEX('R3 XCM Craigburn'!$K$2:$K$126,MATCH(Women[[#This Row],[Rider]],'R3 XCM Craigburn'!$E$2:$E$126,0)),"")</f>
        <v/>
      </c>
      <c r="P38" s="58" t="str">
        <f>_xlfn.IFNA(INDEX('R4 XCO Eagle'!$J$2:$J$126,MATCH(Women[[#This Row],[Rider]],'R4 XCO Eagle'!$E$2:$E$126,0)),"")</f>
        <v/>
      </c>
      <c r="Q38" s="58" t="str">
        <f>_xlfn.IFNA(INDEX('R5 XCO Kinchina'!$J$2:$J$126,MATCH(Women[[#This Row],[Rider]],'R5 XCO Kinchina'!$E$2:$E$126,0)),"")</f>
        <v/>
      </c>
      <c r="R38" s="58">
        <f>_xlfn.IFNA(INDEX('R6 XCO Flinders'!$J$2:$J$126,MATCH(Women[[#This Row],[Rider]],'R6 XCO Flinders'!$E$2:$E$126,0)),"")</f>
        <v>400</v>
      </c>
      <c r="S38" s="58">
        <f>6-COUNTBLANK(Women[[#This Row],[R1 XCM O''Hal]:[R6 XCO Flinders]])</f>
        <v>1</v>
      </c>
      <c r="T38" s="58" cm="1">
        <f t="array" ref="T38">IF(Women[[#This Row],[Number of Rounds]]&lt;=5,SUM(IF(ISNA(M38:R38),0,M38:R38)),SUM(LARGE(M38:R38,{1,2,3,4,5})))</f>
        <v>400</v>
      </c>
      <c r="U38" s="28" cm="1">
        <f t="array" ref="U38">29-SUM(IF(T38&gt;$T$18:$T$55,1/COUNTIF($T$18:$T$55,$T$18:$T$55)))</f>
        <v>19</v>
      </c>
      <c r="V38" s="20"/>
      <c r="W38" s="40" t="s">
        <v>3383</v>
      </c>
      <c r="X38" s="28" t="str">
        <f>_xlfn.IFNA(INDEX('R1 XCM OHal'!$V$2:$V$90,MATCH(Junior[[#This Row],[Rider]],'R1 XCM OHal'!$F$2:$F$90,0)),"")</f>
        <v/>
      </c>
      <c r="Y38" s="28" t="str">
        <f>_xlfn.IFNA(INDEX('R2 XCM Prospect'!$K$2:$K$115,MATCH(Junior[[#This Row],[Rider]],'R2 XCM Prospect'!$F$2:$F$115,0)),"")</f>
        <v/>
      </c>
      <c r="Z38" s="28" t="str">
        <f>_xlfn.IFNA(INDEX('R3 XCM Craigburn'!$K$2:$K$126,MATCH(Junior[[#This Row],[Rider]],'R3 XCM Craigburn'!$E$2:$E$126,0)),"")</f>
        <v/>
      </c>
      <c r="AA38" s="28">
        <f>_xlfn.IFNA(INDEX('R4 XCO Eagle'!$J$2:$J$126,MATCH(Junior[[#This Row],[Rider]],'R4 XCO Eagle'!$E$2:$E$126,0)),"")</f>
        <v>500</v>
      </c>
      <c r="AB38" s="28">
        <f>_xlfn.IFNA(INDEX('R5 XCO Kinchina'!$J$2:$J$126,MATCH(Junior[[#This Row],[Rider]],'R5 XCO Kinchina'!$E$2:$E$126,0)),"")</f>
        <v>450</v>
      </c>
      <c r="AC38" s="29" t="str">
        <f>_xlfn.IFNA(INDEX('R6 XCO Flinders'!$J$2:$J$126,MATCH(Junior[[#This Row],[Rider]],'R6 XCO Flinders'!$E$2:$E$126,0)),"")</f>
        <v/>
      </c>
      <c r="AD38" s="29">
        <f>6-COUNTBLANK(Junior[[#This Row],[R1 XCM O''Hal]:[R6 XCO Flinders]])</f>
        <v>2</v>
      </c>
      <c r="AE38" s="26" cm="1">
        <f t="array" ref="AE38">IF(Junior[[#This Row],[Number of Rounds]]&lt;=5,SUM(IF(ISNA(X38:AC38),0,X38:AC38)),SUM(LARGE(X38:AC38,{1,2,3,4,5})))</f>
        <v>950</v>
      </c>
      <c r="AF38" s="32" cm="1">
        <f t="array" ref="AF38">38-SUM(IF(AE38&gt;$AE$18:$AE$79,1/COUNTIF($AE$18:$AE$79,$AE$18:$AE$79)))</f>
        <v>19</v>
      </c>
      <c r="AG38" s="20"/>
      <c r="AH38" s="108"/>
      <c r="AI38" s="109"/>
      <c r="AJ38" s="109"/>
      <c r="AK38" s="109"/>
      <c r="AL38" s="109"/>
      <c r="AM38" s="109"/>
      <c r="AN38" s="109"/>
      <c r="AO38" s="109"/>
      <c r="AP38" s="109"/>
      <c r="AQ38" s="59"/>
    </row>
    <row r="39" spans="1:43" ht="15.75" x14ac:dyDescent="0.25">
      <c r="A39" s="95" t="s">
        <v>859</v>
      </c>
      <c r="B39" s="106">
        <f>_xlfn.IFNA(INDEX('R1 XCM OHal'!$V$2:$V$90,MATCH(Men[[#This Row],[Rider]],'R1 XCM OHal'!$F$2:$F$90,0)),"")</f>
        <v>248</v>
      </c>
      <c r="C39" s="106">
        <f>_xlfn.IFNA(INDEX('R2 XCM Prospect'!$K$2:$K$115,MATCH(Men[[#This Row],[Rider]],'R2 XCM Prospect'!$F$2:$F$115,0)),"")</f>
        <v>280</v>
      </c>
      <c r="D39" s="106">
        <f>_xlfn.IFNA(INDEX('R3 XCM Craigburn'!$K$2:$K$126,MATCH(Men[[#This Row],[Rider]],'R3 XCM Craigburn'!$E$2:$E$126,0)),"")</f>
        <v>224</v>
      </c>
      <c r="E39" s="106" t="str">
        <f>_xlfn.IFNA(INDEX('R4 XCO Eagle'!$J$2:$J$126,MATCH(Men[[#This Row],[Rider]],'R4 XCO Eagle'!$E$2:$E$126,0)),"")</f>
        <v/>
      </c>
      <c r="F39" s="106">
        <f>_xlfn.IFNA(INDEX('R5 XCO Kinchina'!$J$2:$J$126,MATCH(Men[[#This Row],[Rider]],'R5 XCO Kinchina'!$E$2:$E$126,0)),"")</f>
        <v>248</v>
      </c>
      <c r="G39" s="106">
        <f>_xlfn.IFNA(INDEX('R6 XCO Flinders'!$J$2:$J$126,MATCH(Men[[#This Row],[Rider]],'R6 XCO Flinders'!$E$2:$E$126,0)),"")</f>
        <v>248</v>
      </c>
      <c r="H39" s="106">
        <f>6-COUNTBLANK(Men[[#This Row],[R1 XCM O''Hal]:[R6 XCO Flinders]])</f>
        <v>5</v>
      </c>
      <c r="I39" s="106" cm="1">
        <f t="array" ref="I39">IF(Men[[#This Row],[Number of Rounds]]&lt;=5,SUM(IF(ISNA(B39:G39),0,B39:G39)),SUM(LARGE(B39:G39,{1,2,3,4,5})))</f>
        <v>1248</v>
      </c>
      <c r="J39" s="28" cm="1">
        <f t="array" ref="J39">130-SUM(IF(I39&gt;$I$18:$I$205,1/COUNTIF($I$18:$I$205,$I$18:$I$205)))</f>
        <v>20.000000000000071</v>
      </c>
      <c r="K39" s="20"/>
      <c r="L39" s="95" t="s">
        <v>906</v>
      </c>
      <c r="M39" s="58">
        <f>_xlfn.IFNA(INDEX('R1 XCM OHal'!$V$2:$V$90,MATCH(Women[[#This Row],[Rider]],'R1 XCM OHal'!$F$2:$F$90,0)),"")</f>
        <v>360</v>
      </c>
      <c r="N39" s="58" t="str">
        <f>_xlfn.IFNA(INDEX('R2 XCM Prospect'!$K$2:$K$115,MATCH(Women[[#This Row],[Rider]],'R2 XCM Prospect'!$F$2:$F$115,0)),"")</f>
        <v/>
      </c>
      <c r="O39" s="58" t="str">
        <f>_xlfn.IFNA(INDEX('R3 XCM Craigburn'!$K$2:$K$126,MATCH(Women[[#This Row],[Rider]],'R3 XCM Craigburn'!$E$2:$E$126,0)),"")</f>
        <v/>
      </c>
      <c r="P39" s="58" t="str">
        <f>_xlfn.IFNA(INDEX('R4 XCO Eagle'!$J$2:$J$126,MATCH(Women[[#This Row],[Rider]],'R4 XCO Eagle'!$E$2:$E$126,0)),"")</f>
        <v/>
      </c>
      <c r="Q39" s="58" t="str">
        <f>_xlfn.IFNA(INDEX('R5 XCO Kinchina'!$J$2:$J$126,MATCH(Women[[#This Row],[Rider]],'R5 XCO Kinchina'!$E$2:$E$126,0)),"")</f>
        <v/>
      </c>
      <c r="R39" s="58" t="str">
        <f>_xlfn.IFNA(INDEX('R6 XCO Flinders'!$J$2:$J$126,MATCH(Women[[#This Row],[Rider]],'R6 XCO Flinders'!$E$2:$E$126,0)),"")</f>
        <v/>
      </c>
      <c r="S39" s="58">
        <f>6-COUNTBLANK(Women[[#This Row],[R1 XCM O''Hal]:[R6 XCO Flinders]])</f>
        <v>1</v>
      </c>
      <c r="T39" s="58" cm="1">
        <f t="array" ref="T39">IF(Women[[#This Row],[Number of Rounds]]&lt;=5,SUM(IF(ISNA(M39:R39),0,M39:R39)),SUM(LARGE(M39:R39,{1,2,3,4,5})))</f>
        <v>360</v>
      </c>
      <c r="U39" s="28" cm="1">
        <f t="array" ref="U39">29-SUM(IF(T39&gt;$T$18:$T$55,1/COUNTIF($T$18:$T$55,$T$18:$T$55)))</f>
        <v>20</v>
      </c>
      <c r="V39" s="20"/>
      <c r="W39" s="40" t="s">
        <v>4072</v>
      </c>
      <c r="X39" s="28" t="str">
        <f>_xlfn.IFNA(INDEX('R1 XCM OHal'!$V$2:$V$90,MATCH(Junior[[#This Row],[Rider]],'R1 XCM OHal'!$F$2:$F$90,0)),"")</f>
        <v/>
      </c>
      <c r="Y39" s="28" t="str">
        <f>_xlfn.IFNA(INDEX('R2 XCM Prospect'!$K$2:$K$115,MATCH(Junior[[#This Row],[Rider]],'R2 XCM Prospect'!$F$2:$F$115,0)),"")</f>
        <v/>
      </c>
      <c r="Z39" s="28" t="str">
        <f>_xlfn.IFNA(INDEX('R3 XCM Craigburn'!$K$2:$K$126,MATCH(Junior[[#This Row],[Rider]],'R3 XCM Craigburn'!$E$2:$E$126,0)),"")</f>
        <v/>
      </c>
      <c r="AA39" s="28" t="str">
        <f>_xlfn.IFNA(INDEX('R4 XCO Eagle'!$J$2:$J$126,MATCH(Junior[[#This Row],[Rider]],'R4 XCO Eagle'!$E$2:$E$126,0)),"")</f>
        <v/>
      </c>
      <c r="AB39" s="28">
        <f>_xlfn.IFNA(INDEX('R5 XCO Kinchina'!$J$2:$J$126,MATCH(Junior[[#This Row],[Rider]],'R5 XCO Kinchina'!$E$2:$E$126,0)),"")</f>
        <v>450</v>
      </c>
      <c r="AC39" s="29">
        <f>_xlfn.IFNA(INDEX('R6 XCO Flinders'!$J$2:$J$126,MATCH(Junior[[#This Row],[Rider]],'R6 XCO Flinders'!$E$2:$E$126,0)),"")</f>
        <v>450</v>
      </c>
      <c r="AD39" s="29">
        <f>6-COUNTBLANK(Junior[[#This Row],[R1 XCM O''Hal]:[R6 XCO Flinders]])</f>
        <v>2</v>
      </c>
      <c r="AE39" s="26" cm="1">
        <f t="array" ref="AE39">IF(Junior[[#This Row],[Number of Rounds]]&lt;=5,SUM(IF(ISNA(X39:AC39),0,X39:AC39)),SUM(LARGE(X39:AC39,{1,2,3,4,5})))</f>
        <v>900</v>
      </c>
      <c r="AF39" s="32" cm="1">
        <f t="array" ref="AF39">38-SUM(IF(AE39&gt;$AE$18:$AE$79,1/COUNTIF($AE$18:$AE$79,$AE$18:$AE$79)))</f>
        <v>20</v>
      </c>
      <c r="AG39" s="20"/>
      <c r="AH39" s="108"/>
      <c r="AI39" s="109"/>
      <c r="AJ39" s="109"/>
      <c r="AK39" s="109"/>
      <c r="AL39" s="109"/>
      <c r="AM39" s="109"/>
      <c r="AN39" s="109"/>
      <c r="AO39" s="109"/>
      <c r="AP39" s="109"/>
      <c r="AQ39" s="59"/>
    </row>
    <row r="40" spans="1:43" ht="15.75" x14ac:dyDescent="0.25">
      <c r="A40" s="95" t="s">
        <v>854</v>
      </c>
      <c r="B40" s="106">
        <f>_xlfn.IFNA(INDEX('R1 XCM OHal'!$V$2:$V$90,MATCH(Men[[#This Row],[Rider]],'R1 XCM OHal'!$F$2:$F$90,0)),"")</f>
        <v>288</v>
      </c>
      <c r="C40" s="106" t="str">
        <f>_xlfn.IFNA(INDEX('R2 XCM Prospect'!$K$2:$K$115,MATCH(Men[[#This Row],[Rider]],'R2 XCM Prospect'!$F$2:$F$115,0)),"")</f>
        <v/>
      </c>
      <c r="D40" s="106">
        <f>_xlfn.IFNA(INDEX('R3 XCM Craigburn'!$K$2:$K$126,MATCH(Men[[#This Row],[Rider]],'R3 XCM Craigburn'!$E$2:$E$126,0)),"")</f>
        <v>256</v>
      </c>
      <c r="E40" s="106">
        <f>_xlfn.IFNA(INDEX('R4 XCO Eagle'!$J$2:$J$126,MATCH(Men[[#This Row],[Rider]],'R4 XCO Eagle'!$E$2:$E$126,0)),"")</f>
        <v>360</v>
      </c>
      <c r="F40" s="106" t="str">
        <f>_xlfn.IFNA(INDEX('R5 XCO Kinchina'!$J$2:$J$126,MATCH(Men[[#This Row],[Rider]],'R5 XCO Kinchina'!$E$2:$E$126,0)),"")</f>
        <v/>
      </c>
      <c r="G40" s="106">
        <f>_xlfn.IFNA(INDEX('R6 XCO Flinders'!$J$2:$J$126,MATCH(Men[[#This Row],[Rider]],'R6 XCO Flinders'!$E$2:$E$126,0)),"")</f>
        <v>336</v>
      </c>
      <c r="H40" s="106">
        <f>6-COUNTBLANK(Men[[#This Row],[R1 XCM O''Hal]:[R6 XCO Flinders]])</f>
        <v>4</v>
      </c>
      <c r="I40" s="106" cm="1">
        <f t="array" ref="I40">IF(Men[[#This Row],[Number of Rounds]]&lt;=5,SUM(IF(ISNA(B40:G40),0,B40:G40)),SUM(LARGE(B40:G40,{1,2,3,4,5})))</f>
        <v>1240</v>
      </c>
      <c r="J40" s="28" cm="1">
        <f t="array" ref="J40">130-SUM(IF(I40&gt;$I$18:$I$205,1/COUNTIF($I$18:$I$205,$I$18:$I$205)))</f>
        <v>21.000000000000071</v>
      </c>
      <c r="K40" s="20"/>
      <c r="L40" s="95" t="s">
        <v>3410</v>
      </c>
      <c r="M40" s="58" t="str">
        <f>_xlfn.IFNA(INDEX('R1 XCM OHal'!$V$2:$V$90,MATCH(Women[[#This Row],[Rider]],'R1 XCM OHal'!$F$2:$F$90,0)),"")</f>
        <v/>
      </c>
      <c r="N40" s="58" t="str">
        <f>_xlfn.IFNA(INDEX('R2 XCM Prospect'!$K$2:$K$115,MATCH(Women[[#This Row],[Rider]],'R2 XCM Prospect'!$F$2:$F$115,0)),"")</f>
        <v/>
      </c>
      <c r="O40" s="58" t="str">
        <f>_xlfn.IFNA(INDEX('R3 XCM Craigburn'!$K$2:$K$126,MATCH(Women[[#This Row],[Rider]],'R3 XCM Craigburn'!$E$2:$E$126,0)),"")</f>
        <v/>
      </c>
      <c r="P40" s="58">
        <f>_xlfn.IFNA(INDEX('R4 XCO Eagle'!$J$2:$J$126,MATCH(Women[[#This Row],[Rider]],'R4 XCO Eagle'!$E$2:$E$126,0)),"")</f>
        <v>360</v>
      </c>
      <c r="Q40" s="58" t="str">
        <f>_xlfn.IFNA(INDEX('R5 XCO Kinchina'!$J$2:$J$126,MATCH(Women[[#This Row],[Rider]],'R5 XCO Kinchina'!$E$2:$E$126,0)),"")</f>
        <v/>
      </c>
      <c r="R40" s="58" t="str">
        <f>_xlfn.IFNA(INDEX('R6 XCO Flinders'!$J$2:$J$126,MATCH(Women[[#This Row],[Rider]],'R6 XCO Flinders'!$E$2:$E$126,0)),"")</f>
        <v/>
      </c>
      <c r="S40" s="58">
        <f>6-COUNTBLANK(Women[[#This Row],[R1 XCM O''Hal]:[R6 XCO Flinders]])</f>
        <v>1</v>
      </c>
      <c r="T40" s="58" cm="1">
        <f t="array" ref="T40">IF(Women[[#This Row],[Number of Rounds]]&lt;=5,SUM(IF(ISNA(M40:R40),0,M40:R40)),SUM(LARGE(M40:R40,{1,2,3,4,5})))</f>
        <v>360</v>
      </c>
      <c r="U40" s="28" cm="1">
        <f t="array" ref="U40">29-SUM(IF(T40&gt;$T$18:$T$55,1/COUNTIF($T$18:$T$55,$T$18:$T$55)))</f>
        <v>20</v>
      </c>
      <c r="V40" s="20"/>
      <c r="W40" s="40" t="s">
        <v>829</v>
      </c>
      <c r="X40" s="28">
        <f>_xlfn.IFNA(INDEX('R1 XCM OHal'!$V$2:$V$90,MATCH(Junior[[#This Row],[Rider]],'R1 XCM OHal'!$F$2:$F$90,0)),"")</f>
        <v>500</v>
      </c>
      <c r="Y40" s="28" t="str">
        <f>_xlfn.IFNA(INDEX('R2 XCM Prospect'!$K$2:$K$115,MATCH(Junior[[#This Row],[Rider]],'R2 XCM Prospect'!$F$2:$F$115,0)),"")</f>
        <v/>
      </c>
      <c r="Z40" s="28" t="str">
        <f>_xlfn.IFNA(INDEX('R3 XCM Craigburn'!$K$2:$K$126,MATCH(Junior[[#This Row],[Rider]],'R3 XCM Craigburn'!$E$2:$E$126,0)),"")</f>
        <v/>
      </c>
      <c r="AA40" s="28">
        <f>_xlfn.IFNA(INDEX('R4 XCO Eagle'!$J$2:$J$126,MATCH(Junior[[#This Row],[Rider]],'R4 XCO Eagle'!$E$2:$E$126,0)),"")</f>
        <v>370</v>
      </c>
      <c r="AB40" s="28" t="str">
        <f>_xlfn.IFNA(INDEX('R5 XCO Kinchina'!$J$2:$J$126,MATCH(Junior[[#This Row],[Rider]],'R5 XCO Kinchina'!$E$2:$E$126,0)),"")</f>
        <v/>
      </c>
      <c r="AC40" s="29" t="str">
        <f>_xlfn.IFNA(INDEX('R6 XCO Flinders'!$J$2:$J$126,MATCH(Junior[[#This Row],[Rider]],'R6 XCO Flinders'!$E$2:$E$126,0)),"")</f>
        <v/>
      </c>
      <c r="AD40" s="29">
        <f>6-COUNTBLANK(Junior[[#This Row],[R1 XCM O''Hal]:[R6 XCO Flinders]])</f>
        <v>2</v>
      </c>
      <c r="AE40" s="26" cm="1">
        <f t="array" ref="AE40">IF(Junior[[#This Row],[Number of Rounds]]&lt;=5,SUM(IF(ISNA(X40:AC40),0,X40:AC40)),SUM(LARGE(X40:AC40,{1,2,3,4,5})))</f>
        <v>870</v>
      </c>
      <c r="AF40" s="32" cm="1">
        <f t="array" ref="AF40">38-SUM(IF(AE40&gt;$AE$18:$AE$79,1/COUNTIF($AE$18:$AE$79,$AE$18:$AE$79)))</f>
        <v>21</v>
      </c>
      <c r="AG40" s="20"/>
      <c r="AH40" s="108"/>
      <c r="AI40" s="109"/>
      <c r="AJ40" s="109"/>
      <c r="AK40" s="109"/>
      <c r="AL40" s="109"/>
      <c r="AM40" s="109"/>
      <c r="AN40" s="109"/>
      <c r="AO40" s="109"/>
      <c r="AP40" s="109"/>
      <c r="AQ40" s="59"/>
    </row>
    <row r="41" spans="1:43" ht="15.75" x14ac:dyDescent="0.25">
      <c r="A41" s="95" t="s">
        <v>874</v>
      </c>
      <c r="B41" s="106">
        <f>_xlfn.IFNA(INDEX('R1 XCM OHal'!$V$2:$V$90,MATCH(Men[[#This Row],[Rider]],'R1 XCM OHal'!$F$2:$F$90,0)),"")</f>
        <v>251.99999999999997</v>
      </c>
      <c r="C41" s="106">
        <f>_xlfn.IFNA(INDEX('R2 XCM Prospect'!$K$2:$K$115,MATCH(Men[[#This Row],[Rider]],'R2 XCM Prospect'!$F$2:$F$115,0)),"")</f>
        <v>294</v>
      </c>
      <c r="D41" s="106" t="str">
        <f>_xlfn.IFNA(INDEX('R3 XCM Craigburn'!$K$2:$K$126,MATCH(Men[[#This Row],[Rider]],'R3 XCM Craigburn'!$E$2:$E$126,0)),"")</f>
        <v/>
      </c>
      <c r="E41" s="106">
        <f>_xlfn.IFNA(INDEX('R4 XCO Eagle'!$J$2:$J$126,MATCH(Men[[#This Row],[Rider]],'R4 XCO Eagle'!$E$2:$E$126,0)),"")</f>
        <v>244.99999999999997</v>
      </c>
      <c r="F41" s="106">
        <f>_xlfn.IFNA(INDEX('R5 XCO Kinchina'!$J$2:$J$126,MATCH(Men[[#This Row],[Rider]],'R5 XCO Kinchina'!$E$2:$E$126,0)),"")</f>
        <v>230.99999999999997</v>
      </c>
      <c r="G41" s="106">
        <f>_xlfn.IFNA(INDEX('R6 XCO Flinders'!$J$2:$J$126,MATCH(Men[[#This Row],[Rider]],'R6 XCO Flinders'!$E$2:$E$126,0)),"")</f>
        <v>217</v>
      </c>
      <c r="H41" s="106">
        <f>6-COUNTBLANK(Men[[#This Row],[R1 XCM O''Hal]:[R6 XCO Flinders]])</f>
        <v>5</v>
      </c>
      <c r="I41" s="106" cm="1">
        <f t="array" ref="I41">IF(Men[[#This Row],[Number of Rounds]]&lt;=5,SUM(IF(ISNA(B41:G41),0,B41:G41)),SUM(LARGE(B41:G41,{1,2,3,4,5})))</f>
        <v>1239</v>
      </c>
      <c r="J41" s="28" cm="1">
        <f t="array" ref="J41">130-SUM(IF(I41&gt;$I$18:$I$205,1/COUNTIF($I$18:$I$205,$I$18:$I$205)))</f>
        <v>22.000000000000071</v>
      </c>
      <c r="K41" s="20"/>
      <c r="L41" s="95" t="s">
        <v>4191</v>
      </c>
      <c r="M41" s="58" t="str">
        <f>_xlfn.IFNA(INDEX('R1 XCM OHal'!$V$2:$V$90,MATCH(Women[[#This Row],[Rider]],'R1 XCM OHal'!$F$2:$F$90,0)),"")</f>
        <v/>
      </c>
      <c r="N41" s="58" t="str">
        <f>_xlfn.IFNA(INDEX('R2 XCM Prospect'!$K$2:$K$115,MATCH(Women[[#This Row],[Rider]],'R2 XCM Prospect'!$F$2:$F$115,0)),"")</f>
        <v/>
      </c>
      <c r="O41" s="58" t="str">
        <f>_xlfn.IFNA(INDEX('R3 XCM Craigburn'!$K$2:$K$126,MATCH(Women[[#This Row],[Rider]],'R3 XCM Craigburn'!$E$2:$E$126,0)),"")</f>
        <v/>
      </c>
      <c r="P41" s="58" t="str">
        <f>_xlfn.IFNA(INDEX('R4 XCO Eagle'!$J$2:$J$126,MATCH(Women[[#This Row],[Rider]],'R4 XCO Eagle'!$E$2:$E$126,0)),"")</f>
        <v/>
      </c>
      <c r="Q41" s="58" t="str">
        <f>_xlfn.IFNA(INDEX('R5 XCO Kinchina'!$J$2:$J$126,MATCH(Women[[#This Row],[Rider]],'R5 XCO Kinchina'!$E$2:$E$126,0)),"")</f>
        <v/>
      </c>
      <c r="R41" s="58">
        <f>_xlfn.IFNA(INDEX('R6 XCO Flinders'!$J$2:$J$126,MATCH(Women[[#This Row],[Rider]],'R6 XCO Flinders'!$E$2:$E$126,0)),"")</f>
        <v>360</v>
      </c>
      <c r="S41" s="58">
        <f>6-COUNTBLANK(Women[[#This Row],[R1 XCM O''Hal]:[R6 XCO Flinders]])</f>
        <v>1</v>
      </c>
      <c r="T41" s="58" cm="1">
        <f t="array" ref="T41">IF(Women[[#This Row],[Number of Rounds]]&lt;=5,SUM(IF(ISNA(M41:R41),0,M41:R41)),SUM(LARGE(M41:R41,{1,2,3,4,5})))</f>
        <v>360</v>
      </c>
      <c r="U41" s="28" cm="1">
        <f t="array" ref="U41">29-SUM(IF(T41&gt;$T$18:$T$55,1/COUNTIF($T$18:$T$55,$T$18:$T$55)))</f>
        <v>20</v>
      </c>
      <c r="V41" s="20"/>
      <c r="W41" s="40" t="s">
        <v>828</v>
      </c>
      <c r="X41" s="28">
        <f>_xlfn.IFNA(INDEX('R1 XCM OHal'!$V$2:$V$90,MATCH(Junior[[#This Row],[Rider]],'R1 XCM OHal'!$F$2:$F$90,0)),"")</f>
        <v>420</v>
      </c>
      <c r="Y41" s="28">
        <f>_xlfn.IFNA(INDEX('R2 XCM Prospect'!$K$2:$K$115,MATCH(Junior[[#This Row],[Rider]],'R2 XCM Prospect'!$F$2:$F$115,0)),"")</f>
        <v>450</v>
      </c>
      <c r="Z41" s="28" t="str">
        <f>_xlfn.IFNA(INDEX('R3 XCM Craigburn'!$K$2:$K$126,MATCH(Junior[[#This Row],[Rider]],'R3 XCM Craigburn'!$E$2:$E$126,0)),"")</f>
        <v/>
      </c>
      <c r="AA41" s="28" t="str">
        <f>_xlfn.IFNA(INDEX('R4 XCO Eagle'!$J$2:$J$126,MATCH(Junior[[#This Row],[Rider]],'R4 XCO Eagle'!$E$2:$E$126,0)),"")</f>
        <v/>
      </c>
      <c r="AB41" s="28" t="str">
        <f>_xlfn.IFNA(INDEX('R5 XCO Kinchina'!$J$2:$J$126,MATCH(Junior[[#This Row],[Rider]],'R5 XCO Kinchina'!$E$2:$E$126,0)),"")</f>
        <v/>
      </c>
      <c r="AC41" s="29" t="str">
        <f>_xlfn.IFNA(INDEX('R6 XCO Flinders'!$J$2:$J$126,MATCH(Junior[[#This Row],[Rider]],'R6 XCO Flinders'!$E$2:$E$126,0)),"")</f>
        <v/>
      </c>
      <c r="AD41" s="29">
        <f>6-COUNTBLANK(Junior[[#This Row],[R1 XCM O''Hal]:[R6 XCO Flinders]])</f>
        <v>2</v>
      </c>
      <c r="AE41" s="26" cm="1">
        <f t="array" ref="AE41">IF(Junior[[#This Row],[Number of Rounds]]&lt;=5,SUM(IF(ISNA(X41:AC41),0,X41:AC41)),SUM(LARGE(X41:AC41,{1,2,3,4,5})))</f>
        <v>870</v>
      </c>
      <c r="AF41" s="32" cm="1">
        <f t="array" ref="AF41">38-SUM(IF(AE41&gt;$AE$18:$AE$79,1/COUNTIF($AE$18:$AE$79,$AE$18:$AE$79)))</f>
        <v>21</v>
      </c>
      <c r="AG41" s="20"/>
      <c r="AH41" s="108"/>
      <c r="AI41" s="109"/>
      <c r="AJ41" s="109"/>
      <c r="AK41" s="109"/>
      <c r="AL41" s="109"/>
      <c r="AM41" s="109"/>
      <c r="AN41" s="109"/>
      <c r="AO41" s="109"/>
      <c r="AP41" s="109"/>
      <c r="AQ41" s="59"/>
    </row>
    <row r="42" spans="1:43" ht="15.75" x14ac:dyDescent="0.25">
      <c r="A42" s="95" t="s">
        <v>2838</v>
      </c>
      <c r="B42" s="106" t="str">
        <f>_xlfn.IFNA(INDEX('R1 XCM OHal'!$V$2:$V$90,MATCH(Men[[#This Row],[Rider]],'R1 XCM OHal'!$F$2:$F$90,0)),"")</f>
        <v/>
      </c>
      <c r="C42" s="106" t="str">
        <f>_xlfn.IFNA(INDEX('R2 XCM Prospect'!$K$2:$K$115,MATCH(Men[[#This Row],[Rider]],'R2 XCM Prospect'!$F$2:$F$115,0)),"")</f>
        <v/>
      </c>
      <c r="D42" s="106">
        <f>_xlfn.IFNA(INDEX('R3 XCM Craigburn'!$K$2:$K$126,MATCH(Men[[#This Row],[Rider]],'R3 XCM Craigburn'!$E$2:$E$126,0)),"")</f>
        <v>450</v>
      </c>
      <c r="E42" s="106">
        <f>_xlfn.IFNA(INDEX('R4 XCO Eagle'!$J$2:$J$126,MATCH(Men[[#This Row],[Rider]],'R4 XCO Eagle'!$E$2:$E$126,0)),"")</f>
        <v>340</v>
      </c>
      <c r="F42" s="106" t="str">
        <f>_xlfn.IFNA(INDEX('R5 XCO Kinchina'!$J$2:$J$126,MATCH(Men[[#This Row],[Rider]],'R5 XCO Kinchina'!$E$2:$E$126,0)),"")</f>
        <v/>
      </c>
      <c r="G42" s="106">
        <f>_xlfn.IFNA(INDEX('R6 XCO Flinders'!$J$2:$J$126,MATCH(Men[[#This Row],[Rider]],'R6 XCO Flinders'!$E$2:$E$126,0)),"")</f>
        <v>390</v>
      </c>
      <c r="H42" s="106">
        <f>6-COUNTBLANK(Men[[#This Row],[R1 XCM O''Hal]:[R6 XCO Flinders]])</f>
        <v>3</v>
      </c>
      <c r="I42" s="106" cm="1">
        <f t="array" ref="I42">IF(Men[[#This Row],[Number of Rounds]]&lt;=5,SUM(IF(ISNA(B42:G42),0,B42:G42)),SUM(LARGE(B42:G42,{1,2,3,4,5})))</f>
        <v>1180</v>
      </c>
      <c r="J42" s="28" cm="1">
        <f t="array" ref="J42">130-SUM(IF(I42&gt;$I$18:$I$205,1/COUNTIF($I$18:$I$205,$I$18:$I$205)))</f>
        <v>23.000000000000071</v>
      </c>
      <c r="K42" s="20"/>
      <c r="L42" s="95" t="s">
        <v>3411</v>
      </c>
      <c r="M42" s="58" t="str">
        <f>_xlfn.IFNA(INDEX('R1 XCM OHal'!$V$2:$V$90,MATCH(Women[[#This Row],[Rider]],'R1 XCM OHal'!$F$2:$F$90,0)),"")</f>
        <v/>
      </c>
      <c r="N42" s="58" t="str">
        <f>_xlfn.IFNA(INDEX('R2 XCM Prospect'!$K$2:$K$115,MATCH(Women[[#This Row],[Rider]],'R2 XCM Prospect'!$F$2:$F$115,0)),"")</f>
        <v/>
      </c>
      <c r="O42" s="58" t="str">
        <f>_xlfn.IFNA(INDEX('R3 XCM Craigburn'!$K$2:$K$126,MATCH(Women[[#This Row],[Rider]],'R3 XCM Craigburn'!$E$2:$E$126,0)),"")</f>
        <v/>
      </c>
      <c r="P42" s="58">
        <f>_xlfn.IFNA(INDEX('R4 XCO Eagle'!$J$2:$J$126,MATCH(Women[[#This Row],[Rider]],'R4 XCO Eagle'!$E$2:$E$126,0)),"")</f>
        <v>336</v>
      </c>
      <c r="Q42" s="58" t="str">
        <f>_xlfn.IFNA(INDEX('R5 XCO Kinchina'!$J$2:$J$126,MATCH(Women[[#This Row],[Rider]],'R5 XCO Kinchina'!$E$2:$E$126,0)),"")</f>
        <v/>
      </c>
      <c r="R42" s="58" t="str">
        <f>_xlfn.IFNA(INDEX('R6 XCO Flinders'!$J$2:$J$126,MATCH(Women[[#This Row],[Rider]],'R6 XCO Flinders'!$E$2:$E$126,0)),"")</f>
        <v/>
      </c>
      <c r="S42" s="58">
        <f>6-COUNTBLANK(Women[[#This Row],[R1 XCM O''Hal]:[R6 XCO Flinders]])</f>
        <v>1</v>
      </c>
      <c r="T42" s="58" cm="1">
        <f t="array" ref="T42">IF(Women[[#This Row],[Number of Rounds]]&lt;=5,SUM(IF(ISNA(M42:R42),0,M42:R42)),SUM(LARGE(M42:R42,{1,2,3,4,5})))</f>
        <v>336</v>
      </c>
      <c r="U42" s="28" cm="1">
        <f t="array" ref="U42">29-SUM(IF(T42&gt;$T$18:$T$55,1/COUNTIF($T$18:$T$55,$T$18:$T$55)))</f>
        <v>21</v>
      </c>
      <c r="V42" s="20"/>
      <c r="W42" s="40" t="s">
        <v>4038</v>
      </c>
      <c r="X42" s="28" t="str">
        <f>_xlfn.IFNA(INDEX('R1 XCM OHal'!$V$2:$V$90,MATCH(Junior[[#This Row],[Rider]],'R1 XCM OHal'!$F$2:$F$90,0)),"")</f>
        <v/>
      </c>
      <c r="Y42" s="28" t="str">
        <f>_xlfn.IFNA(INDEX('R2 XCM Prospect'!$K$2:$K$115,MATCH(Junior[[#This Row],[Rider]],'R2 XCM Prospect'!$F$2:$F$115,0)),"")</f>
        <v/>
      </c>
      <c r="Z42" s="28" t="str">
        <f>_xlfn.IFNA(INDEX('R3 XCM Craigburn'!$K$2:$K$126,MATCH(Junior[[#This Row],[Rider]],'R3 XCM Craigburn'!$E$2:$E$126,0)),"")</f>
        <v/>
      </c>
      <c r="AA42" s="28" t="str">
        <f>_xlfn.IFNA(INDEX('R4 XCO Eagle'!$J$2:$J$126,MATCH(Junior[[#This Row],[Rider]],'R4 XCO Eagle'!$E$2:$E$126,0)),"")</f>
        <v/>
      </c>
      <c r="AB42" s="28">
        <f>_xlfn.IFNA(INDEX('R5 XCO Kinchina'!$J$2:$J$126,MATCH(Junior[[#This Row],[Rider]],'R5 XCO Kinchina'!$E$2:$E$126,0)),"")</f>
        <v>400</v>
      </c>
      <c r="AC42" s="29">
        <f>_xlfn.IFNA(INDEX('R6 XCO Flinders'!$J$2:$J$126,MATCH(Junior[[#This Row],[Rider]],'R6 XCO Flinders'!$E$2:$E$126,0)),"")</f>
        <v>450</v>
      </c>
      <c r="AD42" s="29">
        <f>6-COUNTBLANK(Junior[[#This Row],[R1 XCM O''Hal]:[R6 XCO Flinders]])</f>
        <v>2</v>
      </c>
      <c r="AE42" s="26" cm="1">
        <f t="array" ref="AE42">IF(Junior[[#This Row],[Number of Rounds]]&lt;=5,SUM(IF(ISNA(X42:AC42),0,X42:AC42)),SUM(LARGE(X42:AC42,{1,2,3,4,5})))</f>
        <v>850</v>
      </c>
      <c r="AF42" s="32" cm="1">
        <f t="array" ref="AF42">38-SUM(IF(AE42&gt;$AE$18:$AE$79,1/COUNTIF($AE$18:$AE$79,$AE$18:$AE$79)))</f>
        <v>22</v>
      </c>
      <c r="AG42" s="20"/>
      <c r="AH42" s="108"/>
      <c r="AI42" s="109"/>
      <c r="AJ42" s="109"/>
      <c r="AK42" s="109"/>
      <c r="AL42" s="109"/>
      <c r="AM42" s="109"/>
      <c r="AN42" s="109"/>
      <c r="AO42" s="109"/>
      <c r="AP42" s="109"/>
      <c r="AQ42" s="59"/>
    </row>
    <row r="43" spans="1:43" ht="15.75" x14ac:dyDescent="0.25">
      <c r="A43" s="95" t="s">
        <v>1887</v>
      </c>
      <c r="B43" s="106" t="str">
        <f>_xlfn.IFNA(INDEX('R1 XCM OHal'!$V$2:$V$90,MATCH(Men[[#This Row],[Rider]],'R1 XCM OHal'!$F$2:$F$90,0)),"")</f>
        <v/>
      </c>
      <c r="C43" s="106">
        <f>_xlfn.IFNA(INDEX('R2 XCM Prospect'!$K$2:$K$115,MATCH(Men[[#This Row],[Rider]],'R2 XCM Prospect'!$F$2:$F$115,0)),"")</f>
        <v>240</v>
      </c>
      <c r="D43" s="106">
        <f>_xlfn.IFNA(INDEX('R3 XCM Craigburn'!$K$2:$K$126,MATCH(Men[[#This Row],[Rider]],'R3 XCM Craigburn'!$E$2:$E$126,0)),"")</f>
        <v>240</v>
      </c>
      <c r="E43" s="106">
        <f>_xlfn.IFNA(INDEX('R4 XCO Eagle'!$J$2:$J$126,MATCH(Men[[#This Row],[Rider]],'R4 XCO Eagle'!$E$2:$E$126,0)),"")</f>
        <v>240</v>
      </c>
      <c r="F43" s="106">
        <f>_xlfn.IFNA(INDEX('R5 XCO Kinchina'!$J$2:$J$126,MATCH(Men[[#This Row],[Rider]],'R5 XCO Kinchina'!$E$2:$E$126,0)),"")</f>
        <v>270</v>
      </c>
      <c r="G43" s="106">
        <f>_xlfn.IFNA(INDEX('R6 XCO Flinders'!$J$2:$J$126,MATCH(Men[[#This Row],[Rider]],'R6 XCO Flinders'!$E$2:$E$126,0)),"")</f>
        <v>182</v>
      </c>
      <c r="H43" s="106">
        <f>6-COUNTBLANK(Men[[#This Row],[R1 XCM O''Hal]:[R6 XCO Flinders]])</f>
        <v>5</v>
      </c>
      <c r="I43" s="106" cm="1">
        <f t="array" ref="I43">IF(Men[[#This Row],[Number of Rounds]]&lt;=5,SUM(IF(ISNA(B43:G43),0,B43:G43)),SUM(LARGE(B43:G43,{1,2,3,4,5})))</f>
        <v>1172</v>
      </c>
      <c r="J43" s="28" cm="1">
        <f t="array" ref="J43">130-SUM(IF(I43&gt;$I$18:$I$205,1/COUNTIF($I$18:$I$205,$I$18:$I$205)))</f>
        <v>24.000000000000071</v>
      </c>
      <c r="K43" s="20"/>
      <c r="L43" s="95" t="s">
        <v>2867</v>
      </c>
      <c r="M43" s="58" t="str">
        <f>_xlfn.IFNA(INDEX('R1 XCM OHal'!$V$2:$V$90,MATCH(Women[[#This Row],[Rider]],'R1 XCM OHal'!$F$2:$F$90,0)),"")</f>
        <v/>
      </c>
      <c r="N43" s="58" t="str">
        <f>_xlfn.IFNA(INDEX('R2 XCM Prospect'!$K$2:$K$115,MATCH(Women[[#This Row],[Rider]],'R2 XCM Prospect'!$F$2:$F$115,0)),"")</f>
        <v/>
      </c>
      <c r="O43" s="58">
        <f>_xlfn.IFNA(INDEX('R3 XCM Craigburn'!$K$2:$K$126,MATCH(Women[[#This Row],[Rider]],'R3 XCM Craigburn'!$E$2:$E$126,0)),"")</f>
        <v>336</v>
      </c>
      <c r="P43" s="58" t="str">
        <f>_xlfn.IFNA(INDEX('R4 XCO Eagle'!$J$2:$J$126,MATCH(Women[[#This Row],[Rider]],'R4 XCO Eagle'!$E$2:$E$126,0)),"")</f>
        <v/>
      </c>
      <c r="Q43" s="58" t="str">
        <f>_xlfn.IFNA(INDEX('R5 XCO Kinchina'!$J$2:$J$126,MATCH(Women[[#This Row],[Rider]],'R5 XCO Kinchina'!$E$2:$E$126,0)),"")</f>
        <v/>
      </c>
      <c r="R43" s="58" t="str">
        <f>_xlfn.IFNA(INDEX('R6 XCO Flinders'!$J$2:$J$126,MATCH(Women[[#This Row],[Rider]],'R6 XCO Flinders'!$E$2:$E$126,0)),"")</f>
        <v/>
      </c>
      <c r="S43" s="58">
        <f>6-COUNTBLANK(Women[[#This Row],[R1 XCM O''Hal]:[R6 XCO Flinders]])</f>
        <v>1</v>
      </c>
      <c r="T43" s="58" cm="1">
        <f t="array" ref="T43">IF(Women[[#This Row],[Number of Rounds]]&lt;=5,SUM(IF(ISNA(M43:R43),0,M43:R43)),SUM(LARGE(M43:R43,{1,2,3,4,5})))</f>
        <v>336</v>
      </c>
      <c r="U43" s="28" cm="1">
        <f t="array" ref="U43">29-SUM(IF(T43&gt;$T$18:$T$55,1/COUNTIF($T$18:$T$55,$T$18:$T$55)))</f>
        <v>21</v>
      </c>
      <c r="V43" s="20"/>
      <c r="W43" s="40" t="s">
        <v>3385</v>
      </c>
      <c r="X43" s="28" t="str">
        <f>_xlfn.IFNA(INDEX('R1 XCM OHal'!$V$2:$V$90,MATCH(Junior[[#This Row],[Rider]],'R1 XCM OHal'!$F$2:$F$90,0)),"")</f>
        <v/>
      </c>
      <c r="Y43" s="28" t="str">
        <f>_xlfn.IFNA(INDEX('R2 XCM Prospect'!$K$2:$K$115,MATCH(Junior[[#This Row],[Rider]],'R2 XCM Prospect'!$F$2:$F$115,0)),"")</f>
        <v/>
      </c>
      <c r="Z43" s="28" t="str">
        <f>_xlfn.IFNA(INDEX('R3 XCM Craigburn'!$K$2:$K$126,MATCH(Junior[[#This Row],[Rider]],'R3 XCM Craigburn'!$E$2:$E$126,0)),"")</f>
        <v/>
      </c>
      <c r="AA43" s="28">
        <f>_xlfn.IFNA(INDEX('R4 XCO Eagle'!$J$2:$J$126,MATCH(Junior[[#This Row],[Rider]],'R4 XCO Eagle'!$E$2:$E$126,0)),"")</f>
        <v>420</v>
      </c>
      <c r="AB43" s="28">
        <f>_xlfn.IFNA(INDEX('R5 XCO Kinchina'!$J$2:$J$126,MATCH(Junior[[#This Row],[Rider]],'R5 XCO Kinchina'!$E$2:$E$126,0)),"")</f>
        <v>420</v>
      </c>
      <c r="AC43" s="29" t="str">
        <f>_xlfn.IFNA(INDEX('R6 XCO Flinders'!$J$2:$J$126,MATCH(Junior[[#This Row],[Rider]],'R6 XCO Flinders'!$E$2:$E$126,0)),"")</f>
        <v/>
      </c>
      <c r="AD43" s="29">
        <f>6-COUNTBLANK(Junior[[#This Row],[R1 XCM O''Hal]:[R6 XCO Flinders]])</f>
        <v>2</v>
      </c>
      <c r="AE43" s="26" cm="1">
        <f t="array" ref="AE43">IF(Junior[[#This Row],[Number of Rounds]]&lt;=5,SUM(IF(ISNA(X43:AC43),0,X43:AC43)),SUM(LARGE(X43:AC43,{1,2,3,4,5})))</f>
        <v>840</v>
      </c>
      <c r="AF43" s="32" cm="1">
        <f t="array" ref="AF43">38-SUM(IF(AE43&gt;$AE$18:$AE$79,1/COUNTIF($AE$18:$AE$79,$AE$18:$AE$79)))</f>
        <v>23</v>
      </c>
      <c r="AG43" s="20"/>
      <c r="AH43" s="108"/>
      <c r="AI43" s="109"/>
      <c r="AJ43" s="109"/>
      <c r="AK43" s="109"/>
      <c r="AL43" s="109"/>
      <c r="AM43" s="109"/>
      <c r="AN43" s="109"/>
      <c r="AO43" s="109"/>
      <c r="AP43" s="109"/>
      <c r="AQ43" s="59"/>
    </row>
    <row r="44" spans="1:43" ht="15.75" x14ac:dyDescent="0.25">
      <c r="A44" s="95" t="s">
        <v>3413</v>
      </c>
      <c r="B44" s="106" t="str">
        <f>_xlfn.IFNA(INDEX('R1 XCM OHal'!$V$2:$V$90,MATCH(Men[[#This Row],[Rider]],'R1 XCM OHal'!$F$2:$F$90,0)),"")</f>
        <v/>
      </c>
      <c r="C44" s="106" t="str">
        <f>_xlfn.IFNA(INDEX('R2 XCM Prospect'!$K$2:$K$115,MATCH(Men[[#This Row],[Rider]],'R2 XCM Prospect'!$F$2:$F$115,0)),"")</f>
        <v/>
      </c>
      <c r="D44" s="106" t="str">
        <f>_xlfn.IFNA(INDEX('R3 XCM Craigburn'!$K$2:$K$126,MATCH(Men[[#This Row],[Rider]],'R3 XCM Craigburn'!$E$2:$E$126,0)),"")</f>
        <v/>
      </c>
      <c r="E44" s="106">
        <f>_xlfn.IFNA(INDEX('R4 XCO Eagle'!$J$2:$J$126,MATCH(Men[[#This Row],[Rider]],'R4 XCO Eagle'!$E$2:$E$126,0)),"")</f>
        <v>330</v>
      </c>
      <c r="F44" s="106">
        <f>_xlfn.IFNA(INDEX('R5 XCO Kinchina'!$J$2:$J$126,MATCH(Men[[#This Row],[Rider]],'R5 XCO Kinchina'!$E$2:$E$126,0)),"")</f>
        <v>400</v>
      </c>
      <c r="G44" s="106">
        <f>_xlfn.IFNA(INDEX('R6 XCO Flinders'!$J$2:$J$126,MATCH(Men[[#This Row],[Rider]],'R6 XCO Flinders'!$E$2:$E$126,0)),"")</f>
        <v>420</v>
      </c>
      <c r="H44" s="106">
        <f>6-COUNTBLANK(Men[[#This Row],[R1 XCM O''Hal]:[R6 XCO Flinders]])</f>
        <v>3</v>
      </c>
      <c r="I44" s="106" cm="1">
        <f t="array" ref="I44">IF(Men[[#This Row],[Number of Rounds]]&lt;=5,SUM(IF(ISNA(B44:G44),0,B44:G44)),SUM(LARGE(B44:G44,{1,2,3,4,5})))</f>
        <v>1150</v>
      </c>
      <c r="J44" s="28" cm="1">
        <f t="array" ref="J44">130-SUM(IF(I44&gt;$I$18:$I$205,1/COUNTIF($I$18:$I$205,$I$18:$I$205)))</f>
        <v>25.000000000000043</v>
      </c>
      <c r="K44" s="20"/>
      <c r="L44" s="95" t="s">
        <v>4192</v>
      </c>
      <c r="M44" s="58" t="str">
        <f>_xlfn.IFNA(INDEX('R1 XCM OHal'!$V$2:$V$90,MATCH(Women[[#This Row],[Rider]],'R1 XCM OHal'!$F$2:$F$90,0)),"")</f>
        <v/>
      </c>
      <c r="N44" s="58" t="str">
        <f>_xlfn.IFNA(INDEX('R2 XCM Prospect'!$K$2:$K$115,MATCH(Women[[#This Row],[Rider]],'R2 XCM Prospect'!$F$2:$F$115,0)),"")</f>
        <v/>
      </c>
      <c r="O44" s="58" t="str">
        <f>_xlfn.IFNA(INDEX('R3 XCM Craigburn'!$K$2:$K$126,MATCH(Women[[#This Row],[Rider]],'R3 XCM Craigburn'!$E$2:$E$126,0)),"")</f>
        <v/>
      </c>
      <c r="P44" s="58" t="str">
        <f>_xlfn.IFNA(INDEX('R4 XCO Eagle'!$J$2:$J$126,MATCH(Women[[#This Row],[Rider]],'R4 XCO Eagle'!$E$2:$E$126,0)),"")</f>
        <v/>
      </c>
      <c r="Q44" s="58" t="str">
        <f>_xlfn.IFNA(INDEX('R5 XCO Kinchina'!$J$2:$J$126,MATCH(Women[[#This Row],[Rider]],'R5 XCO Kinchina'!$E$2:$E$126,0)),"")</f>
        <v/>
      </c>
      <c r="R44" s="58">
        <f>_xlfn.IFNA(INDEX('R6 XCO Flinders'!$J$2:$J$126,MATCH(Women[[#This Row],[Rider]],'R6 XCO Flinders'!$E$2:$E$126,0)),"")</f>
        <v>320</v>
      </c>
      <c r="S44" s="58">
        <f>6-COUNTBLANK(Women[[#This Row],[R1 XCM O''Hal]:[R6 XCO Flinders]])</f>
        <v>1</v>
      </c>
      <c r="T44" s="58" cm="1">
        <f t="array" ref="T44">IF(Women[[#This Row],[Number of Rounds]]&lt;=5,SUM(IF(ISNA(M44:R44),0,M44:R44)),SUM(LARGE(M44:R44,{1,2,3,4,5})))</f>
        <v>320</v>
      </c>
      <c r="U44" s="28" cm="1">
        <f t="array" ref="U44">29-SUM(IF(T44&gt;$T$18:$T$55,1/COUNTIF($T$18:$T$55,$T$18:$T$55)))</f>
        <v>22</v>
      </c>
      <c r="V44" s="20"/>
      <c r="W44" s="40" t="s">
        <v>1855</v>
      </c>
      <c r="X44" s="28" t="str">
        <f>_xlfn.IFNA(INDEX('R1 XCM OHal'!$V$2:$V$90,MATCH(Junior[[#This Row],[Rider]],'R1 XCM OHal'!$F$2:$F$90,0)),"")</f>
        <v/>
      </c>
      <c r="Y44" s="28">
        <f>_xlfn.IFNA(INDEX('R2 XCM Prospect'!$K$2:$K$115,MATCH(Junior[[#This Row],[Rider]],'R2 XCM Prospect'!$F$2:$F$115,0)),"")</f>
        <v>400</v>
      </c>
      <c r="Z44" s="28" t="str">
        <f>_xlfn.IFNA(INDEX('R3 XCM Craigburn'!$K$2:$K$126,MATCH(Junior[[#This Row],[Rider]],'R3 XCM Craigburn'!$E$2:$E$126,0)),"")</f>
        <v/>
      </c>
      <c r="AA44" s="28" t="str">
        <f>_xlfn.IFNA(INDEX('R4 XCO Eagle'!$J$2:$J$126,MATCH(Junior[[#This Row],[Rider]],'R4 XCO Eagle'!$E$2:$E$126,0)),"")</f>
        <v/>
      </c>
      <c r="AB44" s="28">
        <f>_xlfn.IFNA(INDEX('R5 XCO Kinchina'!$J$2:$J$126,MATCH(Junior[[#This Row],[Rider]],'R5 XCO Kinchina'!$E$2:$E$126,0)),"")</f>
        <v>420</v>
      </c>
      <c r="AC44" s="29" t="str">
        <f>_xlfn.IFNA(INDEX('R6 XCO Flinders'!$J$2:$J$126,MATCH(Junior[[#This Row],[Rider]],'R6 XCO Flinders'!$E$2:$E$126,0)),"")</f>
        <v/>
      </c>
      <c r="AD44" s="29">
        <f>6-COUNTBLANK(Junior[[#This Row],[R1 XCM O''Hal]:[R6 XCO Flinders]])</f>
        <v>2</v>
      </c>
      <c r="AE44" s="26" cm="1">
        <f t="array" ref="AE44">IF(Junior[[#This Row],[Number of Rounds]]&lt;=5,SUM(IF(ISNA(X44:AC44),0,X44:AC44)),SUM(LARGE(X44:AC44,{1,2,3,4,5})))</f>
        <v>820</v>
      </c>
      <c r="AF44" s="32" cm="1">
        <f t="array" ref="AF44">38-SUM(IF(AE44&gt;$AE$18:$AE$79,1/COUNTIF($AE$18:$AE$79,$AE$18:$AE$79)))</f>
        <v>24</v>
      </c>
      <c r="AG44" s="20"/>
      <c r="AH44" s="108"/>
      <c r="AI44" s="109"/>
      <c r="AJ44" s="109"/>
      <c r="AK44" s="109"/>
      <c r="AL44" s="109"/>
      <c r="AM44" s="109"/>
      <c r="AN44" s="109"/>
      <c r="AO44" s="109"/>
      <c r="AP44" s="109"/>
      <c r="AQ44" s="59"/>
    </row>
    <row r="45" spans="1:43" ht="15.75" x14ac:dyDescent="0.25">
      <c r="A45" s="95" t="s">
        <v>870</v>
      </c>
      <c r="B45" s="106">
        <f>_xlfn.IFNA(INDEX('R1 XCM OHal'!$V$2:$V$90,MATCH(Men[[#This Row],[Rider]],'R1 XCM OHal'!$F$2:$F$90,0)),"")</f>
        <v>280</v>
      </c>
      <c r="C45" s="106" t="str">
        <f>_xlfn.IFNA(INDEX('R2 XCM Prospect'!$K$2:$K$115,MATCH(Men[[#This Row],[Rider]],'R2 XCM Prospect'!$F$2:$F$115,0)),"")</f>
        <v/>
      </c>
      <c r="D45" s="106">
        <f>_xlfn.IFNA(INDEX('R3 XCM Craigburn'!$K$2:$K$126,MATCH(Men[[#This Row],[Rider]],'R3 XCM Craigburn'!$E$2:$E$126,0)),"")</f>
        <v>350</v>
      </c>
      <c r="E45" s="106">
        <f>_xlfn.IFNA(INDEX('R4 XCO Eagle'!$J$2:$J$126,MATCH(Men[[#This Row],[Rider]],'R4 XCO Eagle'!$E$2:$E$126,0)),"")</f>
        <v>273</v>
      </c>
      <c r="F45" s="106" t="str">
        <f>_xlfn.IFNA(INDEX('R5 XCO Kinchina'!$J$2:$J$126,MATCH(Men[[#This Row],[Rider]],'R5 XCO Kinchina'!$E$2:$E$126,0)),"")</f>
        <v/>
      </c>
      <c r="G45" s="106">
        <f>_xlfn.IFNA(INDEX('R6 XCO Flinders'!$J$2:$J$126,MATCH(Men[[#This Row],[Rider]],'R6 XCO Flinders'!$E$2:$E$126,0)),"")</f>
        <v>230.99999999999997</v>
      </c>
      <c r="H45" s="106">
        <f>6-COUNTBLANK(Men[[#This Row],[R1 XCM O''Hal]:[R6 XCO Flinders]])</f>
        <v>4</v>
      </c>
      <c r="I45" s="106" cm="1">
        <f t="array" ref="I45">IF(Men[[#This Row],[Number of Rounds]]&lt;=5,SUM(IF(ISNA(B45:G45),0,B45:G45)),SUM(LARGE(B45:G45,{1,2,3,4,5})))</f>
        <v>1134</v>
      </c>
      <c r="J45" s="28" cm="1">
        <f t="array" ref="J45">130-SUM(IF(I45&gt;$I$18:$I$205,1/COUNTIF($I$18:$I$205,$I$18:$I$205)))</f>
        <v>26.000000000000043</v>
      </c>
      <c r="K45" s="20"/>
      <c r="L45" s="95" t="s">
        <v>4193</v>
      </c>
      <c r="M45" s="58" t="str">
        <f>_xlfn.IFNA(INDEX('R1 XCM OHal'!$V$2:$V$90,MATCH(Women[[#This Row],[Rider]],'R1 XCM OHal'!$F$2:$F$90,0)),"")</f>
        <v/>
      </c>
      <c r="N45" s="58" t="str">
        <f>_xlfn.IFNA(INDEX('R2 XCM Prospect'!$K$2:$K$115,MATCH(Women[[#This Row],[Rider]],'R2 XCM Prospect'!$F$2:$F$115,0)),"")</f>
        <v/>
      </c>
      <c r="O45" s="58" t="str">
        <f>_xlfn.IFNA(INDEX('R3 XCM Craigburn'!$K$2:$K$126,MATCH(Women[[#This Row],[Rider]],'R3 XCM Craigburn'!$E$2:$E$126,0)),"")</f>
        <v/>
      </c>
      <c r="P45" s="58" t="str">
        <f>_xlfn.IFNA(INDEX('R4 XCO Eagle'!$J$2:$J$126,MATCH(Women[[#This Row],[Rider]],'R4 XCO Eagle'!$E$2:$E$126,0)),"")</f>
        <v/>
      </c>
      <c r="Q45" s="58" t="str">
        <f>_xlfn.IFNA(INDEX('R5 XCO Kinchina'!$J$2:$J$126,MATCH(Women[[#This Row],[Rider]],'R5 XCO Kinchina'!$E$2:$E$126,0)),"")</f>
        <v/>
      </c>
      <c r="R45" s="58">
        <f>_xlfn.IFNA(INDEX('R6 XCO Flinders'!$J$2:$J$126,MATCH(Women[[#This Row],[Rider]],'R6 XCO Flinders'!$E$2:$E$126,0)),"")</f>
        <v>315</v>
      </c>
      <c r="S45" s="58">
        <f>6-COUNTBLANK(Women[[#This Row],[R1 XCM O''Hal]:[R6 XCO Flinders]])</f>
        <v>1</v>
      </c>
      <c r="T45" s="58" cm="1">
        <f t="array" ref="T45">IF(Women[[#This Row],[Number of Rounds]]&lt;=5,SUM(IF(ISNA(M45:R45),0,M45:R45)),SUM(LARGE(M45:R45,{1,2,3,4,5})))</f>
        <v>315</v>
      </c>
      <c r="U45" s="28" cm="1">
        <f t="array" ref="U45">29-SUM(IF(T45&gt;$T$18:$T$55,1/COUNTIF($T$18:$T$55,$T$18:$T$55)))</f>
        <v>23</v>
      </c>
      <c r="V45" s="20"/>
      <c r="W45" s="40" t="s">
        <v>3387</v>
      </c>
      <c r="X45" s="28" t="str">
        <f>_xlfn.IFNA(INDEX('R1 XCM OHal'!$V$2:$V$90,MATCH(Junior[[#This Row],[Rider]],'R1 XCM OHal'!$F$2:$F$90,0)),"")</f>
        <v/>
      </c>
      <c r="Y45" s="28" t="str">
        <f>_xlfn.IFNA(INDEX('R2 XCM Prospect'!$K$2:$K$115,MATCH(Junior[[#This Row],[Rider]],'R2 XCM Prospect'!$F$2:$F$115,0)),"")</f>
        <v/>
      </c>
      <c r="Z45" s="28" t="str">
        <f>_xlfn.IFNA(INDEX('R3 XCM Craigburn'!$K$2:$K$126,MATCH(Junior[[#This Row],[Rider]],'R3 XCM Craigburn'!$E$2:$E$126,0)),"")</f>
        <v/>
      </c>
      <c r="AA45" s="28">
        <f>_xlfn.IFNA(INDEX('R4 XCO Eagle'!$J$2:$J$126,MATCH(Junior[[#This Row],[Rider]],'R4 XCO Eagle'!$E$2:$E$126,0)),"")</f>
        <v>390</v>
      </c>
      <c r="AB45" s="28">
        <f>_xlfn.IFNA(INDEX('R5 XCO Kinchina'!$J$2:$J$126,MATCH(Junior[[#This Row],[Rider]],'R5 XCO Kinchina'!$E$2:$E$126,0)),"")</f>
        <v>390</v>
      </c>
      <c r="AC45" s="29" t="str">
        <f>_xlfn.IFNA(INDEX('R6 XCO Flinders'!$J$2:$J$126,MATCH(Junior[[#This Row],[Rider]],'R6 XCO Flinders'!$E$2:$E$126,0)),"")</f>
        <v/>
      </c>
      <c r="AD45" s="29">
        <f>6-COUNTBLANK(Junior[[#This Row],[R1 XCM O''Hal]:[R6 XCO Flinders]])</f>
        <v>2</v>
      </c>
      <c r="AE45" s="26" cm="1">
        <f t="array" ref="AE45">IF(Junior[[#This Row],[Number of Rounds]]&lt;=5,SUM(IF(ISNA(X45:AC45),0,X45:AC45)),SUM(LARGE(X45:AC45,{1,2,3,4,5})))</f>
        <v>780</v>
      </c>
      <c r="AF45" s="32" cm="1">
        <f t="array" ref="AF45">38-SUM(IF(AE45&gt;$AE$18:$AE$79,1/COUNTIF($AE$18:$AE$79,$AE$18:$AE$79)))</f>
        <v>24.999999999999996</v>
      </c>
      <c r="AG45" s="20"/>
      <c r="AH45" s="108"/>
      <c r="AI45" s="109"/>
      <c r="AJ45" s="109"/>
      <c r="AK45" s="109"/>
      <c r="AL45" s="109"/>
      <c r="AM45" s="109"/>
      <c r="AN45" s="109"/>
      <c r="AO45" s="109"/>
      <c r="AP45" s="109"/>
      <c r="AQ45" s="59"/>
    </row>
    <row r="46" spans="1:43" ht="15.75" x14ac:dyDescent="0.25">
      <c r="A46" s="95" t="s">
        <v>1868</v>
      </c>
      <c r="B46" s="106" t="str">
        <f>_xlfn.IFNA(INDEX('R1 XCM OHal'!$V$2:$V$90,MATCH(Men[[#This Row],[Rider]],'R1 XCM OHal'!$F$2:$F$90,0)),"")</f>
        <v/>
      </c>
      <c r="C46" s="106">
        <f>_xlfn.IFNA(INDEX('R2 XCM Prospect'!$K$2:$K$115,MATCH(Men[[#This Row],[Rider]],'R2 XCM Prospect'!$F$2:$F$115,0)),"")</f>
        <v>272</v>
      </c>
      <c r="D46" s="106">
        <f>_xlfn.IFNA(INDEX('R3 XCM Craigburn'!$K$2:$K$126,MATCH(Men[[#This Row],[Rider]],'R3 XCM Craigburn'!$E$2:$E$126,0)),"")</f>
        <v>280</v>
      </c>
      <c r="E46" s="106">
        <f>_xlfn.IFNA(INDEX('R4 XCO Eagle'!$J$2:$J$126,MATCH(Men[[#This Row],[Rider]],'R4 XCO Eagle'!$E$2:$E$126,0)),"")</f>
        <v>304</v>
      </c>
      <c r="F46" s="106">
        <f>_xlfn.IFNA(INDEX('R5 XCO Kinchina'!$J$2:$J$126,MATCH(Men[[#This Row],[Rider]],'R5 XCO Kinchina'!$E$2:$E$126,0)),"")</f>
        <v>272</v>
      </c>
      <c r="G46" s="106" t="str">
        <f>_xlfn.IFNA(INDEX('R6 XCO Flinders'!$J$2:$J$126,MATCH(Men[[#This Row],[Rider]],'R6 XCO Flinders'!$E$2:$E$126,0)),"")</f>
        <v/>
      </c>
      <c r="H46" s="106">
        <f>6-COUNTBLANK(Men[[#This Row],[R1 XCM O''Hal]:[R6 XCO Flinders]])</f>
        <v>4</v>
      </c>
      <c r="I46" s="106" cm="1">
        <f t="array" ref="I46">IF(Men[[#This Row],[Number of Rounds]]&lt;=5,SUM(IF(ISNA(B46:G46),0,B46:G46)),SUM(LARGE(B46:G46,{1,2,3,4,5})))</f>
        <v>1128</v>
      </c>
      <c r="J46" s="28" cm="1">
        <f t="array" ref="J46">130-SUM(IF(I46&gt;$I$18:$I$205,1/COUNTIF($I$18:$I$205,$I$18:$I$205)))</f>
        <v>27.000000000000043</v>
      </c>
      <c r="K46" s="20"/>
      <c r="L46" s="95" t="s">
        <v>4049</v>
      </c>
      <c r="M46" s="58" t="str">
        <f>_xlfn.IFNA(INDEX('R1 XCM OHal'!$V$2:$V$90,MATCH(Women[[#This Row],[Rider]],'R1 XCM OHal'!$F$2:$F$90,0)),"")</f>
        <v/>
      </c>
      <c r="N46" s="58" t="str">
        <f>_xlfn.IFNA(INDEX('R2 XCM Prospect'!$K$2:$K$115,MATCH(Women[[#This Row],[Rider]],'R2 XCM Prospect'!$F$2:$F$115,0)),"")</f>
        <v/>
      </c>
      <c r="O46" s="58" t="str">
        <f>_xlfn.IFNA(INDEX('R3 XCM Craigburn'!$K$2:$K$126,MATCH(Women[[#This Row],[Rider]],'R3 XCM Craigburn'!$E$2:$E$126,0)),"")</f>
        <v/>
      </c>
      <c r="P46" s="58" t="str">
        <f>_xlfn.IFNA(INDEX('R4 XCO Eagle'!$J$2:$J$126,MATCH(Women[[#This Row],[Rider]],'R4 XCO Eagle'!$E$2:$E$126,0)),"")</f>
        <v/>
      </c>
      <c r="Q46" s="58">
        <f>_xlfn.IFNA(INDEX('R5 XCO Kinchina'!$J$2:$J$126,MATCH(Women[[#This Row],[Rider]],'R5 XCO Kinchina'!$E$2:$E$126,0)),"")</f>
        <v>315</v>
      </c>
      <c r="R46" s="58" t="str">
        <f>_xlfn.IFNA(INDEX('R6 XCO Flinders'!$J$2:$J$126,MATCH(Women[[#This Row],[Rider]],'R6 XCO Flinders'!$E$2:$E$126,0)),"")</f>
        <v/>
      </c>
      <c r="S46" s="58">
        <f>6-COUNTBLANK(Women[[#This Row],[R1 XCM O''Hal]:[R6 XCO Flinders]])</f>
        <v>1</v>
      </c>
      <c r="T46" s="58" cm="1">
        <f t="array" ref="T46">IF(Women[[#This Row],[Number of Rounds]]&lt;=5,SUM(IF(ISNA(M46:R46),0,M46:R46)),SUM(LARGE(M46:R46,{1,2,3,4,5})))</f>
        <v>315</v>
      </c>
      <c r="U46" s="28" cm="1">
        <f t="array" ref="U46">29-SUM(IF(T46&gt;$T$18:$T$55,1/COUNTIF($T$18:$T$55,$T$18:$T$55)))</f>
        <v>23</v>
      </c>
      <c r="W46" s="40" t="s">
        <v>3386</v>
      </c>
      <c r="X46" s="25" t="str">
        <f>_xlfn.IFNA(INDEX('R1 XCM OHal'!$V$2:$V$90,MATCH(Junior[[#This Row],[Rider]],'R1 XCM OHal'!$F$2:$F$90,0)),"")</f>
        <v/>
      </c>
      <c r="Y46" s="25" t="str">
        <f>_xlfn.IFNA(INDEX('R2 XCM Prospect'!$K$2:$K$115,MATCH(Junior[[#This Row],[Rider]],'R2 XCM Prospect'!$F$2:$F$115,0)),"")</f>
        <v/>
      </c>
      <c r="Z46" s="25" t="str">
        <f>_xlfn.IFNA(INDEX('R3 XCM Craigburn'!$K$2:$K$126,MATCH(Junior[[#This Row],[Rider]],'R3 XCM Craigburn'!$E$2:$E$126,0)),"")</f>
        <v/>
      </c>
      <c r="AA46" s="25">
        <f>_xlfn.IFNA(INDEX('R4 XCO Eagle'!$J$2:$J$126,MATCH(Junior[[#This Row],[Rider]],'R4 XCO Eagle'!$E$2:$E$126,0)),"")</f>
        <v>400</v>
      </c>
      <c r="AB46" s="25">
        <f>_xlfn.IFNA(INDEX('R5 XCO Kinchina'!$J$2:$J$126,MATCH(Junior[[#This Row],[Rider]],'R5 XCO Kinchina'!$E$2:$E$126,0)),"")</f>
        <v>380</v>
      </c>
      <c r="AC46" s="26" t="str">
        <f>_xlfn.IFNA(INDEX('R6 XCO Flinders'!$J$2:$J$126,MATCH(Junior[[#This Row],[Rider]],'R6 XCO Flinders'!$E$2:$E$126,0)),"")</f>
        <v/>
      </c>
      <c r="AD46" s="26">
        <f>6-COUNTBLANK(Junior[[#This Row],[R1 XCM O''Hal]:[R6 XCO Flinders]])</f>
        <v>2</v>
      </c>
      <c r="AE46" s="26" cm="1">
        <f t="array" ref="AE46">IF(Junior[[#This Row],[Number of Rounds]]&lt;=5,SUM(IF(ISNA(X46:AC46),0,X46:AC46)),SUM(LARGE(X46:AC46,{1,2,3,4,5})))</f>
        <v>780</v>
      </c>
      <c r="AF46" s="32" cm="1">
        <f t="array" ref="AF46">38-SUM(IF(AE46&gt;$AE$18:$AE$79,1/COUNTIF($AE$18:$AE$79,$AE$18:$AE$79)))</f>
        <v>24.999999999999996</v>
      </c>
      <c r="AG46" s="20"/>
      <c r="AH46" s="108"/>
      <c r="AI46" s="109"/>
      <c r="AJ46" s="109"/>
      <c r="AK46" s="109"/>
      <c r="AL46" s="109"/>
      <c r="AM46" s="109"/>
      <c r="AN46" s="109"/>
      <c r="AO46" s="109"/>
      <c r="AP46" s="109"/>
      <c r="AQ46" s="59"/>
    </row>
    <row r="47" spans="1:43" ht="15.75" x14ac:dyDescent="0.25">
      <c r="A47" s="95" t="s">
        <v>2860</v>
      </c>
      <c r="B47" s="106" t="str">
        <f>_xlfn.IFNA(INDEX('R1 XCM OHal'!$V$2:$V$90,MATCH(Men[[#This Row],[Rider]],'R1 XCM OHal'!$F$2:$F$90,0)),"")</f>
        <v/>
      </c>
      <c r="C47" s="106" t="str">
        <f>_xlfn.IFNA(INDEX('R2 XCM Prospect'!$K$2:$K$115,MATCH(Men[[#This Row],[Rider]],'R2 XCM Prospect'!$F$2:$F$115,0)),"")</f>
        <v/>
      </c>
      <c r="D47" s="106">
        <f>_xlfn.IFNA(INDEX('R3 XCM Craigburn'!$K$2:$K$126,MATCH(Men[[#This Row],[Rider]],'R3 XCM Craigburn'!$E$2:$E$126,0)),"")</f>
        <v>390</v>
      </c>
      <c r="E47" s="106">
        <f>_xlfn.IFNA(INDEX('R4 XCO Eagle'!$J$2:$J$126,MATCH(Men[[#This Row],[Rider]],'R4 XCO Eagle'!$E$2:$E$126,0)),"")</f>
        <v>370</v>
      </c>
      <c r="F47" s="106">
        <f>_xlfn.IFNA(INDEX('R5 XCO Kinchina'!$J$2:$J$126,MATCH(Men[[#This Row],[Rider]],'R5 XCO Kinchina'!$E$2:$E$126,0)),"")</f>
        <v>340</v>
      </c>
      <c r="G47" s="106" t="str">
        <f>_xlfn.IFNA(INDEX('R6 XCO Flinders'!$J$2:$J$126,MATCH(Men[[#This Row],[Rider]],'R6 XCO Flinders'!$E$2:$E$126,0)),"")</f>
        <v/>
      </c>
      <c r="H47" s="106">
        <f>6-COUNTBLANK(Men[[#This Row],[R1 XCM O''Hal]:[R6 XCO Flinders]])</f>
        <v>3</v>
      </c>
      <c r="I47" s="106" cm="1">
        <f t="array" ref="I47">IF(Men[[#This Row],[Number of Rounds]]&lt;=5,SUM(IF(ISNA(B47:G47),0,B47:G47)),SUM(LARGE(B47:G47,{1,2,3,4,5})))</f>
        <v>1100</v>
      </c>
      <c r="J47" s="28" cm="1">
        <f t="array" ref="J47">130-SUM(IF(I47&gt;$I$18:$I$205,1/COUNTIF($I$18:$I$205,$I$18:$I$205)))</f>
        <v>28.000000000000043</v>
      </c>
      <c r="K47" s="20"/>
      <c r="L47" s="95" t="s">
        <v>908</v>
      </c>
      <c r="M47" s="58">
        <f>_xlfn.IFNA(INDEX('R1 XCM OHal'!$V$2:$V$90,MATCH(Women[[#This Row],[Rider]],'R1 XCM OHal'!$F$2:$F$90,0)),"")</f>
        <v>315</v>
      </c>
      <c r="N47" s="58" t="str">
        <f>_xlfn.IFNA(INDEX('R2 XCM Prospect'!$K$2:$K$115,MATCH(Women[[#This Row],[Rider]],'R2 XCM Prospect'!$F$2:$F$115,0)),"")</f>
        <v/>
      </c>
      <c r="O47" s="58" t="str">
        <f>_xlfn.IFNA(INDEX('R3 XCM Craigburn'!$K$2:$K$126,MATCH(Women[[#This Row],[Rider]],'R3 XCM Craigburn'!$E$2:$E$126,0)),"")</f>
        <v/>
      </c>
      <c r="P47" s="58" t="str">
        <f>_xlfn.IFNA(INDEX('R4 XCO Eagle'!$J$2:$J$126,MATCH(Women[[#This Row],[Rider]],'R4 XCO Eagle'!$E$2:$E$126,0)),"")</f>
        <v/>
      </c>
      <c r="Q47" s="58" t="str">
        <f>_xlfn.IFNA(INDEX('R5 XCO Kinchina'!$J$2:$J$126,MATCH(Women[[#This Row],[Rider]],'R5 XCO Kinchina'!$E$2:$E$126,0)),"")</f>
        <v/>
      </c>
      <c r="R47" s="58" t="str">
        <f>_xlfn.IFNA(INDEX('R6 XCO Flinders'!$J$2:$J$126,MATCH(Women[[#This Row],[Rider]],'R6 XCO Flinders'!$E$2:$E$126,0)),"")</f>
        <v/>
      </c>
      <c r="S47" s="58">
        <f>6-COUNTBLANK(Women[[#This Row],[R1 XCM O''Hal]:[R6 XCO Flinders]])</f>
        <v>1</v>
      </c>
      <c r="T47" s="58" cm="1">
        <f t="array" ref="T47">IF(Women[[#This Row],[Number of Rounds]]&lt;=5,SUM(IF(ISNA(M47:R47),0,M47:R47)),SUM(LARGE(M47:R47,{1,2,3,4,5})))</f>
        <v>315</v>
      </c>
      <c r="U47" s="28" cm="1">
        <f t="array" ref="U47">29-SUM(IF(T47&gt;$T$18:$T$55,1/COUNTIF($T$18:$T$55,$T$18:$T$55)))</f>
        <v>23</v>
      </c>
      <c r="V47" s="20"/>
      <c r="W47" s="40" t="s">
        <v>1857</v>
      </c>
      <c r="X47" s="28" t="str">
        <f>_xlfn.IFNA(INDEX('R1 XCM OHal'!$V$2:$V$90,MATCH(Junior[[#This Row],[Rider]],'R1 XCM OHal'!$F$2:$F$90,0)),"")</f>
        <v/>
      </c>
      <c r="Y47" s="28">
        <f>_xlfn.IFNA(INDEX('R2 XCM Prospect'!$K$2:$K$115,MATCH(Junior[[#This Row],[Rider]],'R2 XCM Prospect'!$F$2:$F$115,0)),"")</f>
        <v>370</v>
      </c>
      <c r="Z47" s="28">
        <f>_xlfn.IFNA(INDEX('R3 XCM Craigburn'!$K$2:$K$126,MATCH(Junior[[#This Row],[Rider]],'R3 XCM Craigburn'!$E$2:$E$126,0)),"")</f>
        <v>380</v>
      </c>
      <c r="AA47" s="28" t="str">
        <f>_xlfn.IFNA(INDEX('R4 XCO Eagle'!$J$2:$J$126,MATCH(Junior[[#This Row],[Rider]],'R4 XCO Eagle'!$E$2:$E$126,0)),"")</f>
        <v/>
      </c>
      <c r="AB47" s="28" t="str">
        <f>_xlfn.IFNA(INDEX('R5 XCO Kinchina'!$J$2:$J$126,MATCH(Junior[[#This Row],[Rider]],'R5 XCO Kinchina'!$E$2:$E$126,0)),"")</f>
        <v/>
      </c>
      <c r="AC47" s="29" t="str">
        <f>_xlfn.IFNA(INDEX('R6 XCO Flinders'!$J$2:$J$126,MATCH(Junior[[#This Row],[Rider]],'R6 XCO Flinders'!$E$2:$E$126,0)),"")</f>
        <v/>
      </c>
      <c r="AD47" s="29">
        <f>6-COUNTBLANK(Junior[[#This Row],[R1 XCM O''Hal]:[R6 XCO Flinders]])</f>
        <v>2</v>
      </c>
      <c r="AE47" s="26" cm="1">
        <f t="array" ref="AE47">IF(Junior[[#This Row],[Number of Rounds]]&lt;=5,SUM(IF(ISNA(X47:AC47),0,X47:AC47)),SUM(LARGE(X47:AC47,{1,2,3,4,5})))</f>
        <v>750</v>
      </c>
      <c r="AF47" s="32" cm="1">
        <f t="array" ref="AF47">38-SUM(IF(AE47&gt;$AE$18:$AE$79,1/COUNTIF($AE$18:$AE$79,$AE$18:$AE$79)))</f>
        <v>26</v>
      </c>
      <c r="AG47" s="20"/>
      <c r="AH47" s="108"/>
      <c r="AI47" s="109"/>
      <c r="AJ47" s="109"/>
      <c r="AK47" s="109"/>
      <c r="AL47" s="109"/>
      <c r="AM47" s="109"/>
      <c r="AN47" s="109"/>
      <c r="AO47" s="109"/>
      <c r="AP47" s="109"/>
      <c r="AQ47" s="59"/>
    </row>
    <row r="48" spans="1:43" ht="15.75" x14ac:dyDescent="0.25">
      <c r="A48" s="95" t="s">
        <v>851</v>
      </c>
      <c r="B48" s="106">
        <f>_xlfn.IFNA(INDEX('R1 XCM OHal'!$V$2:$V$90,MATCH(Men[[#This Row],[Rider]],'R1 XCM OHal'!$F$2:$F$90,0)),"")</f>
        <v>312</v>
      </c>
      <c r="C48" s="106">
        <f>_xlfn.IFNA(INDEX('R2 XCM Prospect'!$K$2:$K$115,MATCH(Men[[#This Row],[Rider]],'R2 XCM Prospect'!$F$2:$F$115,0)),"")</f>
        <v>232</v>
      </c>
      <c r="D48" s="106" t="str">
        <f>_xlfn.IFNA(INDEX('R3 XCM Craigburn'!$K$2:$K$126,MATCH(Men[[#This Row],[Rider]],'R3 XCM Craigburn'!$E$2:$E$126,0)),"")</f>
        <v/>
      </c>
      <c r="E48" s="106" t="str">
        <f>_xlfn.IFNA(INDEX('R4 XCO Eagle'!$J$2:$J$126,MATCH(Men[[#This Row],[Rider]],'R4 XCO Eagle'!$E$2:$E$126,0)),"")</f>
        <v/>
      </c>
      <c r="F48" s="106">
        <f>_xlfn.IFNA(INDEX('R5 XCO Kinchina'!$J$2:$J$126,MATCH(Men[[#This Row],[Rider]],'R5 XCO Kinchina'!$E$2:$E$126,0)),"")</f>
        <v>320</v>
      </c>
      <c r="G48" s="106">
        <f>_xlfn.IFNA(INDEX('R6 XCO Flinders'!$J$2:$J$126,MATCH(Men[[#This Row],[Rider]],'R6 XCO Flinders'!$E$2:$E$126,0)),"")</f>
        <v>216</v>
      </c>
      <c r="H48" s="106">
        <f>6-COUNTBLANK(Men[[#This Row],[R1 XCM O''Hal]:[R6 XCO Flinders]])</f>
        <v>4</v>
      </c>
      <c r="I48" s="106" cm="1">
        <f t="array" ref="I48">IF(Men[[#This Row],[Number of Rounds]]&lt;=5,SUM(IF(ISNA(B48:G48),0,B48:G48)),SUM(LARGE(B48:G48,{1,2,3,4,5})))</f>
        <v>1080</v>
      </c>
      <c r="J48" s="28" cm="1">
        <f t="array" ref="J48">130-SUM(IF(I48&gt;$I$18:$I$205,1/COUNTIF($I$18:$I$205,$I$18:$I$205)))</f>
        <v>29.000000000000043</v>
      </c>
      <c r="K48" s="20"/>
      <c r="L48" s="95" t="s">
        <v>2868</v>
      </c>
      <c r="M48" s="58" t="str">
        <f>_xlfn.IFNA(INDEX('R1 XCM OHal'!$V$2:$V$90,MATCH(Women[[#This Row],[Rider]],'R1 XCM OHal'!$F$2:$F$90,0)),"")</f>
        <v/>
      </c>
      <c r="N48" s="58" t="str">
        <f>_xlfn.IFNA(INDEX('R2 XCM Prospect'!$K$2:$K$115,MATCH(Women[[#This Row],[Rider]],'R2 XCM Prospect'!$F$2:$F$115,0)),"")</f>
        <v/>
      </c>
      <c r="O48" s="58">
        <f>_xlfn.IFNA(INDEX('R3 XCM Craigburn'!$K$2:$K$126,MATCH(Women[[#This Row],[Rider]],'R3 XCM Craigburn'!$E$2:$E$126,0)),"")</f>
        <v>312</v>
      </c>
      <c r="P48" s="58" t="str">
        <f>_xlfn.IFNA(INDEX('R4 XCO Eagle'!$J$2:$J$126,MATCH(Women[[#This Row],[Rider]],'R4 XCO Eagle'!$E$2:$E$126,0)),"")</f>
        <v/>
      </c>
      <c r="Q48" s="58" t="str">
        <f>_xlfn.IFNA(INDEX('R5 XCO Kinchina'!$J$2:$J$126,MATCH(Women[[#This Row],[Rider]],'R5 XCO Kinchina'!$E$2:$E$126,0)),"")</f>
        <v/>
      </c>
      <c r="R48" s="58" t="str">
        <f>_xlfn.IFNA(INDEX('R6 XCO Flinders'!$J$2:$J$126,MATCH(Women[[#This Row],[Rider]],'R6 XCO Flinders'!$E$2:$E$126,0)),"")</f>
        <v/>
      </c>
      <c r="S48" s="58">
        <f>6-COUNTBLANK(Women[[#This Row],[R1 XCM O''Hal]:[R6 XCO Flinders]])</f>
        <v>1</v>
      </c>
      <c r="T48" s="58" cm="1">
        <f t="array" ref="T48">IF(Women[[#This Row],[Number of Rounds]]&lt;=5,SUM(IF(ISNA(M48:R48),0,M48:R48)),SUM(LARGE(M48:R48,{1,2,3,4,5})))</f>
        <v>312</v>
      </c>
      <c r="U48" s="28" cm="1">
        <f t="array" ref="U48">29-SUM(IF(T48&gt;$T$18:$T$55,1/COUNTIF($T$18:$T$55,$T$18:$T$55)))</f>
        <v>24</v>
      </c>
      <c r="V48" s="20"/>
      <c r="W48" s="40" t="s">
        <v>3389</v>
      </c>
      <c r="X48" s="28" t="str">
        <f>_xlfn.IFNA(INDEX('R1 XCM OHal'!$V$2:$V$90,MATCH(Junior[[#This Row],[Rider]],'R1 XCM OHal'!$F$2:$F$90,0)),"")</f>
        <v/>
      </c>
      <c r="Y48" s="28" t="str">
        <f>_xlfn.IFNA(INDEX('R2 XCM Prospect'!$K$2:$K$115,MATCH(Junior[[#This Row],[Rider]],'R2 XCM Prospect'!$F$2:$F$115,0)),"")</f>
        <v/>
      </c>
      <c r="Z48" s="28" t="str">
        <f>_xlfn.IFNA(INDEX('R3 XCM Craigburn'!$K$2:$K$126,MATCH(Junior[[#This Row],[Rider]],'R3 XCM Craigburn'!$E$2:$E$126,0)),"")</f>
        <v/>
      </c>
      <c r="AA48" s="28">
        <f>_xlfn.IFNA(INDEX('R4 XCO Eagle'!$J$2:$J$126,MATCH(Junior[[#This Row],[Rider]],'R4 XCO Eagle'!$E$2:$E$126,0)),"")</f>
        <v>370</v>
      </c>
      <c r="AB48" s="28">
        <f>_xlfn.IFNA(INDEX('R5 XCO Kinchina'!$J$2:$J$126,MATCH(Junior[[#This Row],[Rider]],'R5 XCO Kinchina'!$E$2:$E$126,0)),"")</f>
        <v>340</v>
      </c>
      <c r="AC48" s="29" t="str">
        <f>_xlfn.IFNA(INDEX('R6 XCO Flinders'!$J$2:$J$126,MATCH(Junior[[#This Row],[Rider]],'R6 XCO Flinders'!$E$2:$E$126,0)),"")</f>
        <v/>
      </c>
      <c r="AD48" s="29">
        <f>6-COUNTBLANK(Junior[[#This Row],[R1 XCM O''Hal]:[R6 XCO Flinders]])</f>
        <v>2</v>
      </c>
      <c r="AE48" s="26" cm="1">
        <f t="array" ref="AE48">IF(Junior[[#This Row],[Number of Rounds]]&lt;=5,SUM(IF(ISNA(X48:AC48),0,X48:AC48)),SUM(LARGE(X48:AC48,{1,2,3,4,5})))</f>
        <v>710</v>
      </c>
      <c r="AF48" s="32" cm="1">
        <f t="array" ref="AF48">38-SUM(IF(AE48&gt;$AE$18:$AE$79,1/COUNTIF($AE$18:$AE$79,$AE$18:$AE$79)))</f>
        <v>27</v>
      </c>
      <c r="AG48" s="20"/>
      <c r="AH48" s="108"/>
      <c r="AI48" s="109"/>
      <c r="AJ48" s="109"/>
      <c r="AK48" s="109"/>
      <c r="AL48" s="109"/>
      <c r="AM48" s="109"/>
      <c r="AN48" s="109"/>
      <c r="AO48" s="109"/>
      <c r="AP48" s="109"/>
      <c r="AQ48" s="59"/>
    </row>
    <row r="49" spans="1:43" ht="15.75" x14ac:dyDescent="0.25">
      <c r="A49" s="95" t="s">
        <v>879</v>
      </c>
      <c r="B49" s="106">
        <f>_xlfn.IFNA(INDEX('R1 XCM OHal'!$V$2:$V$90,MATCH(Men[[#This Row],[Rider]],'R1 XCM OHal'!$F$2:$F$90,0)),"")</f>
        <v>217</v>
      </c>
      <c r="C49" s="106">
        <f>_xlfn.IFNA(INDEX('R2 XCM Prospect'!$K$2:$K$115,MATCH(Men[[#This Row],[Rider]],'R2 XCM Prospect'!$F$2:$F$115,0)),"")</f>
        <v>237.99999999999997</v>
      </c>
      <c r="D49" s="106">
        <f>_xlfn.IFNA(INDEX('R3 XCM Craigburn'!$K$2:$K$126,MATCH(Men[[#This Row],[Rider]],'R3 XCM Craigburn'!$E$2:$E$126,0)),"")</f>
        <v>230.99999999999997</v>
      </c>
      <c r="E49" s="106">
        <f>_xlfn.IFNA(INDEX('R4 XCO Eagle'!$J$2:$J$126,MATCH(Men[[#This Row],[Rider]],'R4 XCO Eagle'!$E$2:$E$126,0)),"")</f>
        <v>210</v>
      </c>
      <c r="F49" s="106">
        <f>_xlfn.IFNA(INDEX('R5 XCO Kinchina'!$J$2:$J$126,MATCH(Men[[#This Row],[Rider]],'R5 XCO Kinchina'!$E$2:$E$126,0)),"")</f>
        <v>182</v>
      </c>
      <c r="G49" s="106">
        <f>_xlfn.IFNA(INDEX('R6 XCO Flinders'!$J$2:$J$126,MATCH(Men[[#This Row],[Rider]],'R6 XCO Flinders'!$E$2:$E$126,0)),"")</f>
        <v>154</v>
      </c>
      <c r="H49" s="106">
        <f>6-COUNTBLANK(Men[[#This Row],[R1 XCM O''Hal]:[R6 XCO Flinders]])</f>
        <v>6</v>
      </c>
      <c r="I49" s="106" cm="1">
        <f t="array" ref="I49">IF(Men[[#This Row],[Number of Rounds]]&lt;=5,SUM(IF(ISNA(B49:G49),0,B49:G49)),SUM(LARGE(B49:G49,{1,2,3,4,5})))</f>
        <v>1078</v>
      </c>
      <c r="J49" s="28" cm="1">
        <f t="array" ref="J49">130-SUM(IF(I49&gt;$I$18:$I$205,1/COUNTIF($I$18:$I$205,$I$18:$I$205)))</f>
        <v>30.000000000000043</v>
      </c>
      <c r="K49" s="20"/>
      <c r="L49" s="95" t="s">
        <v>909</v>
      </c>
      <c r="M49" s="58">
        <f>_xlfn.IFNA(INDEX('R1 XCM OHal'!$V$2:$V$90,MATCH(Women[[#This Row],[Rider]],'R1 XCM OHal'!$F$2:$F$90,0)),"")</f>
        <v>294</v>
      </c>
      <c r="N49" s="58" t="str">
        <f>_xlfn.IFNA(INDEX('R2 XCM Prospect'!$K$2:$K$115,MATCH(Women[[#This Row],[Rider]],'R2 XCM Prospect'!$F$2:$F$115,0)),"")</f>
        <v/>
      </c>
      <c r="O49" s="58" t="str">
        <f>_xlfn.IFNA(INDEX('R3 XCM Craigburn'!$K$2:$K$126,MATCH(Women[[#This Row],[Rider]],'R3 XCM Craigburn'!$E$2:$E$126,0)),"")</f>
        <v/>
      </c>
      <c r="P49" s="58" t="str">
        <f>_xlfn.IFNA(INDEX('R4 XCO Eagle'!$J$2:$J$126,MATCH(Women[[#This Row],[Rider]],'R4 XCO Eagle'!$E$2:$E$126,0)),"")</f>
        <v/>
      </c>
      <c r="Q49" s="58" t="str">
        <f>_xlfn.IFNA(INDEX('R5 XCO Kinchina'!$J$2:$J$126,MATCH(Women[[#This Row],[Rider]],'R5 XCO Kinchina'!$E$2:$E$126,0)),"")</f>
        <v/>
      </c>
      <c r="R49" s="58" t="str">
        <f>_xlfn.IFNA(INDEX('R6 XCO Flinders'!$J$2:$J$126,MATCH(Women[[#This Row],[Rider]],'R6 XCO Flinders'!$E$2:$E$126,0)),"")</f>
        <v/>
      </c>
      <c r="S49" s="58">
        <f>6-COUNTBLANK(Women[[#This Row],[R1 XCM O''Hal]:[R6 XCO Flinders]])</f>
        <v>1</v>
      </c>
      <c r="T49" s="58" cm="1">
        <f t="array" ref="T49">IF(Women[[#This Row],[Number of Rounds]]&lt;=5,SUM(IF(ISNA(M49:R49),0,M49:R49)),SUM(LARGE(M49:R49,{1,2,3,4,5})))</f>
        <v>294</v>
      </c>
      <c r="U49" s="28" cm="1">
        <f t="array" ref="U49">29-SUM(IF(T49&gt;$T$18:$T$55,1/COUNTIF($T$18:$T$55,$T$18:$T$55)))</f>
        <v>25</v>
      </c>
      <c r="V49" s="20"/>
      <c r="W49" s="40" t="s">
        <v>3390</v>
      </c>
      <c r="X49" s="28" t="str">
        <f>_xlfn.IFNA(INDEX('R1 XCM OHal'!$V$2:$V$90,MATCH(Junior[[#This Row],[Rider]],'R1 XCM OHal'!$F$2:$F$90,0)),"")</f>
        <v/>
      </c>
      <c r="Y49" s="28" t="str">
        <f>_xlfn.IFNA(INDEX('R2 XCM Prospect'!$K$2:$K$115,MATCH(Junior[[#This Row],[Rider]],'R2 XCM Prospect'!$F$2:$F$115,0)),"")</f>
        <v/>
      </c>
      <c r="Z49" s="28" t="str">
        <f>_xlfn.IFNA(INDEX('R3 XCM Craigburn'!$K$2:$K$126,MATCH(Junior[[#This Row],[Rider]],'R3 XCM Craigburn'!$E$2:$E$126,0)),"")</f>
        <v/>
      </c>
      <c r="AA49" s="28">
        <f>_xlfn.IFNA(INDEX('R4 XCO Eagle'!$J$2:$J$126,MATCH(Junior[[#This Row],[Rider]],'R4 XCO Eagle'!$E$2:$E$126,0)),"")</f>
        <v>500</v>
      </c>
      <c r="AB49" s="28" t="str">
        <f>_xlfn.IFNA(INDEX('R5 XCO Kinchina'!$J$2:$J$126,MATCH(Junior[[#This Row],[Rider]],'R5 XCO Kinchina'!$E$2:$E$126,0)),"")</f>
        <v/>
      </c>
      <c r="AC49" s="29" t="str">
        <f>_xlfn.IFNA(INDEX('R6 XCO Flinders'!$J$2:$J$126,MATCH(Junior[[#This Row],[Rider]],'R6 XCO Flinders'!$E$2:$E$126,0)),"")</f>
        <v/>
      </c>
      <c r="AD49" s="29">
        <f>6-COUNTBLANK(Junior[[#This Row],[R1 XCM O''Hal]:[R6 XCO Flinders]])</f>
        <v>1</v>
      </c>
      <c r="AE49" s="26" cm="1">
        <f t="array" ref="AE49">IF(Junior[[#This Row],[Number of Rounds]]&lt;=5,SUM(IF(ISNA(X49:AC49),0,X49:AC49)),SUM(LARGE(X49:AC49,{1,2,3,4,5})))</f>
        <v>500</v>
      </c>
      <c r="AF49" s="32" cm="1">
        <f t="array" ref="AF49">38-SUM(IF(AE49&gt;$AE$18:$AE$79,1/COUNTIF($AE$18:$AE$79,$AE$18:$AE$79)))</f>
        <v>28</v>
      </c>
      <c r="AG49" s="20"/>
      <c r="AH49" s="108"/>
      <c r="AI49" s="109"/>
      <c r="AJ49" s="109"/>
      <c r="AK49" s="109"/>
      <c r="AL49" s="109"/>
      <c r="AM49" s="109"/>
      <c r="AN49" s="109"/>
      <c r="AO49" s="109"/>
      <c r="AP49" s="109"/>
      <c r="AQ49" s="59"/>
    </row>
    <row r="50" spans="1:43" ht="15.75" x14ac:dyDescent="0.25">
      <c r="A50" s="95" t="s">
        <v>849</v>
      </c>
      <c r="B50" s="106">
        <f>_xlfn.IFNA(INDEX('R1 XCM OHal'!$V$2:$V$90,MATCH(Men[[#This Row],[Rider]],'R1 XCM OHal'!$F$2:$F$90,0)),"")</f>
        <v>336</v>
      </c>
      <c r="C50" s="106">
        <f>_xlfn.IFNA(INDEX('R2 XCM Prospect'!$K$2:$K$115,MATCH(Men[[#This Row],[Rider]],'R2 XCM Prospect'!$F$2:$F$115,0)),"")</f>
        <v>380</v>
      </c>
      <c r="D50" s="106">
        <f>_xlfn.IFNA(INDEX('R3 XCM Craigburn'!$K$2:$K$126,MATCH(Men[[#This Row],[Rider]],'R3 XCM Craigburn'!$E$2:$E$126,0)),"")</f>
        <v>360</v>
      </c>
      <c r="E50" s="106" t="str">
        <f>_xlfn.IFNA(INDEX('R4 XCO Eagle'!$J$2:$J$126,MATCH(Men[[#This Row],[Rider]],'R4 XCO Eagle'!$E$2:$E$126,0)),"")</f>
        <v/>
      </c>
      <c r="F50" s="106" t="str">
        <f>_xlfn.IFNA(INDEX('R5 XCO Kinchina'!$J$2:$J$126,MATCH(Men[[#This Row],[Rider]],'R5 XCO Kinchina'!$E$2:$E$126,0)),"")</f>
        <v/>
      </c>
      <c r="G50" s="106" t="str">
        <f>_xlfn.IFNA(INDEX('R6 XCO Flinders'!$J$2:$J$126,MATCH(Men[[#This Row],[Rider]],'R6 XCO Flinders'!$E$2:$E$126,0)),"")</f>
        <v/>
      </c>
      <c r="H50" s="106">
        <f>6-COUNTBLANK(Men[[#This Row],[R1 XCM O''Hal]:[R6 XCO Flinders]])</f>
        <v>3</v>
      </c>
      <c r="I50" s="106" cm="1">
        <f t="array" ref="I50">IF(Men[[#This Row],[Number of Rounds]]&lt;=5,SUM(IF(ISNA(B50:G50),0,B50:G50)),SUM(LARGE(B50:G50,{1,2,3,4,5})))</f>
        <v>1076</v>
      </c>
      <c r="J50" s="28" cm="1">
        <f t="array" ref="J50">130-SUM(IF(I50&gt;$I$18:$I$205,1/COUNTIF($I$18:$I$205,$I$18:$I$205)))</f>
        <v>31.000000000000043</v>
      </c>
      <c r="K50" s="20"/>
      <c r="L50" s="95" t="s">
        <v>2876</v>
      </c>
      <c r="M50" s="58" t="str">
        <f>_xlfn.IFNA(INDEX('R1 XCM OHal'!$V$2:$V$90,MATCH(Women[[#This Row],[Rider]],'R1 XCM OHal'!$F$2:$F$90,0)),"")</f>
        <v/>
      </c>
      <c r="N50" s="58" t="str">
        <f>_xlfn.IFNA(INDEX('R2 XCM Prospect'!$K$2:$K$115,MATCH(Women[[#This Row],[Rider]],'R2 XCM Prospect'!$F$2:$F$115,0)),"")</f>
        <v/>
      </c>
      <c r="O50" s="58">
        <f>_xlfn.IFNA(INDEX('R3 XCM Craigburn'!$K$2:$K$126,MATCH(Women[[#This Row],[Rider]],'R3 XCM Craigburn'!$E$2:$E$126,0)),"")</f>
        <v>294</v>
      </c>
      <c r="P50" s="58" t="str">
        <f>_xlfn.IFNA(INDEX('R4 XCO Eagle'!$J$2:$J$126,MATCH(Women[[#This Row],[Rider]],'R4 XCO Eagle'!$E$2:$E$126,0)),"")</f>
        <v/>
      </c>
      <c r="Q50" s="58" t="str">
        <f>_xlfn.IFNA(INDEX('R5 XCO Kinchina'!$J$2:$J$126,MATCH(Women[[#This Row],[Rider]],'R5 XCO Kinchina'!$E$2:$E$126,0)),"")</f>
        <v/>
      </c>
      <c r="R50" s="58" t="str">
        <f>_xlfn.IFNA(INDEX('R6 XCO Flinders'!$J$2:$J$126,MATCH(Women[[#This Row],[Rider]],'R6 XCO Flinders'!$E$2:$E$126,0)),"")</f>
        <v/>
      </c>
      <c r="S50" s="58">
        <f>6-COUNTBLANK(Women[[#This Row],[R1 XCM O''Hal]:[R6 XCO Flinders]])</f>
        <v>1</v>
      </c>
      <c r="T50" s="58" cm="1">
        <f t="array" ref="T50">IF(Women[[#This Row],[Number of Rounds]]&lt;=5,SUM(IF(ISNA(M50:R50),0,M50:R50)),SUM(LARGE(M50:R50,{1,2,3,4,5})))</f>
        <v>294</v>
      </c>
      <c r="U50" s="28" cm="1">
        <f t="array" ref="U50">29-SUM(IF(T50&gt;$T$18:$T$55,1/COUNTIF($T$18:$T$55,$T$18:$T$55)))</f>
        <v>25</v>
      </c>
      <c r="V50" s="20"/>
      <c r="W50" s="40" t="s">
        <v>3397</v>
      </c>
      <c r="X50" s="28" t="str">
        <f>_xlfn.IFNA(INDEX('R1 XCM OHal'!$V$2:$V$90,MATCH(Junior[[#This Row],[Rider]],'R1 XCM OHal'!$F$2:$F$90,0)),"")</f>
        <v/>
      </c>
      <c r="Y50" s="28" t="str">
        <f>_xlfn.IFNA(INDEX('R2 XCM Prospect'!$K$2:$K$115,MATCH(Junior[[#This Row],[Rider]],'R2 XCM Prospect'!$F$2:$F$115,0)),"")</f>
        <v/>
      </c>
      <c r="Z50" s="28" t="str">
        <f>_xlfn.IFNA(INDEX('R3 XCM Craigburn'!$K$2:$K$126,MATCH(Junior[[#This Row],[Rider]],'R3 XCM Craigburn'!$E$2:$E$126,0)),"")</f>
        <v/>
      </c>
      <c r="AA50" s="28">
        <f>_xlfn.IFNA(INDEX('R4 XCO Eagle'!$J$2:$J$126,MATCH(Junior[[#This Row],[Rider]],'R4 XCO Eagle'!$E$2:$E$126,0)),"")</f>
        <v>500</v>
      </c>
      <c r="AB50" s="28" t="str">
        <f>_xlfn.IFNA(INDEX('R5 XCO Kinchina'!$J$2:$J$126,MATCH(Junior[[#This Row],[Rider]],'R5 XCO Kinchina'!$E$2:$E$126,0)),"")</f>
        <v/>
      </c>
      <c r="AC50" s="29" t="str">
        <f>_xlfn.IFNA(INDEX('R6 XCO Flinders'!$J$2:$J$126,MATCH(Junior[[#This Row],[Rider]],'R6 XCO Flinders'!$E$2:$E$126,0)),"")</f>
        <v/>
      </c>
      <c r="AD50" s="29">
        <f>6-COUNTBLANK(Junior[[#This Row],[R1 XCM O''Hal]:[R6 XCO Flinders]])</f>
        <v>1</v>
      </c>
      <c r="AE50" s="26" cm="1">
        <f t="array" ref="AE50">IF(Junior[[#This Row],[Number of Rounds]]&lt;=5,SUM(IF(ISNA(X50:AC50),0,X50:AC50)),SUM(LARGE(X50:AC50,{1,2,3,4,5})))</f>
        <v>500</v>
      </c>
      <c r="AF50" s="32" cm="1">
        <f t="array" ref="AF50">38-SUM(IF(AE50&gt;$AE$18:$AE$79,1/COUNTIF($AE$18:$AE$79,$AE$18:$AE$79)))</f>
        <v>28</v>
      </c>
      <c r="AG50" s="20"/>
    </row>
    <row r="51" spans="1:43" ht="16.350000000000001" customHeight="1" x14ac:dyDescent="0.25">
      <c r="A51" s="95" t="s">
        <v>1888</v>
      </c>
      <c r="B51" s="106" t="str">
        <f>_xlfn.IFNA(INDEX('R1 XCM OHal'!$V$2:$V$90,MATCH(Men[[#This Row],[Rider]],'R1 XCM OHal'!$F$2:$F$90,0)),"")</f>
        <v/>
      </c>
      <c r="C51" s="106">
        <f>_xlfn.IFNA(INDEX('R2 XCM Prospect'!$K$2:$K$115,MATCH(Men[[#This Row],[Rider]],'R2 XCM Prospect'!$F$2:$F$115,0)),"")</f>
        <v>234</v>
      </c>
      <c r="D51" s="106">
        <f>_xlfn.IFNA(INDEX('R3 XCM Craigburn'!$K$2:$K$126,MATCH(Men[[#This Row],[Rider]],'R3 XCM Craigburn'!$E$2:$E$126,0)),"")</f>
        <v>198</v>
      </c>
      <c r="E51" s="106">
        <f>_xlfn.IFNA(INDEX('R4 XCO Eagle'!$J$2:$J$126,MATCH(Men[[#This Row],[Rider]],'R4 XCO Eagle'!$E$2:$E$126,0)),"")</f>
        <v>198</v>
      </c>
      <c r="F51" s="106">
        <f>_xlfn.IFNA(INDEX('R5 XCO Kinchina'!$J$2:$J$126,MATCH(Men[[#This Row],[Rider]],'R5 XCO Kinchina'!$E$2:$E$126,0)),"")</f>
        <v>192</v>
      </c>
      <c r="G51" s="106">
        <f>_xlfn.IFNA(INDEX('R6 XCO Flinders'!$J$2:$J$126,MATCH(Men[[#This Row],[Rider]],'R6 XCO Flinders'!$E$2:$E$126,0)),"")</f>
        <v>210</v>
      </c>
      <c r="H51" s="106">
        <f>6-COUNTBLANK(Men[[#This Row],[R1 XCM O''Hal]:[R6 XCO Flinders]])</f>
        <v>5</v>
      </c>
      <c r="I51" s="106" cm="1">
        <f t="array" ref="I51">IF(Men[[#This Row],[Number of Rounds]]&lt;=5,SUM(IF(ISNA(B51:G51),0,B51:G51)),SUM(LARGE(B51:G51,{1,2,3,4,5})))</f>
        <v>1032</v>
      </c>
      <c r="J51" s="28" cm="1">
        <f t="array" ref="J51">130-SUM(IF(I51&gt;$I$18:$I$205,1/COUNTIF($I$18:$I$205,$I$18:$I$205)))</f>
        <v>32.000000000000043</v>
      </c>
      <c r="K51" s="20"/>
      <c r="L51" s="95" t="s">
        <v>4050</v>
      </c>
      <c r="M51" s="58" t="str">
        <f>_xlfn.IFNA(INDEX('R1 XCM OHal'!$V$2:$V$90,MATCH(Women[[#This Row],[Rider]],'R1 XCM OHal'!$F$2:$F$90,0)),"")</f>
        <v/>
      </c>
      <c r="N51" s="58" t="str">
        <f>_xlfn.IFNA(INDEX('R2 XCM Prospect'!$K$2:$K$115,MATCH(Women[[#This Row],[Rider]],'R2 XCM Prospect'!$F$2:$F$115,0)),"")</f>
        <v/>
      </c>
      <c r="O51" s="58" t="str">
        <f>_xlfn.IFNA(INDEX('R3 XCM Craigburn'!$K$2:$K$126,MATCH(Women[[#This Row],[Rider]],'R3 XCM Craigburn'!$E$2:$E$126,0)),"")</f>
        <v/>
      </c>
      <c r="P51" s="58" t="str">
        <f>_xlfn.IFNA(INDEX('R4 XCO Eagle'!$J$2:$J$126,MATCH(Women[[#This Row],[Rider]],'R4 XCO Eagle'!$E$2:$E$126,0)),"")</f>
        <v/>
      </c>
      <c r="Q51" s="58">
        <f>_xlfn.IFNA(INDEX('R5 XCO Kinchina'!$J$2:$J$126,MATCH(Women[[#This Row],[Rider]],'R5 XCO Kinchina'!$E$2:$E$126,0)),"")</f>
        <v>280</v>
      </c>
      <c r="R51" s="58" t="str">
        <f>_xlfn.IFNA(INDEX('R6 XCO Flinders'!$J$2:$J$126,MATCH(Women[[#This Row],[Rider]],'R6 XCO Flinders'!$E$2:$E$126,0)),"")</f>
        <v/>
      </c>
      <c r="S51" s="58">
        <f>6-COUNTBLANK(Women[[#This Row],[R1 XCM O''Hal]:[R6 XCO Flinders]])</f>
        <v>1</v>
      </c>
      <c r="T51" s="58" cm="1">
        <f t="array" ref="T51">IF(Women[[#This Row],[Number of Rounds]]&lt;=5,SUM(IF(ISNA(M51:R51),0,M51:R51)),SUM(LARGE(M51:R51,{1,2,3,4,5})))</f>
        <v>280</v>
      </c>
      <c r="U51" s="28" cm="1">
        <f t="array" ref="U51">29-SUM(IF(T51&gt;$T$18:$T$55,1/COUNTIF($T$18:$T$55,$T$18:$T$55)))</f>
        <v>26</v>
      </c>
      <c r="V51" s="20"/>
      <c r="W51" s="40" t="s">
        <v>3402</v>
      </c>
      <c r="X51" s="28" t="str">
        <f>_xlfn.IFNA(INDEX('R1 XCM OHal'!$V$2:$V$90,MATCH(Junior[[#This Row],[Rider]],'R1 XCM OHal'!$F$2:$F$90,0)),"")</f>
        <v/>
      </c>
      <c r="Y51" s="28" t="str">
        <f>_xlfn.IFNA(INDEX('R2 XCM Prospect'!$K$2:$K$115,MATCH(Junior[[#This Row],[Rider]],'R2 XCM Prospect'!$F$2:$F$115,0)),"")</f>
        <v/>
      </c>
      <c r="Z51" s="28" t="str">
        <f>_xlfn.IFNA(INDEX('R3 XCM Craigburn'!$K$2:$K$126,MATCH(Junior[[#This Row],[Rider]],'R3 XCM Craigburn'!$E$2:$E$126,0)),"")</f>
        <v/>
      </c>
      <c r="AA51" s="28">
        <f>_xlfn.IFNA(INDEX('R4 XCO Eagle'!$J$2:$J$126,MATCH(Junior[[#This Row],[Rider]],'R4 XCO Eagle'!$E$2:$E$126,0)),"")</f>
        <v>500</v>
      </c>
      <c r="AB51" s="28" t="str">
        <f>_xlfn.IFNA(INDEX('R5 XCO Kinchina'!$J$2:$J$126,MATCH(Junior[[#This Row],[Rider]],'R5 XCO Kinchina'!$E$2:$E$126,0)),"")</f>
        <v/>
      </c>
      <c r="AC51" s="29" t="str">
        <f>_xlfn.IFNA(INDEX('R6 XCO Flinders'!$J$2:$J$126,MATCH(Junior[[#This Row],[Rider]],'R6 XCO Flinders'!$E$2:$E$126,0)),"")</f>
        <v/>
      </c>
      <c r="AD51" s="29">
        <f>6-COUNTBLANK(Junior[[#This Row],[R1 XCM O''Hal]:[R6 XCO Flinders]])</f>
        <v>1</v>
      </c>
      <c r="AE51" s="26" cm="1">
        <f t="array" ref="AE51">IF(Junior[[#This Row],[Number of Rounds]]&lt;=5,SUM(IF(ISNA(X51:AC51),0,X51:AC51)),SUM(LARGE(X51:AC51,{1,2,3,4,5})))</f>
        <v>500</v>
      </c>
      <c r="AF51" s="32" cm="1">
        <f t="array" ref="AF51">38-SUM(IF(AE51&gt;$AE$18:$AE$79,1/COUNTIF($AE$18:$AE$79,$AE$18:$AE$79)))</f>
        <v>28</v>
      </c>
      <c r="AG51" s="20"/>
      <c r="AH51" s="20"/>
      <c r="AI51" s="20"/>
    </row>
    <row r="52" spans="1:43" ht="16.149999999999999" customHeight="1" x14ac:dyDescent="0.25">
      <c r="A52" s="95" t="s">
        <v>844</v>
      </c>
      <c r="B52" s="106">
        <f>_xlfn.IFNA(INDEX('R1 XCM OHal'!$V$2:$V$90,MATCH(Men[[#This Row],[Rider]],'R1 XCM OHal'!$F$2:$F$90,0)),"")</f>
        <v>340</v>
      </c>
      <c r="C52" s="106">
        <f>_xlfn.IFNA(INDEX('R2 XCM Prospect'!$K$2:$K$115,MATCH(Men[[#This Row],[Rider]],'R2 XCM Prospect'!$F$2:$F$115,0)),"")</f>
        <v>340</v>
      </c>
      <c r="D52" s="106" t="str">
        <f>_xlfn.IFNA(INDEX('R3 XCM Craigburn'!$K$2:$K$126,MATCH(Men[[#This Row],[Rider]],'R3 XCM Craigburn'!$E$2:$E$126,0)),"")</f>
        <v/>
      </c>
      <c r="E52" s="106" t="str">
        <f>_xlfn.IFNA(INDEX('R4 XCO Eagle'!$J$2:$J$126,MATCH(Men[[#This Row],[Rider]],'R4 XCO Eagle'!$E$2:$E$126,0)),"")</f>
        <v/>
      </c>
      <c r="F52" s="106">
        <f>_xlfn.IFNA(INDEX('R5 XCO Kinchina'!$J$2:$J$126,MATCH(Men[[#This Row],[Rider]],'R5 XCO Kinchina'!$E$2:$E$126,0)),"")</f>
        <v>310</v>
      </c>
      <c r="G52" s="106" t="str">
        <f>_xlfn.IFNA(INDEX('R6 XCO Flinders'!$J$2:$J$126,MATCH(Men[[#This Row],[Rider]],'R6 XCO Flinders'!$E$2:$E$126,0)),"")</f>
        <v/>
      </c>
      <c r="H52" s="106">
        <f>6-COUNTBLANK(Men[[#This Row],[R1 XCM O''Hal]:[R6 XCO Flinders]])</f>
        <v>3</v>
      </c>
      <c r="I52" s="106" cm="1">
        <f t="array" ref="I52">IF(Men[[#This Row],[Number of Rounds]]&lt;=5,SUM(IF(ISNA(B52:G52),0,B52:G52)),SUM(LARGE(B52:G52,{1,2,3,4,5})))</f>
        <v>990</v>
      </c>
      <c r="J52" s="28" cm="1">
        <f t="array" ref="J52">130-SUM(IF(I52&gt;$I$18:$I$205,1/COUNTIF($I$18:$I$205,$I$18:$I$205)))</f>
        <v>33.000000000000043</v>
      </c>
      <c r="K52" s="20"/>
      <c r="L52" s="95" t="s">
        <v>911</v>
      </c>
      <c r="M52" s="58">
        <f>_xlfn.IFNA(INDEX('R1 XCM OHal'!$V$2:$V$90,MATCH(Women[[#This Row],[Rider]],'R1 XCM OHal'!$F$2:$F$90,0)),"")</f>
        <v>273</v>
      </c>
      <c r="N52" s="58" t="str">
        <f>_xlfn.IFNA(INDEX('R2 XCM Prospect'!$K$2:$K$115,MATCH(Women[[#This Row],[Rider]],'R2 XCM Prospect'!$F$2:$F$115,0)),"")</f>
        <v/>
      </c>
      <c r="O52" s="58" t="str">
        <f>_xlfn.IFNA(INDEX('R3 XCM Craigburn'!$K$2:$K$126,MATCH(Women[[#This Row],[Rider]],'R3 XCM Craigburn'!$E$2:$E$126,0)),"")</f>
        <v/>
      </c>
      <c r="P52" s="58" t="str">
        <f>_xlfn.IFNA(INDEX('R4 XCO Eagle'!$J$2:$J$126,MATCH(Women[[#This Row],[Rider]],'R4 XCO Eagle'!$E$2:$E$126,0)),"")</f>
        <v/>
      </c>
      <c r="Q52" s="58" t="str">
        <f>_xlfn.IFNA(INDEX('R5 XCO Kinchina'!$J$2:$J$126,MATCH(Women[[#This Row],[Rider]],'R5 XCO Kinchina'!$E$2:$E$126,0)),"")</f>
        <v/>
      </c>
      <c r="R52" s="58" t="str">
        <f>_xlfn.IFNA(INDEX('R6 XCO Flinders'!$J$2:$J$126,MATCH(Women[[#This Row],[Rider]],'R6 XCO Flinders'!$E$2:$E$126,0)),"")</f>
        <v/>
      </c>
      <c r="S52" s="58">
        <f>6-COUNTBLANK(Women[[#This Row],[R1 XCM O''Hal]:[R6 XCO Flinders]])</f>
        <v>1</v>
      </c>
      <c r="T52" s="58" cm="1">
        <f t="array" ref="T52">IF(Women[[#This Row],[Number of Rounds]]&lt;=5,SUM(IF(ISNA(M52:R52),0,M52:R52)),SUM(LARGE(M52:R52,{1,2,3,4,5})))</f>
        <v>273</v>
      </c>
      <c r="U52" s="28" cm="1">
        <f t="array" ref="U52">29-SUM(IF(T52&gt;$T$18:$T$55,1/COUNTIF($T$18:$T$55,$T$18:$T$55)))</f>
        <v>27</v>
      </c>
      <c r="V52" s="20"/>
      <c r="W52" s="40" t="s">
        <v>4218</v>
      </c>
      <c r="X52" s="28" t="str">
        <f>_xlfn.IFNA(INDEX('R1 XCM OHal'!$V$2:$V$90,MATCH(Junior[[#This Row],[Rider]],'R1 XCM OHal'!$F$2:$F$90,0)),"")</f>
        <v/>
      </c>
      <c r="Y52" s="28" t="str">
        <f>_xlfn.IFNA(INDEX('R2 XCM Prospect'!$K$2:$K$115,MATCH(Junior[[#This Row],[Rider]],'R2 XCM Prospect'!$F$2:$F$115,0)),"")</f>
        <v/>
      </c>
      <c r="Z52" s="28" t="str">
        <f>_xlfn.IFNA(INDEX('R3 XCM Craigburn'!$K$2:$K$126,MATCH(Junior[[#This Row],[Rider]],'R3 XCM Craigburn'!$E$2:$E$126,0)),"")</f>
        <v/>
      </c>
      <c r="AA52" s="28" t="str">
        <f>_xlfn.IFNA(INDEX('R4 XCO Eagle'!$J$2:$J$126,MATCH(Junior[[#This Row],[Rider]],'R4 XCO Eagle'!$E$2:$E$126,0)),"")</f>
        <v/>
      </c>
      <c r="AB52" s="28" t="str">
        <f>_xlfn.IFNA(INDEX('R5 XCO Kinchina'!$J$2:$J$126,MATCH(Junior[[#This Row],[Rider]],'R5 XCO Kinchina'!$E$2:$E$126,0)),"")</f>
        <v/>
      </c>
      <c r="AC52" s="29">
        <f>_xlfn.IFNA(INDEX('R6 XCO Flinders'!$J$2:$J$126,MATCH(Junior[[#This Row],[Rider]],'R6 XCO Flinders'!$E$2:$E$126,0)),"")</f>
        <v>500</v>
      </c>
      <c r="AD52" s="29">
        <f>6-COUNTBLANK(Junior[[#This Row],[R1 XCM O''Hal]:[R6 XCO Flinders]])</f>
        <v>1</v>
      </c>
      <c r="AE52" s="26" cm="1">
        <f t="array" ref="AE52">IF(Junior[[#This Row],[Number of Rounds]]&lt;=5,SUM(IF(ISNA(X52:AC52),0,X52:AC52)),SUM(LARGE(X52:AC52,{1,2,3,4,5})))</f>
        <v>500</v>
      </c>
      <c r="AF52" s="32" cm="1">
        <f t="array" ref="AF52">38-SUM(IF(AE52&gt;$AE$18:$AE$79,1/COUNTIF($AE$18:$AE$79,$AE$18:$AE$79)))</f>
        <v>28</v>
      </c>
      <c r="AG52" s="20"/>
      <c r="AH52" s="20"/>
      <c r="AI52" s="20"/>
    </row>
    <row r="53" spans="1:43" ht="15.75" x14ac:dyDescent="0.25">
      <c r="A53" s="95" t="s">
        <v>875</v>
      </c>
      <c r="B53" s="106">
        <f>_xlfn.IFNA(INDEX('R1 XCM OHal'!$V$2:$V$90,MATCH(Men[[#This Row],[Rider]],'R1 XCM OHal'!$F$2:$F$90,0)),"")</f>
        <v>244.99999999999997</v>
      </c>
      <c r="C53" s="106" t="str">
        <f>_xlfn.IFNA(INDEX('R2 XCM Prospect'!$K$2:$K$115,MATCH(Men[[#This Row],[Rider]],'R2 XCM Prospect'!$F$2:$F$115,0)),"")</f>
        <v/>
      </c>
      <c r="D53" s="106">
        <f>_xlfn.IFNA(INDEX('R3 XCM Craigburn'!$K$2:$K$126,MATCH(Men[[#This Row],[Rider]],'R3 XCM Craigburn'!$E$2:$E$126,0)),"")</f>
        <v>259</v>
      </c>
      <c r="E53" s="106" t="str">
        <f>_xlfn.IFNA(INDEX('R4 XCO Eagle'!$J$2:$J$126,MATCH(Men[[#This Row],[Rider]],'R4 XCO Eagle'!$E$2:$E$126,0)),"")</f>
        <v/>
      </c>
      <c r="F53" s="106">
        <f>_xlfn.IFNA(INDEX('R5 XCO Kinchina'!$J$2:$J$126,MATCH(Men[[#This Row],[Rider]],'R5 XCO Kinchina'!$E$2:$E$126,0)),"")</f>
        <v>244.99999999999997</v>
      </c>
      <c r="G53" s="106">
        <f>_xlfn.IFNA(INDEX('R6 XCO Flinders'!$J$2:$J$126,MATCH(Men[[#This Row],[Rider]],'R6 XCO Flinders'!$E$2:$E$126,0)),"")</f>
        <v>210</v>
      </c>
      <c r="H53" s="106">
        <f>6-COUNTBLANK(Men[[#This Row],[R1 XCM O''Hal]:[R6 XCO Flinders]])</f>
        <v>4</v>
      </c>
      <c r="I53" s="106" cm="1">
        <f t="array" ref="I53">IF(Men[[#This Row],[Number of Rounds]]&lt;=5,SUM(IF(ISNA(B53:G53),0,B53:G53)),SUM(LARGE(B53:G53,{1,2,3,4,5})))</f>
        <v>959</v>
      </c>
      <c r="J53" s="28" cm="1">
        <f t="array" ref="J53">130-SUM(IF(I53&gt;$I$18:$I$205,1/COUNTIF($I$18:$I$205,$I$18:$I$205)))</f>
        <v>34.000000000000043</v>
      </c>
      <c r="K53" s="20"/>
      <c r="L53" s="95" t="s">
        <v>2877</v>
      </c>
      <c r="M53" s="58" t="str">
        <f>_xlfn.IFNA(INDEX('R1 XCM OHal'!$V$2:$V$90,MATCH(Women[[#This Row],[Rider]],'R1 XCM OHal'!$F$2:$F$90,0)),"")</f>
        <v/>
      </c>
      <c r="N53" s="58" t="str">
        <f>_xlfn.IFNA(INDEX('R2 XCM Prospect'!$K$2:$K$115,MATCH(Women[[#This Row],[Rider]],'R2 XCM Prospect'!$F$2:$F$115,0)),"")</f>
        <v/>
      </c>
      <c r="O53" s="58">
        <f>_xlfn.IFNA(INDEX('R3 XCM Craigburn'!$K$2:$K$126,MATCH(Women[[#This Row],[Rider]],'R3 XCM Craigburn'!$E$2:$E$126,0)),"")</f>
        <v>273</v>
      </c>
      <c r="P53" s="58" t="str">
        <f>_xlfn.IFNA(INDEX('R4 XCO Eagle'!$J$2:$J$126,MATCH(Women[[#This Row],[Rider]],'R4 XCO Eagle'!$E$2:$E$126,0)),"")</f>
        <v/>
      </c>
      <c r="Q53" s="58" t="str">
        <f>_xlfn.IFNA(INDEX('R5 XCO Kinchina'!$J$2:$J$126,MATCH(Women[[#This Row],[Rider]],'R5 XCO Kinchina'!$E$2:$E$126,0)),"")</f>
        <v/>
      </c>
      <c r="R53" s="58" t="str">
        <f>_xlfn.IFNA(INDEX('R6 XCO Flinders'!$J$2:$J$126,MATCH(Women[[#This Row],[Rider]],'R6 XCO Flinders'!$E$2:$E$126,0)),"")</f>
        <v/>
      </c>
      <c r="S53" s="58">
        <f>6-COUNTBLANK(Women[[#This Row],[R1 XCM O''Hal]:[R6 XCO Flinders]])</f>
        <v>1</v>
      </c>
      <c r="T53" s="58" cm="1">
        <f t="array" ref="T53">IF(Women[[#This Row],[Number of Rounds]]&lt;=5,SUM(IF(ISNA(M53:R53),0,M53:R53)),SUM(LARGE(M53:R53,{1,2,3,4,5})))</f>
        <v>273</v>
      </c>
      <c r="U53" s="28" cm="1">
        <f t="array" ref="U53">29-SUM(IF(T53&gt;$T$18:$T$55,1/COUNTIF($T$18:$T$55,$T$18:$T$55)))</f>
        <v>27</v>
      </c>
      <c r="V53" s="20"/>
      <c r="W53" s="40" t="s">
        <v>3403</v>
      </c>
      <c r="X53" s="28" t="str">
        <f>_xlfn.IFNA(INDEX('R1 XCM OHal'!$V$2:$V$90,MATCH(Junior[[#This Row],[Rider]],'R1 XCM OHal'!$F$2:$F$90,0)),"")</f>
        <v/>
      </c>
      <c r="Y53" s="28" t="str">
        <f>_xlfn.IFNA(INDEX('R2 XCM Prospect'!$K$2:$K$115,MATCH(Junior[[#This Row],[Rider]],'R2 XCM Prospect'!$F$2:$F$115,0)),"")</f>
        <v/>
      </c>
      <c r="Z53" s="28" t="str">
        <f>_xlfn.IFNA(INDEX('R3 XCM Craigburn'!$K$2:$K$126,MATCH(Junior[[#This Row],[Rider]],'R3 XCM Craigburn'!$E$2:$E$126,0)),"")</f>
        <v/>
      </c>
      <c r="AA53" s="28">
        <f>_xlfn.IFNA(INDEX('R4 XCO Eagle'!$J$2:$J$126,MATCH(Junior[[#This Row],[Rider]],'R4 XCO Eagle'!$E$2:$E$126,0)),"")</f>
        <v>450</v>
      </c>
      <c r="AB53" s="28" t="str">
        <f>_xlfn.IFNA(INDEX('R5 XCO Kinchina'!$J$2:$J$126,MATCH(Junior[[#This Row],[Rider]],'R5 XCO Kinchina'!$E$2:$E$126,0)),"")</f>
        <v/>
      </c>
      <c r="AC53" s="29" t="str">
        <f>_xlfn.IFNA(INDEX('R6 XCO Flinders'!$J$2:$J$126,MATCH(Junior[[#This Row],[Rider]],'R6 XCO Flinders'!$E$2:$E$126,0)),"")</f>
        <v/>
      </c>
      <c r="AD53" s="29">
        <f>6-COUNTBLANK(Junior[[#This Row],[R1 XCM O''Hal]:[R6 XCO Flinders]])</f>
        <v>1</v>
      </c>
      <c r="AE53" s="26" cm="1">
        <f t="array" ref="AE53">IF(Junior[[#This Row],[Number of Rounds]]&lt;=5,SUM(IF(ISNA(X53:AC53),0,X53:AC53)),SUM(LARGE(X53:AC53,{1,2,3,4,5})))</f>
        <v>450</v>
      </c>
      <c r="AF53" s="32" cm="1">
        <f t="array" ref="AF53">38-SUM(IF(AE53&gt;$AE$18:$AE$79,1/COUNTIF($AE$18:$AE$79,$AE$18:$AE$79)))</f>
        <v>29</v>
      </c>
      <c r="AG53" s="20"/>
      <c r="AH53" s="20"/>
      <c r="AI53" s="20"/>
    </row>
    <row r="54" spans="1:43" ht="15.75" x14ac:dyDescent="0.25">
      <c r="A54" s="95" t="s">
        <v>4051</v>
      </c>
      <c r="B54" s="106" t="str">
        <f>_xlfn.IFNA(INDEX('R1 XCM OHal'!$V$2:$V$90,MATCH(Men[[#This Row],[Rider]],'R1 XCM OHal'!$F$2:$F$90,0)),"")</f>
        <v/>
      </c>
      <c r="C54" s="106" t="str">
        <f>_xlfn.IFNA(INDEX('R2 XCM Prospect'!$K$2:$K$115,MATCH(Men[[#This Row],[Rider]],'R2 XCM Prospect'!$F$2:$F$115,0)),"")</f>
        <v/>
      </c>
      <c r="D54" s="106" t="str">
        <f>_xlfn.IFNA(INDEX('R3 XCM Craigburn'!$K$2:$K$126,MATCH(Men[[#This Row],[Rider]],'R3 XCM Craigburn'!$E$2:$E$126,0)),"")</f>
        <v/>
      </c>
      <c r="E54" s="106" t="str">
        <f>_xlfn.IFNA(INDEX('R4 XCO Eagle'!$J$2:$J$126,MATCH(Men[[#This Row],[Rider]],'R4 XCO Eagle'!$E$2:$E$126,0)),"")</f>
        <v/>
      </c>
      <c r="F54" s="106">
        <f>_xlfn.IFNA(INDEX('R5 XCO Kinchina'!$J$2:$J$126,MATCH(Men[[#This Row],[Rider]],'R5 XCO Kinchina'!$E$2:$E$126,0)),"")</f>
        <v>450</v>
      </c>
      <c r="G54" s="106">
        <f>_xlfn.IFNA(INDEX('R6 XCO Flinders'!$J$2:$J$126,MATCH(Men[[#This Row],[Rider]],'R6 XCO Flinders'!$E$2:$E$126,0)),"")</f>
        <v>500</v>
      </c>
      <c r="H54" s="106">
        <f>6-COUNTBLANK(Men[[#This Row],[R1 XCM O''Hal]:[R6 XCO Flinders]])</f>
        <v>2</v>
      </c>
      <c r="I54" s="106" cm="1">
        <f t="array" ref="I54">IF(Men[[#This Row],[Number of Rounds]]&lt;=5,SUM(IF(ISNA(B54:G54),0,B54:G54)),SUM(LARGE(B54:G54,{1,2,3,4,5})))</f>
        <v>950</v>
      </c>
      <c r="J54" s="28" cm="1">
        <f t="array" ref="J54">130-SUM(IF(I54&gt;$I$18:$I$205,1/COUNTIF($I$18:$I$205,$I$18:$I$205)))</f>
        <v>35.000000000000043</v>
      </c>
      <c r="K54" s="20"/>
      <c r="L54" s="95" t="s">
        <v>2878</v>
      </c>
      <c r="M54" s="58" t="str">
        <f>_xlfn.IFNA(INDEX('R1 XCM OHal'!$V$2:$V$90,MATCH(Women[[#This Row],[Rider]],'R1 XCM OHal'!$F$2:$F$90,0)),"")</f>
        <v/>
      </c>
      <c r="N54" s="58" t="str">
        <f>_xlfn.IFNA(INDEX('R2 XCM Prospect'!$K$2:$K$115,MATCH(Women[[#This Row],[Rider]],'R2 XCM Prospect'!$F$2:$F$115,0)),"")</f>
        <v/>
      </c>
      <c r="O54" s="58">
        <f>_xlfn.IFNA(INDEX('R3 XCM Craigburn'!$K$2:$K$126,MATCH(Women[[#This Row],[Rider]],'R3 XCM Craigburn'!$E$2:$E$126,0)),"")</f>
        <v>266</v>
      </c>
      <c r="P54" s="58" t="str">
        <f>_xlfn.IFNA(INDEX('R4 XCO Eagle'!$J$2:$J$126,MATCH(Women[[#This Row],[Rider]],'R4 XCO Eagle'!$E$2:$E$126,0)),"")</f>
        <v/>
      </c>
      <c r="Q54" s="58" t="str">
        <f>_xlfn.IFNA(INDEX('R5 XCO Kinchina'!$J$2:$J$126,MATCH(Women[[#This Row],[Rider]],'R5 XCO Kinchina'!$E$2:$E$126,0)),"")</f>
        <v/>
      </c>
      <c r="R54" s="58" t="str">
        <f>_xlfn.IFNA(INDEX('R6 XCO Flinders'!$J$2:$J$126,MATCH(Women[[#This Row],[Rider]],'R6 XCO Flinders'!$E$2:$E$126,0)),"")</f>
        <v/>
      </c>
      <c r="S54" s="58">
        <f>6-COUNTBLANK(Women[[#This Row],[R1 XCM O''Hal]:[R6 XCO Flinders]])</f>
        <v>1</v>
      </c>
      <c r="T54" s="58" cm="1">
        <f t="array" ref="T54">IF(Women[[#This Row],[Number of Rounds]]&lt;=5,SUM(IF(ISNA(M54:R54),0,M54:R54)),SUM(LARGE(M54:R54,{1,2,3,4,5})))</f>
        <v>266</v>
      </c>
      <c r="U54" s="28" cm="1">
        <f t="array" ref="U54">29-SUM(IF(T54&gt;$T$18:$T$55,1/COUNTIF($T$18:$T$55,$T$18:$T$55)))</f>
        <v>28</v>
      </c>
      <c r="V54" s="20"/>
      <c r="W54" s="40" t="s">
        <v>4042</v>
      </c>
      <c r="X54" s="28" t="str">
        <f>_xlfn.IFNA(INDEX('R1 XCM OHal'!$V$2:$V$90,MATCH(Junior[[#This Row],[Rider]],'R1 XCM OHal'!$F$2:$F$90,0)),"")</f>
        <v/>
      </c>
      <c r="Y54" s="28" t="str">
        <f>_xlfn.IFNA(INDEX('R2 XCM Prospect'!$K$2:$K$115,MATCH(Junior[[#This Row],[Rider]],'R2 XCM Prospect'!$F$2:$F$115,0)),"")</f>
        <v/>
      </c>
      <c r="Z54" s="28" t="str">
        <f>_xlfn.IFNA(INDEX('R3 XCM Craigburn'!$K$2:$K$126,MATCH(Junior[[#This Row],[Rider]],'R3 XCM Craigburn'!$E$2:$E$126,0)),"")</f>
        <v/>
      </c>
      <c r="AA54" s="28" t="str">
        <f>_xlfn.IFNA(INDEX('R4 XCO Eagle'!$J$2:$J$126,MATCH(Junior[[#This Row],[Rider]],'R4 XCO Eagle'!$E$2:$E$126,0)),"")</f>
        <v/>
      </c>
      <c r="AB54" s="28">
        <f>_xlfn.IFNA(INDEX('R5 XCO Kinchina'!$J$2:$J$126,MATCH(Junior[[#This Row],[Rider]],'R5 XCO Kinchina'!$E$2:$E$126,0)),"")</f>
        <v>450</v>
      </c>
      <c r="AC54" s="29" t="str">
        <f>_xlfn.IFNA(INDEX('R6 XCO Flinders'!$J$2:$J$126,MATCH(Junior[[#This Row],[Rider]],'R6 XCO Flinders'!$E$2:$E$126,0)),"")</f>
        <v/>
      </c>
      <c r="AD54" s="29">
        <f>6-COUNTBLANK(Junior[[#This Row],[R1 XCM O''Hal]:[R6 XCO Flinders]])</f>
        <v>1</v>
      </c>
      <c r="AE54" s="26" cm="1">
        <f t="array" ref="AE54">IF(Junior[[#This Row],[Number of Rounds]]&lt;=5,SUM(IF(ISNA(X54:AC54),0,X54:AC54)),SUM(LARGE(X54:AC54,{1,2,3,4,5})))</f>
        <v>450</v>
      </c>
      <c r="AF54" s="32" cm="1">
        <f t="array" ref="AF54">38-SUM(IF(AE54&gt;$AE$18:$AE$79,1/COUNTIF($AE$18:$AE$79,$AE$18:$AE$79)))</f>
        <v>29</v>
      </c>
      <c r="AG54" s="20"/>
      <c r="AH54" s="20"/>
      <c r="AI54" s="20"/>
    </row>
    <row r="55" spans="1:43" ht="15.75" x14ac:dyDescent="0.25">
      <c r="A55" s="95" t="s">
        <v>2871</v>
      </c>
      <c r="B55" s="106" t="str">
        <f>_xlfn.IFNA(INDEX('R1 XCM OHal'!$V$2:$V$90,MATCH(Men[[#This Row],[Rider]],'R1 XCM OHal'!$F$2:$F$90,0)),"")</f>
        <v/>
      </c>
      <c r="C55" s="106" t="str">
        <f>_xlfn.IFNA(INDEX('R2 XCM Prospect'!$K$2:$K$115,MATCH(Men[[#This Row],[Rider]],'R2 XCM Prospect'!$F$2:$F$115,0)),"")</f>
        <v/>
      </c>
      <c r="D55" s="106">
        <f>_xlfn.IFNA(INDEX('R3 XCM Craigburn'!$K$2:$K$126,MATCH(Men[[#This Row],[Rider]],'R3 XCM Craigburn'!$E$2:$E$126,0)),"")</f>
        <v>273</v>
      </c>
      <c r="E55" s="106" t="str">
        <f>_xlfn.IFNA(INDEX('R4 XCO Eagle'!$J$2:$J$126,MATCH(Men[[#This Row],[Rider]],'R4 XCO Eagle'!$E$2:$E$126,0)),"")</f>
        <v/>
      </c>
      <c r="F55" s="106">
        <f>_xlfn.IFNA(INDEX('R5 XCO Kinchina'!$J$2:$J$126,MATCH(Men[[#This Row],[Rider]],'R5 XCO Kinchina'!$E$2:$E$126,0)),"")</f>
        <v>259</v>
      </c>
      <c r="G55" s="106">
        <f>_xlfn.IFNA(INDEX('R6 XCO Flinders'!$J$2:$J$126,MATCH(Men[[#This Row],[Rider]],'R6 XCO Flinders'!$E$2:$E$126,0)),"")</f>
        <v>315</v>
      </c>
      <c r="H55" s="106">
        <f>6-COUNTBLANK(Men[[#This Row],[R1 XCM O''Hal]:[R6 XCO Flinders]])</f>
        <v>3</v>
      </c>
      <c r="I55" s="106" cm="1">
        <f t="array" ref="I55">IF(Men[[#This Row],[Number of Rounds]]&lt;=5,SUM(IF(ISNA(B55:G55),0,B55:G55)),SUM(LARGE(B55:G55,{1,2,3,4,5})))</f>
        <v>847</v>
      </c>
      <c r="J55" s="28" cm="1">
        <f t="array" ref="J55">130-SUM(IF(I55&gt;$I$18:$I$205,1/COUNTIF($I$18:$I$205,$I$18:$I$205)))</f>
        <v>36.000000000000043</v>
      </c>
      <c r="K55" s="20"/>
      <c r="L55" s="95" t="s">
        <v>2879</v>
      </c>
      <c r="M55" s="58" t="str">
        <f>_xlfn.IFNA(INDEX('R1 XCM OHal'!$V$2:$V$90,MATCH(Women[[#This Row],[Rider]],'R1 XCM OHal'!$F$2:$F$90,0)),"")</f>
        <v/>
      </c>
      <c r="N55" s="58" t="str">
        <f>_xlfn.IFNA(INDEX('R2 XCM Prospect'!$K$2:$K$115,MATCH(Women[[#This Row],[Rider]],'R2 XCM Prospect'!$F$2:$F$115,0)),"")</f>
        <v/>
      </c>
      <c r="O55" s="58">
        <f>_xlfn.IFNA(INDEX('R3 XCM Craigburn'!$K$2:$K$126,MATCH(Women[[#This Row],[Rider]],'R3 XCM Craigburn'!$E$2:$E$126,0)),"")</f>
        <v>259</v>
      </c>
      <c r="P55" s="58" t="str">
        <f>_xlfn.IFNA(INDEX('R4 XCO Eagle'!$J$2:$J$126,MATCH(Women[[#This Row],[Rider]],'R4 XCO Eagle'!$E$2:$E$126,0)),"")</f>
        <v/>
      </c>
      <c r="Q55" s="58" t="str">
        <f>_xlfn.IFNA(INDEX('R5 XCO Kinchina'!$J$2:$J$126,MATCH(Women[[#This Row],[Rider]],'R5 XCO Kinchina'!$E$2:$E$126,0)),"")</f>
        <v/>
      </c>
      <c r="R55" s="58" t="str">
        <f>_xlfn.IFNA(INDEX('R6 XCO Flinders'!$J$2:$J$126,MATCH(Women[[#This Row],[Rider]],'R6 XCO Flinders'!$E$2:$E$126,0)),"")</f>
        <v/>
      </c>
      <c r="S55" s="58">
        <f>6-COUNTBLANK(Women[[#This Row],[R1 XCM O''Hal]:[R6 XCO Flinders]])</f>
        <v>1</v>
      </c>
      <c r="T55" s="58" cm="1">
        <f t="array" ref="T55">IF(Women[[#This Row],[Number of Rounds]]&lt;=5,SUM(IF(ISNA(M55:R55),0,M55:R55)),SUM(LARGE(M55:R55,{1,2,3,4,5})))</f>
        <v>259</v>
      </c>
      <c r="U55" s="28" cm="1">
        <f t="array" ref="U55">29-SUM(IF(T55&gt;$T$18:$T$55,1/COUNTIF($T$18:$T$55,$T$18:$T$55)))</f>
        <v>29</v>
      </c>
      <c r="V55" s="20"/>
      <c r="W55" s="40" t="s">
        <v>3398</v>
      </c>
      <c r="X55" s="28" t="str">
        <f>_xlfn.IFNA(INDEX('R1 XCM OHal'!$V$2:$V$90,MATCH(Junior[[#This Row],[Rider]],'R1 XCM OHal'!$F$2:$F$90,0)),"")</f>
        <v/>
      </c>
      <c r="Y55" s="28" t="str">
        <f>_xlfn.IFNA(INDEX('R2 XCM Prospect'!$K$2:$K$115,MATCH(Junior[[#This Row],[Rider]],'R2 XCM Prospect'!$F$2:$F$115,0)),"")</f>
        <v/>
      </c>
      <c r="Z55" s="28" t="str">
        <f>_xlfn.IFNA(INDEX('R3 XCM Craigburn'!$K$2:$K$126,MATCH(Junior[[#This Row],[Rider]],'R3 XCM Craigburn'!$E$2:$E$126,0)),"")</f>
        <v/>
      </c>
      <c r="AA55" s="28">
        <f>_xlfn.IFNA(INDEX('R4 XCO Eagle'!$J$2:$J$126,MATCH(Junior[[#This Row],[Rider]],'R4 XCO Eagle'!$E$2:$E$126,0)),"")</f>
        <v>450</v>
      </c>
      <c r="AB55" s="28" t="str">
        <f>_xlfn.IFNA(INDEX('R5 XCO Kinchina'!$J$2:$J$126,MATCH(Junior[[#This Row],[Rider]],'R5 XCO Kinchina'!$E$2:$E$126,0)),"")</f>
        <v/>
      </c>
      <c r="AC55" s="29" t="str">
        <f>_xlfn.IFNA(INDEX('R6 XCO Flinders'!$J$2:$J$126,MATCH(Junior[[#This Row],[Rider]],'R6 XCO Flinders'!$E$2:$E$126,0)),"")</f>
        <v/>
      </c>
      <c r="AD55" s="29">
        <f>6-COUNTBLANK(Junior[[#This Row],[R1 XCM O''Hal]:[R6 XCO Flinders]])</f>
        <v>1</v>
      </c>
      <c r="AE55" s="26" cm="1">
        <f t="array" ref="AE55">IF(Junior[[#This Row],[Number of Rounds]]&lt;=5,SUM(IF(ISNA(X55:AC55),0,X55:AC55)),SUM(LARGE(X55:AC55,{1,2,3,4,5})))</f>
        <v>450</v>
      </c>
      <c r="AF55" s="32" cm="1">
        <f t="array" ref="AF55">38-SUM(IF(AE55&gt;$AE$18:$AE$79,1/COUNTIF($AE$18:$AE$79,$AE$18:$AE$79)))</f>
        <v>29</v>
      </c>
      <c r="AG55" s="20"/>
      <c r="AH55" s="20"/>
      <c r="AI55" s="20"/>
    </row>
    <row r="56" spans="1:43" ht="15.75" x14ac:dyDescent="0.25">
      <c r="A56" s="95" t="s">
        <v>892</v>
      </c>
      <c r="B56" s="106">
        <f>_xlfn.IFNA(INDEX('R1 XCM OHal'!$V$2:$V$90,MATCH(Men[[#This Row],[Rider]],'R1 XCM OHal'!$F$2:$F$90,0)),"")</f>
        <v>300</v>
      </c>
      <c r="C56" s="106">
        <f>_xlfn.IFNA(INDEX('R2 XCM Prospect'!$K$2:$K$115,MATCH(Men[[#This Row],[Rider]],'R2 XCM Prospect'!$F$2:$F$115,0)),"")</f>
        <v>300</v>
      </c>
      <c r="D56" s="106" t="str">
        <f>_xlfn.IFNA(INDEX('R3 XCM Craigburn'!$K$2:$K$126,MATCH(Men[[#This Row],[Rider]],'R3 XCM Craigburn'!$E$2:$E$126,0)),"")</f>
        <v/>
      </c>
      <c r="E56" s="106" t="str">
        <f>_xlfn.IFNA(INDEX('R4 XCO Eagle'!$J$2:$J$126,MATCH(Men[[#This Row],[Rider]],'R4 XCO Eagle'!$E$2:$E$126,0)),"")</f>
        <v/>
      </c>
      <c r="F56" s="106" t="str">
        <f>_xlfn.IFNA(INDEX('R5 XCO Kinchina'!$J$2:$J$126,MATCH(Men[[#This Row],[Rider]],'R5 XCO Kinchina'!$E$2:$E$126,0)),"")</f>
        <v/>
      </c>
      <c r="G56" s="106">
        <f>_xlfn.IFNA(INDEX('R6 XCO Flinders'!$J$2:$J$126,MATCH(Men[[#This Row],[Rider]],'R6 XCO Flinders'!$E$2:$E$126,0)),"")</f>
        <v>203</v>
      </c>
      <c r="H56" s="106">
        <f>6-COUNTBLANK(Men[[#This Row],[R1 XCM O''Hal]:[R6 XCO Flinders]])</f>
        <v>3</v>
      </c>
      <c r="I56" s="106" cm="1">
        <f t="array" ref="I56">IF(Men[[#This Row],[Number of Rounds]]&lt;=5,SUM(IF(ISNA(B56:G56),0,B56:G56)),SUM(LARGE(B56:G56,{1,2,3,4,5})))</f>
        <v>803</v>
      </c>
      <c r="J56" s="28" cm="1">
        <f t="array" ref="J56">130-SUM(IF(I56&gt;$I$18:$I$205,1/COUNTIF($I$18:$I$205,$I$18:$I$205)))</f>
        <v>37.000000000000043</v>
      </c>
      <c r="K56" s="20"/>
      <c r="L56" s="107"/>
      <c r="M56" s="109"/>
      <c r="N56" s="109"/>
      <c r="O56" s="109"/>
      <c r="P56" s="109"/>
      <c r="Q56" s="109"/>
      <c r="R56" s="109"/>
      <c r="S56" s="109"/>
      <c r="T56" s="109"/>
      <c r="U56" s="59"/>
      <c r="V56" s="20"/>
      <c r="W56" s="40" t="s">
        <v>4184</v>
      </c>
      <c r="X56" s="28" t="str">
        <f>_xlfn.IFNA(INDEX('R1 XCM OHal'!$V$2:$V$90,MATCH(Junior[[#This Row],[Rider]],'R1 XCM OHal'!$F$2:$F$90,0)),"")</f>
        <v/>
      </c>
      <c r="Y56" s="28" t="str">
        <f>_xlfn.IFNA(INDEX('R2 XCM Prospect'!$K$2:$K$115,MATCH(Junior[[#This Row],[Rider]],'R2 XCM Prospect'!$F$2:$F$115,0)),"")</f>
        <v/>
      </c>
      <c r="Z56" s="28" t="str">
        <f>_xlfn.IFNA(INDEX('R3 XCM Craigburn'!$K$2:$K$126,MATCH(Junior[[#This Row],[Rider]],'R3 XCM Craigburn'!$E$2:$E$126,0)),"")</f>
        <v/>
      </c>
      <c r="AA56" s="28" t="str">
        <f>_xlfn.IFNA(INDEX('R4 XCO Eagle'!$J$2:$J$126,MATCH(Junior[[#This Row],[Rider]],'R4 XCO Eagle'!$E$2:$E$126,0)),"")</f>
        <v/>
      </c>
      <c r="AB56" s="28" t="str">
        <f>_xlfn.IFNA(INDEX('R5 XCO Kinchina'!$J$2:$J$126,MATCH(Junior[[#This Row],[Rider]],'R5 XCO Kinchina'!$E$2:$E$126,0)),"")</f>
        <v/>
      </c>
      <c r="AC56" s="29">
        <f>_xlfn.IFNA(INDEX('R6 XCO Flinders'!$J$2:$J$126,MATCH(Junior[[#This Row],[Rider]],'R6 XCO Flinders'!$E$2:$E$126,0)),"")</f>
        <v>420</v>
      </c>
      <c r="AD56" s="29">
        <f>6-COUNTBLANK(Junior[[#This Row],[R1 XCM O''Hal]:[R6 XCO Flinders]])</f>
        <v>1</v>
      </c>
      <c r="AE56" s="26" cm="1">
        <f t="array" ref="AE56">IF(Junior[[#This Row],[Number of Rounds]]&lt;=5,SUM(IF(ISNA(X56:AC56),0,X56:AC56)),SUM(LARGE(X56:AC56,{1,2,3,4,5})))</f>
        <v>420</v>
      </c>
      <c r="AF56" s="32" cm="1">
        <f t="array" ref="AF56">38-SUM(IF(AE56&gt;$AE$18:$AE$79,1/COUNTIF($AE$18:$AE$79,$AE$18:$AE$79)))</f>
        <v>30</v>
      </c>
      <c r="AG56" s="20"/>
      <c r="AH56" s="20"/>
      <c r="AI56" s="20"/>
    </row>
    <row r="57" spans="1:43" ht="15.75" x14ac:dyDescent="0.25">
      <c r="A57" s="95" t="s">
        <v>865</v>
      </c>
      <c r="B57" s="106">
        <f>_xlfn.IFNA(INDEX('R1 XCM OHal'!$V$2:$V$90,MATCH(Men[[#This Row],[Rider]],'R1 XCM OHal'!$F$2:$F$90,0)),"")</f>
        <v>200</v>
      </c>
      <c r="C57" s="106">
        <f>_xlfn.IFNA(INDEX('R2 XCM Prospect'!$K$2:$K$115,MATCH(Men[[#This Row],[Rider]],'R2 XCM Prospect'!$F$2:$F$115,0)),"")</f>
        <v>296</v>
      </c>
      <c r="D57" s="106" t="str">
        <f>_xlfn.IFNA(INDEX('R3 XCM Craigburn'!$K$2:$K$126,MATCH(Men[[#This Row],[Rider]],'R3 XCM Craigburn'!$E$2:$E$126,0)),"")</f>
        <v/>
      </c>
      <c r="E57" s="106" t="str">
        <f>_xlfn.IFNA(INDEX('R4 XCO Eagle'!$J$2:$J$126,MATCH(Men[[#This Row],[Rider]],'R4 XCO Eagle'!$E$2:$E$126,0)),"")</f>
        <v/>
      </c>
      <c r="F57" s="106">
        <f>_xlfn.IFNA(INDEX('R5 XCO Kinchina'!$J$2:$J$126,MATCH(Men[[#This Row],[Rider]],'R5 XCO Kinchina'!$E$2:$E$126,0)),"")</f>
        <v>304</v>
      </c>
      <c r="G57" s="106" t="str">
        <f>_xlfn.IFNA(INDEX('R6 XCO Flinders'!$J$2:$J$126,MATCH(Men[[#This Row],[Rider]],'R6 XCO Flinders'!$E$2:$E$126,0)),"")</f>
        <v/>
      </c>
      <c r="H57" s="106">
        <f>6-COUNTBLANK(Men[[#This Row],[R1 XCM O''Hal]:[R6 XCO Flinders]])</f>
        <v>3</v>
      </c>
      <c r="I57" s="106" cm="1">
        <f t="array" ref="I57">IF(Men[[#This Row],[Number of Rounds]]&lt;=5,SUM(IF(ISNA(B57:G57),0,B57:G57)),SUM(LARGE(B57:G57,{1,2,3,4,5})))</f>
        <v>800</v>
      </c>
      <c r="J57" s="28" cm="1">
        <f t="array" ref="J57">130-SUM(IF(I57&gt;$I$18:$I$205,1/COUNTIF($I$18:$I$205,$I$18:$I$205)))</f>
        <v>38.000000000000043</v>
      </c>
      <c r="K57" s="20"/>
      <c r="L57" s="107"/>
      <c r="M57" s="109"/>
      <c r="N57" s="109"/>
      <c r="O57" s="109"/>
      <c r="P57" s="109"/>
      <c r="Q57" s="109"/>
      <c r="R57" s="109"/>
      <c r="S57" s="109"/>
      <c r="T57" s="109"/>
      <c r="U57" s="59"/>
      <c r="V57" s="20"/>
      <c r="W57" s="40" t="s">
        <v>3404</v>
      </c>
      <c r="X57" s="28" t="str">
        <f>_xlfn.IFNA(INDEX('R1 XCM OHal'!$V$2:$V$90,MATCH(Junior[[#This Row],[Rider]],'R1 XCM OHal'!$F$2:$F$90,0)),"")</f>
        <v/>
      </c>
      <c r="Y57" s="28" t="str">
        <f>_xlfn.IFNA(INDEX('R2 XCM Prospect'!$K$2:$K$115,MATCH(Junior[[#This Row],[Rider]],'R2 XCM Prospect'!$F$2:$F$115,0)),"")</f>
        <v/>
      </c>
      <c r="Z57" s="28" t="str">
        <f>_xlfn.IFNA(INDEX('R3 XCM Craigburn'!$K$2:$K$126,MATCH(Junior[[#This Row],[Rider]],'R3 XCM Craigburn'!$E$2:$E$126,0)),"")</f>
        <v/>
      </c>
      <c r="AA57" s="28">
        <f>_xlfn.IFNA(INDEX('R4 XCO Eagle'!$J$2:$J$126,MATCH(Junior[[#This Row],[Rider]],'R4 XCO Eagle'!$E$2:$E$126,0)),"")</f>
        <v>420</v>
      </c>
      <c r="AB57" s="28" t="str">
        <f>_xlfn.IFNA(INDEX('R5 XCO Kinchina'!$J$2:$J$126,MATCH(Junior[[#This Row],[Rider]],'R5 XCO Kinchina'!$E$2:$E$126,0)),"")</f>
        <v/>
      </c>
      <c r="AC57" s="29" t="str">
        <f>_xlfn.IFNA(INDEX('R6 XCO Flinders'!$J$2:$J$126,MATCH(Junior[[#This Row],[Rider]],'R6 XCO Flinders'!$E$2:$E$126,0)),"")</f>
        <v/>
      </c>
      <c r="AD57" s="29">
        <f>6-COUNTBLANK(Junior[[#This Row],[R1 XCM O''Hal]:[R6 XCO Flinders]])</f>
        <v>1</v>
      </c>
      <c r="AE57" s="26" cm="1">
        <f t="array" ref="AE57">IF(Junior[[#This Row],[Number of Rounds]]&lt;=5,SUM(IF(ISNA(X57:AC57),0,X57:AC57)),SUM(LARGE(X57:AC57,{1,2,3,4,5})))</f>
        <v>420</v>
      </c>
      <c r="AF57" s="32" cm="1">
        <f t="array" ref="AF57">38-SUM(IF(AE57&gt;$AE$18:$AE$79,1/COUNTIF($AE$18:$AE$79,$AE$18:$AE$79)))</f>
        <v>30</v>
      </c>
      <c r="AG57" s="20"/>
      <c r="AH57" s="20"/>
      <c r="AI57" s="20"/>
    </row>
    <row r="58" spans="1:43" ht="15.75" x14ac:dyDescent="0.25">
      <c r="A58" s="95" t="s">
        <v>893</v>
      </c>
      <c r="B58" s="106">
        <f>_xlfn.IFNA(INDEX('R1 XCM OHal'!$V$2:$V$90,MATCH(Men[[#This Row],[Rider]],'R1 XCM OHal'!$F$2:$F$90,0)),"")</f>
        <v>270</v>
      </c>
      <c r="C58" s="106">
        <f>_xlfn.IFNA(INDEX('R2 XCM Prospect'!$K$2:$K$115,MATCH(Men[[#This Row],[Rider]],'R2 XCM Prospect'!$F$2:$F$115,0)),"")</f>
        <v>270</v>
      </c>
      <c r="D58" s="106">
        <f>_xlfn.IFNA(INDEX('R3 XCM Craigburn'!$K$2:$K$126,MATCH(Men[[#This Row],[Rider]],'R3 XCM Craigburn'!$E$2:$E$126,0)),"")</f>
        <v>252</v>
      </c>
      <c r="E58" s="106" t="str">
        <f>_xlfn.IFNA(INDEX('R4 XCO Eagle'!$J$2:$J$126,MATCH(Men[[#This Row],[Rider]],'R4 XCO Eagle'!$E$2:$E$126,0)),"")</f>
        <v/>
      </c>
      <c r="F58" s="106" t="str">
        <f>_xlfn.IFNA(INDEX('R5 XCO Kinchina'!$J$2:$J$126,MATCH(Men[[#This Row],[Rider]],'R5 XCO Kinchina'!$E$2:$E$126,0)),"")</f>
        <v/>
      </c>
      <c r="G58" s="106" t="str">
        <f>_xlfn.IFNA(INDEX('R6 XCO Flinders'!$J$2:$J$126,MATCH(Men[[#This Row],[Rider]],'R6 XCO Flinders'!$E$2:$E$126,0)),"")</f>
        <v/>
      </c>
      <c r="H58" s="106">
        <f>6-COUNTBLANK(Men[[#This Row],[R1 XCM O''Hal]:[R6 XCO Flinders]])</f>
        <v>3</v>
      </c>
      <c r="I58" s="106" cm="1">
        <f t="array" ref="I58">IF(Men[[#This Row],[Number of Rounds]]&lt;=5,SUM(IF(ISNA(B58:G58),0,B58:G58)),SUM(LARGE(B58:G58,{1,2,3,4,5})))</f>
        <v>792</v>
      </c>
      <c r="J58" s="28" cm="1">
        <f t="array" ref="J58">130-SUM(IF(I58&gt;$I$18:$I$205,1/COUNTIF($I$18:$I$205,$I$18:$I$205)))</f>
        <v>39.000000000000043</v>
      </c>
      <c r="K58" s="20"/>
      <c r="L58" s="107"/>
      <c r="M58" s="109"/>
      <c r="N58" s="109"/>
      <c r="O58" s="109"/>
      <c r="P58" s="109"/>
      <c r="Q58" s="109"/>
      <c r="R58" s="109"/>
      <c r="S58" s="109"/>
      <c r="T58" s="109"/>
      <c r="U58" s="59"/>
      <c r="V58" s="20"/>
      <c r="W58" s="40" t="s">
        <v>4186</v>
      </c>
      <c r="X58" s="28" t="str">
        <f>_xlfn.IFNA(INDEX('R1 XCM OHal'!$V$2:$V$90,MATCH(Junior[[#This Row],[Rider]],'R1 XCM OHal'!$F$2:$F$90,0)),"")</f>
        <v/>
      </c>
      <c r="Y58" s="28" t="str">
        <f>_xlfn.IFNA(INDEX('R2 XCM Prospect'!$K$2:$K$115,MATCH(Junior[[#This Row],[Rider]],'R2 XCM Prospect'!$F$2:$F$115,0)),"")</f>
        <v/>
      </c>
      <c r="Z58" s="28" t="str">
        <f>_xlfn.IFNA(INDEX('R3 XCM Craigburn'!$K$2:$K$126,MATCH(Junior[[#This Row],[Rider]],'R3 XCM Craigburn'!$E$2:$E$126,0)),"")</f>
        <v/>
      </c>
      <c r="AA58" s="28" t="str">
        <f>_xlfn.IFNA(INDEX('R4 XCO Eagle'!$J$2:$J$126,MATCH(Junior[[#This Row],[Rider]],'R4 XCO Eagle'!$E$2:$E$126,0)),"")</f>
        <v/>
      </c>
      <c r="AB58" s="28" t="str">
        <f>_xlfn.IFNA(INDEX('R5 XCO Kinchina'!$J$2:$J$126,MATCH(Junior[[#This Row],[Rider]],'R5 XCO Kinchina'!$E$2:$E$126,0)),"")</f>
        <v/>
      </c>
      <c r="AC58" s="29">
        <f>_xlfn.IFNA(INDEX('R6 XCO Flinders'!$J$2:$J$126,MATCH(Junior[[#This Row],[Rider]],'R6 XCO Flinders'!$E$2:$E$126,0)),"")</f>
        <v>420</v>
      </c>
      <c r="AD58" s="29">
        <f>6-COUNTBLANK(Junior[[#This Row],[R1 XCM O''Hal]:[R6 XCO Flinders]])</f>
        <v>1</v>
      </c>
      <c r="AE58" s="26" cm="1">
        <f t="array" ref="AE58">IF(Junior[[#This Row],[Number of Rounds]]&lt;=5,SUM(IF(ISNA(X58:AC58),0,X58:AC58)),SUM(LARGE(X58:AC58,{1,2,3,4,5})))</f>
        <v>420</v>
      </c>
      <c r="AF58" s="32" cm="1">
        <f t="array" ref="AF58">38-SUM(IF(AE58&gt;$AE$18:$AE$79,1/COUNTIF($AE$18:$AE$79,$AE$18:$AE$79)))</f>
        <v>30</v>
      </c>
      <c r="AG58" s="20"/>
      <c r="AH58" s="20"/>
      <c r="AI58" s="20"/>
    </row>
    <row r="59" spans="1:43" ht="15.75" x14ac:dyDescent="0.25">
      <c r="A59" s="95" t="s">
        <v>3418</v>
      </c>
      <c r="B59" s="106" t="str">
        <f>_xlfn.IFNA(INDEX('R1 XCM OHal'!$V$2:$V$90,MATCH(Men[[#This Row],[Rider]],'R1 XCM OHal'!$F$2:$F$90,0)),"")</f>
        <v/>
      </c>
      <c r="C59" s="106" t="str">
        <f>_xlfn.IFNA(INDEX('R2 XCM Prospect'!$K$2:$K$115,MATCH(Men[[#This Row],[Rider]],'R2 XCM Prospect'!$F$2:$F$115,0)),"")</f>
        <v/>
      </c>
      <c r="D59" s="106" t="str">
        <f>_xlfn.IFNA(INDEX('R3 XCM Craigburn'!$K$2:$K$126,MATCH(Men[[#This Row],[Rider]],'R3 XCM Craigburn'!$E$2:$E$126,0)),"")</f>
        <v/>
      </c>
      <c r="E59" s="106">
        <f>_xlfn.IFNA(INDEX('R4 XCO Eagle'!$J$2:$J$126,MATCH(Men[[#This Row],[Rider]],'R4 XCO Eagle'!$E$2:$E$126,0)),"")</f>
        <v>280</v>
      </c>
      <c r="F59" s="106">
        <f>_xlfn.IFNA(INDEX('R5 XCO Kinchina'!$J$2:$J$126,MATCH(Men[[#This Row],[Rider]],'R5 XCO Kinchina'!$E$2:$E$126,0)),"")</f>
        <v>266</v>
      </c>
      <c r="G59" s="106">
        <f>_xlfn.IFNA(INDEX('R6 XCO Flinders'!$J$2:$J$126,MATCH(Men[[#This Row],[Rider]],'R6 XCO Flinders'!$E$2:$E$126,0)),"")</f>
        <v>244.99999999999997</v>
      </c>
      <c r="H59" s="106">
        <f>6-COUNTBLANK(Men[[#This Row],[R1 XCM O''Hal]:[R6 XCO Flinders]])</f>
        <v>3</v>
      </c>
      <c r="I59" s="106" cm="1">
        <f t="array" ref="I59">IF(Men[[#This Row],[Number of Rounds]]&lt;=5,SUM(IF(ISNA(B59:G59),0,B59:G59)),SUM(LARGE(B59:G59,{1,2,3,4,5})))</f>
        <v>791</v>
      </c>
      <c r="J59" s="28" cm="1">
        <f t="array" ref="J59">130-SUM(IF(I59&gt;$I$18:$I$205,1/COUNTIF($I$18:$I$205,$I$18:$I$205)))</f>
        <v>40.000000000000043</v>
      </c>
      <c r="K59" s="20"/>
      <c r="L59" s="107"/>
      <c r="M59" s="109"/>
      <c r="N59" s="109"/>
      <c r="O59" s="109"/>
      <c r="P59" s="109"/>
      <c r="Q59" s="109"/>
      <c r="R59" s="109"/>
      <c r="S59" s="109"/>
      <c r="T59" s="109"/>
      <c r="U59" s="59"/>
      <c r="V59" s="20"/>
      <c r="W59" s="40" t="s">
        <v>4183</v>
      </c>
      <c r="X59" s="28" t="str">
        <f>_xlfn.IFNA(INDEX('R1 XCM OHal'!$V$2:$V$90,MATCH(Junior[[#This Row],[Rider]],'R1 XCM OHal'!$F$2:$F$90,0)),"")</f>
        <v/>
      </c>
      <c r="Y59" s="28" t="str">
        <f>_xlfn.IFNA(INDEX('R2 XCM Prospect'!$K$2:$K$115,MATCH(Junior[[#This Row],[Rider]],'R2 XCM Prospect'!$F$2:$F$115,0)),"")</f>
        <v/>
      </c>
      <c r="Z59" s="28" t="str">
        <f>_xlfn.IFNA(INDEX('R3 XCM Craigburn'!$K$2:$K$126,MATCH(Junior[[#This Row],[Rider]],'R3 XCM Craigburn'!$E$2:$E$126,0)),"")</f>
        <v/>
      </c>
      <c r="AA59" s="28" t="str">
        <f>_xlfn.IFNA(INDEX('R4 XCO Eagle'!$J$2:$J$126,MATCH(Junior[[#This Row],[Rider]],'R4 XCO Eagle'!$E$2:$E$126,0)),"")</f>
        <v/>
      </c>
      <c r="AB59" s="28" t="str">
        <f>_xlfn.IFNA(INDEX('R5 XCO Kinchina'!$J$2:$J$126,MATCH(Junior[[#This Row],[Rider]],'R5 XCO Kinchina'!$E$2:$E$126,0)),"")</f>
        <v/>
      </c>
      <c r="AC59" s="29">
        <f>_xlfn.IFNA(INDEX('R6 XCO Flinders'!$J$2:$J$126,MATCH(Junior[[#This Row],[Rider]],'R6 XCO Flinders'!$E$2:$E$126,0)),"")</f>
        <v>420</v>
      </c>
      <c r="AD59" s="29">
        <f>6-COUNTBLANK(Junior[[#This Row],[R1 XCM O''Hal]:[R6 XCO Flinders]])</f>
        <v>1</v>
      </c>
      <c r="AE59" s="26" cm="1">
        <f t="array" ref="AE59">IF(Junior[[#This Row],[Number of Rounds]]&lt;=5,SUM(IF(ISNA(X59:AC59),0,X59:AC59)),SUM(LARGE(X59:AC59,{1,2,3,4,5})))</f>
        <v>420</v>
      </c>
      <c r="AF59" s="32" cm="1">
        <f t="array" ref="AF59">38-SUM(IF(AE59&gt;$AE$18:$AE$79,1/COUNTIF($AE$18:$AE$79,$AE$18:$AE$79)))</f>
        <v>30</v>
      </c>
      <c r="AG59" s="20"/>
      <c r="AH59" s="20"/>
      <c r="AI59" s="20"/>
    </row>
    <row r="60" spans="1:43" ht="15.75" x14ac:dyDescent="0.25">
      <c r="A60" s="95" t="s">
        <v>1874</v>
      </c>
      <c r="B60" s="106" t="str">
        <f>_xlfn.IFNA(INDEX('R1 XCM OHal'!$V$2:$V$90,MATCH(Men[[#This Row],[Rider]],'R1 XCM OHal'!$F$2:$F$90,0)),"")</f>
        <v/>
      </c>
      <c r="C60" s="106">
        <f>_xlfn.IFNA(INDEX('R2 XCM Prospect'!$K$2:$K$115,MATCH(Men[[#This Row],[Rider]],'R2 XCM Prospect'!$F$2:$F$115,0)),"")</f>
        <v>216</v>
      </c>
      <c r="D60" s="106" t="str">
        <f>_xlfn.IFNA(INDEX('R3 XCM Craigburn'!$K$2:$K$126,MATCH(Men[[#This Row],[Rider]],'R3 XCM Craigburn'!$E$2:$E$126,0)),"")</f>
        <v/>
      </c>
      <c r="E60" s="106">
        <f>_xlfn.IFNA(INDEX('R4 XCO Eagle'!$J$2:$J$126,MATCH(Men[[#This Row],[Rider]],'R4 XCO Eagle'!$E$2:$E$126,0)),"")</f>
        <v>280</v>
      </c>
      <c r="F60" s="106">
        <f>_xlfn.IFNA(INDEX('R5 XCO Kinchina'!$J$2:$J$126,MATCH(Men[[#This Row],[Rider]],'R5 XCO Kinchina'!$E$2:$E$126,0)),"")</f>
        <v>280</v>
      </c>
      <c r="G60" s="106" t="str">
        <f>_xlfn.IFNA(INDEX('R6 XCO Flinders'!$J$2:$J$126,MATCH(Men[[#This Row],[Rider]],'R6 XCO Flinders'!$E$2:$E$126,0)),"")</f>
        <v/>
      </c>
      <c r="H60" s="106">
        <f>6-COUNTBLANK(Men[[#This Row],[R1 XCM O''Hal]:[R6 XCO Flinders]])</f>
        <v>3</v>
      </c>
      <c r="I60" s="106" cm="1">
        <f t="array" ref="I60">IF(Men[[#This Row],[Number of Rounds]]&lt;=5,SUM(IF(ISNA(B60:G60),0,B60:G60)),SUM(LARGE(B60:G60,{1,2,3,4,5})))</f>
        <v>776</v>
      </c>
      <c r="J60" s="28" cm="1">
        <f t="array" ref="J60">130-SUM(IF(I60&gt;$I$18:$I$205,1/COUNTIF($I$18:$I$205,$I$18:$I$205)))</f>
        <v>41.000000000000057</v>
      </c>
      <c r="K60" s="20"/>
      <c r="L60" s="107"/>
      <c r="M60" s="109"/>
      <c r="N60" s="109"/>
      <c r="O60" s="109"/>
      <c r="P60" s="109"/>
      <c r="Q60" s="109"/>
      <c r="R60" s="109"/>
      <c r="S60" s="109"/>
      <c r="T60" s="109"/>
      <c r="U60" s="59"/>
      <c r="V60" s="20"/>
      <c r="W60" s="40" t="s">
        <v>4219</v>
      </c>
      <c r="X60" s="28" t="str">
        <f>_xlfn.IFNA(INDEX('R1 XCM OHal'!$V$2:$V$90,MATCH(Junior[[#This Row],[Rider]],'R1 XCM OHal'!$F$2:$F$90,0)),"")</f>
        <v/>
      </c>
      <c r="Y60" s="28" t="str">
        <f>_xlfn.IFNA(INDEX('R2 XCM Prospect'!$K$2:$K$115,MATCH(Junior[[#This Row],[Rider]],'R2 XCM Prospect'!$F$2:$F$115,0)),"")</f>
        <v/>
      </c>
      <c r="Z60" s="28" t="str">
        <f>_xlfn.IFNA(INDEX('R3 XCM Craigburn'!$K$2:$K$126,MATCH(Junior[[#This Row],[Rider]],'R3 XCM Craigburn'!$E$2:$E$126,0)),"")</f>
        <v/>
      </c>
      <c r="AA60" s="28" t="str">
        <f>_xlfn.IFNA(INDEX('R4 XCO Eagle'!$J$2:$J$126,MATCH(Junior[[#This Row],[Rider]],'R4 XCO Eagle'!$E$2:$E$126,0)),"")</f>
        <v/>
      </c>
      <c r="AB60" s="28" t="str">
        <f>_xlfn.IFNA(INDEX('R5 XCO Kinchina'!$J$2:$J$126,MATCH(Junior[[#This Row],[Rider]],'R5 XCO Kinchina'!$E$2:$E$126,0)),"")</f>
        <v/>
      </c>
      <c r="AC60" s="29">
        <f>_xlfn.IFNA(INDEX('R6 XCO Flinders'!$J$2:$J$126,MATCH(Junior[[#This Row],[Rider]],'R6 XCO Flinders'!$E$2:$E$126,0)),"")</f>
        <v>400</v>
      </c>
      <c r="AD60" s="29">
        <f>6-COUNTBLANK(Junior[[#This Row],[R1 XCM O''Hal]:[R6 XCO Flinders]])</f>
        <v>1</v>
      </c>
      <c r="AE60" s="26" cm="1">
        <f t="array" ref="AE60">IF(Junior[[#This Row],[Number of Rounds]]&lt;=5,SUM(IF(ISNA(X60:AC60),0,X60:AC60)),SUM(LARGE(X60:AC60,{1,2,3,4,5})))</f>
        <v>400</v>
      </c>
      <c r="AF60" s="32" cm="1">
        <f t="array" ref="AF60">38-SUM(IF(AE60&gt;$AE$18:$AE$79,1/COUNTIF($AE$18:$AE$79,$AE$18:$AE$79)))</f>
        <v>31</v>
      </c>
      <c r="AG60" s="20"/>
      <c r="AH60" s="20"/>
      <c r="AI60" s="20"/>
    </row>
    <row r="61" spans="1:43" ht="15.75" x14ac:dyDescent="0.25">
      <c r="A61" s="95" t="s">
        <v>848</v>
      </c>
      <c r="B61" s="106">
        <f>_xlfn.IFNA(INDEX('R1 XCM OHal'!$V$2:$V$90,MATCH(Men[[#This Row],[Rider]],'R1 XCM OHal'!$F$2:$F$90,0)),"")</f>
        <v>360</v>
      </c>
      <c r="C61" s="106" t="str">
        <f>_xlfn.IFNA(INDEX('R2 XCM Prospect'!$K$2:$K$115,MATCH(Men[[#This Row],[Rider]],'R2 XCM Prospect'!$F$2:$F$115,0)),"")</f>
        <v/>
      </c>
      <c r="D61" s="106" t="str">
        <f>_xlfn.IFNA(INDEX('R3 XCM Craigburn'!$K$2:$K$126,MATCH(Men[[#This Row],[Rider]],'R3 XCM Craigburn'!$E$2:$E$126,0)),"")</f>
        <v/>
      </c>
      <c r="E61" s="106" t="str">
        <f>_xlfn.IFNA(INDEX('R4 XCO Eagle'!$J$2:$J$126,MATCH(Men[[#This Row],[Rider]],'R4 XCO Eagle'!$E$2:$E$126,0)),"")</f>
        <v/>
      </c>
      <c r="F61" s="106">
        <f>_xlfn.IFNA(INDEX('R5 XCO Kinchina'!$J$2:$J$126,MATCH(Men[[#This Row],[Rider]],'R5 XCO Kinchina'!$E$2:$E$126,0)),"")</f>
        <v>400</v>
      </c>
      <c r="G61" s="106" t="str">
        <f>_xlfn.IFNA(INDEX('R6 XCO Flinders'!$J$2:$J$126,MATCH(Men[[#This Row],[Rider]],'R6 XCO Flinders'!$E$2:$E$126,0)),"")</f>
        <v/>
      </c>
      <c r="H61" s="106">
        <f>6-COUNTBLANK(Men[[#This Row],[R1 XCM O''Hal]:[R6 XCO Flinders]])</f>
        <v>2</v>
      </c>
      <c r="I61" s="106" cm="1">
        <f t="array" ref="I61">IF(Men[[#This Row],[Number of Rounds]]&lt;=5,SUM(IF(ISNA(B61:G61),0,B61:G61)),SUM(LARGE(B61:G61,{1,2,3,4,5})))</f>
        <v>760</v>
      </c>
      <c r="J61" s="28" cm="1">
        <f t="array" ref="J61">130-SUM(IF(I61&gt;$I$18:$I$205,1/COUNTIF($I$18:$I$205,$I$18:$I$205)))</f>
        <v>42.000000000000028</v>
      </c>
      <c r="K61" s="20"/>
      <c r="L61" s="107"/>
      <c r="M61" s="109"/>
      <c r="N61" s="109"/>
      <c r="O61" s="109"/>
      <c r="P61" s="109"/>
      <c r="Q61" s="109"/>
      <c r="R61" s="109"/>
      <c r="S61" s="109"/>
      <c r="T61" s="109"/>
      <c r="U61" s="59"/>
      <c r="V61" s="20"/>
      <c r="W61" s="40" t="s">
        <v>4073</v>
      </c>
      <c r="X61" s="28" t="str">
        <f>_xlfn.IFNA(INDEX('R1 XCM OHal'!$V$2:$V$90,MATCH(Junior[[#This Row],[Rider]],'R1 XCM OHal'!$F$2:$F$90,0)),"")</f>
        <v/>
      </c>
      <c r="Y61" s="28" t="str">
        <f>_xlfn.IFNA(INDEX('R2 XCM Prospect'!$K$2:$K$115,MATCH(Junior[[#This Row],[Rider]],'R2 XCM Prospect'!$F$2:$F$115,0)),"")</f>
        <v/>
      </c>
      <c r="Z61" s="28" t="str">
        <f>_xlfn.IFNA(INDEX('R3 XCM Craigburn'!$K$2:$K$126,MATCH(Junior[[#This Row],[Rider]],'R3 XCM Craigburn'!$E$2:$E$126,0)),"")</f>
        <v/>
      </c>
      <c r="AA61" s="28" t="str">
        <f>_xlfn.IFNA(INDEX('R4 XCO Eagle'!$J$2:$J$126,MATCH(Junior[[#This Row],[Rider]],'R4 XCO Eagle'!$E$2:$E$126,0)),"")</f>
        <v/>
      </c>
      <c r="AB61" s="28">
        <f>_xlfn.IFNA(INDEX('R5 XCO Kinchina'!$J$2:$J$126,MATCH(Junior[[#This Row],[Rider]],'R5 XCO Kinchina'!$E$2:$E$126,0)),"")</f>
        <v>400</v>
      </c>
      <c r="AC61" s="29" t="str">
        <f>_xlfn.IFNA(INDEX('R6 XCO Flinders'!$J$2:$J$126,MATCH(Junior[[#This Row],[Rider]],'R6 XCO Flinders'!$E$2:$E$126,0)),"")</f>
        <v/>
      </c>
      <c r="AD61" s="29">
        <f>6-COUNTBLANK(Junior[[#This Row],[R1 XCM O''Hal]:[R6 XCO Flinders]])</f>
        <v>1</v>
      </c>
      <c r="AE61" s="26" cm="1">
        <f t="array" ref="AE61">IF(Junior[[#This Row],[Number of Rounds]]&lt;=5,SUM(IF(ISNA(X61:AC61),0,X61:AC61)),SUM(LARGE(X61:AC61,{1,2,3,4,5})))</f>
        <v>400</v>
      </c>
      <c r="AF61" s="32" cm="1">
        <f t="array" ref="AF61">38-SUM(IF(AE61&gt;$AE$18:$AE$79,1/COUNTIF($AE$18:$AE$79,$AE$18:$AE$79)))</f>
        <v>31</v>
      </c>
      <c r="AG61" s="20"/>
      <c r="AH61" s="20"/>
      <c r="AI61" s="20"/>
    </row>
    <row r="62" spans="1:43" ht="15.75" x14ac:dyDescent="0.25">
      <c r="A62" s="95" t="s">
        <v>3428</v>
      </c>
      <c r="B62" s="106" t="str">
        <f>_xlfn.IFNA(INDEX('R1 XCM OHal'!$V$2:$V$90,MATCH(Men[[#This Row],[Rider]],'R1 XCM OHal'!$F$2:$F$90,0)),"")</f>
        <v/>
      </c>
      <c r="C62" s="106" t="str">
        <f>_xlfn.IFNA(INDEX('R2 XCM Prospect'!$K$2:$K$115,MATCH(Men[[#This Row],[Rider]],'R2 XCM Prospect'!$F$2:$F$115,0)),"")</f>
        <v/>
      </c>
      <c r="D62" s="106" t="str">
        <f>_xlfn.IFNA(INDEX('R3 XCM Craigburn'!$K$2:$K$126,MATCH(Men[[#This Row],[Rider]],'R3 XCM Craigburn'!$E$2:$E$126,0)),"")</f>
        <v/>
      </c>
      <c r="E62" s="106">
        <f>_xlfn.IFNA(INDEX('R4 XCO Eagle'!$J$2:$J$126,MATCH(Men[[#This Row],[Rider]],'R4 XCO Eagle'!$E$2:$E$126,0)),"")</f>
        <v>222</v>
      </c>
      <c r="F62" s="106">
        <f>_xlfn.IFNA(INDEX('R5 XCO Kinchina'!$J$2:$J$126,MATCH(Men[[#This Row],[Rider]],'R5 XCO Kinchina'!$E$2:$E$126,0)),"")</f>
        <v>252</v>
      </c>
      <c r="G62" s="106">
        <f>_xlfn.IFNA(INDEX('R6 XCO Flinders'!$J$2:$J$126,MATCH(Men[[#This Row],[Rider]],'R6 XCO Flinders'!$E$2:$E$126,0)),"")</f>
        <v>270</v>
      </c>
      <c r="H62" s="106">
        <f>6-COUNTBLANK(Men[[#This Row],[R1 XCM O''Hal]:[R6 XCO Flinders]])</f>
        <v>3</v>
      </c>
      <c r="I62" s="106" cm="1">
        <f t="array" ref="I62">IF(Men[[#This Row],[Number of Rounds]]&lt;=5,SUM(IF(ISNA(B62:G62),0,B62:G62)),SUM(LARGE(B62:G62,{1,2,3,4,5})))</f>
        <v>744</v>
      </c>
      <c r="J62" s="28" cm="1">
        <f t="array" ref="J62">130-SUM(IF(I62&gt;$I$18:$I$205,1/COUNTIF($I$18:$I$205,$I$18:$I$205)))</f>
        <v>43.000000000000014</v>
      </c>
      <c r="K62" s="20"/>
      <c r="L62" s="107"/>
      <c r="M62" s="109"/>
      <c r="N62" s="109"/>
      <c r="O62" s="109"/>
      <c r="P62" s="109"/>
      <c r="Q62" s="109"/>
      <c r="R62" s="109"/>
      <c r="S62" s="109"/>
      <c r="T62" s="109"/>
      <c r="U62" s="59"/>
      <c r="V62" s="20"/>
      <c r="W62" s="40" t="s">
        <v>3405</v>
      </c>
      <c r="X62" s="28" t="str">
        <f>_xlfn.IFNA(INDEX('R1 XCM OHal'!$V$2:$V$90,MATCH(Junior[[#This Row],[Rider]],'R1 XCM OHal'!$F$2:$F$90,0)),"")</f>
        <v/>
      </c>
      <c r="Y62" s="28" t="str">
        <f>_xlfn.IFNA(INDEX('R2 XCM Prospect'!$K$2:$K$115,MATCH(Junior[[#This Row],[Rider]],'R2 XCM Prospect'!$F$2:$F$115,0)),"")</f>
        <v/>
      </c>
      <c r="Z62" s="28" t="str">
        <f>_xlfn.IFNA(INDEX('R3 XCM Craigburn'!$K$2:$K$126,MATCH(Junior[[#This Row],[Rider]],'R3 XCM Craigburn'!$E$2:$E$126,0)),"")</f>
        <v/>
      </c>
      <c r="AA62" s="28">
        <f>_xlfn.IFNA(INDEX('R4 XCO Eagle'!$J$2:$J$126,MATCH(Junior[[#This Row],[Rider]],'R4 XCO Eagle'!$E$2:$E$126,0)),"")</f>
        <v>390</v>
      </c>
      <c r="AB62" s="28" t="str">
        <f>_xlfn.IFNA(INDEX('R5 XCO Kinchina'!$J$2:$J$126,MATCH(Junior[[#This Row],[Rider]],'R5 XCO Kinchina'!$E$2:$E$126,0)),"")</f>
        <v/>
      </c>
      <c r="AC62" s="29" t="str">
        <f>_xlfn.IFNA(INDEX('R6 XCO Flinders'!$J$2:$J$126,MATCH(Junior[[#This Row],[Rider]],'R6 XCO Flinders'!$E$2:$E$126,0)),"")</f>
        <v/>
      </c>
      <c r="AD62" s="29">
        <f>6-COUNTBLANK(Junior[[#This Row],[R1 XCM O''Hal]:[R6 XCO Flinders]])</f>
        <v>1</v>
      </c>
      <c r="AE62" s="26" cm="1">
        <f t="array" ref="AE62">IF(Junior[[#This Row],[Number of Rounds]]&lt;=5,SUM(IF(ISNA(X62:AC62),0,X62:AC62)),SUM(LARGE(X62:AC62,{1,2,3,4,5})))</f>
        <v>390</v>
      </c>
      <c r="AF62" s="32" cm="1">
        <f t="array" ref="AF62">38-SUM(IF(AE62&gt;$AE$18:$AE$79,1/COUNTIF($AE$18:$AE$79,$AE$18:$AE$79)))</f>
        <v>32</v>
      </c>
      <c r="AG62" s="20"/>
      <c r="AH62" s="20"/>
      <c r="AI62" s="20"/>
    </row>
    <row r="63" spans="1:43" ht="15.75" x14ac:dyDescent="0.25">
      <c r="A63" s="95" t="s">
        <v>4053</v>
      </c>
      <c r="B63" s="106" t="str">
        <f>_xlfn.IFNA(INDEX('R1 XCM OHal'!$V$2:$V$90,MATCH(Men[[#This Row],[Rider]],'R1 XCM OHal'!$F$2:$F$90,0)),"")</f>
        <v/>
      </c>
      <c r="C63" s="106" t="str">
        <f>_xlfn.IFNA(INDEX('R2 XCM Prospect'!$K$2:$K$115,MATCH(Men[[#This Row],[Rider]],'R2 XCM Prospect'!$F$2:$F$115,0)),"")</f>
        <v/>
      </c>
      <c r="D63" s="106" t="str">
        <f>_xlfn.IFNA(INDEX('R3 XCM Craigburn'!$K$2:$K$126,MATCH(Men[[#This Row],[Rider]],'R3 XCM Craigburn'!$E$2:$E$126,0)),"")</f>
        <v/>
      </c>
      <c r="E63" s="106" t="str">
        <f>_xlfn.IFNA(INDEX('R4 XCO Eagle'!$J$2:$J$126,MATCH(Men[[#This Row],[Rider]],'R4 XCO Eagle'!$E$2:$E$126,0)),"")</f>
        <v/>
      </c>
      <c r="F63" s="106">
        <f>_xlfn.IFNA(INDEX('R5 XCO Kinchina'!$J$2:$J$126,MATCH(Men[[#This Row],[Rider]],'R5 XCO Kinchina'!$E$2:$E$126,0)),"")</f>
        <v>370</v>
      </c>
      <c r="G63" s="106">
        <f>_xlfn.IFNA(INDEX('R6 XCO Flinders'!$J$2:$J$126,MATCH(Men[[#This Row],[Rider]],'R6 XCO Flinders'!$E$2:$E$126,0)),"")</f>
        <v>370</v>
      </c>
      <c r="H63" s="106">
        <f>6-COUNTBLANK(Men[[#This Row],[R1 XCM O''Hal]:[R6 XCO Flinders]])</f>
        <v>2</v>
      </c>
      <c r="I63" s="106" cm="1">
        <f t="array" ref="I63">IF(Men[[#This Row],[Number of Rounds]]&lt;=5,SUM(IF(ISNA(B63:G63),0,B63:G63)),SUM(LARGE(B63:G63,{1,2,3,4,5})))</f>
        <v>740</v>
      </c>
      <c r="J63" s="28" cm="1">
        <f t="array" ref="J63">130-SUM(IF(I63&gt;$I$18:$I$205,1/COUNTIF($I$18:$I$205,$I$18:$I$205)))</f>
        <v>44</v>
      </c>
      <c r="K63" s="20"/>
      <c r="L63" s="107"/>
      <c r="M63" s="109"/>
      <c r="N63" s="109"/>
      <c r="O63" s="109"/>
      <c r="P63" s="109"/>
      <c r="Q63" s="109"/>
      <c r="R63" s="109"/>
      <c r="S63" s="109"/>
      <c r="T63" s="109"/>
      <c r="U63" s="59"/>
      <c r="V63" s="20"/>
      <c r="W63" s="40" t="s">
        <v>3393</v>
      </c>
      <c r="X63" s="28" t="str">
        <f>_xlfn.IFNA(INDEX('R1 XCM OHal'!$V$2:$V$90,MATCH(Junior[[#This Row],[Rider]],'R1 XCM OHal'!$F$2:$F$90,0)),"")</f>
        <v/>
      </c>
      <c r="Y63" s="28" t="str">
        <f>_xlfn.IFNA(INDEX('R2 XCM Prospect'!$K$2:$K$115,MATCH(Junior[[#This Row],[Rider]],'R2 XCM Prospect'!$F$2:$F$115,0)),"")</f>
        <v/>
      </c>
      <c r="Z63" s="28" t="str">
        <f>_xlfn.IFNA(INDEX('R3 XCM Craigburn'!$K$2:$K$126,MATCH(Junior[[#This Row],[Rider]],'R3 XCM Craigburn'!$E$2:$E$126,0)),"")</f>
        <v/>
      </c>
      <c r="AA63" s="28">
        <f>_xlfn.IFNA(INDEX('R4 XCO Eagle'!$J$2:$J$126,MATCH(Junior[[#This Row],[Rider]],'R4 XCO Eagle'!$E$2:$E$126,0)),"")</f>
        <v>390</v>
      </c>
      <c r="AB63" s="28" t="str">
        <f>_xlfn.IFNA(INDEX('R5 XCO Kinchina'!$J$2:$J$126,MATCH(Junior[[#This Row],[Rider]],'R5 XCO Kinchina'!$E$2:$E$126,0)),"")</f>
        <v/>
      </c>
      <c r="AC63" s="29" t="str">
        <f>_xlfn.IFNA(INDEX('R6 XCO Flinders'!$J$2:$J$126,MATCH(Junior[[#This Row],[Rider]],'R6 XCO Flinders'!$E$2:$E$126,0)),"")</f>
        <v/>
      </c>
      <c r="AD63" s="29">
        <f>6-COUNTBLANK(Junior[[#This Row],[R1 XCM O''Hal]:[R6 XCO Flinders]])</f>
        <v>1</v>
      </c>
      <c r="AE63" s="26" cm="1">
        <f t="array" ref="AE63">IF(Junior[[#This Row],[Number of Rounds]]&lt;=5,SUM(IF(ISNA(X63:AC63),0,X63:AC63)),SUM(LARGE(X63:AC63,{1,2,3,4,5})))</f>
        <v>390</v>
      </c>
      <c r="AF63" s="32" cm="1">
        <f t="array" ref="AF63">38-SUM(IF(AE63&gt;$AE$18:$AE$79,1/COUNTIF($AE$18:$AE$79,$AE$18:$AE$79)))</f>
        <v>32</v>
      </c>
      <c r="AG63" s="20"/>
      <c r="AH63" s="20"/>
      <c r="AI63" s="20"/>
    </row>
    <row r="64" spans="1:43" ht="15.75" x14ac:dyDescent="0.25">
      <c r="A64" s="95" t="s">
        <v>852</v>
      </c>
      <c r="B64" s="106">
        <f>_xlfn.IFNA(INDEX('R1 XCM OHal'!$V$2:$V$90,MATCH(Men[[#This Row],[Rider]],'R1 XCM OHal'!$F$2:$F$90,0)),"")</f>
        <v>304</v>
      </c>
      <c r="C64" s="106">
        <f>_xlfn.IFNA(INDEX('R2 XCM Prospect'!$K$2:$K$115,MATCH(Men[[#This Row],[Rider]],'R2 XCM Prospect'!$F$2:$F$115,0)),"")</f>
        <v>200</v>
      </c>
      <c r="D64" s="106">
        <f>_xlfn.IFNA(INDEX('R3 XCM Craigburn'!$K$2:$K$126,MATCH(Men[[#This Row],[Rider]],'R3 XCM Craigburn'!$E$2:$E$126,0)),"")</f>
        <v>232</v>
      </c>
      <c r="E64" s="106" t="str">
        <f>_xlfn.IFNA(INDEX('R4 XCO Eagle'!$J$2:$J$126,MATCH(Men[[#This Row],[Rider]],'R4 XCO Eagle'!$E$2:$E$126,0)),"")</f>
        <v/>
      </c>
      <c r="F64" s="106" t="str">
        <f>_xlfn.IFNA(INDEX('R5 XCO Kinchina'!$J$2:$J$126,MATCH(Men[[#This Row],[Rider]],'R5 XCO Kinchina'!$E$2:$E$126,0)),"")</f>
        <v/>
      </c>
      <c r="G64" s="106" t="str">
        <f>_xlfn.IFNA(INDEX('R6 XCO Flinders'!$J$2:$J$126,MATCH(Men[[#This Row],[Rider]],'R6 XCO Flinders'!$E$2:$E$126,0)),"")</f>
        <v/>
      </c>
      <c r="H64" s="106">
        <f>6-COUNTBLANK(Men[[#This Row],[R1 XCM O''Hal]:[R6 XCO Flinders]])</f>
        <v>3</v>
      </c>
      <c r="I64" s="106" cm="1">
        <f t="array" ref="I64">IF(Men[[#This Row],[Number of Rounds]]&lt;=5,SUM(IF(ISNA(B64:G64),0,B64:G64)),SUM(LARGE(B64:G64,{1,2,3,4,5})))</f>
        <v>736</v>
      </c>
      <c r="J64" s="28" cm="1">
        <f t="array" ref="J64">130-SUM(IF(I64&gt;$I$18:$I$205,1/COUNTIF($I$18:$I$205,$I$18:$I$205)))</f>
        <v>45</v>
      </c>
      <c r="K64" s="20"/>
      <c r="L64" s="107"/>
      <c r="M64" s="109"/>
      <c r="N64" s="109"/>
      <c r="O64" s="109"/>
      <c r="P64" s="109"/>
      <c r="Q64" s="109"/>
      <c r="R64" s="109"/>
      <c r="S64" s="109"/>
      <c r="T64" s="109"/>
      <c r="U64" s="59"/>
      <c r="V64" s="20"/>
      <c r="W64" s="40" t="s">
        <v>3388</v>
      </c>
      <c r="X64" s="28" t="str">
        <f>_xlfn.IFNA(INDEX('R1 XCM OHal'!$V$2:$V$90,MATCH(Junior[[#This Row],[Rider]],'R1 XCM OHal'!$F$2:$F$90,0)),"")</f>
        <v/>
      </c>
      <c r="Y64" s="28" t="str">
        <f>_xlfn.IFNA(INDEX('R2 XCM Prospect'!$K$2:$K$115,MATCH(Junior[[#This Row],[Rider]],'R2 XCM Prospect'!$F$2:$F$115,0)),"")</f>
        <v/>
      </c>
      <c r="Z64" s="28" t="str">
        <f>_xlfn.IFNA(INDEX('R3 XCM Craigburn'!$K$2:$K$126,MATCH(Junior[[#This Row],[Rider]],'R3 XCM Craigburn'!$E$2:$E$126,0)),"")</f>
        <v/>
      </c>
      <c r="AA64" s="28">
        <f>_xlfn.IFNA(INDEX('R4 XCO Eagle'!$J$2:$J$126,MATCH(Junior[[#This Row],[Rider]],'R4 XCO Eagle'!$E$2:$E$126,0)),"")</f>
        <v>380</v>
      </c>
      <c r="AB64" s="28" t="str">
        <f>_xlfn.IFNA(INDEX('R5 XCO Kinchina'!$J$2:$J$126,MATCH(Junior[[#This Row],[Rider]],'R5 XCO Kinchina'!$E$2:$E$126,0)),"")</f>
        <v/>
      </c>
      <c r="AC64" s="29" t="str">
        <f>_xlfn.IFNA(INDEX('R6 XCO Flinders'!$J$2:$J$126,MATCH(Junior[[#This Row],[Rider]],'R6 XCO Flinders'!$E$2:$E$126,0)),"")</f>
        <v/>
      </c>
      <c r="AD64" s="29">
        <f>6-COUNTBLANK(Junior[[#This Row],[R1 XCM O''Hal]:[R6 XCO Flinders]])</f>
        <v>1</v>
      </c>
      <c r="AE64" s="26" cm="1">
        <f t="array" ref="AE64">IF(Junior[[#This Row],[Number of Rounds]]&lt;=5,SUM(IF(ISNA(X64:AC64),0,X64:AC64)),SUM(LARGE(X64:AC64,{1,2,3,4,5})))</f>
        <v>380</v>
      </c>
      <c r="AF64" s="32" cm="1">
        <f t="array" ref="AF64">38-SUM(IF(AE64&gt;$AE$18:$AE$79,1/COUNTIF($AE$18:$AE$79,$AE$18:$AE$79)))</f>
        <v>33</v>
      </c>
      <c r="AG64" s="20"/>
      <c r="AH64" s="20"/>
      <c r="AI64" s="20"/>
    </row>
    <row r="65" spans="1:35" ht="15.75" x14ac:dyDescent="0.25">
      <c r="A65" s="95" t="s">
        <v>885</v>
      </c>
      <c r="B65" s="106">
        <f>_xlfn.IFNA(INDEX('R1 XCM OHal'!$V$2:$V$90,MATCH(Men[[#This Row],[Rider]],'R1 XCM OHal'!$F$2:$F$90,0)),"")</f>
        <v>175</v>
      </c>
      <c r="C65" s="106">
        <f>_xlfn.IFNA(INDEX('R2 XCM Prospect'!$K$2:$K$115,MATCH(Men[[#This Row],[Rider]],'R2 XCM Prospect'!$F$2:$F$115,0)),"")</f>
        <v>266</v>
      </c>
      <c r="D65" s="106" t="str">
        <f>_xlfn.IFNA(INDEX('R3 XCM Craigburn'!$K$2:$K$126,MATCH(Men[[#This Row],[Rider]],'R3 XCM Craigburn'!$E$2:$E$126,0)),"")</f>
        <v/>
      </c>
      <c r="E65" s="106">
        <f>_xlfn.IFNA(INDEX('R4 XCO Eagle'!$J$2:$J$126,MATCH(Men[[#This Row],[Rider]],'R4 XCO Eagle'!$E$2:$E$126,0)),"")</f>
        <v>294</v>
      </c>
      <c r="F65" s="106" t="str">
        <f>_xlfn.IFNA(INDEX('R5 XCO Kinchina'!$J$2:$J$126,MATCH(Men[[#This Row],[Rider]],'R5 XCO Kinchina'!$E$2:$E$126,0)),"")</f>
        <v/>
      </c>
      <c r="G65" s="106" t="str">
        <f>_xlfn.IFNA(INDEX('R6 XCO Flinders'!$J$2:$J$126,MATCH(Men[[#This Row],[Rider]],'R6 XCO Flinders'!$E$2:$E$126,0)),"")</f>
        <v/>
      </c>
      <c r="H65" s="106">
        <f>6-COUNTBLANK(Men[[#This Row],[R1 XCM O''Hal]:[R6 XCO Flinders]])</f>
        <v>3</v>
      </c>
      <c r="I65" s="106" cm="1">
        <f t="array" ref="I65">IF(Men[[#This Row],[Number of Rounds]]&lt;=5,SUM(IF(ISNA(B65:G65),0,B65:G65)),SUM(LARGE(B65:G65,{1,2,3,4,5})))</f>
        <v>735</v>
      </c>
      <c r="J65" s="28" cm="1">
        <f t="array" ref="J65">130-SUM(IF(I65&gt;$I$18:$I$205,1/COUNTIF($I$18:$I$205,$I$18:$I$205)))</f>
        <v>46</v>
      </c>
      <c r="K65" s="20"/>
      <c r="L65" s="107"/>
      <c r="M65" s="109"/>
      <c r="N65" s="109"/>
      <c r="O65" s="109"/>
      <c r="P65" s="109"/>
      <c r="Q65" s="109"/>
      <c r="R65" s="109"/>
      <c r="S65" s="109"/>
      <c r="T65" s="109"/>
      <c r="U65" s="59"/>
      <c r="V65" s="20"/>
      <c r="W65" s="40" t="s">
        <v>4185</v>
      </c>
      <c r="X65" s="28" t="str">
        <f>_xlfn.IFNA(INDEX('R1 XCM OHal'!$V$2:$V$90,MATCH(Junior[[#This Row],[Rider]],'R1 XCM OHal'!$F$2:$F$90,0)),"")</f>
        <v/>
      </c>
      <c r="Y65" s="28" t="str">
        <f>_xlfn.IFNA(INDEX('R2 XCM Prospect'!$K$2:$K$115,MATCH(Junior[[#This Row],[Rider]],'R2 XCM Prospect'!$F$2:$F$115,0)),"")</f>
        <v/>
      </c>
      <c r="Z65" s="28" t="str">
        <f>_xlfn.IFNA(INDEX('R3 XCM Craigburn'!$K$2:$K$126,MATCH(Junior[[#This Row],[Rider]],'R3 XCM Craigburn'!$E$2:$E$126,0)),"")</f>
        <v/>
      </c>
      <c r="AA65" s="28" t="str">
        <f>_xlfn.IFNA(INDEX('R4 XCO Eagle'!$J$2:$J$126,MATCH(Junior[[#This Row],[Rider]],'R4 XCO Eagle'!$E$2:$E$126,0)),"")</f>
        <v/>
      </c>
      <c r="AB65" s="28" t="str">
        <f>_xlfn.IFNA(INDEX('R5 XCO Kinchina'!$J$2:$J$126,MATCH(Junior[[#This Row],[Rider]],'R5 XCO Kinchina'!$E$2:$E$126,0)),"")</f>
        <v/>
      </c>
      <c r="AC65" s="29">
        <f>_xlfn.IFNA(INDEX('R6 XCO Flinders'!$J$2:$J$126,MATCH(Junior[[#This Row],[Rider]],'R6 XCO Flinders'!$E$2:$E$126,0)),"")</f>
        <v>380</v>
      </c>
      <c r="AD65" s="29">
        <f>6-COUNTBLANK(Junior[[#This Row],[R1 XCM O''Hal]:[R6 XCO Flinders]])</f>
        <v>1</v>
      </c>
      <c r="AE65" s="26" cm="1">
        <f t="array" ref="AE65">IF(Junior[[#This Row],[Number of Rounds]]&lt;=5,SUM(IF(ISNA(X65:AC65),0,X65:AC65)),SUM(LARGE(X65:AC65,{1,2,3,4,5})))</f>
        <v>380</v>
      </c>
      <c r="AF65" s="32" cm="1">
        <f t="array" ref="AF65">38-SUM(IF(AE65&gt;$AE$18:$AE$79,1/COUNTIF($AE$18:$AE$79,$AE$18:$AE$79)))</f>
        <v>33</v>
      </c>
      <c r="AG65" s="20"/>
      <c r="AH65" s="20"/>
      <c r="AI65" s="20"/>
    </row>
    <row r="66" spans="1:35" ht="15.75" x14ac:dyDescent="0.25">
      <c r="A66" s="95" t="s">
        <v>4052</v>
      </c>
      <c r="B66" s="106" t="str">
        <f>_xlfn.IFNA(INDEX('R1 XCM OHal'!$V$2:$V$90,MATCH(Men[[#This Row],[Rider]],'R1 XCM OHal'!$F$2:$F$90,0)),"")</f>
        <v/>
      </c>
      <c r="C66" s="106" t="str">
        <f>_xlfn.IFNA(INDEX('R2 XCM Prospect'!$K$2:$K$115,MATCH(Men[[#This Row],[Rider]],'R2 XCM Prospect'!$F$2:$F$115,0)),"")</f>
        <v/>
      </c>
      <c r="D66" s="106" t="str">
        <f>_xlfn.IFNA(INDEX('R3 XCM Craigburn'!$K$2:$K$126,MATCH(Men[[#This Row],[Rider]],'R3 XCM Craigburn'!$E$2:$E$126,0)),"")</f>
        <v/>
      </c>
      <c r="E66" s="106" t="str">
        <f>_xlfn.IFNA(INDEX('R4 XCO Eagle'!$J$2:$J$126,MATCH(Men[[#This Row],[Rider]],'R4 XCO Eagle'!$E$2:$E$126,0)),"")</f>
        <v/>
      </c>
      <c r="F66" s="106">
        <f>_xlfn.IFNA(INDEX('R5 XCO Kinchina'!$J$2:$J$126,MATCH(Men[[#This Row],[Rider]],'R5 XCO Kinchina'!$E$2:$E$126,0)),"")</f>
        <v>380</v>
      </c>
      <c r="G66" s="106">
        <f>_xlfn.IFNA(INDEX('R6 XCO Flinders'!$J$2:$J$126,MATCH(Men[[#This Row],[Rider]],'R6 XCO Flinders'!$E$2:$E$126,0)),"")</f>
        <v>350</v>
      </c>
      <c r="H66" s="106">
        <f>6-COUNTBLANK(Men[[#This Row],[R1 XCM O''Hal]:[R6 XCO Flinders]])</f>
        <v>2</v>
      </c>
      <c r="I66" s="106" cm="1">
        <f t="array" ref="I66">IF(Men[[#This Row],[Number of Rounds]]&lt;=5,SUM(IF(ISNA(B66:G66),0,B66:G66)),SUM(LARGE(B66:G66,{1,2,3,4,5})))</f>
        <v>730</v>
      </c>
      <c r="J66" s="28" cm="1">
        <f t="array" ref="J66">130-SUM(IF(I66&gt;$I$18:$I$205,1/COUNTIF($I$18:$I$205,$I$18:$I$205)))</f>
        <v>47</v>
      </c>
      <c r="K66" s="20"/>
      <c r="L66" s="107"/>
      <c r="M66" s="109"/>
      <c r="N66" s="109"/>
      <c r="O66" s="109"/>
      <c r="P66" s="109"/>
      <c r="Q66" s="109"/>
      <c r="R66" s="109"/>
      <c r="S66" s="109"/>
      <c r="T66" s="109"/>
      <c r="U66" s="59"/>
      <c r="V66" s="20"/>
      <c r="W66" s="40" t="s">
        <v>4220</v>
      </c>
      <c r="X66" s="28" t="str">
        <f>_xlfn.IFNA(INDEX('R1 XCM OHal'!$V$2:$V$90,MATCH(Junior[[#This Row],[Rider]],'R1 XCM OHal'!$F$2:$F$90,0)),"")</f>
        <v/>
      </c>
      <c r="Y66" s="28" t="str">
        <f>_xlfn.IFNA(INDEX('R2 XCM Prospect'!$K$2:$K$115,MATCH(Junior[[#This Row],[Rider]],'R2 XCM Prospect'!$F$2:$F$115,0)),"")</f>
        <v/>
      </c>
      <c r="Z66" s="28" t="str">
        <f>_xlfn.IFNA(INDEX('R3 XCM Craigburn'!$K$2:$K$126,MATCH(Junior[[#This Row],[Rider]],'R3 XCM Craigburn'!$E$2:$E$126,0)),"")</f>
        <v/>
      </c>
      <c r="AA66" s="28" t="str">
        <f>_xlfn.IFNA(INDEX('R4 XCO Eagle'!$J$2:$J$126,MATCH(Junior[[#This Row],[Rider]],'R4 XCO Eagle'!$E$2:$E$126,0)),"")</f>
        <v/>
      </c>
      <c r="AB66" s="28" t="str">
        <f>_xlfn.IFNA(INDEX('R5 XCO Kinchina'!$J$2:$J$126,MATCH(Junior[[#This Row],[Rider]],'R5 XCO Kinchina'!$E$2:$E$126,0)),"")</f>
        <v/>
      </c>
      <c r="AC66" s="29">
        <f>_xlfn.IFNA(INDEX('R6 XCO Flinders'!$J$2:$J$126,MATCH(Junior[[#This Row],[Rider]],'R6 XCO Flinders'!$E$2:$E$126,0)),"")</f>
        <v>380</v>
      </c>
      <c r="AD66" s="29">
        <f>6-COUNTBLANK(Junior[[#This Row],[R1 XCM O''Hal]:[R6 XCO Flinders]])</f>
        <v>1</v>
      </c>
      <c r="AE66" s="26" cm="1">
        <f t="array" ref="AE66">IF(Junior[[#This Row],[Number of Rounds]]&lt;=5,SUM(IF(ISNA(X66:AC66),0,X66:AC66)),SUM(LARGE(X66:AC66,{1,2,3,4,5})))</f>
        <v>380</v>
      </c>
      <c r="AF66" s="32" cm="1">
        <f t="array" ref="AF66">38-SUM(IF(AE66&gt;$AE$18:$AE$79,1/COUNTIF($AE$18:$AE$79,$AE$18:$AE$79)))</f>
        <v>33</v>
      </c>
      <c r="AG66" s="20"/>
      <c r="AH66" s="20"/>
      <c r="AI66" s="20"/>
    </row>
    <row r="67" spans="1:35" ht="15.75" x14ac:dyDescent="0.25">
      <c r="A67" s="95" t="s">
        <v>1884</v>
      </c>
      <c r="B67" s="106" t="str">
        <f>_xlfn.IFNA(INDEX('R1 XCM OHal'!$V$2:$V$90,MATCH(Men[[#This Row],[Rider]],'R1 XCM OHal'!$F$2:$F$90,0)),"")</f>
        <v/>
      </c>
      <c r="C67" s="106">
        <f>_xlfn.IFNA(INDEX('R2 XCM Prospect'!$K$2:$K$115,MATCH(Men[[#This Row],[Rider]],'R2 XCM Prospect'!$F$2:$F$115,0)),"")</f>
        <v>251.99999999999997</v>
      </c>
      <c r="D67" s="106" t="str">
        <f>_xlfn.IFNA(INDEX('R3 XCM Craigburn'!$K$2:$K$126,MATCH(Men[[#This Row],[Rider]],'R3 XCM Craigburn'!$E$2:$E$126,0)),"")</f>
        <v/>
      </c>
      <c r="E67" s="106">
        <f>_xlfn.IFNA(INDEX('R4 XCO Eagle'!$J$2:$J$126,MATCH(Men[[#This Row],[Rider]],'R4 XCO Eagle'!$E$2:$E$126,0)),"")</f>
        <v>315</v>
      </c>
      <c r="F67" s="106" t="str">
        <f>_xlfn.IFNA(INDEX('R5 XCO Kinchina'!$J$2:$J$126,MATCH(Men[[#This Row],[Rider]],'R5 XCO Kinchina'!$E$2:$E$126,0)),"")</f>
        <v/>
      </c>
      <c r="G67" s="106">
        <f>_xlfn.IFNA(INDEX('R6 XCO Flinders'!$J$2:$J$126,MATCH(Men[[#This Row],[Rider]],'R6 XCO Flinders'!$E$2:$E$126,0)),"")</f>
        <v>150.5</v>
      </c>
      <c r="H67" s="106">
        <f>6-COUNTBLANK(Men[[#This Row],[R1 XCM O''Hal]:[R6 XCO Flinders]])</f>
        <v>3</v>
      </c>
      <c r="I67" s="106" cm="1">
        <f t="array" ref="I67">IF(Men[[#This Row],[Number of Rounds]]&lt;=5,SUM(IF(ISNA(B67:G67),0,B67:G67)),SUM(LARGE(B67:G67,{1,2,3,4,5})))</f>
        <v>717.5</v>
      </c>
      <c r="J67" s="28" cm="1">
        <f t="array" ref="J67">130-SUM(IF(I67&gt;$I$18:$I$205,1/COUNTIF($I$18:$I$205,$I$18:$I$205)))</f>
        <v>47.999999999999986</v>
      </c>
      <c r="K67" s="20"/>
      <c r="L67" s="107"/>
      <c r="M67" s="109"/>
      <c r="N67" s="109"/>
      <c r="O67" s="109"/>
      <c r="P67" s="109"/>
      <c r="Q67" s="109"/>
      <c r="R67" s="109"/>
      <c r="S67" s="109"/>
      <c r="T67" s="109"/>
      <c r="U67" s="59"/>
      <c r="V67" s="20"/>
      <c r="W67" s="40" t="s">
        <v>3394</v>
      </c>
      <c r="X67" s="28" t="str">
        <f>_xlfn.IFNA(INDEX('R1 XCM OHal'!$V$2:$V$90,MATCH(Junior[[#This Row],[Rider]],'R1 XCM OHal'!$F$2:$F$90,0)),"")</f>
        <v/>
      </c>
      <c r="Y67" s="28" t="str">
        <f>_xlfn.IFNA(INDEX('R2 XCM Prospect'!$K$2:$K$115,MATCH(Junior[[#This Row],[Rider]],'R2 XCM Prospect'!$F$2:$F$115,0)),"")</f>
        <v/>
      </c>
      <c r="Z67" s="28" t="str">
        <f>_xlfn.IFNA(INDEX('R3 XCM Craigburn'!$K$2:$K$126,MATCH(Junior[[#This Row],[Rider]],'R3 XCM Craigburn'!$E$2:$E$126,0)),"")</f>
        <v/>
      </c>
      <c r="AA67" s="28">
        <f>_xlfn.IFNA(INDEX('R4 XCO Eagle'!$J$2:$J$126,MATCH(Junior[[#This Row],[Rider]],'R4 XCO Eagle'!$E$2:$E$126,0)),"")</f>
        <v>380</v>
      </c>
      <c r="AB67" s="28" t="str">
        <f>_xlfn.IFNA(INDEX('R5 XCO Kinchina'!$J$2:$J$126,MATCH(Junior[[#This Row],[Rider]],'R5 XCO Kinchina'!$E$2:$E$126,0)),"")</f>
        <v/>
      </c>
      <c r="AC67" s="29" t="str">
        <f>_xlfn.IFNA(INDEX('R6 XCO Flinders'!$J$2:$J$126,MATCH(Junior[[#This Row],[Rider]],'R6 XCO Flinders'!$E$2:$E$126,0)),"")</f>
        <v/>
      </c>
      <c r="AD67" s="29">
        <f>6-COUNTBLANK(Junior[[#This Row],[R1 XCM O''Hal]:[R6 XCO Flinders]])</f>
        <v>1</v>
      </c>
      <c r="AE67" s="26" cm="1">
        <f t="array" ref="AE67">IF(Junior[[#This Row],[Number of Rounds]]&lt;=5,SUM(IF(ISNA(X67:AC67),0,X67:AC67)),SUM(LARGE(X67:AC67,{1,2,3,4,5})))</f>
        <v>380</v>
      </c>
      <c r="AF67" s="32" cm="1">
        <f t="array" ref="AF67">38-SUM(IF(AE67&gt;$AE$18:$AE$79,1/COUNTIF($AE$18:$AE$79,$AE$18:$AE$79)))</f>
        <v>33</v>
      </c>
      <c r="AG67" s="20"/>
      <c r="AH67" s="20"/>
      <c r="AI67" s="20"/>
    </row>
    <row r="68" spans="1:35" ht="15.75" x14ac:dyDescent="0.25">
      <c r="A68" s="95" t="s">
        <v>1885</v>
      </c>
      <c r="B68" s="106" t="str">
        <f>_xlfn.IFNA(INDEX('R1 XCM OHal'!$V$2:$V$90,MATCH(Men[[#This Row],[Rider]],'R1 XCM OHal'!$F$2:$F$90,0)),"")</f>
        <v/>
      </c>
      <c r="C68" s="106">
        <f>_xlfn.IFNA(INDEX('R2 XCM Prospect'!$K$2:$K$115,MATCH(Men[[#This Row],[Rider]],'R2 XCM Prospect'!$F$2:$F$115,0)),"")</f>
        <v>230.99999999999997</v>
      </c>
      <c r="D68" s="106">
        <f>_xlfn.IFNA(INDEX('R3 XCM Craigburn'!$K$2:$K$126,MATCH(Men[[#This Row],[Rider]],'R3 XCM Craigburn'!$E$2:$E$126,0)),"")</f>
        <v>203</v>
      </c>
      <c r="E68" s="106" t="str">
        <f>_xlfn.IFNA(INDEX('R4 XCO Eagle'!$J$2:$J$126,MATCH(Men[[#This Row],[Rider]],'R4 XCO Eagle'!$E$2:$E$126,0)),"")</f>
        <v/>
      </c>
      <c r="F68" s="106" t="str">
        <f>_xlfn.IFNA(INDEX('R5 XCO Kinchina'!$J$2:$J$126,MATCH(Men[[#This Row],[Rider]],'R5 XCO Kinchina'!$E$2:$E$126,0)),"")</f>
        <v/>
      </c>
      <c r="G68" s="106">
        <f>_xlfn.IFNA(INDEX('R6 XCO Flinders'!$J$2:$J$126,MATCH(Men[[#This Row],[Rider]],'R6 XCO Flinders'!$E$2:$E$126,0)),"")</f>
        <v>273</v>
      </c>
      <c r="H68" s="106">
        <f>6-COUNTBLANK(Men[[#This Row],[R1 XCM O''Hal]:[R6 XCO Flinders]])</f>
        <v>3</v>
      </c>
      <c r="I68" s="106" cm="1">
        <f t="array" ref="I68">IF(Men[[#This Row],[Number of Rounds]]&lt;=5,SUM(IF(ISNA(B68:G68),0,B68:G68)),SUM(LARGE(B68:G68,{1,2,3,4,5})))</f>
        <v>707</v>
      </c>
      <c r="J68" s="28" cm="1">
        <f t="array" ref="J68">130-SUM(IF(I68&gt;$I$18:$I$205,1/COUNTIF($I$18:$I$205,$I$18:$I$205)))</f>
        <v>48.999999999999986</v>
      </c>
      <c r="K68" s="20"/>
      <c r="L68" s="107"/>
      <c r="M68" s="109"/>
      <c r="N68" s="109"/>
      <c r="O68" s="109"/>
      <c r="P68" s="109"/>
      <c r="Q68" s="109"/>
      <c r="R68" s="109"/>
      <c r="S68" s="109"/>
      <c r="T68" s="109"/>
      <c r="U68" s="59"/>
      <c r="V68" s="20"/>
      <c r="W68" s="40" t="s">
        <v>4187</v>
      </c>
      <c r="X68" s="28" t="str">
        <f>_xlfn.IFNA(INDEX('R1 XCM OHal'!$V$2:$V$90,MATCH(Junior[[#This Row],[Rider]],'R1 XCM OHal'!$F$2:$F$90,0)),"")</f>
        <v/>
      </c>
      <c r="Y68" s="28" t="str">
        <f>_xlfn.IFNA(INDEX('R2 XCM Prospect'!$K$2:$K$115,MATCH(Junior[[#This Row],[Rider]],'R2 XCM Prospect'!$F$2:$F$115,0)),"")</f>
        <v/>
      </c>
      <c r="Z68" s="28" t="str">
        <f>_xlfn.IFNA(INDEX('R3 XCM Craigburn'!$K$2:$K$126,MATCH(Junior[[#This Row],[Rider]],'R3 XCM Craigburn'!$E$2:$E$126,0)),"")</f>
        <v/>
      </c>
      <c r="AA68" s="28" t="str">
        <f>_xlfn.IFNA(INDEX('R4 XCO Eagle'!$J$2:$J$126,MATCH(Junior[[#This Row],[Rider]],'R4 XCO Eagle'!$E$2:$E$126,0)),"")</f>
        <v/>
      </c>
      <c r="AB68" s="28" t="str">
        <f>_xlfn.IFNA(INDEX('R5 XCO Kinchina'!$J$2:$J$126,MATCH(Junior[[#This Row],[Rider]],'R5 XCO Kinchina'!$E$2:$E$126,0)),"")</f>
        <v/>
      </c>
      <c r="AC68" s="29">
        <f>_xlfn.IFNA(INDEX('R6 XCO Flinders'!$J$2:$J$126,MATCH(Junior[[#This Row],[Rider]],'R6 XCO Flinders'!$E$2:$E$126,0)),"")</f>
        <v>380</v>
      </c>
      <c r="AD68" s="29">
        <f>6-COUNTBLANK(Junior[[#This Row],[R1 XCM O''Hal]:[R6 XCO Flinders]])</f>
        <v>1</v>
      </c>
      <c r="AE68" s="26" cm="1">
        <f t="array" ref="AE68">IF(Junior[[#This Row],[Number of Rounds]]&lt;=5,SUM(IF(ISNA(X68:AC68),0,X68:AC68)),SUM(LARGE(X68:AC68,{1,2,3,4,5})))</f>
        <v>380</v>
      </c>
      <c r="AF68" s="32" cm="1">
        <f t="array" ref="AF68">38-SUM(IF(AE68&gt;$AE$18:$AE$79,1/COUNTIF($AE$18:$AE$79,$AE$18:$AE$79)))</f>
        <v>33</v>
      </c>
      <c r="AG68" s="20"/>
      <c r="AH68" s="20"/>
      <c r="AI68" s="20"/>
    </row>
    <row r="69" spans="1:35" ht="15.75" x14ac:dyDescent="0.25">
      <c r="A69" s="95" t="s">
        <v>1867</v>
      </c>
      <c r="B69" s="106" t="str">
        <f>_xlfn.IFNA(INDEX('R1 XCM OHal'!$V$2:$V$90,MATCH(Men[[#This Row],[Rider]],'R1 XCM OHal'!$F$2:$F$90,0)),"")</f>
        <v/>
      </c>
      <c r="C69" s="106">
        <f>_xlfn.IFNA(INDEX('R2 XCM Prospect'!$K$2:$K$115,MATCH(Men[[#This Row],[Rider]],'R2 XCM Prospect'!$F$2:$F$115,0)),"")</f>
        <v>320</v>
      </c>
      <c r="D69" s="106">
        <f>_xlfn.IFNA(INDEX('R3 XCM Craigburn'!$K$2:$K$126,MATCH(Men[[#This Row],[Rider]],'R3 XCM Craigburn'!$E$2:$E$126,0)),"")</f>
        <v>360</v>
      </c>
      <c r="E69" s="106" t="str">
        <f>_xlfn.IFNA(INDEX('R4 XCO Eagle'!$J$2:$J$126,MATCH(Men[[#This Row],[Rider]],'R4 XCO Eagle'!$E$2:$E$126,0)),"")</f>
        <v/>
      </c>
      <c r="F69" s="106" t="str">
        <f>_xlfn.IFNA(INDEX('R5 XCO Kinchina'!$J$2:$J$126,MATCH(Men[[#This Row],[Rider]],'R5 XCO Kinchina'!$E$2:$E$126,0)),"")</f>
        <v/>
      </c>
      <c r="G69" s="106" t="str">
        <f>_xlfn.IFNA(INDEX('R6 XCO Flinders'!$J$2:$J$126,MATCH(Men[[#This Row],[Rider]],'R6 XCO Flinders'!$E$2:$E$126,0)),"")</f>
        <v/>
      </c>
      <c r="H69" s="106">
        <f>6-COUNTBLANK(Men[[#This Row],[R1 XCM O''Hal]:[R6 XCO Flinders]])</f>
        <v>2</v>
      </c>
      <c r="I69" s="106" cm="1">
        <f t="array" ref="I69">IF(Men[[#This Row],[Number of Rounds]]&lt;=5,SUM(IF(ISNA(B69:G69),0,B69:G69)),SUM(LARGE(B69:G69,{1,2,3,4,5})))</f>
        <v>680</v>
      </c>
      <c r="J69" s="28" cm="1">
        <f t="array" ref="J69">130-SUM(IF(I69&gt;$I$18:$I$205,1/COUNTIF($I$18:$I$205,$I$18:$I$205)))</f>
        <v>49.999999999999972</v>
      </c>
      <c r="K69" s="20"/>
      <c r="L69" s="107"/>
      <c r="M69" s="109"/>
      <c r="N69" s="109"/>
      <c r="O69" s="109"/>
      <c r="P69" s="109"/>
      <c r="Q69" s="109"/>
      <c r="R69" s="109"/>
      <c r="S69" s="109"/>
      <c r="T69" s="109"/>
      <c r="U69" s="59"/>
      <c r="V69" s="20"/>
      <c r="W69" s="40" t="s">
        <v>4043</v>
      </c>
      <c r="X69" s="28" t="str">
        <f>_xlfn.IFNA(INDEX('R1 XCM OHal'!$V$2:$V$90,MATCH(Junior[[#This Row],[Rider]],'R1 XCM OHal'!$F$2:$F$90,0)),"")</f>
        <v/>
      </c>
      <c r="Y69" s="28" t="str">
        <f>_xlfn.IFNA(INDEX('R2 XCM Prospect'!$K$2:$K$115,MATCH(Junior[[#This Row],[Rider]],'R2 XCM Prospect'!$F$2:$F$115,0)),"")</f>
        <v/>
      </c>
      <c r="Z69" s="28" t="str">
        <f>_xlfn.IFNA(INDEX('R3 XCM Craigburn'!$K$2:$K$126,MATCH(Junior[[#This Row],[Rider]],'R3 XCM Craigburn'!$E$2:$E$126,0)),"")</f>
        <v/>
      </c>
      <c r="AA69" s="28" t="str">
        <f>_xlfn.IFNA(INDEX('R4 XCO Eagle'!$J$2:$J$126,MATCH(Junior[[#This Row],[Rider]],'R4 XCO Eagle'!$E$2:$E$126,0)),"")</f>
        <v/>
      </c>
      <c r="AB69" s="28">
        <f>_xlfn.IFNA(INDEX('R5 XCO Kinchina'!$J$2:$J$126,MATCH(Junior[[#This Row],[Rider]],'R5 XCO Kinchina'!$E$2:$E$126,0)),"")</f>
        <v>380</v>
      </c>
      <c r="AC69" s="29" t="str">
        <f>_xlfn.IFNA(INDEX('R6 XCO Flinders'!$J$2:$J$126,MATCH(Junior[[#This Row],[Rider]],'R6 XCO Flinders'!$E$2:$E$126,0)),"")</f>
        <v/>
      </c>
      <c r="AD69" s="29">
        <f>6-COUNTBLANK(Junior[[#This Row],[R1 XCM O''Hal]:[R6 XCO Flinders]])</f>
        <v>1</v>
      </c>
      <c r="AE69" s="26" cm="1">
        <f t="array" ref="AE69">IF(Junior[[#This Row],[Number of Rounds]]&lt;=5,SUM(IF(ISNA(X69:AC69),0,X69:AC69)),SUM(LARGE(X69:AC69,{1,2,3,4,5})))</f>
        <v>380</v>
      </c>
      <c r="AF69" s="32" cm="1">
        <f t="array" ref="AF69">38-SUM(IF(AE69&gt;$AE$18:$AE$79,1/COUNTIF($AE$18:$AE$79,$AE$18:$AE$79)))</f>
        <v>33</v>
      </c>
      <c r="AG69" s="20"/>
      <c r="AH69" s="20"/>
      <c r="AI69" s="20"/>
    </row>
    <row r="70" spans="1:35" ht="15.75" x14ac:dyDescent="0.25">
      <c r="A70" s="95" t="s">
        <v>2882</v>
      </c>
      <c r="B70" s="106" t="str">
        <f>_xlfn.IFNA(INDEX('R1 XCM OHal'!$V$2:$V$90,MATCH(Men[[#This Row],[Rider]],'R1 XCM OHal'!$F$2:$F$90,0)),"")</f>
        <v/>
      </c>
      <c r="C70" s="106" t="str">
        <f>_xlfn.IFNA(INDEX('R2 XCM Prospect'!$K$2:$K$115,MATCH(Men[[#This Row],[Rider]],'R2 XCM Prospect'!$F$2:$F$115,0)),"")</f>
        <v/>
      </c>
      <c r="D70" s="106">
        <f>_xlfn.IFNA(INDEX('R3 XCM Craigburn'!$K$2:$K$126,MATCH(Men[[#This Row],[Rider]],'R3 XCM Craigburn'!$E$2:$E$126,0)),"")</f>
        <v>234</v>
      </c>
      <c r="E70" s="106" t="str">
        <f>_xlfn.IFNA(INDEX('R4 XCO Eagle'!$J$2:$J$126,MATCH(Men[[#This Row],[Rider]],'R4 XCO Eagle'!$E$2:$E$126,0)),"")</f>
        <v/>
      </c>
      <c r="F70" s="106">
        <f>_xlfn.IFNA(INDEX('R5 XCO Kinchina'!$J$2:$J$126,MATCH(Men[[#This Row],[Rider]],'R5 XCO Kinchina'!$E$2:$E$126,0)),"")</f>
        <v>222</v>
      </c>
      <c r="G70" s="106">
        <f>_xlfn.IFNA(INDEX('R6 XCO Flinders'!$J$2:$J$126,MATCH(Men[[#This Row],[Rider]],'R6 XCO Flinders'!$E$2:$E$126,0)),"")</f>
        <v>222</v>
      </c>
      <c r="H70" s="106">
        <f>6-COUNTBLANK(Men[[#This Row],[R1 XCM O''Hal]:[R6 XCO Flinders]])</f>
        <v>3</v>
      </c>
      <c r="I70" s="106" cm="1">
        <f t="array" ref="I70">IF(Men[[#This Row],[Number of Rounds]]&lt;=5,SUM(IF(ISNA(B70:G70),0,B70:G70)),SUM(LARGE(B70:G70,{1,2,3,4,5})))</f>
        <v>678</v>
      </c>
      <c r="J70" s="28" cm="1">
        <f t="array" ref="J70">130-SUM(IF(I70&gt;$I$18:$I$205,1/COUNTIF($I$18:$I$205,$I$18:$I$205)))</f>
        <v>51</v>
      </c>
      <c r="K70" s="20"/>
      <c r="L70" s="107"/>
      <c r="M70" s="109"/>
      <c r="N70" s="109"/>
      <c r="O70" s="109"/>
      <c r="P70" s="109"/>
      <c r="Q70" s="109"/>
      <c r="R70" s="109"/>
      <c r="S70" s="109"/>
      <c r="T70" s="109"/>
      <c r="U70" s="59"/>
      <c r="V70" s="20"/>
      <c r="W70" s="40" t="s">
        <v>4188</v>
      </c>
      <c r="X70" s="28" t="str">
        <f>_xlfn.IFNA(INDEX('R1 XCM OHal'!$V$2:$V$90,MATCH(Junior[[#This Row],[Rider]],'R1 XCM OHal'!$F$2:$F$90,0)),"")</f>
        <v/>
      </c>
      <c r="Y70" s="28" t="str">
        <f>_xlfn.IFNA(INDEX('R2 XCM Prospect'!$K$2:$K$115,MATCH(Junior[[#This Row],[Rider]],'R2 XCM Prospect'!$F$2:$F$115,0)),"")</f>
        <v/>
      </c>
      <c r="Z70" s="28" t="str">
        <f>_xlfn.IFNA(INDEX('R3 XCM Craigburn'!$K$2:$K$126,MATCH(Junior[[#This Row],[Rider]],'R3 XCM Craigburn'!$E$2:$E$126,0)),"")</f>
        <v/>
      </c>
      <c r="AA70" s="28" t="str">
        <f>_xlfn.IFNA(INDEX('R4 XCO Eagle'!$J$2:$J$126,MATCH(Junior[[#This Row],[Rider]],'R4 XCO Eagle'!$E$2:$E$126,0)),"")</f>
        <v/>
      </c>
      <c r="AB70" s="28" t="str">
        <f>_xlfn.IFNA(INDEX('R5 XCO Kinchina'!$J$2:$J$126,MATCH(Junior[[#This Row],[Rider]],'R5 XCO Kinchina'!$E$2:$E$126,0)),"")</f>
        <v/>
      </c>
      <c r="AC70" s="29">
        <f>_xlfn.IFNA(INDEX('R6 XCO Flinders'!$J$2:$J$126,MATCH(Junior[[#This Row],[Rider]],'R6 XCO Flinders'!$E$2:$E$126,0)),"")</f>
        <v>370</v>
      </c>
      <c r="AD70" s="29">
        <f>6-COUNTBLANK(Junior[[#This Row],[R1 XCM O''Hal]:[R6 XCO Flinders]])</f>
        <v>1</v>
      </c>
      <c r="AE70" s="26" cm="1">
        <f t="array" ref="AE70">IF(Junior[[#This Row],[Number of Rounds]]&lt;=5,SUM(IF(ISNA(X70:AC70),0,X70:AC70)),SUM(LARGE(X70:AC70,{1,2,3,4,5})))</f>
        <v>370</v>
      </c>
      <c r="AF70" s="32" cm="1">
        <f t="array" ref="AF70">38-SUM(IF(AE70&gt;$AE$18:$AE$79,1/COUNTIF($AE$18:$AE$79,$AE$18:$AE$79)))</f>
        <v>34</v>
      </c>
      <c r="AG70" s="20"/>
      <c r="AH70" s="20"/>
      <c r="AI70" s="20"/>
    </row>
    <row r="71" spans="1:35" ht="15.75" x14ac:dyDescent="0.25">
      <c r="A71" s="95" t="s">
        <v>3424</v>
      </c>
      <c r="B71" s="106" t="str">
        <f>_xlfn.IFNA(INDEX('R1 XCM OHal'!$V$2:$V$90,MATCH(Men[[#This Row],[Rider]],'R1 XCM OHal'!$F$2:$F$90,0)),"")</f>
        <v/>
      </c>
      <c r="C71" s="106" t="str">
        <f>_xlfn.IFNA(INDEX('R2 XCM Prospect'!$K$2:$K$115,MATCH(Men[[#This Row],[Rider]],'R2 XCM Prospect'!$F$2:$F$115,0)),"")</f>
        <v/>
      </c>
      <c r="D71" s="106" t="str">
        <f>_xlfn.IFNA(INDEX('R3 XCM Craigburn'!$K$2:$K$126,MATCH(Men[[#This Row],[Rider]],'R3 XCM Craigburn'!$E$2:$E$126,0)),"")</f>
        <v/>
      </c>
      <c r="E71" s="106">
        <f>_xlfn.IFNA(INDEX('R4 XCO Eagle'!$J$2:$J$126,MATCH(Men[[#This Row],[Rider]],'R4 XCO Eagle'!$E$2:$E$126,0)),"")</f>
        <v>300</v>
      </c>
      <c r="F71" s="106">
        <f>_xlfn.IFNA(INDEX('R5 XCO Kinchina'!$J$2:$J$126,MATCH(Men[[#This Row],[Rider]],'R5 XCO Kinchina'!$E$2:$E$126,0)),"")</f>
        <v>350</v>
      </c>
      <c r="G71" s="106" t="str">
        <f>_xlfn.IFNA(INDEX('R6 XCO Flinders'!$J$2:$J$126,MATCH(Men[[#This Row],[Rider]],'R6 XCO Flinders'!$E$2:$E$126,0)),"")</f>
        <v/>
      </c>
      <c r="H71" s="106">
        <f>6-COUNTBLANK(Men[[#This Row],[R1 XCM O''Hal]:[R6 XCO Flinders]])</f>
        <v>2</v>
      </c>
      <c r="I71" s="106" cm="1">
        <f t="array" ref="I71">IF(Men[[#This Row],[Number of Rounds]]&lt;=5,SUM(IF(ISNA(B71:G71),0,B71:G71)),SUM(LARGE(B71:G71,{1,2,3,4,5})))</f>
        <v>650</v>
      </c>
      <c r="J71" s="28" cm="1">
        <f t="array" ref="J71">130-SUM(IF(I71&gt;$I$18:$I$205,1/COUNTIF($I$18:$I$205,$I$18:$I$205)))</f>
        <v>52</v>
      </c>
      <c r="K71" s="20"/>
      <c r="L71" s="107"/>
      <c r="M71" s="109"/>
      <c r="N71" s="109"/>
      <c r="O71" s="109"/>
      <c r="P71" s="109"/>
      <c r="Q71" s="109"/>
      <c r="R71" s="109"/>
      <c r="S71" s="109"/>
      <c r="T71" s="109"/>
      <c r="U71" s="59"/>
      <c r="V71" s="20"/>
      <c r="W71" s="40" t="s">
        <v>4044</v>
      </c>
      <c r="X71" s="28" t="str">
        <f>_xlfn.IFNA(INDEX('R1 XCM OHal'!$V$2:$V$90,MATCH(Junior[[#This Row],[Rider]],'R1 XCM OHal'!$F$2:$F$90,0)),"")</f>
        <v/>
      </c>
      <c r="Y71" s="28" t="str">
        <f>_xlfn.IFNA(INDEX('R2 XCM Prospect'!$K$2:$K$115,MATCH(Junior[[#This Row],[Rider]],'R2 XCM Prospect'!$F$2:$F$115,0)),"")</f>
        <v/>
      </c>
      <c r="Z71" s="28" t="str">
        <f>_xlfn.IFNA(INDEX('R3 XCM Craigburn'!$K$2:$K$126,MATCH(Junior[[#This Row],[Rider]],'R3 XCM Craigburn'!$E$2:$E$126,0)),"")</f>
        <v/>
      </c>
      <c r="AA71" s="28" t="str">
        <f>_xlfn.IFNA(INDEX('R4 XCO Eagle'!$J$2:$J$126,MATCH(Junior[[#This Row],[Rider]],'R4 XCO Eagle'!$E$2:$E$126,0)),"")</f>
        <v/>
      </c>
      <c r="AB71" s="28">
        <f>_xlfn.IFNA(INDEX('R5 XCO Kinchina'!$J$2:$J$126,MATCH(Junior[[#This Row],[Rider]],'R5 XCO Kinchina'!$E$2:$E$126,0)),"")</f>
        <v>370</v>
      </c>
      <c r="AC71" s="29" t="str">
        <f>_xlfn.IFNA(INDEX('R6 XCO Flinders'!$J$2:$J$126,MATCH(Junior[[#This Row],[Rider]],'R6 XCO Flinders'!$E$2:$E$126,0)),"")</f>
        <v/>
      </c>
      <c r="AD71" s="29">
        <f>6-COUNTBLANK(Junior[[#This Row],[R1 XCM O''Hal]:[R6 XCO Flinders]])</f>
        <v>1</v>
      </c>
      <c r="AE71" s="26" cm="1">
        <f t="array" ref="AE71">IF(Junior[[#This Row],[Number of Rounds]]&lt;=5,SUM(IF(ISNA(X71:AC71),0,X71:AC71)),SUM(LARGE(X71:AC71,{1,2,3,4,5})))</f>
        <v>370</v>
      </c>
      <c r="AF71" s="32" cm="1">
        <f t="array" ref="AF71">38-SUM(IF(AE71&gt;$AE$18:$AE$79,1/COUNTIF($AE$18:$AE$79,$AE$18:$AE$79)))</f>
        <v>34</v>
      </c>
      <c r="AG71" s="20"/>
      <c r="AH71" s="20"/>
      <c r="AI71" s="20"/>
    </row>
    <row r="72" spans="1:35" ht="15.75" x14ac:dyDescent="0.25">
      <c r="A72" s="95" t="s">
        <v>867</v>
      </c>
      <c r="B72" s="106">
        <f>_xlfn.IFNA(INDEX('R1 XCM OHal'!$V$2:$V$90,MATCH(Men[[#This Row],[Rider]],'R1 XCM OHal'!$F$2:$F$90,0)),"")</f>
        <v>350</v>
      </c>
      <c r="C72" s="106">
        <f>_xlfn.IFNA(INDEX('R2 XCM Prospect'!$K$2:$K$115,MATCH(Men[[#This Row],[Rider]],'R2 XCM Prospect'!$F$2:$F$115,0)),"")</f>
        <v>288</v>
      </c>
      <c r="D72" s="106" t="str">
        <f>_xlfn.IFNA(INDEX('R3 XCM Craigburn'!$K$2:$K$126,MATCH(Men[[#This Row],[Rider]],'R3 XCM Craigburn'!$E$2:$E$126,0)),"")</f>
        <v/>
      </c>
      <c r="E72" s="106" t="str">
        <f>_xlfn.IFNA(INDEX('R4 XCO Eagle'!$J$2:$J$126,MATCH(Men[[#This Row],[Rider]],'R4 XCO Eagle'!$E$2:$E$126,0)),"")</f>
        <v/>
      </c>
      <c r="F72" s="106" t="str">
        <f>_xlfn.IFNA(INDEX('R5 XCO Kinchina'!$J$2:$J$126,MATCH(Men[[#This Row],[Rider]],'R5 XCO Kinchina'!$E$2:$E$126,0)),"")</f>
        <v/>
      </c>
      <c r="G72" s="106" t="str">
        <f>_xlfn.IFNA(INDEX('R6 XCO Flinders'!$J$2:$J$126,MATCH(Men[[#This Row],[Rider]],'R6 XCO Flinders'!$E$2:$E$126,0)),"")</f>
        <v/>
      </c>
      <c r="H72" s="106">
        <f>6-COUNTBLANK(Men[[#This Row],[R1 XCM O''Hal]:[R6 XCO Flinders]])</f>
        <v>2</v>
      </c>
      <c r="I72" s="106" cm="1">
        <f t="array" ref="I72">IF(Men[[#This Row],[Number of Rounds]]&lt;=5,SUM(IF(ISNA(B72:G72),0,B72:G72)),SUM(LARGE(B72:G72,{1,2,3,4,5})))</f>
        <v>638</v>
      </c>
      <c r="J72" s="28" cm="1">
        <f t="array" ref="J72">130-SUM(IF(I72&gt;$I$18:$I$205,1/COUNTIF($I$18:$I$205,$I$18:$I$205)))</f>
        <v>52.999999999999986</v>
      </c>
      <c r="K72" s="20"/>
      <c r="L72" s="107"/>
      <c r="M72" s="109"/>
      <c r="N72" s="109"/>
      <c r="O72" s="109"/>
      <c r="P72" s="109"/>
      <c r="Q72" s="109"/>
      <c r="R72" s="109"/>
      <c r="S72" s="109"/>
      <c r="T72" s="109"/>
      <c r="U72" s="59"/>
      <c r="V72" s="20"/>
      <c r="W72" s="40" t="s">
        <v>4039</v>
      </c>
      <c r="X72" s="28" t="str">
        <f>_xlfn.IFNA(INDEX('R1 XCM OHal'!$V$2:$V$90,MATCH(Junior[[#This Row],[Rider]],'R1 XCM OHal'!$F$2:$F$90,0)),"")</f>
        <v/>
      </c>
      <c r="Y72" s="28" t="str">
        <f>_xlfn.IFNA(INDEX('R2 XCM Prospect'!$K$2:$K$115,MATCH(Junior[[#This Row],[Rider]],'R2 XCM Prospect'!$F$2:$F$115,0)),"")</f>
        <v/>
      </c>
      <c r="Z72" s="28" t="str">
        <f>_xlfn.IFNA(INDEX('R3 XCM Craigburn'!$K$2:$K$126,MATCH(Junior[[#This Row],[Rider]],'R3 XCM Craigburn'!$E$2:$E$126,0)),"")</f>
        <v/>
      </c>
      <c r="AA72" s="28" t="str">
        <f>_xlfn.IFNA(INDEX('R4 XCO Eagle'!$J$2:$J$126,MATCH(Junior[[#This Row],[Rider]],'R4 XCO Eagle'!$E$2:$E$126,0)),"")</f>
        <v/>
      </c>
      <c r="AB72" s="28">
        <f>_xlfn.IFNA(INDEX('R5 XCO Kinchina'!$J$2:$J$126,MATCH(Junior[[#This Row],[Rider]],'R5 XCO Kinchina'!$E$2:$E$126,0)),"")</f>
        <v>370</v>
      </c>
      <c r="AC72" s="29" t="str">
        <f>_xlfn.IFNA(INDEX('R6 XCO Flinders'!$J$2:$J$126,MATCH(Junior[[#This Row],[Rider]],'R6 XCO Flinders'!$E$2:$E$126,0)),"")</f>
        <v/>
      </c>
      <c r="AD72" s="29">
        <f>6-COUNTBLANK(Junior[[#This Row],[R1 XCM O''Hal]:[R6 XCO Flinders]])</f>
        <v>1</v>
      </c>
      <c r="AE72" s="26" cm="1">
        <f t="array" ref="AE72">IF(Junior[[#This Row],[Number of Rounds]]&lt;=5,SUM(IF(ISNA(X72:AC72),0,X72:AC72)),SUM(LARGE(X72:AC72,{1,2,3,4,5})))</f>
        <v>370</v>
      </c>
      <c r="AF72" s="32" cm="1">
        <f t="array" ref="AF72">38-SUM(IF(AE72&gt;$AE$18:$AE$79,1/COUNTIF($AE$18:$AE$79,$AE$18:$AE$79)))</f>
        <v>34</v>
      </c>
      <c r="AG72" s="20"/>
      <c r="AH72" s="20"/>
      <c r="AI72" s="20"/>
    </row>
    <row r="73" spans="1:35" ht="15.75" x14ac:dyDescent="0.25">
      <c r="A73" s="95" t="s">
        <v>2886</v>
      </c>
      <c r="B73" s="106" t="str">
        <f>_xlfn.IFNA(INDEX('R1 XCM OHal'!$V$2:$V$90,MATCH(Men[[#This Row],[Rider]],'R1 XCM OHal'!$F$2:$F$90,0)),"")</f>
        <v/>
      </c>
      <c r="C73" s="106" t="str">
        <f>_xlfn.IFNA(INDEX('R2 XCM Prospect'!$K$2:$K$115,MATCH(Men[[#This Row],[Rider]],'R2 XCM Prospect'!$F$2:$F$115,0)),"")</f>
        <v/>
      </c>
      <c r="D73" s="106">
        <f>_xlfn.IFNA(INDEX('R3 XCM Craigburn'!$K$2:$K$126,MATCH(Men[[#This Row],[Rider]],'R3 XCM Craigburn'!$E$2:$E$126,0)),"")</f>
        <v>210</v>
      </c>
      <c r="E73" s="106">
        <f>_xlfn.IFNA(INDEX('R4 XCO Eagle'!$J$2:$J$126,MATCH(Men[[#This Row],[Rider]],'R4 XCO Eagle'!$E$2:$E$126,0)),"")</f>
        <v>204</v>
      </c>
      <c r="F73" s="106" t="str">
        <f>_xlfn.IFNA(INDEX('R5 XCO Kinchina'!$J$2:$J$126,MATCH(Men[[#This Row],[Rider]],'R5 XCO Kinchina'!$E$2:$E$126,0)),"")</f>
        <v/>
      </c>
      <c r="G73" s="106">
        <f>_xlfn.IFNA(INDEX('R6 XCO Flinders'!$J$2:$J$126,MATCH(Men[[#This Row],[Rider]],'R6 XCO Flinders'!$E$2:$E$126,0)),"")</f>
        <v>216</v>
      </c>
      <c r="H73" s="106">
        <f>6-COUNTBLANK(Men[[#This Row],[R1 XCM O''Hal]:[R6 XCO Flinders]])</f>
        <v>3</v>
      </c>
      <c r="I73" s="106" cm="1">
        <f t="array" ref="I73">IF(Men[[#This Row],[Number of Rounds]]&lt;=5,SUM(IF(ISNA(B73:G73),0,B73:G73)),SUM(LARGE(B73:G73,{1,2,3,4,5})))</f>
        <v>630</v>
      </c>
      <c r="J73" s="28" cm="1">
        <f t="array" ref="J73">130-SUM(IF(I73&gt;$I$18:$I$205,1/COUNTIF($I$18:$I$205,$I$18:$I$205)))</f>
        <v>53.999999999999986</v>
      </c>
      <c r="K73" s="20"/>
      <c r="L73" s="107"/>
      <c r="M73" s="109"/>
      <c r="N73" s="109"/>
      <c r="O73" s="109"/>
      <c r="P73" s="109"/>
      <c r="Q73" s="109"/>
      <c r="R73" s="109"/>
      <c r="S73" s="109"/>
      <c r="T73" s="109"/>
      <c r="U73" s="59"/>
      <c r="V73" s="20"/>
      <c r="W73" s="40" t="s">
        <v>4040</v>
      </c>
      <c r="X73" s="28" t="str">
        <f>_xlfn.IFNA(INDEX('R1 XCM OHal'!$V$2:$V$90,MATCH(Junior[[#This Row],[Rider]],'R1 XCM OHal'!$F$2:$F$90,0)),"")</f>
        <v/>
      </c>
      <c r="Y73" s="28" t="str">
        <f>_xlfn.IFNA(INDEX('R2 XCM Prospect'!$K$2:$K$115,MATCH(Junior[[#This Row],[Rider]],'R2 XCM Prospect'!$F$2:$F$115,0)),"")</f>
        <v/>
      </c>
      <c r="Z73" s="28" t="str">
        <f>_xlfn.IFNA(INDEX('R3 XCM Craigburn'!$K$2:$K$126,MATCH(Junior[[#This Row],[Rider]],'R3 XCM Craigburn'!$E$2:$E$126,0)),"")</f>
        <v/>
      </c>
      <c r="AA73" s="28" t="str">
        <f>_xlfn.IFNA(INDEX('R4 XCO Eagle'!$J$2:$J$126,MATCH(Junior[[#This Row],[Rider]],'R4 XCO Eagle'!$E$2:$E$126,0)),"")</f>
        <v/>
      </c>
      <c r="AB73" s="28">
        <f>_xlfn.IFNA(INDEX('R5 XCO Kinchina'!$J$2:$J$126,MATCH(Junior[[#This Row],[Rider]],'R5 XCO Kinchina'!$E$2:$E$126,0)),"")</f>
        <v>360</v>
      </c>
      <c r="AC73" s="29" t="str">
        <f>_xlfn.IFNA(INDEX('R6 XCO Flinders'!$J$2:$J$126,MATCH(Junior[[#This Row],[Rider]],'R6 XCO Flinders'!$E$2:$E$126,0)),"")</f>
        <v/>
      </c>
      <c r="AD73" s="29">
        <f>6-COUNTBLANK(Junior[[#This Row],[R1 XCM O''Hal]:[R6 XCO Flinders]])</f>
        <v>1</v>
      </c>
      <c r="AE73" s="26" cm="1">
        <f t="array" ref="AE73">IF(Junior[[#This Row],[Number of Rounds]]&lt;=5,SUM(IF(ISNA(X73:AC73),0,X73:AC73)),SUM(LARGE(X73:AC73,{1,2,3,4,5})))</f>
        <v>360</v>
      </c>
      <c r="AF73" s="32" cm="1">
        <f t="array" ref="AF73">38-SUM(IF(AE73&gt;$AE$18:$AE$79,1/COUNTIF($AE$18:$AE$79,$AE$18:$AE$79)))</f>
        <v>35</v>
      </c>
      <c r="AG73" s="20"/>
      <c r="AH73" s="20"/>
      <c r="AI73" s="20"/>
    </row>
    <row r="74" spans="1:35" ht="15.75" x14ac:dyDescent="0.25">
      <c r="A74" s="95" t="s">
        <v>4060</v>
      </c>
      <c r="B74" s="106" t="str">
        <f>_xlfn.IFNA(INDEX('R1 XCM OHal'!$V$2:$V$90,MATCH(Men[[#This Row],[Rider]],'R1 XCM OHal'!$F$2:$F$90,0)),"")</f>
        <v/>
      </c>
      <c r="C74" s="106" t="str">
        <f>_xlfn.IFNA(INDEX('R2 XCM Prospect'!$K$2:$K$115,MATCH(Men[[#This Row],[Rider]],'R2 XCM Prospect'!$F$2:$F$115,0)),"")</f>
        <v/>
      </c>
      <c r="D74" s="106" t="str">
        <f>_xlfn.IFNA(INDEX('R3 XCM Craigburn'!$K$2:$K$126,MATCH(Men[[#This Row],[Rider]],'R3 XCM Craigburn'!$E$2:$E$126,0)),"")</f>
        <v/>
      </c>
      <c r="E74" s="106" t="str">
        <f>_xlfn.IFNA(INDEX('R4 XCO Eagle'!$J$2:$J$126,MATCH(Men[[#This Row],[Rider]],'R4 XCO Eagle'!$E$2:$E$126,0)),"")</f>
        <v/>
      </c>
      <c r="F74" s="106">
        <f>_xlfn.IFNA(INDEX('R5 XCO Kinchina'!$J$2:$J$126,MATCH(Men[[#This Row],[Rider]],'R5 XCO Kinchina'!$E$2:$E$126,0)),"")</f>
        <v>224</v>
      </c>
      <c r="G74" s="106">
        <f>_xlfn.IFNA(INDEX('R6 XCO Flinders'!$J$2:$J$126,MATCH(Men[[#This Row],[Rider]],'R6 XCO Flinders'!$E$2:$E$126,0)),"")</f>
        <v>400</v>
      </c>
      <c r="H74" s="106">
        <f>6-COUNTBLANK(Men[[#This Row],[R1 XCM O''Hal]:[R6 XCO Flinders]])</f>
        <v>2</v>
      </c>
      <c r="I74" s="106" cm="1">
        <f t="array" ref="I74">IF(Men[[#This Row],[Number of Rounds]]&lt;=5,SUM(IF(ISNA(B74:G74),0,B74:G74)),SUM(LARGE(B74:G74,{1,2,3,4,5})))</f>
        <v>624</v>
      </c>
      <c r="J74" s="28" cm="1">
        <f t="array" ref="J74">130-SUM(IF(I74&gt;$I$18:$I$205,1/COUNTIF($I$18:$I$205,$I$18:$I$205)))</f>
        <v>54.999999999999986</v>
      </c>
      <c r="K74" s="20"/>
      <c r="L74" s="107"/>
      <c r="M74" s="109"/>
      <c r="N74" s="109"/>
      <c r="O74" s="109"/>
      <c r="P74" s="109"/>
      <c r="Q74" s="109"/>
      <c r="R74" s="109"/>
      <c r="S74" s="109"/>
      <c r="T74" s="109"/>
      <c r="U74" s="59"/>
      <c r="V74" s="20"/>
      <c r="W74" s="40" t="s">
        <v>1858</v>
      </c>
      <c r="X74" s="28" t="str">
        <f>_xlfn.IFNA(INDEX('R1 XCM OHal'!$V$2:$V$90,MATCH(Junior[[#This Row],[Rider]],'R1 XCM OHal'!$F$2:$F$90,0)),"")</f>
        <v/>
      </c>
      <c r="Y74" s="28">
        <f>_xlfn.IFNA(INDEX('R2 XCM Prospect'!$K$2:$K$115,MATCH(Junior[[#This Row],[Rider]],'R2 XCM Prospect'!$F$2:$F$115,0)),"")</f>
        <v>360</v>
      </c>
      <c r="Z74" s="28" t="str">
        <f>_xlfn.IFNA(INDEX('R3 XCM Craigburn'!$K$2:$K$126,MATCH(Junior[[#This Row],[Rider]],'R3 XCM Craigburn'!$E$2:$E$126,0)),"")</f>
        <v/>
      </c>
      <c r="AA74" s="28" t="str">
        <f>_xlfn.IFNA(INDEX('R4 XCO Eagle'!$J$2:$J$126,MATCH(Junior[[#This Row],[Rider]],'R4 XCO Eagle'!$E$2:$E$126,0)),"")</f>
        <v/>
      </c>
      <c r="AB74" s="28" t="str">
        <f>_xlfn.IFNA(INDEX('R5 XCO Kinchina'!$J$2:$J$126,MATCH(Junior[[#This Row],[Rider]],'R5 XCO Kinchina'!$E$2:$E$126,0)),"")</f>
        <v/>
      </c>
      <c r="AC74" s="29" t="str">
        <f>_xlfn.IFNA(INDEX('R6 XCO Flinders'!$J$2:$J$126,MATCH(Junior[[#This Row],[Rider]],'R6 XCO Flinders'!$E$2:$E$126,0)),"")</f>
        <v/>
      </c>
      <c r="AD74" s="29">
        <f>6-COUNTBLANK(Junior[[#This Row],[R1 XCM O''Hal]:[R6 XCO Flinders]])</f>
        <v>1</v>
      </c>
      <c r="AE74" s="26" cm="1">
        <f t="array" ref="AE74">IF(Junior[[#This Row],[Number of Rounds]]&lt;=5,SUM(IF(ISNA(X74:AC74),0,X74:AC74)),SUM(LARGE(X74:AC74,{1,2,3,4,5})))</f>
        <v>360</v>
      </c>
      <c r="AF74" s="32" cm="1">
        <f t="array" ref="AF74">38-SUM(IF(AE74&gt;$AE$18:$AE$79,1/COUNTIF($AE$18:$AE$79,$AE$18:$AE$79)))</f>
        <v>35</v>
      </c>
      <c r="AG74" s="20"/>
      <c r="AH74" s="20"/>
      <c r="AI74" s="20"/>
    </row>
    <row r="75" spans="1:35" ht="15.75" x14ac:dyDescent="0.25">
      <c r="A75" s="95" t="s">
        <v>869</v>
      </c>
      <c r="B75" s="106">
        <f>_xlfn.IFNA(INDEX('R1 XCM OHal'!$V$2:$V$90,MATCH(Men[[#This Row],[Rider]],'R1 XCM OHal'!$F$2:$F$90,0)),"")</f>
        <v>294</v>
      </c>
      <c r="C75" s="106" t="str">
        <f>_xlfn.IFNA(INDEX('R2 XCM Prospect'!$K$2:$K$115,MATCH(Men[[#This Row],[Rider]],'R2 XCM Prospect'!$F$2:$F$115,0)),"")</f>
        <v/>
      </c>
      <c r="D75" s="106">
        <f>_xlfn.IFNA(INDEX('R3 XCM Craigburn'!$K$2:$K$126,MATCH(Men[[#This Row],[Rider]],'R3 XCM Craigburn'!$E$2:$E$126,0)),"")</f>
        <v>315</v>
      </c>
      <c r="E75" s="106" t="str">
        <f>_xlfn.IFNA(INDEX('R4 XCO Eagle'!$J$2:$J$126,MATCH(Men[[#This Row],[Rider]],'R4 XCO Eagle'!$E$2:$E$126,0)),"")</f>
        <v/>
      </c>
      <c r="F75" s="106" t="str">
        <f>_xlfn.IFNA(INDEX('R5 XCO Kinchina'!$J$2:$J$126,MATCH(Men[[#This Row],[Rider]],'R5 XCO Kinchina'!$E$2:$E$126,0)),"")</f>
        <v/>
      </c>
      <c r="G75" s="106" t="str">
        <f>_xlfn.IFNA(INDEX('R6 XCO Flinders'!$J$2:$J$126,MATCH(Men[[#This Row],[Rider]],'R6 XCO Flinders'!$E$2:$E$126,0)),"")</f>
        <v/>
      </c>
      <c r="H75" s="106">
        <f>6-COUNTBLANK(Men[[#This Row],[R1 XCM O''Hal]:[R6 XCO Flinders]])</f>
        <v>2</v>
      </c>
      <c r="I75" s="106" cm="1">
        <f t="array" ref="I75">IF(Men[[#This Row],[Number of Rounds]]&lt;=5,SUM(IF(ISNA(B75:G75),0,B75:G75)),SUM(LARGE(B75:G75,{1,2,3,4,5})))</f>
        <v>609</v>
      </c>
      <c r="J75" s="28" cm="1">
        <f t="array" ref="J75">130-SUM(IF(I75&gt;$I$18:$I$205,1/COUNTIF($I$18:$I$205,$I$18:$I$205)))</f>
        <v>55.999999999999972</v>
      </c>
      <c r="K75" s="20"/>
      <c r="L75" s="107"/>
      <c r="M75" s="109"/>
      <c r="N75" s="109"/>
      <c r="O75" s="109"/>
      <c r="P75" s="109"/>
      <c r="Q75" s="109"/>
      <c r="R75" s="109"/>
      <c r="S75" s="109"/>
      <c r="T75" s="109"/>
      <c r="U75" s="59"/>
      <c r="V75" s="20"/>
      <c r="W75" s="40" t="s">
        <v>4041</v>
      </c>
      <c r="X75" s="28" t="str">
        <f>_xlfn.IFNA(INDEX('R1 XCM OHal'!$V$2:$V$90,MATCH(Junior[[#This Row],[Rider]],'R1 XCM OHal'!$F$2:$F$90,0)),"")</f>
        <v/>
      </c>
      <c r="Y75" s="28" t="str">
        <f>_xlfn.IFNA(INDEX('R2 XCM Prospect'!$K$2:$K$115,MATCH(Junior[[#This Row],[Rider]],'R2 XCM Prospect'!$F$2:$F$115,0)),"")</f>
        <v/>
      </c>
      <c r="Z75" s="28" t="str">
        <f>_xlfn.IFNA(INDEX('R3 XCM Craigburn'!$K$2:$K$126,MATCH(Junior[[#This Row],[Rider]],'R3 XCM Craigburn'!$E$2:$E$126,0)),"")</f>
        <v/>
      </c>
      <c r="AA75" s="28" t="str">
        <f>_xlfn.IFNA(INDEX('R4 XCO Eagle'!$J$2:$J$126,MATCH(Junior[[#This Row],[Rider]],'R4 XCO Eagle'!$E$2:$E$126,0)),"")</f>
        <v/>
      </c>
      <c r="AB75" s="28">
        <f>_xlfn.IFNA(INDEX('R5 XCO Kinchina'!$J$2:$J$126,MATCH(Junior[[#This Row],[Rider]],'R5 XCO Kinchina'!$E$2:$E$126,0)),"")</f>
        <v>350</v>
      </c>
      <c r="AC75" s="29" t="str">
        <f>_xlfn.IFNA(INDEX('R6 XCO Flinders'!$J$2:$J$126,MATCH(Junior[[#This Row],[Rider]],'R6 XCO Flinders'!$E$2:$E$126,0)),"")</f>
        <v/>
      </c>
      <c r="AD75" s="29">
        <f>6-COUNTBLANK(Junior[[#This Row],[R1 XCM O''Hal]:[R6 XCO Flinders]])</f>
        <v>1</v>
      </c>
      <c r="AE75" s="26" cm="1">
        <f t="array" ref="AE75">IF(Junior[[#This Row],[Number of Rounds]]&lt;=5,SUM(IF(ISNA(X75:AC75),0,X75:AC75)),SUM(LARGE(X75:AC75,{1,2,3,4,5})))</f>
        <v>350</v>
      </c>
      <c r="AF75" s="32" cm="1">
        <f t="array" ref="AF75">38-SUM(IF(AE75&gt;$AE$18:$AE$79,1/COUNTIF($AE$18:$AE$79,$AE$18:$AE$79)))</f>
        <v>36</v>
      </c>
      <c r="AG75" s="20"/>
      <c r="AH75" s="20"/>
      <c r="AI75" s="20"/>
    </row>
    <row r="76" spans="1:35" ht="15.75" x14ac:dyDescent="0.25">
      <c r="A76" s="95" t="s">
        <v>3415</v>
      </c>
      <c r="B76" s="106" t="str">
        <f>_xlfn.IFNA(INDEX('R1 XCM OHal'!$V$2:$V$90,MATCH(Men[[#This Row],[Rider]],'R1 XCM OHal'!$F$2:$F$90,0)),"")</f>
        <v/>
      </c>
      <c r="C76" s="106" t="str">
        <f>_xlfn.IFNA(INDEX('R2 XCM Prospect'!$K$2:$K$115,MATCH(Men[[#This Row],[Rider]],'R2 XCM Prospect'!$F$2:$F$115,0)),"")</f>
        <v/>
      </c>
      <c r="D76" s="106" t="str">
        <f>_xlfn.IFNA(INDEX('R3 XCM Craigburn'!$K$2:$K$126,MATCH(Men[[#This Row],[Rider]],'R3 XCM Craigburn'!$E$2:$E$126,0)),"")</f>
        <v/>
      </c>
      <c r="E76" s="106">
        <f>_xlfn.IFNA(INDEX('R4 XCO Eagle'!$J$2:$J$126,MATCH(Men[[#This Row],[Rider]],'R4 XCO Eagle'!$E$2:$E$126,0)),"")</f>
        <v>336</v>
      </c>
      <c r="F76" s="106" t="str">
        <f>_xlfn.IFNA(INDEX('R5 XCO Kinchina'!$J$2:$J$126,MATCH(Men[[#This Row],[Rider]],'R5 XCO Kinchina'!$E$2:$E$126,0)),"")</f>
        <v/>
      </c>
      <c r="G76" s="106">
        <f>_xlfn.IFNA(INDEX('R6 XCO Flinders'!$J$2:$J$126,MATCH(Men[[#This Row],[Rider]],'R6 XCO Flinders'!$E$2:$E$126,0)),"")</f>
        <v>264</v>
      </c>
      <c r="H76" s="106">
        <f>6-COUNTBLANK(Men[[#This Row],[R1 XCM O''Hal]:[R6 XCO Flinders]])</f>
        <v>2</v>
      </c>
      <c r="I76" s="106" cm="1">
        <f t="array" ref="I76">IF(Men[[#This Row],[Number of Rounds]]&lt;=5,SUM(IF(ISNA(B76:G76),0,B76:G76)),SUM(LARGE(B76:G76,{1,2,3,4,5})))</f>
        <v>600</v>
      </c>
      <c r="J76" s="28" cm="1">
        <f t="array" ref="J76">130-SUM(IF(I76&gt;$I$18:$I$205,1/COUNTIF($I$18:$I$205,$I$18:$I$205)))</f>
        <v>56.999999999999972</v>
      </c>
      <c r="K76" s="20"/>
      <c r="L76" s="107"/>
      <c r="M76" s="109"/>
      <c r="N76" s="109"/>
      <c r="O76" s="109"/>
      <c r="P76" s="109"/>
      <c r="Q76" s="109"/>
      <c r="R76" s="109"/>
      <c r="S76" s="109"/>
      <c r="T76" s="109"/>
      <c r="U76" s="59"/>
      <c r="V76" s="20"/>
      <c r="W76" s="40" t="s">
        <v>3395</v>
      </c>
      <c r="X76" s="28" t="str">
        <f>_xlfn.IFNA(INDEX('R1 XCM OHal'!$V$2:$V$90,MATCH(Junior[[#This Row],[Rider]],'R1 XCM OHal'!$F$2:$F$90,0)),"")</f>
        <v/>
      </c>
      <c r="Y76" s="28" t="str">
        <f>_xlfn.IFNA(INDEX('R2 XCM Prospect'!$K$2:$K$115,MATCH(Junior[[#This Row],[Rider]],'R2 XCM Prospect'!$F$2:$F$115,0)),"")</f>
        <v/>
      </c>
      <c r="Z76" s="28" t="str">
        <f>_xlfn.IFNA(INDEX('R3 XCM Craigburn'!$K$2:$K$126,MATCH(Junior[[#This Row],[Rider]],'R3 XCM Craigburn'!$E$2:$E$126,0)),"")</f>
        <v/>
      </c>
      <c r="AA76" s="28">
        <f>_xlfn.IFNA(INDEX('R4 XCO Eagle'!$J$2:$J$126,MATCH(Junior[[#This Row],[Rider]],'R4 XCO Eagle'!$E$2:$E$126,0)),"")</f>
        <v>350</v>
      </c>
      <c r="AB76" s="28" t="str">
        <f>_xlfn.IFNA(INDEX('R5 XCO Kinchina'!$J$2:$J$126,MATCH(Junior[[#This Row],[Rider]],'R5 XCO Kinchina'!$E$2:$E$126,0)),"")</f>
        <v/>
      </c>
      <c r="AC76" s="29" t="str">
        <f>_xlfn.IFNA(INDEX('R6 XCO Flinders'!$J$2:$J$126,MATCH(Junior[[#This Row],[Rider]],'R6 XCO Flinders'!$E$2:$E$126,0)),"")</f>
        <v/>
      </c>
      <c r="AD76" s="29">
        <f>6-COUNTBLANK(Junior[[#This Row],[R1 XCM O''Hal]:[R6 XCO Flinders]])</f>
        <v>1</v>
      </c>
      <c r="AE76" s="26" cm="1">
        <f t="array" ref="AE76">IF(Junior[[#This Row],[Number of Rounds]]&lt;=5,SUM(IF(ISNA(X76:AC76),0,X76:AC76)),SUM(LARGE(X76:AC76,{1,2,3,4,5})))</f>
        <v>350</v>
      </c>
      <c r="AF76" s="32" cm="1">
        <f t="array" ref="AF76">38-SUM(IF(AE76&gt;$AE$18:$AE$79,1/COUNTIF($AE$18:$AE$79,$AE$18:$AE$79)))</f>
        <v>36</v>
      </c>
      <c r="AG76" s="20"/>
      <c r="AH76" s="20"/>
      <c r="AI76" s="20"/>
    </row>
    <row r="77" spans="1:35" ht="15.75" x14ac:dyDescent="0.25">
      <c r="A77" s="95" t="s">
        <v>4055</v>
      </c>
      <c r="B77" s="106" t="str">
        <f>_xlfn.IFNA(INDEX('R1 XCM OHal'!$V$2:$V$90,MATCH(Men[[#This Row],[Rider]],'R1 XCM OHal'!$F$2:$F$90,0)),"")</f>
        <v/>
      </c>
      <c r="C77" s="106" t="str">
        <f>_xlfn.IFNA(INDEX('R2 XCM Prospect'!$K$2:$K$115,MATCH(Men[[#This Row],[Rider]],'R2 XCM Prospect'!$F$2:$F$115,0)),"")</f>
        <v/>
      </c>
      <c r="D77" s="106" t="str">
        <f>_xlfn.IFNA(INDEX('R3 XCM Craigburn'!$K$2:$K$126,MATCH(Men[[#This Row],[Rider]],'R3 XCM Craigburn'!$E$2:$E$126,0)),"")</f>
        <v/>
      </c>
      <c r="E77" s="106" t="str">
        <f>_xlfn.IFNA(INDEX('R4 XCO Eagle'!$J$2:$J$126,MATCH(Men[[#This Row],[Rider]],'R4 XCO Eagle'!$E$2:$E$126,0)),"")</f>
        <v/>
      </c>
      <c r="F77" s="106">
        <f>_xlfn.IFNA(INDEX('R5 XCO Kinchina'!$J$2:$J$126,MATCH(Men[[#This Row],[Rider]],'R5 XCO Kinchina'!$E$2:$E$126,0)),"")</f>
        <v>336</v>
      </c>
      <c r="G77" s="106">
        <f>_xlfn.IFNA(INDEX('R6 XCO Flinders'!$J$2:$J$126,MATCH(Men[[#This Row],[Rider]],'R6 XCO Flinders'!$E$2:$E$126,0)),"")</f>
        <v>256</v>
      </c>
      <c r="H77" s="106">
        <f>6-COUNTBLANK(Men[[#This Row],[R1 XCM O''Hal]:[R6 XCO Flinders]])</f>
        <v>2</v>
      </c>
      <c r="I77" s="106" cm="1">
        <f t="array" ref="I77">IF(Men[[#This Row],[Number of Rounds]]&lt;=5,SUM(IF(ISNA(B77:G77),0,B77:G77)),SUM(LARGE(B77:G77,{1,2,3,4,5})))</f>
        <v>592</v>
      </c>
      <c r="J77" s="28" cm="1">
        <f t="array" ref="J77">130-SUM(IF(I77&gt;$I$18:$I$205,1/COUNTIF($I$18:$I$205,$I$18:$I$205)))</f>
        <v>57.999999999999972</v>
      </c>
      <c r="K77" s="20"/>
      <c r="L77" s="107"/>
      <c r="M77" s="109"/>
      <c r="N77" s="109"/>
      <c r="O77" s="109"/>
      <c r="P77" s="109"/>
      <c r="Q77" s="109"/>
      <c r="R77" s="109"/>
      <c r="S77" s="109"/>
      <c r="T77" s="109"/>
      <c r="U77" s="59"/>
      <c r="V77" s="20"/>
      <c r="W77" s="40" t="s">
        <v>3396</v>
      </c>
      <c r="X77" s="28" t="str">
        <f>_xlfn.IFNA(INDEX('R1 XCM OHal'!$V$2:$V$90,MATCH(Junior[[#This Row],[Rider]],'R1 XCM OHal'!$F$2:$F$90,0)),"")</f>
        <v/>
      </c>
      <c r="Y77" s="28" t="str">
        <f>_xlfn.IFNA(INDEX('R2 XCM Prospect'!$K$2:$K$115,MATCH(Junior[[#This Row],[Rider]],'R2 XCM Prospect'!$F$2:$F$115,0)),"")</f>
        <v/>
      </c>
      <c r="Z77" s="28" t="str">
        <f>_xlfn.IFNA(INDEX('R3 XCM Craigburn'!$K$2:$K$126,MATCH(Junior[[#This Row],[Rider]],'R3 XCM Craigburn'!$E$2:$E$126,0)),"")</f>
        <v/>
      </c>
      <c r="AA77" s="28">
        <f>_xlfn.IFNA(INDEX('R4 XCO Eagle'!$J$2:$J$126,MATCH(Junior[[#This Row],[Rider]],'R4 XCO Eagle'!$E$2:$E$126,0)),"")</f>
        <v>330</v>
      </c>
      <c r="AB77" s="28" t="str">
        <f>_xlfn.IFNA(INDEX('R5 XCO Kinchina'!$J$2:$J$126,MATCH(Junior[[#This Row],[Rider]],'R5 XCO Kinchina'!$E$2:$E$126,0)),"")</f>
        <v/>
      </c>
      <c r="AC77" s="29" t="str">
        <f>_xlfn.IFNA(INDEX('R6 XCO Flinders'!$J$2:$J$126,MATCH(Junior[[#This Row],[Rider]],'R6 XCO Flinders'!$E$2:$E$126,0)),"")</f>
        <v/>
      </c>
      <c r="AD77" s="29">
        <f>6-COUNTBLANK(Junior[[#This Row],[R1 XCM O''Hal]:[R6 XCO Flinders]])</f>
        <v>1</v>
      </c>
      <c r="AE77" s="26" cm="1">
        <f t="array" ref="AE77">IF(Junior[[#This Row],[Number of Rounds]]&lt;=5,SUM(IF(ISNA(X77:AC77),0,X77:AC77)),SUM(LARGE(X77:AC77,{1,2,3,4,5})))</f>
        <v>330</v>
      </c>
      <c r="AF77" s="32" cm="1">
        <f t="array" ref="AF77">38-SUM(IF(AE77&gt;$AE$18:$AE$79,1/COUNTIF($AE$18:$AE$79,$AE$18:$AE$79)))</f>
        <v>37</v>
      </c>
      <c r="AG77" s="20"/>
      <c r="AH77" s="20"/>
      <c r="AI77" s="20"/>
    </row>
    <row r="78" spans="1:35" ht="15.75" x14ac:dyDescent="0.25">
      <c r="A78" s="95" t="s">
        <v>4066</v>
      </c>
      <c r="B78" s="106" t="str">
        <f>_xlfn.IFNA(INDEX('R1 XCM OHal'!$V$2:$V$90,MATCH(Men[[#This Row],[Rider]],'R1 XCM OHal'!$F$2:$F$90,0)),"")</f>
        <v/>
      </c>
      <c r="C78" s="106" t="str">
        <f>_xlfn.IFNA(INDEX('R2 XCM Prospect'!$K$2:$K$115,MATCH(Men[[#This Row],[Rider]],'R2 XCM Prospect'!$F$2:$F$115,0)),"")</f>
        <v/>
      </c>
      <c r="D78" s="106" t="str">
        <f>_xlfn.IFNA(INDEX('R3 XCM Craigburn'!$K$2:$K$126,MATCH(Men[[#This Row],[Rider]],'R3 XCM Craigburn'!$E$2:$E$126,0)),"")</f>
        <v/>
      </c>
      <c r="E78" s="106" t="str">
        <f>_xlfn.IFNA(INDEX('R4 XCO Eagle'!$J$2:$J$126,MATCH(Men[[#This Row],[Rider]],'R4 XCO Eagle'!$E$2:$E$126,0)),"")</f>
        <v/>
      </c>
      <c r="F78" s="106">
        <f>_xlfn.IFNA(INDEX('R5 XCO Kinchina'!$J$2:$J$126,MATCH(Men[[#This Row],[Rider]],'R5 XCO Kinchina'!$E$2:$E$126,0)),"")</f>
        <v>240</v>
      </c>
      <c r="G78" s="106">
        <f>_xlfn.IFNA(INDEX('R6 XCO Flinders'!$J$2:$J$126,MATCH(Men[[#This Row],[Rider]],'R6 XCO Flinders'!$E$2:$E$126,0)),"")</f>
        <v>300</v>
      </c>
      <c r="H78" s="106">
        <f>6-COUNTBLANK(Men[[#This Row],[R1 XCM O''Hal]:[R6 XCO Flinders]])</f>
        <v>2</v>
      </c>
      <c r="I78" s="106" cm="1">
        <f t="array" ref="I78">IF(Men[[#This Row],[Number of Rounds]]&lt;=5,SUM(IF(ISNA(B78:G78),0,B78:G78)),SUM(LARGE(B78:G78,{1,2,3,4,5})))</f>
        <v>540</v>
      </c>
      <c r="J78" s="28" cm="1">
        <f t="array" ref="J78">130-SUM(IF(I78&gt;$I$18:$I$205,1/COUNTIF($I$18:$I$205,$I$18:$I$205)))</f>
        <v>58.999999999999972</v>
      </c>
      <c r="K78" s="20"/>
      <c r="L78" s="107"/>
      <c r="M78" s="109"/>
      <c r="N78" s="109"/>
      <c r="O78" s="109"/>
      <c r="P78" s="109"/>
      <c r="Q78" s="109"/>
      <c r="R78" s="109"/>
      <c r="S78" s="109"/>
      <c r="T78" s="109"/>
      <c r="U78" s="59"/>
      <c r="V78" s="20"/>
      <c r="W78" s="40" t="s">
        <v>3400</v>
      </c>
      <c r="X78" s="28" t="str">
        <f>_xlfn.IFNA(INDEX('R1 XCM OHal'!$V$2:$V$90,MATCH(Junior[[#This Row],[Rider]],'R1 XCM OHal'!$F$2:$F$90,0)),"")</f>
        <v/>
      </c>
      <c r="Y78" s="28" t="str">
        <f>_xlfn.IFNA(INDEX('R2 XCM Prospect'!$K$2:$K$115,MATCH(Junior[[#This Row],[Rider]],'R2 XCM Prospect'!$F$2:$F$115,0)),"")</f>
        <v/>
      </c>
      <c r="Z78" s="28" t="str">
        <f>_xlfn.IFNA(INDEX('R3 XCM Craigburn'!$K$2:$K$126,MATCH(Junior[[#This Row],[Rider]],'R3 XCM Craigburn'!$E$2:$E$126,0)),"")</f>
        <v/>
      </c>
      <c r="AA78" s="28">
        <f>_xlfn.IFNA(INDEX('R4 XCO Eagle'!$J$2:$J$126,MATCH(Junior[[#This Row],[Rider]],'R4 XCO Eagle'!$E$2:$E$126,0)),"")</f>
        <v>330</v>
      </c>
      <c r="AB78" s="28" t="str">
        <f>_xlfn.IFNA(INDEX('R5 XCO Kinchina'!$J$2:$J$126,MATCH(Junior[[#This Row],[Rider]],'R5 XCO Kinchina'!$E$2:$E$126,0)),"")</f>
        <v/>
      </c>
      <c r="AC78" s="29" t="str">
        <f>_xlfn.IFNA(INDEX('R6 XCO Flinders'!$J$2:$J$126,MATCH(Junior[[#This Row],[Rider]],'R6 XCO Flinders'!$E$2:$E$126,0)),"")</f>
        <v/>
      </c>
      <c r="AD78" s="29">
        <f>6-COUNTBLANK(Junior[[#This Row],[R1 XCM O''Hal]:[R6 XCO Flinders]])</f>
        <v>1</v>
      </c>
      <c r="AE78" s="26" cm="1">
        <f t="array" ref="AE78">IF(Junior[[#This Row],[Number of Rounds]]&lt;=5,SUM(IF(ISNA(X78:AC78),0,X78:AC78)),SUM(LARGE(X78:AC78,{1,2,3,4,5})))</f>
        <v>330</v>
      </c>
      <c r="AF78" s="32" cm="1">
        <f t="array" ref="AF78">38-SUM(IF(AE78&gt;$AE$18:$AE$79,1/COUNTIF($AE$18:$AE$79,$AE$18:$AE$79)))</f>
        <v>37</v>
      </c>
      <c r="AG78" s="20"/>
      <c r="AH78" s="20"/>
      <c r="AI78" s="20"/>
    </row>
    <row r="79" spans="1:35" ht="16.5" thickBot="1" x14ac:dyDescent="0.3">
      <c r="A79" s="95" t="s">
        <v>888</v>
      </c>
      <c r="B79" s="106">
        <f>_xlfn.IFNA(INDEX('R1 XCM OHal'!$V$2:$V$90,MATCH(Men[[#This Row],[Rider]],'R1 XCM OHal'!$F$2:$F$90,0)),"")</f>
        <v>164.5</v>
      </c>
      <c r="C79" s="106" t="str">
        <f>_xlfn.IFNA(INDEX('R2 XCM Prospect'!$K$2:$K$115,MATCH(Men[[#This Row],[Rider]],'R2 XCM Prospect'!$F$2:$F$115,0)),"")</f>
        <v/>
      </c>
      <c r="D79" s="106" t="str">
        <f>_xlfn.IFNA(INDEX('R3 XCM Craigburn'!$K$2:$K$126,MATCH(Men[[#This Row],[Rider]],'R3 XCM Craigburn'!$E$2:$E$126,0)),"")</f>
        <v/>
      </c>
      <c r="E79" s="106">
        <f>_xlfn.IFNA(INDEX('R4 XCO Eagle'!$J$2:$J$126,MATCH(Men[[#This Row],[Rider]],'R4 XCO Eagle'!$E$2:$E$126,0)),"")</f>
        <v>203</v>
      </c>
      <c r="F79" s="106" t="str">
        <f>_xlfn.IFNA(INDEX('R5 XCO Kinchina'!$J$2:$J$126,MATCH(Men[[#This Row],[Rider]],'R5 XCO Kinchina'!$E$2:$E$126,0)),"")</f>
        <v/>
      </c>
      <c r="G79" s="106">
        <f>_xlfn.IFNA(INDEX('R6 XCO Flinders'!$J$2:$J$126,MATCH(Men[[#This Row],[Rider]],'R6 XCO Flinders'!$E$2:$E$126,0)),"")</f>
        <v>161</v>
      </c>
      <c r="H79" s="106">
        <f>6-COUNTBLANK(Men[[#This Row],[R1 XCM O''Hal]:[R6 XCO Flinders]])</f>
        <v>3</v>
      </c>
      <c r="I79" s="106" cm="1">
        <f t="array" ref="I79">IF(Men[[#This Row],[Number of Rounds]]&lt;=5,SUM(IF(ISNA(B79:G79),0,B79:G79)),SUM(LARGE(B79:G79,{1,2,3,4,5})))</f>
        <v>528.5</v>
      </c>
      <c r="J79" s="28" cm="1">
        <f t="array" ref="J79">130-SUM(IF(I79&gt;$I$18:$I$205,1/COUNTIF($I$18:$I$205,$I$18:$I$205)))</f>
        <v>59.999999999999972</v>
      </c>
      <c r="K79" s="20"/>
      <c r="L79" s="107"/>
      <c r="M79" s="109"/>
      <c r="N79" s="109"/>
      <c r="O79" s="109"/>
      <c r="P79" s="109"/>
      <c r="Q79" s="109"/>
      <c r="R79" s="109"/>
      <c r="S79" s="109"/>
      <c r="T79" s="109"/>
      <c r="U79" s="59"/>
      <c r="V79" s="20"/>
      <c r="W79" s="117" t="s">
        <v>3401</v>
      </c>
      <c r="X79" s="35" t="str">
        <f>_xlfn.IFNA(INDEX('R1 XCM OHal'!$V$2:$V$90,MATCH(Junior[[#This Row],[Rider]],'R1 XCM OHal'!$F$2:$F$90,0)),"")</f>
        <v/>
      </c>
      <c r="Y79" s="35" t="str">
        <f>_xlfn.IFNA(INDEX('R2 XCM Prospect'!$K$2:$K$115,MATCH(Junior[[#This Row],[Rider]],'R2 XCM Prospect'!$F$2:$F$115,0)),"")</f>
        <v/>
      </c>
      <c r="Z79" s="35" t="str">
        <f>_xlfn.IFNA(INDEX('R3 XCM Craigburn'!$K$2:$K$126,MATCH(Junior[[#This Row],[Rider]],'R3 XCM Craigburn'!$E$2:$E$126,0)),"")</f>
        <v/>
      </c>
      <c r="AA79" s="35">
        <f>_xlfn.IFNA(INDEX('R4 XCO Eagle'!$J$2:$J$126,MATCH(Junior[[#This Row],[Rider]],'R4 XCO Eagle'!$E$2:$E$126,0)),"")</f>
        <v>320</v>
      </c>
      <c r="AB79" s="35" t="str">
        <f>_xlfn.IFNA(INDEX('R5 XCO Kinchina'!$J$2:$J$126,MATCH(Junior[[#This Row],[Rider]],'R5 XCO Kinchina'!$E$2:$E$126,0)),"")</f>
        <v/>
      </c>
      <c r="AC79" s="36" t="str">
        <f>_xlfn.IFNA(INDEX('R6 XCO Flinders'!$J$2:$J$126,MATCH(Junior[[#This Row],[Rider]],'R6 XCO Flinders'!$E$2:$E$126,0)),"")</f>
        <v/>
      </c>
      <c r="AD79" s="36">
        <f>6-COUNTBLANK(Junior[[#This Row],[R1 XCM O''Hal]:[R6 XCO Flinders]])</f>
        <v>1</v>
      </c>
      <c r="AE79" s="118" cm="1">
        <f t="array" ref="AE79">IF(Junior[[#This Row],[Number of Rounds]]&lt;=5,SUM(IF(ISNA(X79:AC79),0,X79:AC79)),SUM(LARGE(X79:AC79,{1,2,3,4,5})))</f>
        <v>320</v>
      </c>
      <c r="AF79" s="33" cm="1">
        <f t="array" ref="AF79">38-SUM(IF(AE79&gt;$AE$18:$AE$79,1/COUNTIF($AE$18:$AE$79,$AE$18:$AE$79)))</f>
        <v>38</v>
      </c>
      <c r="AG79" s="20"/>
      <c r="AH79" s="20"/>
      <c r="AI79" s="20"/>
    </row>
    <row r="80" spans="1:35" ht="15.75" x14ac:dyDescent="0.25">
      <c r="A80" s="95" t="s">
        <v>1870</v>
      </c>
      <c r="B80" s="106" t="str">
        <f>_xlfn.IFNA(INDEX('R1 XCM OHal'!$V$2:$V$90,MATCH(Men[[#This Row],[Rider]],'R1 XCM OHal'!$F$2:$F$90,0)),"")</f>
        <v/>
      </c>
      <c r="C80" s="106">
        <f>_xlfn.IFNA(INDEX('R2 XCM Prospect'!$K$2:$K$115,MATCH(Men[[#This Row],[Rider]],'R2 XCM Prospect'!$F$2:$F$115,0)),"")</f>
        <v>256</v>
      </c>
      <c r="D80" s="106">
        <f>_xlfn.IFNA(INDEX('R3 XCM Craigburn'!$K$2:$K$126,MATCH(Men[[#This Row],[Rider]],'R3 XCM Craigburn'!$E$2:$E$126,0)),"")</f>
        <v>272</v>
      </c>
      <c r="E80" s="106" t="str">
        <f>_xlfn.IFNA(INDEX('R4 XCO Eagle'!$J$2:$J$126,MATCH(Men[[#This Row],[Rider]],'R4 XCO Eagle'!$E$2:$E$126,0)),"")</f>
        <v/>
      </c>
      <c r="F80" s="106" t="str">
        <f>_xlfn.IFNA(INDEX('R5 XCO Kinchina'!$J$2:$J$126,MATCH(Men[[#This Row],[Rider]],'R5 XCO Kinchina'!$E$2:$E$126,0)),"")</f>
        <v/>
      </c>
      <c r="G80" s="106" t="str">
        <f>_xlfn.IFNA(INDEX('R6 XCO Flinders'!$J$2:$J$126,MATCH(Men[[#This Row],[Rider]],'R6 XCO Flinders'!$E$2:$E$126,0)),"")</f>
        <v/>
      </c>
      <c r="H80" s="106">
        <f>6-COUNTBLANK(Men[[#This Row],[R1 XCM O''Hal]:[R6 XCO Flinders]])</f>
        <v>2</v>
      </c>
      <c r="I80" s="106" cm="1">
        <f t="array" ref="I80">IF(Men[[#This Row],[Number of Rounds]]&lt;=5,SUM(IF(ISNA(B80:G80),0,B80:G80)),SUM(LARGE(B80:G80,{1,2,3,4,5})))</f>
        <v>528</v>
      </c>
      <c r="J80" s="28" cm="1">
        <f t="array" ref="J80">130-SUM(IF(I80&gt;$I$18:$I$205,1/COUNTIF($I$18:$I$205,$I$18:$I$205)))</f>
        <v>60.999999999999972</v>
      </c>
      <c r="K80" s="20"/>
      <c r="L80" s="107"/>
      <c r="M80" s="109"/>
      <c r="N80" s="109"/>
      <c r="O80" s="109"/>
      <c r="P80" s="109"/>
      <c r="Q80" s="109"/>
      <c r="R80" s="109"/>
      <c r="S80" s="109"/>
      <c r="T80" s="109"/>
      <c r="U80" s="59"/>
      <c r="V80" s="20"/>
      <c r="W80" s="107"/>
      <c r="X80" s="59"/>
      <c r="Y80" s="59"/>
      <c r="Z80" s="59"/>
      <c r="AA80" s="59"/>
      <c r="AB80" s="59"/>
      <c r="AC80" s="59"/>
      <c r="AD80" s="59"/>
      <c r="AE80" s="59"/>
      <c r="AF80" s="59"/>
      <c r="AG80" s="20"/>
      <c r="AH80" s="20"/>
      <c r="AI80" s="20"/>
    </row>
    <row r="81" spans="1:35" ht="15.75" x14ac:dyDescent="0.25">
      <c r="A81" s="95" t="s">
        <v>1872</v>
      </c>
      <c r="B81" s="106" t="str">
        <f>_xlfn.IFNA(INDEX('R1 XCM OHal'!$V$2:$V$90,MATCH(Men[[#This Row],[Rider]],'R1 XCM OHal'!$F$2:$F$90,0)),"")</f>
        <v/>
      </c>
      <c r="C81" s="106">
        <f>_xlfn.IFNA(INDEX('R2 XCM Prospect'!$K$2:$K$115,MATCH(Men[[#This Row],[Rider]],'R2 XCM Prospect'!$F$2:$F$115,0)),"")</f>
        <v>240</v>
      </c>
      <c r="D81" s="106">
        <f>_xlfn.IFNA(INDEX('R3 XCM Craigburn'!$K$2:$K$126,MATCH(Men[[#This Row],[Rider]],'R3 XCM Craigburn'!$E$2:$E$126,0)),"")</f>
        <v>288</v>
      </c>
      <c r="E81" s="106" t="str">
        <f>_xlfn.IFNA(INDEX('R4 XCO Eagle'!$J$2:$J$126,MATCH(Men[[#This Row],[Rider]],'R4 XCO Eagle'!$E$2:$E$126,0)),"")</f>
        <v/>
      </c>
      <c r="F81" s="106" t="str">
        <f>_xlfn.IFNA(INDEX('R5 XCO Kinchina'!$J$2:$J$126,MATCH(Men[[#This Row],[Rider]],'R5 XCO Kinchina'!$E$2:$E$126,0)),"")</f>
        <v/>
      </c>
      <c r="G81" s="106" t="str">
        <f>_xlfn.IFNA(INDEX('R6 XCO Flinders'!$J$2:$J$126,MATCH(Men[[#This Row],[Rider]],'R6 XCO Flinders'!$E$2:$E$126,0)),"")</f>
        <v/>
      </c>
      <c r="H81" s="106">
        <f>6-COUNTBLANK(Men[[#This Row],[R1 XCM O''Hal]:[R6 XCO Flinders]])</f>
        <v>2</v>
      </c>
      <c r="I81" s="106" cm="1">
        <f t="array" ref="I81">IF(Men[[#This Row],[Number of Rounds]]&lt;=5,SUM(IF(ISNA(B81:G81),0,B81:G81)),SUM(LARGE(B81:G81,{1,2,3,4,5})))</f>
        <v>528</v>
      </c>
      <c r="J81" s="28" cm="1">
        <f t="array" ref="J81">130-SUM(IF(I81&gt;$I$18:$I$205,1/COUNTIF($I$18:$I$205,$I$18:$I$205)))</f>
        <v>60.999999999999972</v>
      </c>
      <c r="K81" s="20"/>
      <c r="L81" s="107"/>
      <c r="M81" s="109"/>
      <c r="N81" s="109"/>
      <c r="O81" s="109"/>
      <c r="P81" s="109"/>
      <c r="Q81" s="109"/>
      <c r="R81" s="109"/>
      <c r="S81" s="109"/>
      <c r="T81" s="109"/>
      <c r="U81" s="59"/>
      <c r="V81" s="20"/>
      <c r="W81" s="107"/>
      <c r="X81" s="59"/>
      <c r="Y81" s="59"/>
      <c r="Z81" s="59"/>
      <c r="AA81" s="59"/>
      <c r="AB81" s="59"/>
      <c r="AC81" s="59"/>
      <c r="AD81" s="59"/>
      <c r="AE81" s="59"/>
      <c r="AF81" s="59"/>
      <c r="AG81" s="20"/>
      <c r="AH81" s="20"/>
      <c r="AI81" s="20"/>
    </row>
    <row r="82" spans="1:35" ht="15.75" x14ac:dyDescent="0.25">
      <c r="A82" s="95" t="s">
        <v>4063</v>
      </c>
      <c r="B82" s="106" t="str">
        <f>_xlfn.IFNA(INDEX('R1 XCM OHal'!$V$2:$V$90,MATCH(Men[[#This Row],[Rider]],'R1 XCM OHal'!$F$2:$F$90,0)),"")</f>
        <v/>
      </c>
      <c r="C82" s="106" t="str">
        <f>_xlfn.IFNA(INDEX('R2 XCM Prospect'!$K$2:$K$115,MATCH(Men[[#This Row],[Rider]],'R2 XCM Prospect'!$F$2:$F$115,0)),"")</f>
        <v/>
      </c>
      <c r="D82" s="106" t="str">
        <f>_xlfn.IFNA(INDEX('R3 XCM Craigburn'!$K$2:$K$126,MATCH(Men[[#This Row],[Rider]],'R3 XCM Craigburn'!$E$2:$E$126,0)),"")</f>
        <v/>
      </c>
      <c r="E82" s="106" t="str">
        <f>_xlfn.IFNA(INDEX('R4 XCO Eagle'!$J$2:$J$126,MATCH(Men[[#This Row],[Rider]],'R4 XCO Eagle'!$E$2:$E$126,0)),"")</f>
        <v/>
      </c>
      <c r="F82" s="106">
        <f>_xlfn.IFNA(INDEX('R5 XCO Kinchina'!$J$2:$J$126,MATCH(Men[[#This Row],[Rider]],'R5 XCO Kinchina'!$E$2:$E$126,0)),"")</f>
        <v>273</v>
      </c>
      <c r="G82" s="106">
        <f>_xlfn.IFNA(INDEX('R6 XCO Flinders'!$J$2:$J$126,MATCH(Men[[#This Row],[Rider]],'R6 XCO Flinders'!$E$2:$E$126,0)),"")</f>
        <v>251.99999999999997</v>
      </c>
      <c r="H82" s="106">
        <f>6-COUNTBLANK(Men[[#This Row],[R1 XCM O''Hal]:[R6 XCO Flinders]])</f>
        <v>2</v>
      </c>
      <c r="I82" s="106" cm="1">
        <f t="array" ref="I82">IF(Men[[#This Row],[Number of Rounds]]&lt;=5,SUM(IF(ISNA(B82:G82),0,B82:G82)),SUM(LARGE(B82:G82,{1,2,3,4,5})))</f>
        <v>525</v>
      </c>
      <c r="J82" s="28" cm="1">
        <f t="array" ref="J82">130-SUM(IF(I82&gt;$I$18:$I$205,1/COUNTIF($I$18:$I$205,$I$18:$I$205)))</f>
        <v>61.999999999999972</v>
      </c>
      <c r="K82" s="20"/>
      <c r="L82" s="107"/>
      <c r="M82" s="109"/>
      <c r="N82" s="109"/>
      <c r="O82" s="109"/>
      <c r="P82" s="109"/>
      <c r="Q82" s="109"/>
      <c r="R82" s="109"/>
      <c r="S82" s="109"/>
      <c r="T82" s="109"/>
      <c r="U82" s="59"/>
      <c r="V82" s="20"/>
      <c r="W82" s="107"/>
      <c r="X82" s="59"/>
      <c r="Y82" s="59"/>
      <c r="Z82" s="59"/>
      <c r="AA82" s="59"/>
      <c r="AB82" s="59"/>
      <c r="AC82" s="59"/>
      <c r="AD82" s="59"/>
      <c r="AE82" s="59"/>
      <c r="AF82" s="59"/>
      <c r="AG82" s="20"/>
      <c r="AH82" s="20"/>
      <c r="AI82" s="20"/>
    </row>
    <row r="83" spans="1:35" ht="15.75" x14ac:dyDescent="0.25">
      <c r="A83" s="95" t="s">
        <v>858</v>
      </c>
      <c r="B83" s="106">
        <f>_xlfn.IFNA(INDEX('R1 XCM OHal'!$V$2:$V$90,MATCH(Men[[#This Row],[Rider]],'R1 XCM OHal'!$F$2:$F$90,0)),"")</f>
        <v>256</v>
      </c>
      <c r="C83" s="106" t="str">
        <f>_xlfn.IFNA(INDEX('R2 XCM Prospect'!$K$2:$K$115,MATCH(Men[[#This Row],[Rider]],'R2 XCM Prospect'!$F$2:$F$115,0)),"")</f>
        <v/>
      </c>
      <c r="D83" s="106">
        <f>_xlfn.IFNA(INDEX('R3 XCM Craigburn'!$K$2:$K$126,MATCH(Men[[#This Row],[Rider]],'R3 XCM Craigburn'!$E$2:$E$126,0)),"")</f>
        <v>264</v>
      </c>
      <c r="E83" s="106" t="str">
        <f>_xlfn.IFNA(INDEX('R4 XCO Eagle'!$J$2:$J$126,MATCH(Men[[#This Row],[Rider]],'R4 XCO Eagle'!$E$2:$E$126,0)),"")</f>
        <v/>
      </c>
      <c r="F83" s="106" t="str">
        <f>_xlfn.IFNA(INDEX('R5 XCO Kinchina'!$J$2:$J$126,MATCH(Men[[#This Row],[Rider]],'R5 XCO Kinchina'!$E$2:$E$126,0)),"")</f>
        <v/>
      </c>
      <c r="G83" s="106" t="str">
        <f>_xlfn.IFNA(INDEX('R6 XCO Flinders'!$J$2:$J$126,MATCH(Men[[#This Row],[Rider]],'R6 XCO Flinders'!$E$2:$E$126,0)),"")</f>
        <v/>
      </c>
      <c r="H83" s="106">
        <f>6-COUNTBLANK(Men[[#This Row],[R1 XCM O''Hal]:[R6 XCO Flinders]])</f>
        <v>2</v>
      </c>
      <c r="I83" s="106" cm="1">
        <f t="array" ref="I83">IF(Men[[#This Row],[Number of Rounds]]&lt;=5,SUM(IF(ISNA(B83:G83),0,B83:G83)),SUM(LARGE(B83:G83,{1,2,3,4,5})))</f>
        <v>520</v>
      </c>
      <c r="J83" s="28" cm="1">
        <f t="array" ref="J83">130-SUM(IF(I83&gt;$I$18:$I$205,1/COUNTIF($I$18:$I$205,$I$18:$I$205)))</f>
        <v>62.999999999999972</v>
      </c>
      <c r="K83" s="20"/>
      <c r="L83" s="107"/>
      <c r="M83" s="109"/>
      <c r="N83" s="109"/>
      <c r="O83" s="109"/>
      <c r="P83" s="109"/>
      <c r="Q83" s="109"/>
      <c r="R83" s="109"/>
      <c r="S83" s="109"/>
      <c r="T83" s="109"/>
      <c r="U83" s="59"/>
      <c r="V83" s="20"/>
      <c r="W83" s="107"/>
      <c r="X83" s="59"/>
      <c r="Y83" s="59"/>
      <c r="Z83" s="59"/>
      <c r="AA83" s="59"/>
      <c r="AB83" s="59"/>
      <c r="AC83" s="59"/>
      <c r="AD83" s="59"/>
      <c r="AE83" s="59"/>
      <c r="AF83" s="59"/>
      <c r="AG83" s="20"/>
      <c r="AH83" s="20"/>
      <c r="AI83" s="20"/>
    </row>
    <row r="84" spans="1:35" ht="15.75" x14ac:dyDescent="0.25">
      <c r="A84" s="95" t="s">
        <v>3412</v>
      </c>
      <c r="B84" s="106" t="str">
        <f>_xlfn.IFNA(INDEX('R1 XCM OHal'!$V$2:$V$90,MATCH(Men[[#This Row],[Rider]],'R1 XCM OHal'!$F$2:$F$90,0)),"")</f>
        <v/>
      </c>
      <c r="C84" s="106" t="str">
        <f>_xlfn.IFNA(INDEX('R2 XCM Prospect'!$K$2:$K$115,MATCH(Men[[#This Row],[Rider]],'R2 XCM Prospect'!$F$2:$F$115,0)),"")</f>
        <v/>
      </c>
      <c r="D84" s="106" t="str">
        <f>_xlfn.IFNA(INDEX('R3 XCM Craigburn'!$K$2:$K$126,MATCH(Men[[#This Row],[Rider]],'R3 XCM Craigburn'!$E$2:$E$126,0)),"")</f>
        <v/>
      </c>
      <c r="E84" s="106">
        <f>_xlfn.IFNA(INDEX('R4 XCO Eagle'!$J$2:$J$126,MATCH(Men[[#This Row],[Rider]],'R4 XCO Eagle'!$E$2:$E$126,0)),"")</f>
        <v>500</v>
      </c>
      <c r="F84" s="106" t="str">
        <f>_xlfn.IFNA(INDEX('R5 XCO Kinchina'!$J$2:$J$126,MATCH(Men[[#This Row],[Rider]],'R5 XCO Kinchina'!$E$2:$E$126,0)),"")</f>
        <v/>
      </c>
      <c r="G84" s="106" t="str">
        <f>_xlfn.IFNA(INDEX('R6 XCO Flinders'!$J$2:$J$126,MATCH(Men[[#This Row],[Rider]],'R6 XCO Flinders'!$E$2:$E$126,0)),"")</f>
        <v/>
      </c>
      <c r="H84" s="106">
        <f>6-COUNTBLANK(Men[[#This Row],[R1 XCM O''Hal]:[R6 XCO Flinders]])</f>
        <v>1</v>
      </c>
      <c r="I84" s="106" cm="1">
        <f t="array" ref="I84">IF(Men[[#This Row],[Number of Rounds]]&lt;=5,SUM(IF(ISNA(B84:G84),0,B84:G84)),SUM(LARGE(B84:G84,{1,2,3,4,5})))</f>
        <v>500</v>
      </c>
      <c r="J84" s="28" cm="1">
        <f t="array" ref="J84">130-SUM(IF(I84&gt;$I$18:$I$205,1/COUNTIF($I$18:$I$205,$I$18:$I$205)))</f>
        <v>63.999999999999972</v>
      </c>
      <c r="K84" s="20"/>
      <c r="L84" s="107"/>
      <c r="M84" s="109"/>
      <c r="N84" s="109"/>
      <c r="O84" s="109"/>
      <c r="P84" s="109"/>
      <c r="Q84" s="109"/>
      <c r="R84" s="109"/>
      <c r="S84" s="109"/>
      <c r="T84" s="109"/>
      <c r="U84" s="59"/>
      <c r="V84" s="20"/>
      <c r="W84" s="107"/>
      <c r="X84" s="59"/>
      <c r="Y84" s="59"/>
      <c r="Z84" s="59"/>
      <c r="AA84" s="59"/>
      <c r="AB84" s="59"/>
      <c r="AC84" s="59"/>
      <c r="AD84" s="59"/>
      <c r="AE84" s="59"/>
      <c r="AF84" s="59"/>
      <c r="AG84" s="20"/>
      <c r="AH84" s="20"/>
      <c r="AI84" s="20"/>
    </row>
    <row r="85" spans="1:35" ht="15.75" x14ac:dyDescent="0.25">
      <c r="A85" s="95" t="s">
        <v>871</v>
      </c>
      <c r="B85" s="106">
        <f>_xlfn.IFNA(INDEX('R1 XCM OHal'!$V$2:$V$90,MATCH(Men[[#This Row],[Rider]],'R1 XCM OHal'!$F$2:$F$90,0)),"")</f>
        <v>273</v>
      </c>
      <c r="C85" s="106" t="str">
        <f>_xlfn.IFNA(INDEX('R2 XCM Prospect'!$K$2:$K$115,MATCH(Men[[#This Row],[Rider]],'R2 XCM Prospect'!$F$2:$F$115,0)),"")</f>
        <v/>
      </c>
      <c r="D85" s="106">
        <f>_xlfn.IFNA(INDEX('R3 XCM Craigburn'!$K$2:$K$126,MATCH(Men[[#This Row],[Rider]],'R3 XCM Craigburn'!$E$2:$E$126,0)),"")</f>
        <v>217</v>
      </c>
      <c r="E85" s="106" t="str">
        <f>_xlfn.IFNA(INDEX('R4 XCO Eagle'!$J$2:$J$126,MATCH(Men[[#This Row],[Rider]],'R4 XCO Eagle'!$E$2:$E$126,0)),"")</f>
        <v/>
      </c>
      <c r="F85" s="106" t="str">
        <f>_xlfn.IFNA(INDEX('R5 XCO Kinchina'!$J$2:$J$126,MATCH(Men[[#This Row],[Rider]],'R5 XCO Kinchina'!$E$2:$E$126,0)),"")</f>
        <v/>
      </c>
      <c r="G85" s="106" t="str">
        <f>_xlfn.IFNA(INDEX('R6 XCO Flinders'!$J$2:$J$126,MATCH(Men[[#This Row],[Rider]],'R6 XCO Flinders'!$E$2:$E$126,0)),"")</f>
        <v/>
      </c>
      <c r="H85" s="106">
        <f>6-COUNTBLANK(Men[[#This Row],[R1 XCM O''Hal]:[R6 XCO Flinders]])</f>
        <v>2</v>
      </c>
      <c r="I85" s="106" cm="1">
        <f t="array" ref="I85">IF(Men[[#This Row],[Number of Rounds]]&lt;=5,SUM(IF(ISNA(B85:G85),0,B85:G85)),SUM(LARGE(B85:G85,{1,2,3,4,5})))</f>
        <v>490</v>
      </c>
      <c r="J85" s="28" cm="1">
        <f t="array" ref="J85">130-SUM(IF(I85&gt;$I$18:$I$205,1/COUNTIF($I$18:$I$205,$I$18:$I$205)))</f>
        <v>64.999999999999972</v>
      </c>
      <c r="K85" s="20"/>
      <c r="L85" s="107"/>
      <c r="M85" s="109"/>
      <c r="N85" s="109"/>
      <c r="O85" s="109"/>
      <c r="P85" s="109"/>
      <c r="Q85" s="109"/>
      <c r="R85" s="109"/>
      <c r="S85" s="109"/>
      <c r="T85" s="109"/>
      <c r="U85" s="59"/>
      <c r="V85" s="20"/>
      <c r="W85" s="108"/>
      <c r="X85" s="59"/>
      <c r="Y85" s="59"/>
      <c r="Z85" s="59"/>
      <c r="AA85" s="59"/>
      <c r="AB85" s="59"/>
      <c r="AC85" s="59"/>
      <c r="AD85" s="59"/>
      <c r="AE85" s="59"/>
      <c r="AF85" s="59"/>
      <c r="AG85" s="20"/>
      <c r="AH85" s="20"/>
      <c r="AI85" s="20"/>
    </row>
    <row r="86" spans="1:35" ht="15.75" x14ac:dyDescent="0.25">
      <c r="A86" s="95" t="s">
        <v>4057</v>
      </c>
      <c r="B86" s="106" t="str">
        <f>_xlfn.IFNA(INDEX('R1 XCM OHal'!$V$2:$V$90,MATCH(Men[[#This Row],[Rider]],'R1 XCM OHal'!$F$2:$F$90,0)),"")</f>
        <v/>
      </c>
      <c r="C86" s="106" t="str">
        <f>_xlfn.IFNA(INDEX('R2 XCM Prospect'!$K$2:$K$115,MATCH(Men[[#This Row],[Rider]],'R2 XCM Prospect'!$F$2:$F$115,0)),"")</f>
        <v/>
      </c>
      <c r="D86" s="106" t="str">
        <f>_xlfn.IFNA(INDEX('R3 XCM Craigburn'!$K$2:$K$126,MATCH(Men[[#This Row],[Rider]],'R3 XCM Craigburn'!$E$2:$E$126,0)),"")</f>
        <v/>
      </c>
      <c r="E86" s="106" t="str">
        <f>_xlfn.IFNA(INDEX('R4 XCO Eagle'!$J$2:$J$126,MATCH(Men[[#This Row],[Rider]],'R4 XCO Eagle'!$E$2:$E$126,0)),"")</f>
        <v/>
      </c>
      <c r="F86" s="106">
        <f>_xlfn.IFNA(INDEX('R5 XCO Kinchina'!$J$2:$J$126,MATCH(Men[[#This Row],[Rider]],'R5 XCO Kinchina'!$E$2:$E$126,0)),"")</f>
        <v>256</v>
      </c>
      <c r="G86" s="106">
        <f>_xlfn.IFNA(INDEX('R6 XCO Flinders'!$J$2:$J$126,MATCH(Men[[#This Row],[Rider]],'R6 XCO Flinders'!$E$2:$E$126,0)),"")</f>
        <v>232</v>
      </c>
      <c r="H86" s="106">
        <f>6-COUNTBLANK(Men[[#This Row],[R1 XCM O''Hal]:[R6 XCO Flinders]])</f>
        <v>2</v>
      </c>
      <c r="I86" s="106" cm="1">
        <f t="array" ref="I86">IF(Men[[#This Row],[Number of Rounds]]&lt;=5,SUM(IF(ISNA(B86:G86),0,B86:G86)),SUM(LARGE(B86:G86,{1,2,3,4,5})))</f>
        <v>488</v>
      </c>
      <c r="J86" s="28" cm="1">
        <f t="array" ref="J86">130-SUM(IF(I86&gt;$I$18:$I$205,1/COUNTIF($I$18:$I$205,$I$18:$I$205)))</f>
        <v>65.999999999999972</v>
      </c>
      <c r="K86" s="20"/>
      <c r="L86" s="79"/>
      <c r="M86" s="59"/>
      <c r="N86" s="59"/>
      <c r="O86" s="59"/>
      <c r="P86" s="59"/>
      <c r="Q86" s="59"/>
      <c r="R86" s="59"/>
      <c r="S86" s="59"/>
      <c r="T86" s="59"/>
      <c r="U86" s="59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ht="15.75" x14ac:dyDescent="0.25">
      <c r="A87" s="95" t="s">
        <v>3417</v>
      </c>
      <c r="B87" s="106" t="str">
        <f>_xlfn.IFNA(INDEX('R1 XCM OHal'!$V$2:$V$90,MATCH(Men[[#This Row],[Rider]],'R1 XCM OHal'!$F$2:$F$90,0)),"")</f>
        <v/>
      </c>
      <c r="C87" s="106" t="str">
        <f>_xlfn.IFNA(INDEX('R2 XCM Prospect'!$K$2:$K$115,MATCH(Men[[#This Row],[Rider]],'R2 XCM Prospect'!$F$2:$F$115,0)),"")</f>
        <v/>
      </c>
      <c r="D87" s="106" t="str">
        <f>_xlfn.IFNA(INDEX('R3 XCM Craigburn'!$K$2:$K$126,MATCH(Men[[#This Row],[Rider]],'R3 XCM Craigburn'!$E$2:$E$126,0)),"")</f>
        <v/>
      </c>
      <c r="E87" s="106">
        <f>_xlfn.IFNA(INDEX('R4 XCO Eagle'!$J$2:$J$126,MATCH(Men[[#This Row],[Rider]],'R4 XCO Eagle'!$E$2:$E$126,0)),"")</f>
        <v>264</v>
      </c>
      <c r="F87" s="106">
        <f>_xlfn.IFNA(INDEX('R5 XCO Kinchina'!$J$2:$J$126,MATCH(Men[[#This Row],[Rider]],'R5 XCO Kinchina'!$E$2:$E$126,0)),"")</f>
        <v>217</v>
      </c>
      <c r="G87" s="106" t="str">
        <f>_xlfn.IFNA(INDEX('R6 XCO Flinders'!$J$2:$J$126,MATCH(Men[[#This Row],[Rider]],'R6 XCO Flinders'!$E$2:$E$126,0)),"")</f>
        <v/>
      </c>
      <c r="H87" s="106">
        <f>6-COUNTBLANK(Men[[#This Row],[R1 XCM O''Hal]:[R6 XCO Flinders]])</f>
        <v>2</v>
      </c>
      <c r="I87" s="106" cm="1">
        <f t="array" ref="I87">IF(Men[[#This Row],[Number of Rounds]]&lt;=5,SUM(IF(ISNA(B87:G87),0,B87:G87)),SUM(LARGE(B87:G87,{1,2,3,4,5})))</f>
        <v>481</v>
      </c>
      <c r="J87" s="28" cm="1">
        <f t="array" ref="J87">130-SUM(IF(I87&gt;$I$18:$I$205,1/COUNTIF($I$18:$I$205,$I$18:$I$205)))</f>
        <v>66.999999999999972</v>
      </c>
      <c r="K87" s="20"/>
      <c r="L87" s="79"/>
      <c r="M87" s="59"/>
      <c r="N87" s="59"/>
      <c r="O87" s="59"/>
      <c r="P87" s="59"/>
      <c r="Q87" s="59"/>
      <c r="R87" s="59"/>
      <c r="S87" s="59"/>
      <c r="T87" s="59"/>
      <c r="U87" s="59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ht="15.75" x14ac:dyDescent="0.25">
      <c r="A88" s="95" t="s">
        <v>857</v>
      </c>
      <c r="B88" s="106">
        <f>_xlfn.IFNA(INDEX('R1 XCM OHal'!$V$2:$V$90,MATCH(Men[[#This Row],[Rider]],'R1 XCM OHal'!$F$2:$F$90,0)),"")</f>
        <v>264</v>
      </c>
      <c r="C88" s="106" t="str">
        <f>_xlfn.IFNA(INDEX('R2 XCM Prospect'!$K$2:$K$115,MATCH(Men[[#This Row],[Rider]],'R2 XCM Prospect'!$F$2:$F$115,0)),"")</f>
        <v/>
      </c>
      <c r="D88" s="106">
        <f>_xlfn.IFNA(INDEX('R3 XCM Craigburn'!$K$2:$K$126,MATCH(Men[[#This Row],[Rider]],'R3 XCM Craigburn'!$E$2:$E$126,0)),"")</f>
        <v>216</v>
      </c>
      <c r="E88" s="106" t="str">
        <f>_xlfn.IFNA(INDEX('R4 XCO Eagle'!$J$2:$J$126,MATCH(Men[[#This Row],[Rider]],'R4 XCO Eagle'!$E$2:$E$126,0)),"")</f>
        <v/>
      </c>
      <c r="F88" s="106" t="str">
        <f>_xlfn.IFNA(INDEX('R5 XCO Kinchina'!$J$2:$J$126,MATCH(Men[[#This Row],[Rider]],'R5 XCO Kinchina'!$E$2:$E$126,0)),"")</f>
        <v/>
      </c>
      <c r="G88" s="106" t="str">
        <f>_xlfn.IFNA(INDEX('R6 XCO Flinders'!$J$2:$J$126,MATCH(Men[[#This Row],[Rider]],'R6 XCO Flinders'!$E$2:$E$126,0)),"")</f>
        <v/>
      </c>
      <c r="H88" s="106">
        <f>6-COUNTBLANK(Men[[#This Row],[R1 XCM O''Hal]:[R6 XCO Flinders]])</f>
        <v>2</v>
      </c>
      <c r="I88" s="106" cm="1">
        <f t="array" ref="I88">IF(Men[[#This Row],[Number of Rounds]]&lt;=5,SUM(IF(ISNA(B88:G88),0,B88:G88)),SUM(LARGE(B88:G88,{1,2,3,4,5})))</f>
        <v>480</v>
      </c>
      <c r="J88" s="28" cm="1">
        <f t="array" ref="J88">130-SUM(IF(I88&gt;$I$18:$I$205,1/COUNTIF($I$18:$I$205,$I$18:$I$205)))</f>
        <v>67.999999999999972</v>
      </c>
      <c r="K88" s="20"/>
      <c r="L88" s="37"/>
      <c r="M88" s="34"/>
      <c r="N88" s="34"/>
      <c r="O88" s="34"/>
      <c r="P88" s="34"/>
      <c r="Q88" s="34"/>
      <c r="R88" s="34"/>
      <c r="S88" s="34"/>
      <c r="T88" s="34"/>
      <c r="U88" s="34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ht="15.75" x14ac:dyDescent="0.25">
      <c r="A89" s="95" t="s">
        <v>860</v>
      </c>
      <c r="B89" s="106">
        <f>_xlfn.IFNA(INDEX('R1 XCM OHal'!$V$2:$V$90,MATCH(Men[[#This Row],[Rider]],'R1 XCM OHal'!$F$2:$F$90,0)),"")</f>
        <v>240</v>
      </c>
      <c r="C89" s="106" t="str">
        <f>_xlfn.IFNA(INDEX('R2 XCM Prospect'!$K$2:$K$115,MATCH(Men[[#This Row],[Rider]],'R2 XCM Prospect'!$F$2:$F$115,0)),"")</f>
        <v/>
      </c>
      <c r="D89" s="106">
        <f>_xlfn.IFNA(INDEX('R3 XCM Craigburn'!$K$2:$K$126,MATCH(Men[[#This Row],[Rider]],'R3 XCM Craigburn'!$E$2:$E$126,0)),"")</f>
        <v>240</v>
      </c>
      <c r="E89" s="106" t="str">
        <f>_xlfn.IFNA(INDEX('R4 XCO Eagle'!$J$2:$J$126,MATCH(Men[[#This Row],[Rider]],'R4 XCO Eagle'!$E$2:$E$126,0)),"")</f>
        <v/>
      </c>
      <c r="F89" s="106" t="str">
        <f>_xlfn.IFNA(INDEX('R5 XCO Kinchina'!$J$2:$J$126,MATCH(Men[[#This Row],[Rider]],'R5 XCO Kinchina'!$E$2:$E$126,0)),"")</f>
        <v/>
      </c>
      <c r="G89" s="106" t="str">
        <f>_xlfn.IFNA(INDEX('R6 XCO Flinders'!$J$2:$J$126,MATCH(Men[[#This Row],[Rider]],'R6 XCO Flinders'!$E$2:$E$126,0)),"")</f>
        <v/>
      </c>
      <c r="H89" s="106">
        <f>6-COUNTBLANK(Men[[#This Row],[R1 XCM O''Hal]:[R6 XCO Flinders]])</f>
        <v>2</v>
      </c>
      <c r="I89" s="106" cm="1">
        <f t="array" ref="I89">IF(Men[[#This Row],[Number of Rounds]]&lt;=5,SUM(IF(ISNA(B89:G89),0,B89:G89)),SUM(LARGE(B89:G89,{1,2,3,4,5})))</f>
        <v>480</v>
      </c>
      <c r="J89" s="28" cm="1">
        <f t="array" ref="J89">130-SUM(IF(I89&gt;$I$18:$I$205,1/COUNTIF($I$18:$I$205,$I$18:$I$205)))</f>
        <v>67.999999999999972</v>
      </c>
      <c r="K89" s="20"/>
      <c r="L89" s="37"/>
      <c r="M89" s="34"/>
      <c r="N89" s="34"/>
      <c r="O89" s="34"/>
      <c r="P89" s="34"/>
      <c r="Q89" s="34"/>
      <c r="R89" s="34"/>
      <c r="S89" s="34"/>
      <c r="T89" s="34"/>
      <c r="U89" s="34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ht="15.75" x14ac:dyDescent="0.25">
      <c r="A90" s="95" t="s">
        <v>897</v>
      </c>
      <c r="B90" s="106">
        <f>_xlfn.IFNA(INDEX('R1 XCM OHal'!$V$2:$V$90,MATCH(Men[[#This Row],[Rider]],'R1 XCM OHal'!$F$2:$F$90,0)),"")</f>
        <v>228</v>
      </c>
      <c r="C90" s="106" t="str">
        <f>_xlfn.IFNA(INDEX('R2 XCM Prospect'!$K$2:$K$115,MATCH(Men[[#This Row],[Rider]],'R2 XCM Prospect'!$F$2:$F$115,0)),"")</f>
        <v/>
      </c>
      <c r="D90" s="106" t="str">
        <f>_xlfn.IFNA(INDEX('R3 XCM Craigburn'!$K$2:$K$126,MATCH(Men[[#This Row],[Rider]],'R3 XCM Craigburn'!$E$2:$E$126,0)),"")</f>
        <v/>
      </c>
      <c r="E90" s="106" t="str">
        <f>_xlfn.IFNA(INDEX('R4 XCO Eagle'!$J$2:$J$126,MATCH(Men[[#This Row],[Rider]],'R4 XCO Eagle'!$E$2:$E$126,0)),"")</f>
        <v/>
      </c>
      <c r="F90" s="106">
        <f>_xlfn.IFNA(INDEX('R5 XCO Kinchina'!$J$2:$J$126,MATCH(Men[[#This Row],[Rider]],'R5 XCO Kinchina'!$E$2:$E$126,0)),"")</f>
        <v>228</v>
      </c>
      <c r="G90" s="106" t="str">
        <f>_xlfn.IFNA(INDEX('R6 XCO Flinders'!$J$2:$J$126,MATCH(Men[[#This Row],[Rider]],'R6 XCO Flinders'!$E$2:$E$126,0)),"")</f>
        <v/>
      </c>
      <c r="H90" s="106">
        <f>6-COUNTBLANK(Men[[#This Row],[R1 XCM O''Hal]:[R6 XCO Flinders]])</f>
        <v>2</v>
      </c>
      <c r="I90" s="106" cm="1">
        <f t="array" ref="I90">IF(Men[[#This Row],[Number of Rounds]]&lt;=5,SUM(IF(ISNA(B90:G90),0,B90:G90)),SUM(LARGE(B90:G90,{1,2,3,4,5})))</f>
        <v>456</v>
      </c>
      <c r="J90" s="28" cm="1">
        <f t="array" ref="J90">130-SUM(IF(I90&gt;$I$18:$I$205,1/COUNTIF($I$18:$I$205,$I$18:$I$205)))</f>
        <v>68.999999999999972</v>
      </c>
      <c r="K90" s="20"/>
      <c r="L90" s="37"/>
      <c r="M90" s="34"/>
      <c r="N90" s="34"/>
      <c r="O90" s="34"/>
      <c r="P90" s="34"/>
      <c r="Q90" s="34"/>
      <c r="R90" s="34"/>
      <c r="S90" s="34"/>
      <c r="T90" s="34"/>
      <c r="U90" s="34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ht="15.75" x14ac:dyDescent="0.25">
      <c r="A91" s="95" t="s">
        <v>3422</v>
      </c>
      <c r="B91" s="106" t="str">
        <f>_xlfn.IFNA(INDEX('R1 XCM OHal'!$V$2:$V$90,MATCH(Men[[#This Row],[Rider]],'R1 XCM OHal'!$F$2:$F$90,0)),"")</f>
        <v/>
      </c>
      <c r="C91" s="106" t="str">
        <f>_xlfn.IFNA(INDEX('R2 XCM Prospect'!$K$2:$K$115,MATCH(Men[[#This Row],[Rider]],'R2 XCM Prospect'!$F$2:$F$115,0)),"")</f>
        <v/>
      </c>
      <c r="D91" s="106" t="str">
        <f>_xlfn.IFNA(INDEX('R3 XCM Craigburn'!$K$2:$K$126,MATCH(Men[[#This Row],[Rider]],'R3 XCM Craigburn'!$E$2:$E$126,0)),"")</f>
        <v/>
      </c>
      <c r="E91" s="106">
        <f>_xlfn.IFNA(INDEX('R4 XCO Eagle'!$J$2:$J$126,MATCH(Men[[#This Row],[Rider]],'R4 XCO Eagle'!$E$2:$E$126,0)),"")</f>
        <v>230.99999999999997</v>
      </c>
      <c r="F91" s="106">
        <f>_xlfn.IFNA(INDEX('R5 XCO Kinchina'!$J$2:$J$126,MATCH(Men[[#This Row],[Rider]],'R5 XCO Kinchina'!$E$2:$E$126,0)),"")</f>
        <v>224</v>
      </c>
      <c r="G91" s="106" t="str">
        <f>_xlfn.IFNA(INDEX('R6 XCO Flinders'!$J$2:$J$126,MATCH(Men[[#This Row],[Rider]],'R6 XCO Flinders'!$E$2:$E$126,0)),"")</f>
        <v/>
      </c>
      <c r="H91" s="106">
        <f>6-COUNTBLANK(Men[[#This Row],[R1 XCM O''Hal]:[R6 XCO Flinders]])</f>
        <v>2</v>
      </c>
      <c r="I91" s="106" cm="1">
        <f t="array" ref="I91">IF(Men[[#This Row],[Number of Rounds]]&lt;=5,SUM(IF(ISNA(B91:G91),0,B91:G91)),SUM(LARGE(B91:G91,{1,2,3,4,5})))</f>
        <v>455</v>
      </c>
      <c r="J91" s="28" cm="1">
        <f t="array" ref="J91">130-SUM(IF(I91&gt;$I$18:$I$205,1/COUNTIF($I$18:$I$205,$I$18:$I$205)))</f>
        <v>69.999999999999972</v>
      </c>
      <c r="K91" s="20"/>
      <c r="L91" s="37"/>
      <c r="M91" s="34"/>
      <c r="N91" s="34"/>
      <c r="O91" s="34"/>
      <c r="P91" s="34"/>
      <c r="Q91" s="34"/>
      <c r="R91" s="34"/>
      <c r="S91" s="34"/>
      <c r="T91" s="34"/>
      <c r="U91" s="34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ht="15.75" x14ac:dyDescent="0.25">
      <c r="A92" s="95" t="s">
        <v>3419</v>
      </c>
      <c r="B92" s="106" t="str">
        <f>_xlfn.IFNA(INDEX('R1 XCM OHal'!$V$2:$V$90,MATCH(Men[[#This Row],[Rider]],'R1 XCM OHal'!$F$2:$F$90,0)),"")</f>
        <v/>
      </c>
      <c r="C92" s="106" t="str">
        <f>_xlfn.IFNA(INDEX('R2 XCM Prospect'!$K$2:$K$115,MATCH(Men[[#This Row],[Rider]],'R2 XCM Prospect'!$F$2:$F$115,0)),"")</f>
        <v/>
      </c>
      <c r="D92" s="106" t="str">
        <f>_xlfn.IFNA(INDEX('R3 XCM Craigburn'!$K$2:$K$126,MATCH(Men[[#This Row],[Rider]],'R3 XCM Craigburn'!$E$2:$E$126,0)),"")</f>
        <v/>
      </c>
      <c r="E92" s="106">
        <f>_xlfn.IFNA(INDEX('R4 XCO Eagle'!$J$2:$J$126,MATCH(Men[[#This Row],[Rider]],'R4 XCO Eagle'!$E$2:$E$126,0)),"")</f>
        <v>259</v>
      </c>
      <c r="F92" s="106" t="str">
        <f>_xlfn.IFNA(INDEX('R5 XCO Kinchina'!$J$2:$J$126,MATCH(Men[[#This Row],[Rider]],'R5 XCO Kinchina'!$E$2:$E$126,0)),"")</f>
        <v/>
      </c>
      <c r="G92" s="106">
        <f>_xlfn.IFNA(INDEX('R6 XCO Flinders'!$J$2:$J$126,MATCH(Men[[#This Row],[Rider]],'R6 XCO Flinders'!$E$2:$E$126,0)),"")</f>
        <v>196</v>
      </c>
      <c r="H92" s="106">
        <f>6-COUNTBLANK(Men[[#This Row],[R1 XCM O''Hal]:[R6 XCO Flinders]])</f>
        <v>2</v>
      </c>
      <c r="I92" s="106" cm="1">
        <f t="array" ref="I92">IF(Men[[#This Row],[Number of Rounds]]&lt;=5,SUM(IF(ISNA(B92:G92),0,B92:G92)),SUM(LARGE(B92:G92,{1,2,3,4,5})))</f>
        <v>455</v>
      </c>
      <c r="J92" s="28" cm="1">
        <f t="array" ref="J92">130-SUM(IF(I92&gt;$I$18:$I$205,1/COUNTIF($I$18:$I$205,$I$18:$I$205)))</f>
        <v>69.999999999999972</v>
      </c>
      <c r="K92" s="20"/>
      <c r="L92" s="37"/>
      <c r="M92" s="34"/>
      <c r="N92" s="34"/>
      <c r="O92" s="34"/>
      <c r="P92" s="34"/>
      <c r="Q92" s="34"/>
      <c r="R92" s="34"/>
      <c r="S92" s="34"/>
      <c r="T92" s="34"/>
      <c r="U92" s="34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ht="15.75" x14ac:dyDescent="0.25">
      <c r="A93" s="95" t="s">
        <v>3427</v>
      </c>
      <c r="B93" s="106" t="str">
        <f>_xlfn.IFNA(INDEX('R1 XCM OHal'!$V$2:$V$90,MATCH(Men[[#This Row],[Rider]],'R1 XCM OHal'!$F$2:$F$90,0)),"")</f>
        <v/>
      </c>
      <c r="C93" s="106" t="str">
        <f>_xlfn.IFNA(INDEX('R2 XCM Prospect'!$K$2:$K$115,MATCH(Men[[#This Row],[Rider]],'R2 XCM Prospect'!$F$2:$F$115,0)),"")</f>
        <v/>
      </c>
      <c r="D93" s="106" t="str">
        <f>_xlfn.IFNA(INDEX('R3 XCM Craigburn'!$K$2:$K$126,MATCH(Men[[#This Row],[Rider]],'R3 XCM Craigburn'!$E$2:$E$126,0)),"")</f>
        <v/>
      </c>
      <c r="E93" s="106">
        <f>_xlfn.IFNA(INDEX('R4 XCO Eagle'!$J$2:$J$126,MATCH(Men[[#This Row],[Rider]],'R4 XCO Eagle'!$E$2:$E$126,0)),"")</f>
        <v>228</v>
      </c>
      <c r="F93" s="106">
        <f>_xlfn.IFNA(INDEX('R5 XCO Kinchina'!$J$2:$J$126,MATCH(Men[[#This Row],[Rider]],'R5 XCO Kinchina'!$E$2:$E$126,0)),"")</f>
        <v>216</v>
      </c>
      <c r="G93" s="106" t="str">
        <f>_xlfn.IFNA(INDEX('R6 XCO Flinders'!$J$2:$J$126,MATCH(Men[[#This Row],[Rider]],'R6 XCO Flinders'!$E$2:$E$126,0)),"")</f>
        <v/>
      </c>
      <c r="H93" s="106">
        <f>6-COUNTBLANK(Men[[#This Row],[R1 XCM O''Hal]:[R6 XCO Flinders]])</f>
        <v>2</v>
      </c>
      <c r="I93" s="106" cm="1">
        <f t="array" ref="I93">IF(Men[[#This Row],[Number of Rounds]]&lt;=5,SUM(IF(ISNA(B93:G93),0,B93:G93)),SUM(LARGE(B93:G93,{1,2,3,4,5})))</f>
        <v>444</v>
      </c>
      <c r="J93" s="28" cm="1">
        <f t="array" ref="J93">130-SUM(IF(I93&gt;$I$18:$I$205,1/COUNTIF($I$18:$I$205,$I$18:$I$205)))</f>
        <v>70.999999999999972</v>
      </c>
      <c r="K93" s="20"/>
      <c r="L93" s="37"/>
      <c r="M93" s="34"/>
      <c r="N93" s="34"/>
      <c r="O93" s="34"/>
      <c r="P93" s="34"/>
      <c r="Q93" s="34"/>
      <c r="R93" s="34"/>
      <c r="S93" s="34"/>
      <c r="T93" s="34"/>
      <c r="U93" s="34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ht="15.75" x14ac:dyDescent="0.25">
      <c r="A94" s="95" t="s">
        <v>899</v>
      </c>
      <c r="B94" s="106">
        <f>_xlfn.IFNA(INDEX('R1 XCM OHal'!$V$2:$V$90,MATCH(Men[[#This Row],[Rider]],'R1 XCM OHal'!$F$2:$F$90,0)),"")</f>
        <v>216</v>
      </c>
      <c r="C94" s="106">
        <f>_xlfn.IFNA(INDEX('R2 XCM Prospect'!$K$2:$K$115,MATCH(Men[[#This Row],[Rider]],'R2 XCM Prospect'!$F$2:$F$115,0)),"")</f>
        <v>216</v>
      </c>
      <c r="D94" s="106" t="str">
        <f>_xlfn.IFNA(INDEX('R3 XCM Craigburn'!$K$2:$K$126,MATCH(Men[[#This Row],[Rider]],'R3 XCM Craigburn'!$E$2:$E$126,0)),"")</f>
        <v/>
      </c>
      <c r="E94" s="106" t="str">
        <f>_xlfn.IFNA(INDEX('R4 XCO Eagle'!$J$2:$J$126,MATCH(Men[[#This Row],[Rider]],'R4 XCO Eagle'!$E$2:$E$126,0)),"")</f>
        <v/>
      </c>
      <c r="F94" s="106" t="str">
        <f>_xlfn.IFNA(INDEX('R5 XCO Kinchina'!$J$2:$J$126,MATCH(Men[[#This Row],[Rider]],'R5 XCO Kinchina'!$E$2:$E$126,0)),"")</f>
        <v/>
      </c>
      <c r="G94" s="106" t="str">
        <f>_xlfn.IFNA(INDEX('R6 XCO Flinders'!$J$2:$J$126,MATCH(Men[[#This Row],[Rider]],'R6 XCO Flinders'!$E$2:$E$126,0)),"")</f>
        <v/>
      </c>
      <c r="H94" s="106">
        <f>6-COUNTBLANK(Men[[#This Row],[R1 XCM O''Hal]:[R6 XCO Flinders]])</f>
        <v>2</v>
      </c>
      <c r="I94" s="106" cm="1">
        <f t="array" ref="I94">IF(Men[[#This Row],[Number of Rounds]]&lt;=5,SUM(IF(ISNA(B94:G94),0,B94:G94)),SUM(LARGE(B94:G94,{1,2,3,4,5})))</f>
        <v>432</v>
      </c>
      <c r="J94" s="28" cm="1">
        <f t="array" ref="J94">130-SUM(IF(I94&gt;$I$18:$I$205,1/COUNTIF($I$18:$I$205,$I$18:$I$205)))</f>
        <v>71.999999999999972</v>
      </c>
      <c r="K94" s="20"/>
      <c r="L94" s="37"/>
      <c r="M94" s="34"/>
      <c r="N94" s="34"/>
      <c r="O94" s="34"/>
      <c r="P94" s="34"/>
      <c r="Q94" s="34"/>
      <c r="R94" s="34"/>
      <c r="S94" s="34"/>
      <c r="T94" s="34"/>
      <c r="U94" s="34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ht="15.75" x14ac:dyDescent="0.25">
      <c r="A95" s="95" t="s">
        <v>2873</v>
      </c>
      <c r="B95" s="106" t="str">
        <f>_xlfn.IFNA(INDEX('R1 XCM OHal'!$V$2:$V$90,MATCH(Men[[#This Row],[Rider]],'R1 XCM OHal'!$F$2:$F$90,0)),"")</f>
        <v/>
      </c>
      <c r="C95" s="106" t="str">
        <f>_xlfn.IFNA(INDEX('R2 XCM Prospect'!$K$2:$K$115,MATCH(Men[[#This Row],[Rider]],'R2 XCM Prospect'!$F$2:$F$115,0)),"")</f>
        <v/>
      </c>
      <c r="D95" s="106">
        <f>_xlfn.IFNA(INDEX('R3 XCM Craigburn'!$K$2:$K$126,MATCH(Men[[#This Row],[Rider]],'R3 XCM Craigburn'!$E$2:$E$126,0)),"")</f>
        <v>237.99999999999997</v>
      </c>
      <c r="E95" s="106" t="str">
        <f>_xlfn.IFNA(INDEX('R4 XCO Eagle'!$J$2:$J$126,MATCH(Men[[#This Row],[Rider]],'R4 XCO Eagle'!$E$2:$E$126,0)),"")</f>
        <v/>
      </c>
      <c r="F95" s="106">
        <f>_xlfn.IFNA(INDEX('R5 XCO Kinchina'!$J$2:$J$126,MATCH(Men[[#This Row],[Rider]],'R5 XCO Kinchina'!$E$2:$E$126,0)),"")</f>
        <v>189</v>
      </c>
      <c r="G95" s="106" t="str">
        <f>_xlfn.IFNA(INDEX('R6 XCO Flinders'!$J$2:$J$126,MATCH(Men[[#This Row],[Rider]],'R6 XCO Flinders'!$E$2:$E$126,0)),"")</f>
        <v/>
      </c>
      <c r="H95" s="106">
        <f>6-COUNTBLANK(Men[[#This Row],[R1 XCM O''Hal]:[R6 XCO Flinders]])</f>
        <v>2</v>
      </c>
      <c r="I95" s="106" cm="1">
        <f t="array" ref="I95">IF(Men[[#This Row],[Number of Rounds]]&lt;=5,SUM(IF(ISNA(B95:G95),0,B95:G95)),SUM(LARGE(B95:G95,{1,2,3,4,5})))</f>
        <v>427</v>
      </c>
      <c r="J95" s="28" cm="1">
        <f t="array" ref="J95">130-SUM(IF(I95&gt;$I$18:$I$205,1/COUNTIF($I$18:$I$205,$I$18:$I$205)))</f>
        <v>72.999999999999972</v>
      </c>
      <c r="K95" s="20"/>
      <c r="L95" s="37"/>
      <c r="M95" s="34"/>
      <c r="N95" s="34"/>
      <c r="O95" s="34"/>
      <c r="P95" s="34"/>
      <c r="Q95" s="34"/>
      <c r="R95" s="34"/>
      <c r="S95" s="34"/>
      <c r="T95" s="34"/>
      <c r="U95" s="34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ht="15.75" x14ac:dyDescent="0.25">
      <c r="A96" s="95" t="s">
        <v>884</v>
      </c>
      <c r="B96" s="106">
        <f>_xlfn.IFNA(INDEX('R1 XCM OHal'!$V$2:$V$90,MATCH(Men[[#This Row],[Rider]],'R1 XCM OHal'!$F$2:$F$90,0)),"")</f>
        <v>182</v>
      </c>
      <c r="C96" s="106">
        <f>_xlfn.IFNA(INDEX('R2 XCM Prospect'!$K$2:$K$115,MATCH(Men[[#This Row],[Rider]],'R2 XCM Prospect'!$F$2:$F$115,0)),"")</f>
        <v>244.99999999999997</v>
      </c>
      <c r="D96" s="106" t="str">
        <f>_xlfn.IFNA(INDEX('R3 XCM Craigburn'!$K$2:$K$126,MATCH(Men[[#This Row],[Rider]],'R3 XCM Craigburn'!$E$2:$E$126,0)),"")</f>
        <v/>
      </c>
      <c r="E96" s="106" t="str">
        <f>_xlfn.IFNA(INDEX('R4 XCO Eagle'!$J$2:$J$126,MATCH(Men[[#This Row],[Rider]],'R4 XCO Eagle'!$E$2:$E$126,0)),"")</f>
        <v/>
      </c>
      <c r="F96" s="106" t="str">
        <f>_xlfn.IFNA(INDEX('R5 XCO Kinchina'!$J$2:$J$126,MATCH(Men[[#This Row],[Rider]],'R5 XCO Kinchina'!$E$2:$E$126,0)),"")</f>
        <v/>
      </c>
      <c r="G96" s="106" t="str">
        <f>_xlfn.IFNA(INDEX('R6 XCO Flinders'!$J$2:$J$126,MATCH(Men[[#This Row],[Rider]],'R6 XCO Flinders'!$E$2:$E$126,0)),"")</f>
        <v/>
      </c>
      <c r="H96" s="106">
        <f>6-COUNTBLANK(Men[[#This Row],[R1 XCM O''Hal]:[R6 XCO Flinders]])</f>
        <v>2</v>
      </c>
      <c r="I96" s="106" cm="1">
        <f t="array" ref="I96">IF(Men[[#This Row],[Number of Rounds]]&lt;=5,SUM(IF(ISNA(B96:G96),0,B96:G96)),SUM(LARGE(B96:G96,{1,2,3,4,5})))</f>
        <v>427</v>
      </c>
      <c r="J96" s="28" cm="1">
        <f t="array" ref="J96">130-SUM(IF(I96&gt;$I$18:$I$205,1/COUNTIF($I$18:$I$205,$I$18:$I$205)))</f>
        <v>72.999999999999972</v>
      </c>
      <c r="K96" s="20"/>
      <c r="L96" s="37"/>
      <c r="M96" s="34"/>
      <c r="N96" s="34"/>
      <c r="O96" s="34"/>
      <c r="P96" s="34"/>
      <c r="Q96" s="34"/>
      <c r="R96" s="34"/>
      <c r="S96" s="34"/>
      <c r="T96" s="34"/>
      <c r="U96" s="34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ht="15.75" x14ac:dyDescent="0.25">
      <c r="A97" s="95" t="s">
        <v>878</v>
      </c>
      <c r="B97" s="106">
        <f>_xlfn.IFNA(INDEX('R1 XCM OHal'!$V$2:$V$90,MATCH(Men[[#This Row],[Rider]],'R1 XCM OHal'!$F$2:$F$90,0)),"")</f>
        <v>224</v>
      </c>
      <c r="C97" s="106" t="str">
        <f>_xlfn.IFNA(INDEX('R2 XCM Prospect'!$K$2:$K$115,MATCH(Men[[#This Row],[Rider]],'R2 XCM Prospect'!$F$2:$F$115,0)),"")</f>
        <v/>
      </c>
      <c r="D97" s="106" t="str">
        <f>_xlfn.IFNA(INDEX('R3 XCM Craigburn'!$K$2:$K$126,MATCH(Men[[#This Row],[Rider]],'R3 XCM Craigburn'!$E$2:$E$126,0)),"")</f>
        <v/>
      </c>
      <c r="E97" s="106" t="str">
        <f>_xlfn.IFNA(INDEX('R4 XCO Eagle'!$J$2:$J$126,MATCH(Men[[#This Row],[Rider]],'R4 XCO Eagle'!$E$2:$E$126,0)),"")</f>
        <v/>
      </c>
      <c r="F97" s="106">
        <f>_xlfn.IFNA(INDEX('R5 XCO Kinchina'!$J$2:$J$126,MATCH(Men[[#This Row],[Rider]],'R5 XCO Kinchina'!$E$2:$E$126,0)),"")</f>
        <v>203</v>
      </c>
      <c r="G97" s="106" t="str">
        <f>_xlfn.IFNA(INDEX('R6 XCO Flinders'!$J$2:$J$126,MATCH(Men[[#This Row],[Rider]],'R6 XCO Flinders'!$E$2:$E$126,0)),"")</f>
        <v/>
      </c>
      <c r="H97" s="106">
        <f>6-COUNTBLANK(Men[[#This Row],[R1 XCM O''Hal]:[R6 XCO Flinders]])</f>
        <v>2</v>
      </c>
      <c r="I97" s="106" cm="1">
        <f t="array" ref="I97">IF(Men[[#This Row],[Number of Rounds]]&lt;=5,SUM(IF(ISNA(B97:G97),0,B97:G97)),SUM(LARGE(B97:G97,{1,2,3,4,5})))</f>
        <v>427</v>
      </c>
      <c r="J97" s="28" cm="1">
        <f t="array" ref="J97">130-SUM(IF(I97&gt;$I$18:$I$205,1/COUNTIF($I$18:$I$205,$I$18:$I$205)))</f>
        <v>72.999999999999972</v>
      </c>
      <c r="K97" s="20"/>
      <c r="L97" s="37"/>
      <c r="M97" s="34"/>
      <c r="N97" s="34"/>
      <c r="O97" s="34"/>
      <c r="P97" s="34"/>
      <c r="Q97" s="34"/>
      <c r="R97" s="34"/>
      <c r="S97" s="34"/>
      <c r="T97" s="34"/>
      <c r="U97" s="34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ht="15.75" x14ac:dyDescent="0.25">
      <c r="A98" s="95" t="s">
        <v>837</v>
      </c>
      <c r="B98" s="106">
        <f>_xlfn.IFNA(INDEX('R1 XCM OHal'!$V$2:$V$90,MATCH(Men[[#This Row],[Rider]],'R1 XCM OHal'!$F$2:$F$90,0)),"")</f>
        <v>420</v>
      </c>
      <c r="C98" s="106" t="str">
        <f>_xlfn.IFNA(INDEX('R2 XCM Prospect'!$K$2:$K$115,MATCH(Men[[#This Row],[Rider]],'R2 XCM Prospect'!$F$2:$F$115,0)),"")</f>
        <v/>
      </c>
      <c r="D98" s="106" t="str">
        <f>_xlfn.IFNA(INDEX('R3 XCM Craigburn'!$K$2:$K$126,MATCH(Men[[#This Row],[Rider]],'R3 XCM Craigburn'!$E$2:$E$126,0)),"")</f>
        <v/>
      </c>
      <c r="E98" s="106" t="str">
        <f>_xlfn.IFNA(INDEX('R4 XCO Eagle'!$J$2:$J$126,MATCH(Men[[#This Row],[Rider]],'R4 XCO Eagle'!$E$2:$E$126,0)),"")</f>
        <v/>
      </c>
      <c r="F98" s="106" t="str">
        <f>_xlfn.IFNA(INDEX('R5 XCO Kinchina'!$J$2:$J$126,MATCH(Men[[#This Row],[Rider]],'R5 XCO Kinchina'!$E$2:$E$126,0)),"")</f>
        <v/>
      </c>
      <c r="G98" s="106" t="str">
        <f>_xlfn.IFNA(INDEX('R6 XCO Flinders'!$J$2:$J$126,MATCH(Men[[#This Row],[Rider]],'R6 XCO Flinders'!$E$2:$E$126,0)),"")</f>
        <v/>
      </c>
      <c r="H98" s="106">
        <f>6-COUNTBLANK(Men[[#This Row],[R1 XCM O''Hal]:[R6 XCO Flinders]])</f>
        <v>1</v>
      </c>
      <c r="I98" s="106" cm="1">
        <f t="array" ref="I98">IF(Men[[#This Row],[Number of Rounds]]&lt;=5,SUM(IF(ISNA(B98:G98),0,B98:G98)),SUM(LARGE(B98:G98,{1,2,3,4,5})))</f>
        <v>420</v>
      </c>
      <c r="J98" s="28" cm="1">
        <f t="array" ref="J98">130-SUM(IF(I98&gt;$I$18:$I$205,1/COUNTIF($I$18:$I$205,$I$18:$I$205)))</f>
        <v>73.999999999999986</v>
      </c>
      <c r="K98" s="20"/>
      <c r="L98" s="37"/>
      <c r="M98" s="34"/>
      <c r="N98" s="34"/>
      <c r="O98" s="34"/>
      <c r="P98" s="34"/>
      <c r="Q98" s="34"/>
      <c r="R98" s="34"/>
      <c r="S98" s="34"/>
      <c r="T98" s="34"/>
      <c r="U98" s="34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ht="15.75" x14ac:dyDescent="0.25">
      <c r="A99" s="95" t="s">
        <v>2859</v>
      </c>
      <c r="B99" s="106" t="str">
        <f>_xlfn.IFNA(INDEX('R1 XCM OHal'!$V$2:$V$90,MATCH(Men[[#This Row],[Rider]],'R1 XCM OHal'!$F$2:$F$90,0)),"")</f>
        <v/>
      </c>
      <c r="C99" s="106" t="str">
        <f>_xlfn.IFNA(INDEX('R2 XCM Prospect'!$K$2:$K$115,MATCH(Men[[#This Row],[Rider]],'R2 XCM Prospect'!$F$2:$F$115,0)),"")</f>
        <v/>
      </c>
      <c r="D99" s="106">
        <f>_xlfn.IFNA(INDEX('R3 XCM Craigburn'!$K$2:$K$126,MATCH(Men[[#This Row],[Rider]],'R3 XCM Craigburn'!$E$2:$E$126,0)),"")</f>
        <v>420</v>
      </c>
      <c r="E99" s="106" t="str">
        <f>_xlfn.IFNA(INDEX('R4 XCO Eagle'!$J$2:$J$126,MATCH(Men[[#This Row],[Rider]],'R4 XCO Eagle'!$E$2:$E$126,0)),"")</f>
        <v/>
      </c>
      <c r="F99" s="106" t="str">
        <f>_xlfn.IFNA(INDEX('R5 XCO Kinchina'!$J$2:$J$126,MATCH(Men[[#This Row],[Rider]],'R5 XCO Kinchina'!$E$2:$E$126,0)),"")</f>
        <v/>
      </c>
      <c r="G99" s="106" t="str">
        <f>_xlfn.IFNA(INDEX('R6 XCO Flinders'!$J$2:$J$126,MATCH(Men[[#This Row],[Rider]],'R6 XCO Flinders'!$E$2:$E$126,0)),"")</f>
        <v/>
      </c>
      <c r="H99" s="106">
        <f>6-COUNTBLANK(Men[[#This Row],[R1 XCM O''Hal]:[R6 XCO Flinders]])</f>
        <v>1</v>
      </c>
      <c r="I99" s="106" cm="1">
        <f t="array" ref="I99">IF(Men[[#This Row],[Number of Rounds]]&lt;=5,SUM(IF(ISNA(B99:G99),0,B99:G99)),SUM(LARGE(B99:G99,{1,2,3,4,5})))</f>
        <v>420</v>
      </c>
      <c r="J99" s="28" cm="1">
        <f t="array" ref="J99">130-SUM(IF(I99&gt;$I$18:$I$205,1/COUNTIF($I$18:$I$205,$I$18:$I$205)))</f>
        <v>73.999999999999986</v>
      </c>
      <c r="K99" s="20"/>
      <c r="L99" s="37"/>
      <c r="M99" s="34"/>
      <c r="N99" s="34"/>
      <c r="O99" s="34"/>
      <c r="P99" s="34"/>
      <c r="Q99" s="34"/>
      <c r="R99" s="34"/>
      <c r="S99" s="34"/>
      <c r="T99" s="34"/>
      <c r="U99" s="34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ht="15.75" x14ac:dyDescent="0.25">
      <c r="A100" s="95" t="s">
        <v>866</v>
      </c>
      <c r="B100" s="106">
        <f>_xlfn.IFNA(INDEX('R1 XCM OHal'!$V$2:$V$90,MATCH(Men[[#This Row],[Rider]],'R1 XCM OHal'!$F$2:$F$90,0)),"")</f>
        <v>196</v>
      </c>
      <c r="C100" s="106">
        <f>_xlfn.IFNA(INDEX('R2 XCM Prospect'!$K$2:$K$115,MATCH(Men[[#This Row],[Rider]],'R2 XCM Prospect'!$F$2:$F$115,0)),"")</f>
        <v>224</v>
      </c>
      <c r="D100" s="106" t="str">
        <f>_xlfn.IFNA(INDEX('R3 XCM Craigburn'!$K$2:$K$126,MATCH(Men[[#This Row],[Rider]],'R3 XCM Craigburn'!$E$2:$E$126,0)),"")</f>
        <v/>
      </c>
      <c r="E100" s="106" t="str">
        <f>_xlfn.IFNA(INDEX('R4 XCO Eagle'!$J$2:$J$126,MATCH(Men[[#This Row],[Rider]],'R4 XCO Eagle'!$E$2:$E$126,0)),"")</f>
        <v/>
      </c>
      <c r="F100" s="106" t="str">
        <f>_xlfn.IFNA(INDEX('R5 XCO Kinchina'!$J$2:$J$126,MATCH(Men[[#This Row],[Rider]],'R5 XCO Kinchina'!$E$2:$E$126,0)),"")</f>
        <v/>
      </c>
      <c r="G100" s="106" t="str">
        <f>_xlfn.IFNA(INDEX('R6 XCO Flinders'!$J$2:$J$126,MATCH(Men[[#This Row],[Rider]],'R6 XCO Flinders'!$E$2:$E$126,0)),"")</f>
        <v/>
      </c>
      <c r="H100" s="106">
        <f>6-COUNTBLANK(Men[[#This Row],[R1 XCM O''Hal]:[R6 XCO Flinders]])</f>
        <v>2</v>
      </c>
      <c r="I100" s="106" cm="1">
        <f t="array" ref="I100">IF(Men[[#This Row],[Number of Rounds]]&lt;=5,SUM(IF(ISNA(B100:G100),0,B100:G100)),SUM(LARGE(B100:G100,{1,2,3,4,5})))</f>
        <v>420</v>
      </c>
      <c r="J100" s="28" cm="1">
        <f t="array" ref="J100">130-SUM(IF(I100&gt;$I$18:$I$205,1/COUNTIF($I$18:$I$205,$I$18:$I$205)))</f>
        <v>73.999999999999986</v>
      </c>
      <c r="K100" s="20"/>
      <c r="L100" s="37"/>
      <c r="M100" s="34"/>
      <c r="N100" s="34"/>
      <c r="O100" s="34"/>
      <c r="P100" s="34"/>
      <c r="Q100" s="34"/>
      <c r="R100" s="34"/>
      <c r="S100" s="34"/>
      <c r="T100" s="34"/>
      <c r="U100" s="34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ht="15.75" x14ac:dyDescent="0.25">
      <c r="A101" s="95" t="s">
        <v>1876</v>
      </c>
      <c r="B101" s="106" t="str">
        <f>_xlfn.IFNA(INDEX('R1 XCM OHal'!$V$2:$V$90,MATCH(Men[[#This Row],[Rider]],'R1 XCM OHal'!$F$2:$F$90,0)),"")</f>
        <v/>
      </c>
      <c r="C101" s="106">
        <f>_xlfn.IFNA(INDEX('R2 XCM Prospect'!$K$2:$K$115,MATCH(Men[[#This Row],[Rider]],'R2 XCM Prospect'!$F$2:$F$115,0)),"")</f>
        <v>196</v>
      </c>
      <c r="D101" s="106" t="str">
        <f>_xlfn.IFNA(INDEX('R3 XCM Craigburn'!$K$2:$K$126,MATCH(Men[[#This Row],[Rider]],'R3 XCM Craigburn'!$E$2:$E$126,0)),"")</f>
        <v/>
      </c>
      <c r="E101" s="106" t="str">
        <f>_xlfn.IFNA(INDEX('R4 XCO Eagle'!$J$2:$J$126,MATCH(Men[[#This Row],[Rider]],'R4 XCO Eagle'!$E$2:$E$126,0)),"")</f>
        <v/>
      </c>
      <c r="F101" s="106" t="str">
        <f>_xlfn.IFNA(INDEX('R5 XCO Kinchina'!$J$2:$J$126,MATCH(Men[[#This Row],[Rider]],'R5 XCO Kinchina'!$E$2:$E$126,0)),"")</f>
        <v/>
      </c>
      <c r="G101" s="106">
        <f>_xlfn.IFNA(INDEX('R6 XCO Flinders'!$J$2:$J$126,MATCH(Men[[#This Row],[Rider]],'R6 XCO Flinders'!$E$2:$E$126,0)),"")</f>
        <v>224</v>
      </c>
      <c r="H101" s="106">
        <f>6-COUNTBLANK(Men[[#This Row],[R1 XCM O''Hal]:[R6 XCO Flinders]])</f>
        <v>2</v>
      </c>
      <c r="I101" s="106" cm="1">
        <f t="array" ref="I101">IF(Men[[#This Row],[Number of Rounds]]&lt;=5,SUM(IF(ISNA(B101:G101),0,B101:G101)),SUM(LARGE(B101:G101,{1,2,3,4,5})))</f>
        <v>420</v>
      </c>
      <c r="J101" s="28" cm="1">
        <f t="array" ref="J101">130-SUM(IF(I101&gt;$I$18:$I$205,1/COUNTIF($I$18:$I$205,$I$18:$I$205)))</f>
        <v>73.999999999999986</v>
      </c>
      <c r="K101" s="20"/>
      <c r="L101" s="37"/>
      <c r="M101" s="34"/>
      <c r="N101" s="34"/>
      <c r="O101" s="34"/>
      <c r="P101" s="34"/>
      <c r="Q101" s="34"/>
      <c r="R101" s="34"/>
      <c r="S101" s="34"/>
      <c r="T101" s="34"/>
      <c r="U101" s="34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ht="15.75" x14ac:dyDescent="0.25">
      <c r="A102" s="95" t="s">
        <v>2887</v>
      </c>
      <c r="B102" s="106" t="str">
        <f>_xlfn.IFNA(INDEX('R1 XCM OHal'!$V$2:$V$90,MATCH(Men[[#This Row],[Rider]],'R1 XCM OHal'!$F$2:$F$90,0)),"")</f>
        <v/>
      </c>
      <c r="C102" s="106" t="str">
        <f>_xlfn.IFNA(INDEX('R2 XCM Prospect'!$K$2:$K$115,MATCH(Men[[#This Row],[Rider]],'R2 XCM Prospect'!$F$2:$F$115,0)),"")</f>
        <v/>
      </c>
      <c r="D102" s="106">
        <f>_xlfn.IFNA(INDEX('R3 XCM Craigburn'!$K$2:$K$126,MATCH(Men[[#This Row],[Rider]],'R3 XCM Craigburn'!$E$2:$E$126,0)),"")</f>
        <v>204</v>
      </c>
      <c r="E102" s="106">
        <f>_xlfn.IFNA(INDEX('R4 XCO Eagle'!$J$2:$J$126,MATCH(Men[[#This Row],[Rider]],'R4 XCO Eagle'!$E$2:$E$126,0)),"")</f>
        <v>210</v>
      </c>
      <c r="F102" s="106" t="str">
        <f>_xlfn.IFNA(INDEX('R5 XCO Kinchina'!$J$2:$J$126,MATCH(Men[[#This Row],[Rider]],'R5 XCO Kinchina'!$E$2:$E$126,0)),"")</f>
        <v/>
      </c>
      <c r="G102" s="106" t="str">
        <f>_xlfn.IFNA(INDEX('R6 XCO Flinders'!$J$2:$J$126,MATCH(Men[[#This Row],[Rider]],'R6 XCO Flinders'!$E$2:$E$126,0)),"")</f>
        <v/>
      </c>
      <c r="H102" s="106">
        <f>6-COUNTBLANK(Men[[#This Row],[R1 XCM O''Hal]:[R6 XCO Flinders]])</f>
        <v>2</v>
      </c>
      <c r="I102" s="106" cm="1">
        <f t="array" ref="I102">IF(Men[[#This Row],[Number of Rounds]]&lt;=5,SUM(IF(ISNA(B102:G102),0,B102:G102)),SUM(LARGE(B102:G102,{1,2,3,4,5})))</f>
        <v>414</v>
      </c>
      <c r="J102" s="28" cm="1">
        <f t="array" ref="J102">130-SUM(IF(I102&gt;$I$18:$I$205,1/COUNTIF($I$18:$I$205,$I$18:$I$205)))</f>
        <v>75</v>
      </c>
      <c r="K102" s="20"/>
      <c r="L102" s="37"/>
      <c r="M102" s="34"/>
      <c r="N102" s="34"/>
      <c r="O102" s="34"/>
      <c r="P102" s="34"/>
      <c r="Q102" s="34"/>
      <c r="R102" s="34"/>
      <c r="S102" s="34"/>
      <c r="T102" s="34"/>
      <c r="U102" s="34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ht="15.75" x14ac:dyDescent="0.25">
      <c r="A103" s="95" t="s">
        <v>901</v>
      </c>
      <c r="B103" s="106">
        <f>_xlfn.IFNA(INDEX('R1 XCM OHal'!$V$2:$V$90,MATCH(Men[[#This Row],[Rider]],'R1 XCM OHal'!$F$2:$F$90,0)),"")</f>
        <v>204</v>
      </c>
      <c r="C103" s="106" t="str">
        <f>_xlfn.IFNA(INDEX('R2 XCM Prospect'!$K$2:$K$115,MATCH(Men[[#This Row],[Rider]],'R2 XCM Prospect'!$F$2:$F$115,0)),"")</f>
        <v/>
      </c>
      <c r="D103" s="106" t="str">
        <f>_xlfn.IFNA(INDEX('R3 XCM Craigburn'!$K$2:$K$126,MATCH(Men[[#This Row],[Rider]],'R3 XCM Craigburn'!$E$2:$E$126,0)),"")</f>
        <v/>
      </c>
      <c r="E103" s="106" t="str">
        <f>_xlfn.IFNA(INDEX('R4 XCO Eagle'!$J$2:$J$126,MATCH(Men[[#This Row],[Rider]],'R4 XCO Eagle'!$E$2:$E$126,0)),"")</f>
        <v/>
      </c>
      <c r="F103" s="106">
        <f>_xlfn.IFNA(INDEX('R5 XCO Kinchina'!$J$2:$J$126,MATCH(Men[[#This Row],[Rider]],'R5 XCO Kinchina'!$E$2:$E$126,0)),"")</f>
        <v>198</v>
      </c>
      <c r="G103" s="106" t="str">
        <f>_xlfn.IFNA(INDEX('R6 XCO Flinders'!$J$2:$J$126,MATCH(Men[[#This Row],[Rider]],'R6 XCO Flinders'!$E$2:$E$126,0)),"")</f>
        <v/>
      </c>
      <c r="H103" s="106">
        <f>6-COUNTBLANK(Men[[#This Row],[R1 XCM O''Hal]:[R6 XCO Flinders]])</f>
        <v>2</v>
      </c>
      <c r="I103" s="106" cm="1">
        <f t="array" ref="I103">IF(Men[[#This Row],[Number of Rounds]]&lt;=5,SUM(IF(ISNA(B103:G103),0,B103:G103)),SUM(LARGE(B103:G103,{1,2,3,4,5})))</f>
        <v>402</v>
      </c>
      <c r="J103" s="28" cm="1">
        <f t="array" ref="J103">130-SUM(IF(I103&gt;$I$18:$I$205,1/COUNTIF($I$18:$I$205,$I$18:$I$205)))</f>
        <v>76</v>
      </c>
      <c r="K103" s="20"/>
      <c r="L103" s="37"/>
      <c r="M103" s="34"/>
      <c r="N103" s="34"/>
      <c r="O103" s="34"/>
      <c r="P103" s="34"/>
      <c r="Q103" s="34"/>
      <c r="R103" s="34"/>
      <c r="S103" s="34"/>
      <c r="T103" s="34"/>
      <c r="U103" s="34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ht="15.75" x14ac:dyDescent="0.25">
      <c r="A104" s="95" t="s">
        <v>4194</v>
      </c>
      <c r="B104" s="106" t="str">
        <f>_xlfn.IFNA(INDEX('R1 XCM OHal'!$V$2:$V$90,MATCH(Men[[#This Row],[Rider]],'R1 XCM OHal'!$F$2:$F$90,0)),"")</f>
        <v/>
      </c>
      <c r="C104" s="106" t="str">
        <f>_xlfn.IFNA(INDEX('R2 XCM Prospect'!$K$2:$K$115,MATCH(Men[[#This Row],[Rider]],'R2 XCM Prospect'!$F$2:$F$115,0)),"")</f>
        <v/>
      </c>
      <c r="D104" s="106" t="str">
        <f>_xlfn.IFNA(INDEX('R3 XCM Craigburn'!$K$2:$K$126,MATCH(Men[[#This Row],[Rider]],'R3 XCM Craigburn'!$E$2:$E$126,0)),"")</f>
        <v/>
      </c>
      <c r="E104" s="106" t="str">
        <f>_xlfn.IFNA(INDEX('R4 XCO Eagle'!$J$2:$J$126,MATCH(Men[[#This Row],[Rider]],'R4 XCO Eagle'!$E$2:$E$126,0)),"")</f>
        <v/>
      </c>
      <c r="F104" s="106" t="str">
        <f>_xlfn.IFNA(INDEX('R5 XCO Kinchina'!$J$2:$J$126,MATCH(Men[[#This Row],[Rider]],'R5 XCO Kinchina'!$E$2:$E$126,0)),"")</f>
        <v/>
      </c>
      <c r="G104" s="106">
        <f>_xlfn.IFNA(INDEX('R6 XCO Flinders'!$J$2:$J$126,MATCH(Men[[#This Row],[Rider]],'R6 XCO Flinders'!$E$2:$E$126,0)),"")</f>
        <v>400</v>
      </c>
      <c r="H104" s="106">
        <f>6-COUNTBLANK(Men[[#This Row],[R1 XCM O''Hal]:[R6 XCO Flinders]])</f>
        <v>1</v>
      </c>
      <c r="I104" s="106" cm="1">
        <f t="array" ref="I104">IF(Men[[#This Row],[Number of Rounds]]&lt;=5,SUM(IF(ISNA(B104:G104),0,B104:G104)),SUM(LARGE(B104:G104,{1,2,3,4,5})))</f>
        <v>400</v>
      </c>
      <c r="J104" s="28" cm="1">
        <f t="array" ref="J104">130-SUM(IF(I104&gt;$I$18:$I$205,1/COUNTIF($I$18:$I$205,$I$18:$I$205)))</f>
        <v>77</v>
      </c>
      <c r="K104" s="20"/>
      <c r="L104" s="37"/>
      <c r="M104" s="34"/>
      <c r="N104" s="34"/>
      <c r="O104" s="34"/>
      <c r="P104" s="34"/>
      <c r="Q104" s="34"/>
      <c r="R104" s="34"/>
      <c r="S104" s="34"/>
      <c r="T104" s="34"/>
      <c r="U104" s="34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ht="15.75" x14ac:dyDescent="0.25">
      <c r="A105" s="95" t="s">
        <v>1865</v>
      </c>
      <c r="B105" s="106" t="str">
        <f>_xlfn.IFNA(INDEX('R1 XCM OHal'!$V$2:$V$90,MATCH(Men[[#This Row],[Rider]],'R1 XCM OHal'!$F$2:$F$90,0)),"")</f>
        <v/>
      </c>
      <c r="C105" s="106">
        <f>_xlfn.IFNA(INDEX('R2 XCM Prospect'!$K$2:$K$115,MATCH(Men[[#This Row],[Rider]],'R2 XCM Prospect'!$F$2:$F$115,0)),"")</f>
        <v>400</v>
      </c>
      <c r="D105" s="106" t="str">
        <f>_xlfn.IFNA(INDEX('R3 XCM Craigburn'!$K$2:$K$126,MATCH(Men[[#This Row],[Rider]],'R3 XCM Craigburn'!$E$2:$E$126,0)),"")</f>
        <v/>
      </c>
      <c r="E105" s="106" t="str">
        <f>_xlfn.IFNA(INDEX('R4 XCO Eagle'!$J$2:$J$126,MATCH(Men[[#This Row],[Rider]],'R4 XCO Eagle'!$E$2:$E$126,0)),"")</f>
        <v/>
      </c>
      <c r="F105" s="106" t="str">
        <f>_xlfn.IFNA(INDEX('R5 XCO Kinchina'!$J$2:$J$126,MATCH(Men[[#This Row],[Rider]],'R5 XCO Kinchina'!$E$2:$E$126,0)),"")</f>
        <v/>
      </c>
      <c r="G105" s="106" t="str">
        <f>_xlfn.IFNA(INDEX('R6 XCO Flinders'!$J$2:$J$126,MATCH(Men[[#This Row],[Rider]],'R6 XCO Flinders'!$E$2:$E$126,0)),"")</f>
        <v/>
      </c>
      <c r="H105" s="106">
        <f>6-COUNTBLANK(Men[[#This Row],[R1 XCM O''Hal]:[R6 XCO Flinders]])</f>
        <v>1</v>
      </c>
      <c r="I105" s="106" cm="1">
        <f t="array" ref="I105">IF(Men[[#This Row],[Number of Rounds]]&lt;=5,SUM(IF(ISNA(B105:G105),0,B105:G105)),SUM(LARGE(B105:G105,{1,2,3,4,5})))</f>
        <v>400</v>
      </c>
      <c r="J105" s="28" cm="1">
        <f t="array" ref="J105">130-SUM(IF(I105&gt;$I$18:$I$205,1/COUNTIF($I$18:$I$205,$I$18:$I$205)))</f>
        <v>77</v>
      </c>
      <c r="K105" s="20"/>
      <c r="L105" s="37"/>
      <c r="M105" s="34"/>
      <c r="N105" s="34"/>
      <c r="O105" s="34"/>
      <c r="P105" s="34"/>
      <c r="Q105" s="34"/>
      <c r="R105" s="34"/>
      <c r="S105" s="34"/>
      <c r="T105" s="34"/>
      <c r="U105" s="34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ht="15.75" x14ac:dyDescent="0.25">
      <c r="A106" s="95" t="s">
        <v>1861</v>
      </c>
      <c r="B106" s="106" t="str">
        <f>_xlfn.IFNA(INDEX('R1 XCM OHal'!$V$2:$V$90,MATCH(Men[[#This Row],[Rider]],'R1 XCM OHal'!$F$2:$F$90,0)),"")</f>
        <v/>
      </c>
      <c r="C106" s="106">
        <f>_xlfn.IFNA(INDEX('R2 XCM Prospect'!$K$2:$K$115,MATCH(Men[[#This Row],[Rider]],'R2 XCM Prospect'!$F$2:$F$115,0)),"")</f>
        <v>400</v>
      </c>
      <c r="D106" s="106" t="str">
        <f>_xlfn.IFNA(INDEX('R3 XCM Craigburn'!$K$2:$K$126,MATCH(Men[[#This Row],[Rider]],'R3 XCM Craigburn'!$E$2:$E$126,0)),"")</f>
        <v/>
      </c>
      <c r="E106" s="106" t="str">
        <f>_xlfn.IFNA(INDEX('R4 XCO Eagle'!$J$2:$J$126,MATCH(Men[[#This Row],[Rider]],'R4 XCO Eagle'!$E$2:$E$126,0)),"")</f>
        <v/>
      </c>
      <c r="F106" s="106" t="str">
        <f>_xlfn.IFNA(INDEX('R5 XCO Kinchina'!$J$2:$J$126,MATCH(Men[[#This Row],[Rider]],'R5 XCO Kinchina'!$E$2:$E$126,0)),"")</f>
        <v/>
      </c>
      <c r="G106" s="106" t="str">
        <f>_xlfn.IFNA(INDEX('R6 XCO Flinders'!$J$2:$J$126,MATCH(Men[[#This Row],[Rider]],'R6 XCO Flinders'!$E$2:$E$126,0)),"")</f>
        <v/>
      </c>
      <c r="H106" s="106">
        <f>6-COUNTBLANK(Men[[#This Row],[R1 XCM O''Hal]:[R6 XCO Flinders]])</f>
        <v>1</v>
      </c>
      <c r="I106" s="106" cm="1">
        <f t="array" ref="I106">IF(Men[[#This Row],[Number of Rounds]]&lt;=5,SUM(IF(ISNA(B106:G106),0,B106:G106)),SUM(LARGE(B106:G106,{1,2,3,4,5})))</f>
        <v>400</v>
      </c>
      <c r="J106" s="28" cm="1">
        <f t="array" ref="J106">130-SUM(IF(I106&gt;$I$18:$I$205,1/COUNTIF($I$18:$I$205,$I$18:$I$205)))</f>
        <v>77</v>
      </c>
      <c r="K106" s="20"/>
      <c r="L106" s="37"/>
      <c r="M106" s="34"/>
      <c r="N106" s="34"/>
      <c r="O106" s="34"/>
      <c r="P106" s="34"/>
      <c r="Q106" s="34"/>
      <c r="R106" s="34"/>
      <c r="S106" s="34"/>
      <c r="T106" s="34"/>
      <c r="U106" s="34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ht="15.75" x14ac:dyDescent="0.25">
      <c r="A107" s="95" t="s">
        <v>847</v>
      </c>
      <c r="B107" s="106">
        <f>_xlfn.IFNA(INDEX('R1 XCM OHal'!$V$2:$V$90,MATCH(Men[[#This Row],[Rider]],'R1 XCM OHal'!$F$2:$F$90,0)),"")</f>
        <v>400</v>
      </c>
      <c r="C107" s="106" t="str">
        <f>_xlfn.IFNA(INDEX('R2 XCM Prospect'!$K$2:$K$115,MATCH(Men[[#This Row],[Rider]],'R2 XCM Prospect'!$F$2:$F$115,0)),"")</f>
        <v/>
      </c>
      <c r="D107" s="106" t="str">
        <f>_xlfn.IFNA(INDEX('R3 XCM Craigburn'!$K$2:$K$126,MATCH(Men[[#This Row],[Rider]],'R3 XCM Craigburn'!$E$2:$E$126,0)),"")</f>
        <v/>
      </c>
      <c r="E107" s="106" t="str">
        <f>_xlfn.IFNA(INDEX('R4 XCO Eagle'!$J$2:$J$126,MATCH(Men[[#This Row],[Rider]],'R4 XCO Eagle'!$E$2:$E$126,0)),"")</f>
        <v/>
      </c>
      <c r="F107" s="106" t="str">
        <f>_xlfn.IFNA(INDEX('R5 XCO Kinchina'!$J$2:$J$126,MATCH(Men[[#This Row],[Rider]],'R5 XCO Kinchina'!$E$2:$E$126,0)),"")</f>
        <v/>
      </c>
      <c r="G107" s="106" t="str">
        <f>_xlfn.IFNA(INDEX('R6 XCO Flinders'!$J$2:$J$126,MATCH(Men[[#This Row],[Rider]],'R6 XCO Flinders'!$E$2:$E$126,0)),"")</f>
        <v/>
      </c>
      <c r="H107" s="106">
        <f>6-COUNTBLANK(Men[[#This Row],[R1 XCM O''Hal]:[R6 XCO Flinders]])</f>
        <v>1</v>
      </c>
      <c r="I107" s="106" cm="1">
        <f t="array" ref="I107">IF(Men[[#This Row],[Number of Rounds]]&lt;=5,SUM(IF(ISNA(B107:G107),0,B107:G107)),SUM(LARGE(B107:G107,{1,2,3,4,5})))</f>
        <v>400</v>
      </c>
      <c r="J107" s="28" cm="1">
        <f t="array" ref="J107">130-SUM(IF(I107&gt;$I$18:$I$205,1/COUNTIF($I$18:$I$205,$I$18:$I$205)))</f>
        <v>77</v>
      </c>
      <c r="K107" s="20"/>
      <c r="L107" s="37"/>
      <c r="M107" s="34"/>
      <c r="N107" s="34"/>
      <c r="O107" s="34"/>
      <c r="P107" s="34"/>
      <c r="Q107" s="34"/>
      <c r="R107" s="34"/>
      <c r="S107" s="34"/>
      <c r="T107" s="34"/>
      <c r="U107" s="34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ht="15.75" x14ac:dyDescent="0.25">
      <c r="A108" s="95" t="s">
        <v>881</v>
      </c>
      <c r="B108" s="106">
        <f>_xlfn.IFNA(INDEX('R1 XCM OHal'!$V$2:$V$90,MATCH(Men[[#This Row],[Rider]],'R1 XCM OHal'!$F$2:$F$90,0)),"")</f>
        <v>203</v>
      </c>
      <c r="C108" s="106" t="str">
        <f>_xlfn.IFNA(INDEX('R2 XCM Prospect'!$K$2:$K$115,MATCH(Men[[#This Row],[Rider]],'R2 XCM Prospect'!$F$2:$F$115,0)),"")</f>
        <v/>
      </c>
      <c r="D108" s="106" t="str">
        <f>_xlfn.IFNA(INDEX('R3 XCM Craigburn'!$K$2:$K$126,MATCH(Men[[#This Row],[Rider]],'R3 XCM Craigburn'!$E$2:$E$126,0)),"")</f>
        <v/>
      </c>
      <c r="E108" s="106" t="str">
        <f>_xlfn.IFNA(INDEX('R4 XCO Eagle'!$J$2:$J$126,MATCH(Men[[#This Row],[Rider]],'R4 XCO Eagle'!$E$2:$E$126,0)),"")</f>
        <v/>
      </c>
      <c r="F108" s="106">
        <f>_xlfn.IFNA(INDEX('R5 XCO Kinchina'!$J$2:$J$126,MATCH(Men[[#This Row],[Rider]],'R5 XCO Kinchina'!$E$2:$E$126,0)),"")</f>
        <v>196</v>
      </c>
      <c r="G108" s="106" t="str">
        <f>_xlfn.IFNA(INDEX('R6 XCO Flinders'!$J$2:$J$126,MATCH(Men[[#This Row],[Rider]],'R6 XCO Flinders'!$E$2:$E$126,0)),"")</f>
        <v/>
      </c>
      <c r="H108" s="106">
        <f>6-COUNTBLANK(Men[[#This Row],[R1 XCM O''Hal]:[R6 XCO Flinders]])</f>
        <v>2</v>
      </c>
      <c r="I108" s="106" cm="1">
        <f t="array" ref="I108">IF(Men[[#This Row],[Number of Rounds]]&lt;=5,SUM(IF(ISNA(B108:G108),0,B108:G108)),SUM(LARGE(B108:G108,{1,2,3,4,5})))</f>
        <v>399</v>
      </c>
      <c r="J108" s="28" cm="1">
        <f t="array" ref="J108">130-SUM(IF(I108&gt;$I$18:$I$205,1/COUNTIF($I$18:$I$205,$I$18:$I$205)))</f>
        <v>78</v>
      </c>
      <c r="K108" s="20"/>
      <c r="L108" s="37"/>
      <c r="M108" s="34"/>
      <c r="N108" s="34"/>
      <c r="O108" s="34"/>
      <c r="P108" s="34"/>
      <c r="Q108" s="34"/>
      <c r="R108" s="34"/>
      <c r="S108" s="34"/>
      <c r="T108" s="34"/>
      <c r="U108" s="34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ht="15.75" x14ac:dyDescent="0.25">
      <c r="A109" s="95" t="s">
        <v>3429</v>
      </c>
      <c r="B109" s="106" t="str">
        <f>_xlfn.IFNA(INDEX('R1 XCM OHal'!$V$2:$V$90,MATCH(Men[[#This Row],[Rider]],'R1 XCM OHal'!$F$2:$F$90,0)),"")</f>
        <v/>
      </c>
      <c r="C109" s="106" t="str">
        <f>_xlfn.IFNA(INDEX('R2 XCM Prospect'!$K$2:$K$115,MATCH(Men[[#This Row],[Rider]],'R2 XCM Prospect'!$F$2:$F$115,0)),"")</f>
        <v/>
      </c>
      <c r="D109" s="106" t="str">
        <f>_xlfn.IFNA(INDEX('R3 XCM Craigburn'!$K$2:$K$126,MATCH(Men[[#This Row],[Rider]],'R3 XCM Craigburn'!$E$2:$E$126,0)),"")</f>
        <v/>
      </c>
      <c r="E109" s="106">
        <f>_xlfn.IFNA(INDEX('R4 XCO Eagle'!$J$2:$J$126,MATCH(Men[[#This Row],[Rider]],'R4 XCO Eagle'!$E$2:$E$126,0)),"")</f>
        <v>216</v>
      </c>
      <c r="F109" s="106">
        <f>_xlfn.IFNA(INDEX('R5 XCO Kinchina'!$J$2:$J$126,MATCH(Men[[#This Row],[Rider]],'R5 XCO Kinchina'!$E$2:$E$126,0)),"")</f>
        <v>180</v>
      </c>
      <c r="G109" s="106" t="str">
        <f>_xlfn.IFNA(INDEX('R6 XCO Flinders'!$J$2:$J$126,MATCH(Men[[#This Row],[Rider]],'R6 XCO Flinders'!$E$2:$E$126,0)),"")</f>
        <v/>
      </c>
      <c r="H109" s="106">
        <f>6-COUNTBLANK(Men[[#This Row],[R1 XCM O''Hal]:[R6 XCO Flinders]])</f>
        <v>2</v>
      </c>
      <c r="I109" s="106" cm="1">
        <f t="array" ref="I109">IF(Men[[#This Row],[Number of Rounds]]&lt;=5,SUM(IF(ISNA(B109:G109),0,B109:G109)),SUM(LARGE(B109:G109,{1,2,3,4,5})))</f>
        <v>396</v>
      </c>
      <c r="J109" s="28" cm="1">
        <f t="array" ref="J109">130-SUM(IF(I109&gt;$I$18:$I$205,1/COUNTIF($I$18:$I$205,$I$18:$I$205)))</f>
        <v>79</v>
      </c>
      <c r="K109" s="20"/>
      <c r="L109" s="37"/>
      <c r="M109" s="34"/>
      <c r="N109" s="34"/>
      <c r="O109" s="34"/>
      <c r="P109" s="34"/>
      <c r="Q109" s="34"/>
      <c r="R109" s="34"/>
      <c r="S109" s="34"/>
      <c r="T109" s="34"/>
      <c r="U109" s="34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ht="15.75" x14ac:dyDescent="0.25">
      <c r="A110" s="95" t="s">
        <v>4195</v>
      </c>
      <c r="B110" s="106" t="str">
        <f>_xlfn.IFNA(INDEX('R1 XCM OHal'!$V$2:$V$90,MATCH(Men[[#This Row],[Rider]],'R1 XCM OHal'!$F$2:$F$90,0)),"")</f>
        <v/>
      </c>
      <c r="C110" s="106" t="str">
        <f>_xlfn.IFNA(INDEX('R2 XCM Prospect'!$K$2:$K$115,MATCH(Men[[#This Row],[Rider]],'R2 XCM Prospect'!$F$2:$F$115,0)),"")</f>
        <v/>
      </c>
      <c r="D110" s="106" t="str">
        <f>_xlfn.IFNA(INDEX('R3 XCM Craigburn'!$K$2:$K$126,MATCH(Men[[#This Row],[Rider]],'R3 XCM Craigburn'!$E$2:$E$126,0)),"")</f>
        <v/>
      </c>
      <c r="E110" s="106" t="str">
        <f>_xlfn.IFNA(INDEX('R4 XCO Eagle'!$J$2:$J$126,MATCH(Men[[#This Row],[Rider]],'R4 XCO Eagle'!$E$2:$E$126,0)),"")</f>
        <v/>
      </c>
      <c r="F110" s="106" t="str">
        <f>_xlfn.IFNA(INDEX('R5 XCO Kinchina'!$J$2:$J$126,MATCH(Men[[#This Row],[Rider]],'R5 XCO Kinchina'!$E$2:$E$126,0)),"")</f>
        <v/>
      </c>
      <c r="G110" s="106">
        <f>_xlfn.IFNA(INDEX('R6 XCO Flinders'!$J$2:$J$126,MATCH(Men[[#This Row],[Rider]],'R6 XCO Flinders'!$E$2:$E$126,0)),"")</f>
        <v>390</v>
      </c>
      <c r="H110" s="106">
        <f>6-COUNTBLANK(Men[[#This Row],[R1 XCM O''Hal]:[R6 XCO Flinders]])</f>
        <v>1</v>
      </c>
      <c r="I110" s="106" cm="1">
        <f t="array" ref="I110">IF(Men[[#This Row],[Number of Rounds]]&lt;=5,SUM(IF(ISNA(B110:G110),0,B110:G110)),SUM(LARGE(B110:G110,{1,2,3,4,5})))</f>
        <v>390</v>
      </c>
      <c r="J110" s="28" cm="1">
        <f t="array" ref="J110">130-SUM(IF(I110&gt;$I$18:$I$205,1/COUNTIF($I$18:$I$205,$I$18:$I$205)))</f>
        <v>80</v>
      </c>
      <c r="K110" s="20"/>
      <c r="L110" s="19"/>
      <c r="M110" s="34"/>
      <c r="N110" s="34"/>
      <c r="O110" s="34"/>
      <c r="P110" s="34"/>
      <c r="Q110" s="34"/>
      <c r="R110" s="34"/>
      <c r="S110" s="34"/>
      <c r="T110" s="34"/>
      <c r="U110" s="34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ht="15.75" x14ac:dyDescent="0.25">
      <c r="A111" s="95" t="s">
        <v>886</v>
      </c>
      <c r="B111" s="106">
        <f>_xlfn.IFNA(INDEX('R1 XCM OHal'!$V$2:$V$90,MATCH(Men[[#This Row],[Rider]],'R1 XCM OHal'!$F$2:$F$90,0)),"")</f>
        <v>171.5</v>
      </c>
      <c r="C111" s="106">
        <f>_xlfn.IFNA(INDEX('R2 XCM Prospect'!$K$2:$K$115,MATCH(Men[[#This Row],[Rider]],'R2 XCM Prospect'!$F$2:$F$115,0)),"")</f>
        <v>210</v>
      </c>
      <c r="D111" s="106" t="str">
        <f>_xlfn.IFNA(INDEX('R3 XCM Craigburn'!$K$2:$K$126,MATCH(Men[[#This Row],[Rider]],'R3 XCM Craigburn'!$E$2:$E$126,0)),"")</f>
        <v/>
      </c>
      <c r="E111" s="106" t="str">
        <f>_xlfn.IFNA(INDEX('R4 XCO Eagle'!$J$2:$J$126,MATCH(Men[[#This Row],[Rider]],'R4 XCO Eagle'!$E$2:$E$126,0)),"")</f>
        <v/>
      </c>
      <c r="F111" s="106" t="str">
        <f>_xlfn.IFNA(INDEX('R5 XCO Kinchina'!$J$2:$J$126,MATCH(Men[[#This Row],[Rider]],'R5 XCO Kinchina'!$E$2:$E$126,0)),"")</f>
        <v/>
      </c>
      <c r="G111" s="106" t="str">
        <f>_xlfn.IFNA(INDEX('R6 XCO Flinders'!$J$2:$J$126,MATCH(Men[[#This Row],[Rider]],'R6 XCO Flinders'!$E$2:$E$126,0)),"")</f>
        <v/>
      </c>
      <c r="H111" s="106">
        <f>6-COUNTBLANK(Men[[#This Row],[R1 XCM O''Hal]:[R6 XCO Flinders]])</f>
        <v>2</v>
      </c>
      <c r="I111" s="106" cm="1">
        <f t="array" ref="I111">IF(Men[[#This Row],[Number of Rounds]]&lt;=5,SUM(IF(ISNA(B111:G111),0,B111:G111)),SUM(LARGE(B111:G111,{1,2,3,4,5})))</f>
        <v>381.5</v>
      </c>
      <c r="J111" s="28" cm="1">
        <f t="array" ref="J111">130-SUM(IF(I111&gt;$I$18:$I$205,1/COUNTIF($I$18:$I$205,$I$18:$I$205)))</f>
        <v>81</v>
      </c>
      <c r="K111" s="20"/>
      <c r="L111" s="19"/>
      <c r="M111" s="34"/>
      <c r="N111" s="34"/>
      <c r="O111" s="34"/>
      <c r="P111" s="34"/>
      <c r="Q111" s="34"/>
      <c r="R111" s="34"/>
      <c r="S111" s="34"/>
      <c r="T111" s="34"/>
      <c r="U111" s="34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ht="15.75" x14ac:dyDescent="0.25">
      <c r="A112" s="95" t="s">
        <v>4196</v>
      </c>
      <c r="B112" s="106" t="str">
        <f>_xlfn.IFNA(INDEX('R1 XCM OHal'!$V$2:$V$90,MATCH(Men[[#This Row],[Rider]],'R1 XCM OHal'!$F$2:$F$90,0)),"")</f>
        <v/>
      </c>
      <c r="C112" s="106" t="str">
        <f>_xlfn.IFNA(INDEX('R2 XCM Prospect'!$K$2:$K$115,MATCH(Men[[#This Row],[Rider]],'R2 XCM Prospect'!$F$2:$F$115,0)),"")</f>
        <v/>
      </c>
      <c r="D112" s="106" t="str">
        <f>_xlfn.IFNA(INDEX('R3 XCM Craigburn'!$K$2:$K$126,MATCH(Men[[#This Row],[Rider]],'R3 XCM Craigburn'!$E$2:$E$126,0)),"")</f>
        <v/>
      </c>
      <c r="E112" s="106" t="str">
        <f>_xlfn.IFNA(INDEX('R4 XCO Eagle'!$J$2:$J$126,MATCH(Men[[#This Row],[Rider]],'R4 XCO Eagle'!$E$2:$E$126,0)),"")</f>
        <v/>
      </c>
      <c r="F112" s="106" t="str">
        <f>_xlfn.IFNA(INDEX('R5 XCO Kinchina'!$J$2:$J$126,MATCH(Men[[#This Row],[Rider]],'R5 XCO Kinchina'!$E$2:$E$126,0)),"")</f>
        <v/>
      </c>
      <c r="G112" s="106">
        <f>_xlfn.IFNA(INDEX('R6 XCO Flinders'!$J$2:$J$126,MATCH(Men[[#This Row],[Rider]],'R6 XCO Flinders'!$E$2:$E$126,0)),"")</f>
        <v>380</v>
      </c>
      <c r="H112" s="106">
        <f>6-COUNTBLANK(Men[[#This Row],[R1 XCM O''Hal]:[R6 XCO Flinders]])</f>
        <v>1</v>
      </c>
      <c r="I112" s="106" cm="1">
        <f t="array" ref="I112">IF(Men[[#This Row],[Number of Rounds]]&lt;=5,SUM(IF(ISNA(B112:G112),0,B112:G112)),SUM(LARGE(B112:G112,{1,2,3,4,5})))</f>
        <v>380</v>
      </c>
      <c r="J112" s="28" cm="1">
        <f t="array" ref="J112">130-SUM(IF(I112&gt;$I$18:$I$205,1/COUNTIF($I$18:$I$205,$I$18:$I$205)))</f>
        <v>82.000000000000014</v>
      </c>
      <c r="K112" s="20"/>
      <c r="L112" s="19"/>
      <c r="M112" s="34"/>
      <c r="N112" s="34"/>
      <c r="O112" s="34"/>
      <c r="P112" s="34"/>
      <c r="Q112" s="34"/>
      <c r="R112" s="34"/>
      <c r="S112" s="34"/>
      <c r="T112" s="34"/>
      <c r="U112" s="34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ht="15.75" x14ac:dyDescent="0.25">
      <c r="A113" s="95" t="s">
        <v>890</v>
      </c>
      <c r="B113" s="106">
        <f>_xlfn.IFNA(INDEX('R1 XCM OHal'!$V$2:$V$90,MATCH(Men[[#This Row],[Rider]],'R1 XCM OHal'!$F$2:$F$90,0)),"")</f>
        <v>157.5</v>
      </c>
      <c r="C113" s="106">
        <f>_xlfn.IFNA(INDEX('R2 XCM Prospect'!$K$2:$K$115,MATCH(Men[[#This Row],[Rider]],'R2 XCM Prospect'!$F$2:$F$115,0)),"")</f>
        <v>217</v>
      </c>
      <c r="D113" s="106" t="str">
        <f>_xlfn.IFNA(INDEX('R3 XCM Craigburn'!$K$2:$K$126,MATCH(Men[[#This Row],[Rider]],'R3 XCM Craigburn'!$E$2:$E$126,0)),"")</f>
        <v/>
      </c>
      <c r="E113" s="106" t="str">
        <f>_xlfn.IFNA(INDEX('R4 XCO Eagle'!$J$2:$J$126,MATCH(Men[[#This Row],[Rider]],'R4 XCO Eagle'!$E$2:$E$126,0)),"")</f>
        <v/>
      </c>
      <c r="F113" s="106" t="str">
        <f>_xlfn.IFNA(INDEX('R5 XCO Kinchina'!$J$2:$J$126,MATCH(Men[[#This Row],[Rider]],'R5 XCO Kinchina'!$E$2:$E$126,0)),"")</f>
        <v/>
      </c>
      <c r="G113" s="106" t="str">
        <f>_xlfn.IFNA(INDEX('R6 XCO Flinders'!$J$2:$J$126,MATCH(Men[[#This Row],[Rider]],'R6 XCO Flinders'!$E$2:$E$126,0)),"")</f>
        <v/>
      </c>
      <c r="H113" s="106">
        <f>6-COUNTBLANK(Men[[#This Row],[R1 XCM O''Hal]:[R6 XCO Flinders]])</f>
        <v>2</v>
      </c>
      <c r="I113" s="106" cm="1">
        <f t="array" ref="I113">IF(Men[[#This Row],[Number of Rounds]]&lt;=5,SUM(IF(ISNA(B113:G113),0,B113:G113)),SUM(LARGE(B113:G113,{1,2,3,4,5})))</f>
        <v>374.5</v>
      </c>
      <c r="J113" s="28" cm="1">
        <f t="array" ref="J113">130-SUM(IF(I113&gt;$I$18:$I$205,1/COUNTIF($I$18:$I$205,$I$18:$I$205)))</f>
        <v>83</v>
      </c>
      <c r="K113" s="20"/>
      <c r="L113" s="19"/>
      <c r="M113" s="34"/>
      <c r="N113" s="34"/>
      <c r="O113" s="34"/>
      <c r="P113" s="34"/>
      <c r="Q113" s="34"/>
      <c r="R113" s="34"/>
      <c r="S113" s="34"/>
      <c r="T113" s="34"/>
      <c r="U113" s="34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ht="15.75" x14ac:dyDescent="0.25">
      <c r="A114" s="95" t="s">
        <v>842</v>
      </c>
      <c r="B114" s="106">
        <f>_xlfn.IFNA(INDEX('R1 XCM OHal'!$V$2:$V$90,MATCH(Men[[#This Row],[Rider]],'R1 XCM OHal'!$F$2:$F$90,0)),"")</f>
        <v>360</v>
      </c>
      <c r="C114" s="106" t="str">
        <f>_xlfn.IFNA(INDEX('R2 XCM Prospect'!$K$2:$K$115,MATCH(Men[[#This Row],[Rider]],'R2 XCM Prospect'!$F$2:$F$115,0)),"")</f>
        <v/>
      </c>
      <c r="D114" s="106" t="str">
        <f>_xlfn.IFNA(INDEX('R3 XCM Craigburn'!$K$2:$K$126,MATCH(Men[[#This Row],[Rider]],'R3 XCM Craigburn'!$E$2:$E$126,0)),"")</f>
        <v/>
      </c>
      <c r="E114" s="106" t="str">
        <f>_xlfn.IFNA(INDEX('R4 XCO Eagle'!$J$2:$J$126,MATCH(Men[[#This Row],[Rider]],'R4 XCO Eagle'!$E$2:$E$126,0)),"")</f>
        <v/>
      </c>
      <c r="F114" s="106" t="str">
        <f>_xlfn.IFNA(INDEX('R5 XCO Kinchina'!$J$2:$J$126,MATCH(Men[[#This Row],[Rider]],'R5 XCO Kinchina'!$E$2:$E$126,0)),"")</f>
        <v/>
      </c>
      <c r="G114" s="106" t="str">
        <f>_xlfn.IFNA(INDEX('R6 XCO Flinders'!$J$2:$J$126,MATCH(Men[[#This Row],[Rider]],'R6 XCO Flinders'!$E$2:$E$126,0)),"")</f>
        <v/>
      </c>
      <c r="H114" s="106">
        <f>6-COUNTBLANK(Men[[#This Row],[R1 XCM O''Hal]:[R6 XCO Flinders]])</f>
        <v>1</v>
      </c>
      <c r="I114" s="106" cm="1">
        <f t="array" ref="I114">IF(Men[[#This Row],[Number of Rounds]]&lt;=5,SUM(IF(ISNA(B114:G114),0,B114:G114)),SUM(LARGE(B114:G114,{1,2,3,4,5})))</f>
        <v>360</v>
      </c>
      <c r="J114" s="28" cm="1">
        <f t="array" ref="J114">130-SUM(IF(I114&gt;$I$18:$I$205,1/COUNTIF($I$18:$I$205,$I$18:$I$205)))</f>
        <v>84</v>
      </c>
      <c r="K114" s="20"/>
      <c r="L114" s="19"/>
      <c r="M114" s="34"/>
      <c r="N114" s="34"/>
      <c r="O114" s="34"/>
      <c r="P114" s="34"/>
      <c r="Q114" s="34"/>
      <c r="R114" s="34"/>
      <c r="S114" s="34"/>
      <c r="T114" s="34"/>
      <c r="U114" s="34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ht="15.75" x14ac:dyDescent="0.25">
      <c r="A115" s="95" t="s">
        <v>4199</v>
      </c>
      <c r="B115" s="106" t="str">
        <f>_xlfn.IFNA(INDEX('R1 XCM OHal'!$V$2:$V$90,MATCH(Men[[#This Row],[Rider]],'R1 XCM OHal'!$F$2:$F$90,0)),"")</f>
        <v/>
      </c>
      <c r="C115" s="106" t="str">
        <f>_xlfn.IFNA(INDEX('R2 XCM Prospect'!$K$2:$K$115,MATCH(Men[[#This Row],[Rider]],'R2 XCM Prospect'!$F$2:$F$115,0)),"")</f>
        <v/>
      </c>
      <c r="D115" s="106" t="str">
        <f>_xlfn.IFNA(INDEX('R3 XCM Craigburn'!$K$2:$K$126,MATCH(Men[[#This Row],[Rider]],'R3 XCM Craigburn'!$E$2:$E$126,0)),"")</f>
        <v/>
      </c>
      <c r="E115" s="106" t="str">
        <f>_xlfn.IFNA(INDEX('R4 XCO Eagle'!$J$2:$J$126,MATCH(Men[[#This Row],[Rider]],'R4 XCO Eagle'!$E$2:$E$126,0)),"")</f>
        <v/>
      </c>
      <c r="F115" s="106" t="str">
        <f>_xlfn.IFNA(INDEX('R5 XCO Kinchina'!$J$2:$J$126,MATCH(Men[[#This Row],[Rider]],'R5 XCO Kinchina'!$E$2:$E$126,0)),"")</f>
        <v/>
      </c>
      <c r="G115" s="106">
        <f>_xlfn.IFNA(INDEX('R6 XCO Flinders'!$J$2:$J$126,MATCH(Men[[#This Row],[Rider]],'R6 XCO Flinders'!$E$2:$E$126,0)),"")</f>
        <v>360</v>
      </c>
      <c r="H115" s="106">
        <f>6-COUNTBLANK(Men[[#This Row],[R1 XCM O''Hal]:[R6 XCO Flinders]])</f>
        <v>1</v>
      </c>
      <c r="I115" s="106" cm="1">
        <f t="array" ref="I115">IF(Men[[#This Row],[Number of Rounds]]&lt;=5,SUM(IF(ISNA(B115:G115),0,B115:G115)),SUM(LARGE(B115:G115,{1,2,3,4,5})))</f>
        <v>360</v>
      </c>
      <c r="J115" s="28" cm="1">
        <f t="array" ref="J115">130-SUM(IF(I115&gt;$I$18:$I$205,1/COUNTIF($I$18:$I$205,$I$18:$I$205)))</f>
        <v>84</v>
      </c>
      <c r="K115" s="20"/>
      <c r="L115" s="19"/>
      <c r="M115" s="34"/>
      <c r="N115" s="34"/>
      <c r="O115" s="34"/>
      <c r="P115" s="34"/>
      <c r="Q115" s="34"/>
      <c r="R115" s="34"/>
      <c r="S115" s="34"/>
      <c r="T115" s="34"/>
      <c r="U115" s="34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ht="15.75" x14ac:dyDescent="0.25">
      <c r="A116" s="95" t="s">
        <v>887</v>
      </c>
      <c r="B116" s="106">
        <f>_xlfn.IFNA(INDEX('R1 XCM OHal'!$V$2:$V$90,MATCH(Men[[#This Row],[Rider]],'R1 XCM OHal'!$F$2:$F$90,0)),"")</f>
        <v>168</v>
      </c>
      <c r="C116" s="106" t="str">
        <f>_xlfn.IFNA(INDEX('R2 XCM Prospect'!$K$2:$K$115,MATCH(Men[[#This Row],[Rider]],'R2 XCM Prospect'!$F$2:$F$115,0)),"")</f>
        <v/>
      </c>
      <c r="D116" s="106" t="str">
        <f>_xlfn.IFNA(INDEX('R3 XCM Craigburn'!$K$2:$K$126,MATCH(Men[[#This Row],[Rider]],'R3 XCM Craigburn'!$E$2:$E$126,0)),"")</f>
        <v/>
      </c>
      <c r="E116" s="106" t="str">
        <f>_xlfn.IFNA(INDEX('R4 XCO Eagle'!$J$2:$J$126,MATCH(Men[[#This Row],[Rider]],'R4 XCO Eagle'!$E$2:$E$126,0)),"")</f>
        <v/>
      </c>
      <c r="F116" s="106" t="str">
        <f>_xlfn.IFNA(INDEX('R5 XCO Kinchina'!$J$2:$J$126,MATCH(Men[[#This Row],[Rider]],'R5 XCO Kinchina'!$E$2:$E$126,0)),"")</f>
        <v/>
      </c>
      <c r="G116" s="106">
        <f>_xlfn.IFNA(INDEX('R6 XCO Flinders'!$J$2:$J$126,MATCH(Men[[#This Row],[Rider]],'R6 XCO Flinders'!$E$2:$E$126,0)),"")</f>
        <v>189</v>
      </c>
      <c r="H116" s="106">
        <f>6-COUNTBLANK(Men[[#This Row],[R1 XCM O''Hal]:[R6 XCO Flinders]])</f>
        <v>2</v>
      </c>
      <c r="I116" s="106" cm="1">
        <f t="array" ref="I116">IF(Men[[#This Row],[Number of Rounds]]&lt;=5,SUM(IF(ISNA(B116:G116),0,B116:G116)),SUM(LARGE(B116:G116,{1,2,3,4,5})))</f>
        <v>357</v>
      </c>
      <c r="J116" s="28" cm="1">
        <f t="array" ref="J116">130-SUM(IF(I116&gt;$I$18:$I$205,1/COUNTIF($I$18:$I$205,$I$18:$I$205)))</f>
        <v>85</v>
      </c>
      <c r="K116" s="20"/>
      <c r="L116" s="19"/>
      <c r="M116" s="34"/>
      <c r="N116" s="34"/>
      <c r="O116" s="34"/>
      <c r="P116" s="34"/>
      <c r="Q116" s="34"/>
      <c r="R116" s="34"/>
      <c r="S116" s="34"/>
      <c r="T116" s="34"/>
      <c r="U116" s="34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ht="15.75" x14ac:dyDescent="0.25">
      <c r="A117" s="95" t="s">
        <v>843</v>
      </c>
      <c r="B117" s="106">
        <f>_xlfn.IFNA(INDEX('R1 XCM OHal'!$V$2:$V$90,MATCH(Men[[#This Row],[Rider]],'R1 XCM OHal'!$F$2:$F$90,0)),"")</f>
        <v>350</v>
      </c>
      <c r="C117" s="106" t="str">
        <f>_xlfn.IFNA(INDEX('R2 XCM Prospect'!$K$2:$K$115,MATCH(Men[[#This Row],[Rider]],'R2 XCM Prospect'!$F$2:$F$115,0)),"")</f>
        <v/>
      </c>
      <c r="D117" s="106" t="str">
        <f>_xlfn.IFNA(INDEX('R3 XCM Craigburn'!$K$2:$K$126,MATCH(Men[[#This Row],[Rider]],'R3 XCM Craigburn'!$E$2:$E$126,0)),"")</f>
        <v/>
      </c>
      <c r="E117" s="106" t="str">
        <f>_xlfn.IFNA(INDEX('R4 XCO Eagle'!$J$2:$J$126,MATCH(Men[[#This Row],[Rider]],'R4 XCO Eagle'!$E$2:$E$126,0)),"")</f>
        <v/>
      </c>
      <c r="F117" s="106" t="str">
        <f>_xlfn.IFNA(INDEX('R5 XCO Kinchina'!$J$2:$J$126,MATCH(Men[[#This Row],[Rider]],'R5 XCO Kinchina'!$E$2:$E$126,0)),"")</f>
        <v/>
      </c>
      <c r="G117" s="106" t="str">
        <f>_xlfn.IFNA(INDEX('R6 XCO Flinders'!$J$2:$J$126,MATCH(Men[[#This Row],[Rider]],'R6 XCO Flinders'!$E$2:$E$126,0)),"")</f>
        <v/>
      </c>
      <c r="H117" s="106">
        <f>6-COUNTBLANK(Men[[#This Row],[R1 XCM O''Hal]:[R6 XCO Flinders]])</f>
        <v>1</v>
      </c>
      <c r="I117" s="106" cm="1">
        <f t="array" ref="I117">IF(Men[[#This Row],[Number of Rounds]]&lt;=5,SUM(IF(ISNA(B117:G117),0,B117:G117)),SUM(LARGE(B117:G117,{1,2,3,4,5})))</f>
        <v>350</v>
      </c>
      <c r="J117" s="28" cm="1">
        <f t="array" ref="J117">130-SUM(IF(I117&gt;$I$18:$I$205,1/COUNTIF($I$18:$I$205,$I$18:$I$205)))</f>
        <v>86</v>
      </c>
      <c r="K117" s="20"/>
      <c r="L117" s="19"/>
      <c r="M117" s="34"/>
      <c r="N117" s="34"/>
      <c r="O117" s="34"/>
      <c r="P117" s="34"/>
      <c r="Q117" s="34"/>
      <c r="R117" s="34"/>
      <c r="S117" s="34"/>
      <c r="T117" s="34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ht="15.75" x14ac:dyDescent="0.25">
      <c r="A118" s="95" t="s">
        <v>4205</v>
      </c>
      <c r="B118" s="106" t="str">
        <f>_xlfn.IFNA(INDEX('R1 XCM OHal'!$V$2:$V$90,MATCH(Men[[#This Row],[Rider]],'R1 XCM OHal'!$F$2:$F$90,0)),"")</f>
        <v/>
      </c>
      <c r="C118" s="106" t="str">
        <f>_xlfn.IFNA(INDEX('R2 XCM Prospect'!$K$2:$K$115,MATCH(Men[[#This Row],[Rider]],'R2 XCM Prospect'!$F$2:$F$115,0)),"")</f>
        <v/>
      </c>
      <c r="D118" s="106" t="str">
        <f>_xlfn.IFNA(INDEX('R3 XCM Craigburn'!$K$2:$K$126,MATCH(Men[[#This Row],[Rider]],'R3 XCM Craigburn'!$E$2:$E$126,0)),"")</f>
        <v/>
      </c>
      <c r="E118" s="106" t="str">
        <f>_xlfn.IFNA(INDEX('R4 XCO Eagle'!$J$2:$J$126,MATCH(Men[[#This Row],[Rider]],'R4 XCO Eagle'!$E$2:$E$126,0)),"")</f>
        <v/>
      </c>
      <c r="F118" s="106" t="str">
        <f>_xlfn.IFNA(INDEX('R5 XCO Kinchina'!$J$2:$J$126,MATCH(Men[[#This Row],[Rider]],'R5 XCO Kinchina'!$E$2:$E$126,0)),"")</f>
        <v/>
      </c>
      <c r="G118" s="106">
        <f>_xlfn.IFNA(INDEX('R6 XCO Flinders'!$J$2:$J$126,MATCH(Men[[#This Row],[Rider]],'R6 XCO Flinders'!$E$2:$E$126,0)),"")</f>
        <v>350</v>
      </c>
      <c r="H118" s="106">
        <f>6-COUNTBLANK(Men[[#This Row],[R1 XCM O''Hal]:[R6 XCO Flinders]])</f>
        <v>1</v>
      </c>
      <c r="I118" s="106" cm="1">
        <f t="array" ref="I118">IF(Men[[#This Row],[Number of Rounds]]&lt;=5,SUM(IF(ISNA(B118:G118),0,B118:G118)),SUM(LARGE(B118:G118,{1,2,3,4,5})))</f>
        <v>350</v>
      </c>
      <c r="J118" s="28" cm="1">
        <f t="array" ref="J118">130-SUM(IF(I118&gt;$I$18:$I$205,1/COUNTIF($I$18:$I$205,$I$18:$I$205)))</f>
        <v>86</v>
      </c>
      <c r="K118" s="20"/>
      <c r="L118" s="19"/>
      <c r="M118" s="34"/>
      <c r="N118" s="34"/>
      <c r="O118" s="34"/>
      <c r="P118" s="34"/>
      <c r="Q118" s="34"/>
      <c r="R118" s="34"/>
      <c r="S118" s="34"/>
      <c r="T118" s="34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ht="15.75" x14ac:dyDescent="0.25">
      <c r="A119" s="95" t="s">
        <v>2863</v>
      </c>
      <c r="B119" s="106" t="str">
        <f>_xlfn.IFNA(INDEX('R1 XCM OHal'!$V$2:$V$90,MATCH(Men[[#This Row],[Rider]],'R1 XCM OHal'!$F$2:$F$90,0)),"")</f>
        <v/>
      </c>
      <c r="C119" s="106" t="str">
        <f>_xlfn.IFNA(INDEX('R2 XCM Prospect'!$K$2:$K$115,MATCH(Men[[#This Row],[Rider]],'R2 XCM Prospect'!$F$2:$F$115,0)),"")</f>
        <v/>
      </c>
      <c r="D119" s="106">
        <f>_xlfn.IFNA(INDEX('R3 XCM Craigburn'!$K$2:$K$126,MATCH(Men[[#This Row],[Rider]],'R3 XCM Craigburn'!$E$2:$E$126,0)),"")</f>
        <v>336</v>
      </c>
      <c r="E119" s="106" t="str">
        <f>_xlfn.IFNA(INDEX('R4 XCO Eagle'!$J$2:$J$126,MATCH(Men[[#This Row],[Rider]],'R4 XCO Eagle'!$E$2:$E$126,0)),"")</f>
        <v/>
      </c>
      <c r="F119" s="106" t="str">
        <f>_xlfn.IFNA(INDEX('R5 XCO Kinchina'!$J$2:$J$126,MATCH(Men[[#This Row],[Rider]],'R5 XCO Kinchina'!$E$2:$E$126,0)),"")</f>
        <v/>
      </c>
      <c r="G119" s="106" t="str">
        <f>_xlfn.IFNA(INDEX('R6 XCO Flinders'!$J$2:$J$126,MATCH(Men[[#This Row],[Rider]],'R6 XCO Flinders'!$E$2:$E$126,0)),"")</f>
        <v/>
      </c>
      <c r="H119" s="106">
        <f>6-COUNTBLANK(Men[[#This Row],[R1 XCM O''Hal]:[R6 XCO Flinders]])</f>
        <v>1</v>
      </c>
      <c r="I119" s="106" cm="1">
        <f t="array" ref="I119">IF(Men[[#This Row],[Number of Rounds]]&lt;=5,SUM(IF(ISNA(B119:G119),0,B119:G119)),SUM(LARGE(B119:G119,{1,2,3,4,5})))</f>
        <v>336</v>
      </c>
      <c r="J119" s="28" cm="1">
        <f t="array" ref="J119">130-SUM(IF(I119&gt;$I$18:$I$205,1/COUNTIF($I$18:$I$205,$I$18:$I$205)))</f>
        <v>87</v>
      </c>
      <c r="K119" s="20"/>
      <c r="L119" s="19"/>
      <c r="M119" s="34"/>
      <c r="N119" s="34"/>
      <c r="O119" s="34"/>
      <c r="P119" s="34"/>
      <c r="Q119" s="34"/>
      <c r="R119" s="34"/>
      <c r="S119" s="34"/>
      <c r="T119" s="34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ht="15.75" x14ac:dyDescent="0.25">
      <c r="A120" s="95" t="s">
        <v>2861</v>
      </c>
      <c r="B120" s="106" t="str">
        <f>_xlfn.IFNA(INDEX('R1 XCM OHal'!$V$2:$V$90,MATCH(Men[[#This Row],[Rider]],'R1 XCM OHal'!$F$2:$F$90,0)),"")</f>
        <v/>
      </c>
      <c r="C120" s="106" t="str">
        <f>_xlfn.IFNA(INDEX('R2 XCM Prospect'!$K$2:$K$115,MATCH(Men[[#This Row],[Rider]],'R2 XCM Prospect'!$F$2:$F$115,0)),"")</f>
        <v/>
      </c>
      <c r="D120" s="106">
        <f>_xlfn.IFNA(INDEX('R3 XCM Craigburn'!$K$2:$K$126,MATCH(Men[[#This Row],[Rider]],'R3 XCM Craigburn'!$E$2:$E$126,0)),"")</f>
        <v>330</v>
      </c>
      <c r="E120" s="106" t="str">
        <f>_xlfn.IFNA(INDEX('R4 XCO Eagle'!$J$2:$J$126,MATCH(Men[[#This Row],[Rider]],'R4 XCO Eagle'!$E$2:$E$126,0)),"")</f>
        <v/>
      </c>
      <c r="F120" s="106" t="str">
        <f>_xlfn.IFNA(INDEX('R5 XCO Kinchina'!$J$2:$J$126,MATCH(Men[[#This Row],[Rider]],'R5 XCO Kinchina'!$E$2:$E$126,0)),"")</f>
        <v/>
      </c>
      <c r="G120" s="106" t="str">
        <f>_xlfn.IFNA(INDEX('R6 XCO Flinders'!$J$2:$J$126,MATCH(Men[[#This Row],[Rider]],'R6 XCO Flinders'!$E$2:$E$126,0)),"")</f>
        <v/>
      </c>
      <c r="H120" s="106">
        <f>6-COUNTBLANK(Men[[#This Row],[R1 XCM O''Hal]:[R6 XCO Flinders]])</f>
        <v>1</v>
      </c>
      <c r="I120" s="106" cm="1">
        <f t="array" ref="I120">IF(Men[[#This Row],[Number of Rounds]]&lt;=5,SUM(IF(ISNA(B120:G120),0,B120:G120)),SUM(LARGE(B120:G120,{1,2,3,4,5})))</f>
        <v>330</v>
      </c>
      <c r="J120" s="28" cm="1">
        <f t="array" ref="J120">130-SUM(IF(I120&gt;$I$18:$I$205,1/COUNTIF($I$18:$I$205,$I$18:$I$205)))</f>
        <v>88.000000000000014</v>
      </c>
      <c r="K120" s="20"/>
      <c r="L120" s="19"/>
      <c r="M120" s="34"/>
      <c r="N120" s="34"/>
      <c r="O120" s="34"/>
      <c r="P120" s="34"/>
      <c r="Q120" s="34"/>
      <c r="R120" s="34"/>
      <c r="S120" s="34"/>
      <c r="T120" s="34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ht="15.75" x14ac:dyDescent="0.25">
      <c r="A121" s="95" t="s">
        <v>850</v>
      </c>
      <c r="B121" s="106">
        <f>_xlfn.IFNA(INDEX('R1 XCM OHal'!$V$2:$V$90,MATCH(Men[[#This Row],[Rider]],'R1 XCM OHal'!$F$2:$F$90,0)),"")</f>
        <v>320</v>
      </c>
      <c r="C121" s="106" t="str">
        <f>_xlfn.IFNA(INDEX('R2 XCM Prospect'!$K$2:$K$115,MATCH(Men[[#This Row],[Rider]],'R2 XCM Prospect'!$F$2:$F$115,0)),"")</f>
        <v/>
      </c>
      <c r="D121" s="106" t="str">
        <f>_xlfn.IFNA(INDEX('R3 XCM Craigburn'!$K$2:$K$126,MATCH(Men[[#This Row],[Rider]],'R3 XCM Craigburn'!$E$2:$E$126,0)),"")</f>
        <v/>
      </c>
      <c r="E121" s="106" t="str">
        <f>_xlfn.IFNA(INDEX('R4 XCO Eagle'!$J$2:$J$126,MATCH(Men[[#This Row],[Rider]],'R4 XCO Eagle'!$E$2:$E$126,0)),"")</f>
        <v/>
      </c>
      <c r="F121" s="106" t="str">
        <f>_xlfn.IFNA(INDEX('R5 XCO Kinchina'!$J$2:$J$126,MATCH(Men[[#This Row],[Rider]],'R5 XCO Kinchina'!$E$2:$E$126,0)),"")</f>
        <v/>
      </c>
      <c r="G121" s="106" t="str">
        <f>_xlfn.IFNA(INDEX('R6 XCO Flinders'!$J$2:$J$126,MATCH(Men[[#This Row],[Rider]],'R6 XCO Flinders'!$E$2:$E$126,0)),"")</f>
        <v/>
      </c>
      <c r="H121" s="106">
        <f>6-COUNTBLANK(Men[[#This Row],[R1 XCM O''Hal]:[R6 XCO Flinders]])</f>
        <v>1</v>
      </c>
      <c r="I121" s="106" cm="1">
        <f t="array" ref="I121">IF(Men[[#This Row],[Number of Rounds]]&lt;=5,SUM(IF(ISNA(B121:G121),0,B121:G121)),SUM(LARGE(B121:G121,{1,2,3,4,5})))</f>
        <v>320</v>
      </c>
      <c r="J121" s="28" cm="1">
        <f t="array" ref="J121">130-SUM(IF(I121&gt;$I$18:$I$205,1/COUNTIF($I$18:$I$205,$I$18:$I$205)))</f>
        <v>89.000000000000014</v>
      </c>
      <c r="K121" s="20"/>
      <c r="L121" s="19"/>
      <c r="M121" s="34"/>
      <c r="N121" s="34"/>
      <c r="O121" s="34"/>
      <c r="P121" s="34"/>
      <c r="Q121" s="34"/>
      <c r="R121" s="34"/>
      <c r="S121" s="34"/>
      <c r="T121" s="34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ht="15.75" x14ac:dyDescent="0.25">
      <c r="A122" s="95" t="s">
        <v>2862</v>
      </c>
      <c r="B122" s="106" t="str">
        <f>_xlfn.IFNA(INDEX('R1 XCM OHal'!$V$2:$V$90,MATCH(Men[[#This Row],[Rider]],'R1 XCM OHal'!$F$2:$F$90,0)),"")</f>
        <v/>
      </c>
      <c r="C122" s="106" t="str">
        <f>_xlfn.IFNA(INDEX('R2 XCM Prospect'!$K$2:$K$115,MATCH(Men[[#This Row],[Rider]],'R2 XCM Prospect'!$F$2:$F$115,0)),"")</f>
        <v/>
      </c>
      <c r="D122" s="106">
        <f>_xlfn.IFNA(INDEX('R3 XCM Craigburn'!$K$2:$K$126,MATCH(Men[[#This Row],[Rider]],'R3 XCM Craigburn'!$E$2:$E$126,0)),"")</f>
        <v>320</v>
      </c>
      <c r="E122" s="106" t="str">
        <f>_xlfn.IFNA(INDEX('R4 XCO Eagle'!$J$2:$J$126,MATCH(Men[[#This Row],[Rider]],'R4 XCO Eagle'!$E$2:$E$126,0)),"")</f>
        <v/>
      </c>
      <c r="F122" s="106" t="str">
        <f>_xlfn.IFNA(INDEX('R5 XCO Kinchina'!$J$2:$J$126,MATCH(Men[[#This Row],[Rider]],'R5 XCO Kinchina'!$E$2:$E$126,0)),"")</f>
        <v/>
      </c>
      <c r="G122" s="106" t="str">
        <f>_xlfn.IFNA(INDEX('R6 XCO Flinders'!$J$2:$J$126,MATCH(Men[[#This Row],[Rider]],'R6 XCO Flinders'!$E$2:$E$126,0)),"")</f>
        <v/>
      </c>
      <c r="H122" s="106">
        <f>6-COUNTBLANK(Men[[#This Row],[R1 XCM O''Hal]:[R6 XCO Flinders]])</f>
        <v>1</v>
      </c>
      <c r="I122" s="106" cm="1">
        <f t="array" ref="I122">IF(Men[[#This Row],[Number of Rounds]]&lt;=5,SUM(IF(ISNA(B122:G122),0,B122:G122)),SUM(LARGE(B122:G122,{1,2,3,4,5})))</f>
        <v>320</v>
      </c>
      <c r="J122" s="28" cm="1">
        <f t="array" ref="J122">130-SUM(IF(I122&gt;$I$18:$I$205,1/COUNTIF($I$18:$I$205,$I$18:$I$205)))</f>
        <v>89.000000000000014</v>
      </c>
      <c r="K122" s="20"/>
      <c r="L122" s="19"/>
      <c r="M122" s="34"/>
      <c r="N122" s="34"/>
      <c r="O122" s="34"/>
      <c r="P122" s="34"/>
      <c r="Q122" s="34"/>
      <c r="R122" s="34"/>
      <c r="S122" s="34"/>
      <c r="T122" s="34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ht="15.75" x14ac:dyDescent="0.25">
      <c r="A123" s="95" t="s">
        <v>1864</v>
      </c>
      <c r="B123" s="106" t="str">
        <f>_xlfn.IFNA(INDEX('R1 XCM OHal'!$V$2:$V$90,MATCH(Men[[#This Row],[Rider]],'R1 XCM OHal'!$F$2:$F$90,0)),"")</f>
        <v/>
      </c>
      <c r="C123" s="106">
        <f>_xlfn.IFNA(INDEX('R2 XCM Prospect'!$K$2:$K$115,MATCH(Men[[#This Row],[Rider]],'R2 XCM Prospect'!$F$2:$F$115,0)),"")</f>
        <v>320</v>
      </c>
      <c r="D123" s="106" t="str">
        <f>_xlfn.IFNA(INDEX('R3 XCM Craigburn'!$K$2:$K$126,MATCH(Men[[#This Row],[Rider]],'R3 XCM Craigburn'!$E$2:$E$126,0)),"")</f>
        <v/>
      </c>
      <c r="E123" s="106" t="str">
        <f>_xlfn.IFNA(INDEX('R4 XCO Eagle'!$J$2:$J$126,MATCH(Men[[#This Row],[Rider]],'R4 XCO Eagle'!$E$2:$E$126,0)),"")</f>
        <v/>
      </c>
      <c r="F123" s="106" t="str">
        <f>_xlfn.IFNA(INDEX('R5 XCO Kinchina'!$J$2:$J$126,MATCH(Men[[#This Row],[Rider]],'R5 XCO Kinchina'!$E$2:$E$126,0)),"")</f>
        <v/>
      </c>
      <c r="G123" s="106" t="str">
        <f>_xlfn.IFNA(INDEX('R6 XCO Flinders'!$J$2:$J$126,MATCH(Men[[#This Row],[Rider]],'R6 XCO Flinders'!$E$2:$E$126,0)),"")</f>
        <v/>
      </c>
      <c r="H123" s="106">
        <f>6-COUNTBLANK(Men[[#This Row],[R1 XCM O''Hal]:[R6 XCO Flinders]])</f>
        <v>1</v>
      </c>
      <c r="I123" s="106" cm="1">
        <f t="array" ref="I123">IF(Men[[#This Row],[Number of Rounds]]&lt;=5,SUM(IF(ISNA(B123:G123),0,B123:G123)),SUM(LARGE(B123:G123,{1,2,3,4,5})))</f>
        <v>320</v>
      </c>
      <c r="J123" s="28" cm="1">
        <f t="array" ref="J123">130-SUM(IF(I123&gt;$I$18:$I$205,1/COUNTIF($I$18:$I$205,$I$18:$I$205)))</f>
        <v>89.000000000000014</v>
      </c>
      <c r="K123" s="20"/>
      <c r="L123" s="19"/>
      <c r="M123" s="34"/>
      <c r="N123" s="34"/>
      <c r="O123" s="34"/>
      <c r="P123" s="34"/>
      <c r="Q123" s="34"/>
      <c r="R123" s="34"/>
      <c r="S123" s="34"/>
      <c r="T123" s="34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ht="15.75" x14ac:dyDescent="0.25">
      <c r="A124" s="95" t="s">
        <v>928</v>
      </c>
      <c r="B124" s="106">
        <f>_xlfn.IFNA(INDEX('R1 XCM OHal'!$V$2:$V$90,MATCH(Men[[#This Row],[Rider]],'R1 XCM OHal'!$F$2:$F$90,0)),"")</f>
        <v>154</v>
      </c>
      <c r="C124" s="106" t="str">
        <f>_xlfn.IFNA(INDEX('R2 XCM Prospect'!$K$2:$K$115,MATCH(Men[[#This Row],[Rider]],'R2 XCM Prospect'!$F$2:$F$115,0)),"")</f>
        <v/>
      </c>
      <c r="D124" s="106" t="str">
        <f>_xlfn.IFNA(INDEX('R3 XCM Craigburn'!$K$2:$K$126,MATCH(Men[[#This Row],[Rider]],'R3 XCM Craigburn'!$E$2:$E$126,0)),"")</f>
        <v/>
      </c>
      <c r="E124" s="106" t="str">
        <f>_xlfn.IFNA(INDEX('R4 XCO Eagle'!$J$2:$J$126,MATCH(Men[[#This Row],[Rider]],'R4 XCO Eagle'!$E$2:$E$126,0)),"")</f>
        <v/>
      </c>
      <c r="F124" s="106" t="str">
        <f>_xlfn.IFNA(INDEX('R5 XCO Kinchina'!$J$2:$J$126,MATCH(Men[[#This Row],[Rider]],'R5 XCO Kinchina'!$E$2:$E$126,0)),"")</f>
        <v/>
      </c>
      <c r="G124" s="106">
        <f>_xlfn.IFNA(INDEX('R6 XCO Flinders'!$J$2:$J$126,MATCH(Men[[#This Row],[Rider]],'R6 XCO Flinders'!$E$2:$E$126,0)),"")</f>
        <v>164.5</v>
      </c>
      <c r="H124" s="106">
        <f>6-COUNTBLANK(Men[[#This Row],[R1 XCM O''Hal]:[R6 XCO Flinders]])</f>
        <v>2</v>
      </c>
      <c r="I124" s="106" cm="1">
        <f t="array" ref="I124">IF(Men[[#This Row],[Number of Rounds]]&lt;=5,SUM(IF(ISNA(B124:G124),0,B124:G124)),SUM(LARGE(B124:G124,{1,2,3,4,5})))</f>
        <v>318.5</v>
      </c>
      <c r="J124" s="28" cm="1">
        <f t="array" ref="J124">130-SUM(IF(I124&gt;$I$18:$I$205,1/COUNTIF($I$18:$I$205,$I$18:$I$205)))</f>
        <v>90.000000000000014</v>
      </c>
      <c r="K124" s="20"/>
      <c r="L124" s="19"/>
      <c r="M124" s="34"/>
      <c r="N124" s="34"/>
      <c r="O124" s="34"/>
      <c r="P124" s="34"/>
      <c r="Q124" s="34"/>
      <c r="R124" s="34"/>
      <c r="S124" s="34"/>
      <c r="T124" s="34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ht="15.75" x14ac:dyDescent="0.25">
      <c r="A125" s="95" t="s">
        <v>868</v>
      </c>
      <c r="B125" s="106">
        <f>_xlfn.IFNA(INDEX('R1 XCM OHal'!$V$2:$V$90,MATCH(Men[[#This Row],[Rider]],'R1 XCM OHal'!$F$2:$F$90,0)),"")</f>
        <v>315</v>
      </c>
      <c r="C125" s="106" t="str">
        <f>_xlfn.IFNA(INDEX('R2 XCM Prospect'!$K$2:$K$115,MATCH(Men[[#This Row],[Rider]],'R2 XCM Prospect'!$F$2:$F$115,0)),"")</f>
        <v/>
      </c>
      <c r="D125" s="106" t="str">
        <f>_xlfn.IFNA(INDEX('R3 XCM Craigburn'!$K$2:$K$126,MATCH(Men[[#This Row],[Rider]],'R3 XCM Craigburn'!$E$2:$E$126,0)),"")</f>
        <v/>
      </c>
      <c r="E125" s="106" t="str">
        <f>_xlfn.IFNA(INDEX('R4 XCO Eagle'!$J$2:$J$126,MATCH(Men[[#This Row],[Rider]],'R4 XCO Eagle'!$E$2:$E$126,0)),"")</f>
        <v/>
      </c>
      <c r="F125" s="106" t="str">
        <f>_xlfn.IFNA(INDEX('R5 XCO Kinchina'!$J$2:$J$126,MATCH(Men[[#This Row],[Rider]],'R5 XCO Kinchina'!$E$2:$E$126,0)),"")</f>
        <v/>
      </c>
      <c r="G125" s="106" t="str">
        <f>_xlfn.IFNA(INDEX('R6 XCO Flinders'!$J$2:$J$126,MATCH(Men[[#This Row],[Rider]],'R6 XCO Flinders'!$E$2:$E$126,0)),"")</f>
        <v/>
      </c>
      <c r="H125" s="106">
        <f>6-COUNTBLANK(Men[[#This Row],[R1 XCM O''Hal]:[R6 XCO Flinders]])</f>
        <v>1</v>
      </c>
      <c r="I125" s="106" cm="1">
        <f t="array" ref="I125">IF(Men[[#This Row],[Number of Rounds]]&lt;=5,SUM(IF(ISNA(B125:G125),0,B125:G125)),SUM(LARGE(B125:G125,{1,2,3,4,5})))</f>
        <v>315</v>
      </c>
      <c r="J125" s="28" cm="1">
        <f t="array" ref="J125">130-SUM(IF(I125&gt;$I$18:$I$205,1/COUNTIF($I$18:$I$205,$I$18:$I$205)))</f>
        <v>91</v>
      </c>
      <c r="K125" s="20"/>
      <c r="L125" s="19"/>
      <c r="M125" s="34"/>
      <c r="N125" s="34"/>
      <c r="O125" s="34"/>
      <c r="P125" s="34"/>
      <c r="Q125" s="34"/>
      <c r="R125" s="34"/>
      <c r="S125" s="34"/>
      <c r="T125" s="34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ht="15.75" x14ac:dyDescent="0.25">
      <c r="A126" s="95" t="s">
        <v>4062</v>
      </c>
      <c r="B126" s="106" t="str">
        <f>_xlfn.IFNA(INDEX('R1 XCM OHal'!$V$2:$V$90,MATCH(Men[[#This Row],[Rider]],'R1 XCM OHal'!$F$2:$F$90,0)),"")</f>
        <v/>
      </c>
      <c r="C126" s="106" t="str">
        <f>_xlfn.IFNA(INDEX('R2 XCM Prospect'!$K$2:$K$115,MATCH(Men[[#This Row],[Rider]],'R2 XCM Prospect'!$F$2:$F$115,0)),"")</f>
        <v/>
      </c>
      <c r="D126" s="106" t="str">
        <f>_xlfn.IFNA(INDEX('R3 XCM Craigburn'!$K$2:$K$126,MATCH(Men[[#This Row],[Rider]],'R3 XCM Craigburn'!$E$2:$E$126,0)),"")</f>
        <v/>
      </c>
      <c r="E126" s="106" t="str">
        <f>_xlfn.IFNA(INDEX('R4 XCO Eagle'!$J$2:$J$126,MATCH(Men[[#This Row],[Rider]],'R4 XCO Eagle'!$E$2:$E$126,0)),"")</f>
        <v/>
      </c>
      <c r="F126" s="106">
        <f>_xlfn.IFNA(INDEX('R5 XCO Kinchina'!$J$2:$J$126,MATCH(Men[[#This Row],[Rider]],'R5 XCO Kinchina'!$E$2:$E$126,0)),"")</f>
        <v>315</v>
      </c>
      <c r="G126" s="106" t="str">
        <f>_xlfn.IFNA(INDEX('R6 XCO Flinders'!$J$2:$J$126,MATCH(Men[[#This Row],[Rider]],'R6 XCO Flinders'!$E$2:$E$126,0)),"")</f>
        <v/>
      </c>
      <c r="H126" s="106">
        <f>6-COUNTBLANK(Men[[#This Row],[R1 XCM O''Hal]:[R6 XCO Flinders]])</f>
        <v>1</v>
      </c>
      <c r="I126" s="106" cm="1">
        <f t="array" ref="I126">IF(Men[[#This Row],[Number of Rounds]]&lt;=5,SUM(IF(ISNA(B126:G126),0,B126:G126)),SUM(LARGE(B126:G126,{1,2,3,4,5})))</f>
        <v>315</v>
      </c>
      <c r="J126" s="28" cm="1">
        <f t="array" ref="J126">130-SUM(IF(I126&gt;$I$18:$I$205,1/COUNTIF($I$18:$I$205,$I$18:$I$205)))</f>
        <v>91</v>
      </c>
      <c r="K126" s="20"/>
      <c r="L126" s="19"/>
      <c r="M126" s="34"/>
      <c r="N126" s="34"/>
      <c r="O126" s="34"/>
      <c r="P126" s="34"/>
      <c r="Q126" s="34"/>
      <c r="R126" s="34"/>
      <c r="S126" s="34"/>
      <c r="T126" s="34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ht="15.75" x14ac:dyDescent="0.25">
      <c r="A127" s="95" t="s">
        <v>4200</v>
      </c>
      <c r="B127" s="106" t="str">
        <f>_xlfn.IFNA(INDEX('R1 XCM OHal'!$V$2:$V$90,MATCH(Men[[#This Row],[Rider]],'R1 XCM OHal'!$F$2:$F$90,0)),"")</f>
        <v/>
      </c>
      <c r="C127" s="106" t="str">
        <f>_xlfn.IFNA(INDEX('R2 XCM Prospect'!$K$2:$K$115,MATCH(Men[[#This Row],[Rider]],'R2 XCM Prospect'!$F$2:$F$115,0)),"")</f>
        <v/>
      </c>
      <c r="D127" s="106" t="str">
        <f>_xlfn.IFNA(INDEX('R3 XCM Craigburn'!$K$2:$K$126,MATCH(Men[[#This Row],[Rider]],'R3 XCM Craigburn'!$E$2:$E$126,0)),"")</f>
        <v/>
      </c>
      <c r="E127" s="106" t="str">
        <f>_xlfn.IFNA(INDEX('R4 XCO Eagle'!$J$2:$J$126,MATCH(Men[[#This Row],[Rider]],'R4 XCO Eagle'!$E$2:$E$126,0)),"")</f>
        <v/>
      </c>
      <c r="F127" s="106" t="str">
        <f>_xlfn.IFNA(INDEX('R5 XCO Kinchina'!$J$2:$J$126,MATCH(Men[[#This Row],[Rider]],'R5 XCO Kinchina'!$E$2:$E$126,0)),"")</f>
        <v/>
      </c>
      <c r="G127" s="106">
        <f>_xlfn.IFNA(INDEX('R6 XCO Flinders'!$J$2:$J$126,MATCH(Men[[#This Row],[Rider]],'R6 XCO Flinders'!$E$2:$E$126,0)),"")</f>
        <v>312</v>
      </c>
      <c r="H127" s="106">
        <f>6-COUNTBLANK(Men[[#This Row],[R1 XCM O''Hal]:[R6 XCO Flinders]])</f>
        <v>1</v>
      </c>
      <c r="I127" s="106" cm="1">
        <f t="array" ref="I127">IF(Men[[#This Row],[Number of Rounds]]&lt;=5,SUM(IF(ISNA(B127:G127),0,B127:G127)),SUM(LARGE(B127:G127,{1,2,3,4,5})))</f>
        <v>312</v>
      </c>
      <c r="J127" s="28" cm="1">
        <f t="array" ref="J127">130-SUM(IF(I127&gt;$I$18:$I$205,1/COUNTIF($I$18:$I$205,$I$18:$I$205)))</f>
        <v>92</v>
      </c>
      <c r="K127" s="20"/>
      <c r="L127" s="19"/>
      <c r="M127" s="34"/>
      <c r="N127" s="34"/>
      <c r="O127" s="34"/>
      <c r="P127" s="34"/>
      <c r="Q127" s="34"/>
      <c r="R127" s="34"/>
      <c r="S127" s="34"/>
      <c r="T127" s="34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ht="15.75" x14ac:dyDescent="0.25">
      <c r="A128" s="95" t="s">
        <v>3416</v>
      </c>
      <c r="B128" s="106" t="str">
        <f>_xlfn.IFNA(INDEX('R1 XCM OHal'!$V$2:$V$90,MATCH(Men[[#This Row],[Rider]],'R1 XCM OHal'!$F$2:$F$90,0)),"")</f>
        <v/>
      </c>
      <c r="C128" s="106" t="str">
        <f>_xlfn.IFNA(INDEX('R2 XCM Prospect'!$K$2:$K$115,MATCH(Men[[#This Row],[Rider]],'R2 XCM Prospect'!$F$2:$F$115,0)),"")</f>
        <v/>
      </c>
      <c r="D128" s="106" t="str">
        <f>_xlfn.IFNA(INDEX('R3 XCM Craigburn'!$K$2:$K$126,MATCH(Men[[#This Row],[Rider]],'R3 XCM Craigburn'!$E$2:$E$126,0)),"")</f>
        <v/>
      </c>
      <c r="E128" s="106">
        <f>_xlfn.IFNA(INDEX('R4 XCO Eagle'!$J$2:$J$126,MATCH(Men[[#This Row],[Rider]],'R4 XCO Eagle'!$E$2:$E$126,0)),"")</f>
        <v>312</v>
      </c>
      <c r="F128" s="106" t="str">
        <f>_xlfn.IFNA(INDEX('R5 XCO Kinchina'!$J$2:$J$126,MATCH(Men[[#This Row],[Rider]],'R5 XCO Kinchina'!$E$2:$E$126,0)),"")</f>
        <v/>
      </c>
      <c r="G128" s="106" t="str">
        <f>_xlfn.IFNA(INDEX('R6 XCO Flinders'!$J$2:$J$126,MATCH(Men[[#This Row],[Rider]],'R6 XCO Flinders'!$E$2:$E$126,0)),"")</f>
        <v/>
      </c>
      <c r="H128" s="106">
        <f>6-COUNTBLANK(Men[[#This Row],[R1 XCM O''Hal]:[R6 XCO Flinders]])</f>
        <v>1</v>
      </c>
      <c r="I128" s="106" cm="1">
        <f t="array" ref="I128">IF(Men[[#This Row],[Number of Rounds]]&lt;=5,SUM(IF(ISNA(B128:G128),0,B128:G128)),SUM(LARGE(B128:G128,{1,2,3,4,5})))</f>
        <v>312</v>
      </c>
      <c r="J128" s="28" cm="1">
        <f t="array" ref="J128">130-SUM(IF(I128&gt;$I$18:$I$205,1/COUNTIF($I$18:$I$205,$I$18:$I$205)))</f>
        <v>92</v>
      </c>
      <c r="K128" s="20"/>
      <c r="L128" s="19"/>
      <c r="M128" s="34"/>
      <c r="N128" s="34"/>
      <c r="O128" s="34"/>
      <c r="P128" s="34"/>
      <c r="Q128" s="34"/>
      <c r="R128" s="34"/>
      <c r="S128" s="34"/>
      <c r="T128" s="34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ht="15.75" x14ac:dyDescent="0.25">
      <c r="A129" s="95" t="s">
        <v>4054</v>
      </c>
      <c r="B129" s="106" t="str">
        <f>_xlfn.IFNA(INDEX('R1 XCM OHal'!$V$2:$V$90,MATCH(Men[[#This Row],[Rider]],'R1 XCM OHal'!$F$2:$F$90,0)),"")</f>
        <v/>
      </c>
      <c r="C129" s="106" t="str">
        <f>_xlfn.IFNA(INDEX('R2 XCM Prospect'!$K$2:$K$115,MATCH(Men[[#This Row],[Rider]],'R2 XCM Prospect'!$F$2:$F$115,0)),"")</f>
        <v/>
      </c>
      <c r="D129" s="106" t="str">
        <f>_xlfn.IFNA(INDEX('R3 XCM Craigburn'!$K$2:$K$126,MATCH(Men[[#This Row],[Rider]],'R3 XCM Craigburn'!$E$2:$E$126,0)),"")</f>
        <v/>
      </c>
      <c r="E129" s="106" t="str">
        <f>_xlfn.IFNA(INDEX('R4 XCO Eagle'!$J$2:$J$126,MATCH(Men[[#This Row],[Rider]],'R4 XCO Eagle'!$E$2:$E$126,0)),"")</f>
        <v/>
      </c>
      <c r="F129" s="106">
        <f>_xlfn.IFNA(INDEX('R5 XCO Kinchina'!$J$2:$J$126,MATCH(Men[[#This Row],[Rider]],'R5 XCO Kinchina'!$E$2:$E$126,0)),"")</f>
        <v>300</v>
      </c>
      <c r="G129" s="106" t="str">
        <f>_xlfn.IFNA(INDEX('R6 XCO Flinders'!$J$2:$J$126,MATCH(Men[[#This Row],[Rider]],'R6 XCO Flinders'!$E$2:$E$126,0)),"")</f>
        <v/>
      </c>
      <c r="H129" s="106">
        <f>6-COUNTBLANK(Men[[#This Row],[R1 XCM O''Hal]:[R6 XCO Flinders]])</f>
        <v>1</v>
      </c>
      <c r="I129" s="106" cm="1">
        <f t="array" ref="I129">IF(Men[[#This Row],[Number of Rounds]]&lt;=5,SUM(IF(ISNA(B129:G129),0,B129:G129)),SUM(LARGE(B129:G129,{1,2,3,4,5})))</f>
        <v>300</v>
      </c>
      <c r="J129" s="28" cm="1">
        <f t="array" ref="J129">130-SUM(IF(I129&gt;$I$18:$I$205,1/COUNTIF($I$18:$I$205,$I$18:$I$205)))</f>
        <v>93</v>
      </c>
      <c r="K129" s="20"/>
      <c r="L129" s="19"/>
      <c r="M129" s="34"/>
      <c r="N129" s="34"/>
      <c r="O129" s="34"/>
      <c r="P129" s="34"/>
      <c r="Q129" s="34"/>
      <c r="R129" s="34"/>
      <c r="S129" s="34"/>
      <c r="T129" s="34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ht="15.75" x14ac:dyDescent="0.25">
      <c r="A130" s="95" t="s">
        <v>2880</v>
      </c>
      <c r="B130" s="106" t="str">
        <f>_xlfn.IFNA(INDEX('R1 XCM OHal'!$V$2:$V$90,MATCH(Men[[#This Row],[Rider]],'R1 XCM OHal'!$F$2:$F$90,0)),"")</f>
        <v/>
      </c>
      <c r="C130" s="106" t="str">
        <f>_xlfn.IFNA(INDEX('R2 XCM Prospect'!$K$2:$K$115,MATCH(Men[[#This Row],[Rider]],'R2 XCM Prospect'!$F$2:$F$115,0)),"")</f>
        <v/>
      </c>
      <c r="D130" s="106">
        <f>_xlfn.IFNA(INDEX('R3 XCM Craigburn'!$K$2:$K$126,MATCH(Men[[#This Row],[Rider]],'R3 XCM Craigburn'!$E$2:$E$126,0)),"")</f>
        <v>300</v>
      </c>
      <c r="E130" s="106" t="str">
        <f>_xlfn.IFNA(INDEX('R4 XCO Eagle'!$J$2:$J$126,MATCH(Men[[#This Row],[Rider]],'R4 XCO Eagle'!$E$2:$E$126,0)),"")</f>
        <v/>
      </c>
      <c r="F130" s="106" t="str">
        <f>_xlfn.IFNA(INDEX('R5 XCO Kinchina'!$J$2:$J$126,MATCH(Men[[#This Row],[Rider]],'R5 XCO Kinchina'!$E$2:$E$126,0)),"")</f>
        <v/>
      </c>
      <c r="G130" s="106" t="str">
        <f>_xlfn.IFNA(INDEX('R6 XCO Flinders'!$J$2:$J$126,MATCH(Men[[#This Row],[Rider]],'R6 XCO Flinders'!$E$2:$E$126,0)),"")</f>
        <v/>
      </c>
      <c r="H130" s="106">
        <f>6-COUNTBLANK(Men[[#This Row],[R1 XCM O''Hal]:[R6 XCO Flinders]])</f>
        <v>1</v>
      </c>
      <c r="I130" s="106" cm="1">
        <f t="array" ref="I130">IF(Men[[#This Row],[Number of Rounds]]&lt;=5,SUM(IF(ISNA(B130:G130),0,B130:G130)),SUM(LARGE(B130:G130,{1,2,3,4,5})))</f>
        <v>300</v>
      </c>
      <c r="J130" s="28" cm="1">
        <f t="array" ref="J130">130-SUM(IF(I130&gt;$I$18:$I$205,1/COUNTIF($I$18:$I$205,$I$18:$I$205)))</f>
        <v>93</v>
      </c>
      <c r="K130" s="20"/>
      <c r="L130" s="19"/>
      <c r="M130" s="34"/>
      <c r="N130" s="34"/>
      <c r="O130" s="34"/>
      <c r="P130" s="34"/>
      <c r="Q130" s="34"/>
      <c r="R130" s="34"/>
      <c r="S130" s="34"/>
      <c r="T130" s="34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ht="15.75" x14ac:dyDescent="0.25">
      <c r="A131" s="95" t="s">
        <v>4197</v>
      </c>
      <c r="B131" s="106" t="str">
        <f>_xlfn.IFNA(INDEX('R1 XCM OHal'!$V$2:$V$90,MATCH(Men[[#This Row],[Rider]],'R1 XCM OHal'!$F$2:$F$90,0)),"")</f>
        <v/>
      </c>
      <c r="C131" s="106" t="str">
        <f>_xlfn.IFNA(INDEX('R2 XCM Prospect'!$K$2:$K$115,MATCH(Men[[#This Row],[Rider]],'R2 XCM Prospect'!$F$2:$F$115,0)),"")</f>
        <v/>
      </c>
      <c r="D131" s="106" t="str">
        <f>_xlfn.IFNA(INDEX('R3 XCM Craigburn'!$K$2:$K$126,MATCH(Men[[#This Row],[Rider]],'R3 XCM Craigburn'!$E$2:$E$126,0)),"")</f>
        <v/>
      </c>
      <c r="E131" s="106" t="str">
        <f>_xlfn.IFNA(INDEX('R4 XCO Eagle'!$J$2:$J$126,MATCH(Men[[#This Row],[Rider]],'R4 XCO Eagle'!$E$2:$E$126,0)),"")</f>
        <v/>
      </c>
      <c r="F131" s="106" t="str">
        <f>_xlfn.IFNA(INDEX('R5 XCO Kinchina'!$J$2:$J$126,MATCH(Men[[#This Row],[Rider]],'R5 XCO Kinchina'!$E$2:$E$126,0)),"")</f>
        <v/>
      </c>
      <c r="G131" s="106">
        <f>_xlfn.IFNA(INDEX('R6 XCO Flinders'!$J$2:$J$126,MATCH(Men[[#This Row],[Rider]],'R6 XCO Flinders'!$E$2:$E$126,0)),"")</f>
        <v>300</v>
      </c>
      <c r="H131" s="106">
        <f>6-COUNTBLANK(Men[[#This Row],[R1 XCM O''Hal]:[R6 XCO Flinders]])</f>
        <v>1</v>
      </c>
      <c r="I131" s="106" cm="1">
        <f t="array" ref="I131">IF(Men[[#This Row],[Number of Rounds]]&lt;=5,SUM(IF(ISNA(B131:G131),0,B131:G131)),SUM(LARGE(B131:G131,{1,2,3,4,5})))</f>
        <v>300</v>
      </c>
      <c r="J131" s="28" cm="1">
        <f t="array" ref="J131">130-SUM(IF(I131&gt;$I$18:$I$205,1/COUNTIF($I$18:$I$205,$I$18:$I$205)))</f>
        <v>93</v>
      </c>
      <c r="K131" s="20"/>
      <c r="L131" s="19"/>
      <c r="M131" s="34"/>
      <c r="N131" s="34"/>
      <c r="O131" s="34"/>
      <c r="P131" s="34"/>
      <c r="Q131" s="34"/>
      <c r="R131" s="34"/>
      <c r="S131" s="34"/>
      <c r="T131" s="34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ht="15.75" x14ac:dyDescent="0.25">
      <c r="A132" s="95" t="s">
        <v>3414</v>
      </c>
      <c r="B132" s="106" t="str">
        <f>_xlfn.IFNA(INDEX('R1 XCM OHal'!$V$2:$V$90,MATCH(Men[[#This Row],[Rider]],'R1 XCM OHal'!$F$2:$F$90,0)),"")</f>
        <v/>
      </c>
      <c r="C132" s="106" t="str">
        <f>_xlfn.IFNA(INDEX('R2 XCM Prospect'!$K$2:$K$115,MATCH(Men[[#This Row],[Rider]],'R2 XCM Prospect'!$F$2:$F$115,0)),"")</f>
        <v/>
      </c>
      <c r="D132" s="106" t="str">
        <f>_xlfn.IFNA(INDEX('R3 XCM Craigburn'!$K$2:$K$126,MATCH(Men[[#This Row],[Rider]],'R3 XCM Craigburn'!$E$2:$E$126,0)),"")</f>
        <v/>
      </c>
      <c r="E132" s="106">
        <f>_xlfn.IFNA(INDEX('R4 XCO Eagle'!$J$2:$J$126,MATCH(Men[[#This Row],[Rider]],'R4 XCO Eagle'!$E$2:$E$126,0)),"")</f>
        <v>300</v>
      </c>
      <c r="F132" s="106" t="str">
        <f>_xlfn.IFNA(INDEX('R5 XCO Kinchina'!$J$2:$J$126,MATCH(Men[[#This Row],[Rider]],'R5 XCO Kinchina'!$E$2:$E$126,0)),"")</f>
        <v/>
      </c>
      <c r="G132" s="106" t="str">
        <f>_xlfn.IFNA(INDEX('R6 XCO Flinders'!$J$2:$J$126,MATCH(Men[[#This Row],[Rider]],'R6 XCO Flinders'!$E$2:$E$126,0)),"")</f>
        <v/>
      </c>
      <c r="H132" s="106">
        <f>6-COUNTBLANK(Men[[#This Row],[R1 XCM O''Hal]:[R6 XCO Flinders]])</f>
        <v>1</v>
      </c>
      <c r="I132" s="106" cm="1">
        <f t="array" ref="I132">IF(Men[[#This Row],[Number of Rounds]]&lt;=5,SUM(IF(ISNA(B132:G132),0,B132:G132)),SUM(LARGE(B132:G132,{1,2,3,4,5})))</f>
        <v>300</v>
      </c>
      <c r="J132" s="28" cm="1">
        <f t="array" ref="J132">130-SUM(IF(I132&gt;$I$18:$I$205,1/COUNTIF($I$18:$I$205,$I$18:$I$205)))</f>
        <v>93</v>
      </c>
      <c r="K132" s="20"/>
      <c r="L132" s="19"/>
      <c r="M132" s="34"/>
      <c r="N132" s="34"/>
      <c r="O132" s="34"/>
      <c r="P132" s="34"/>
      <c r="Q132" s="34"/>
      <c r="R132" s="34"/>
      <c r="S132" s="34"/>
      <c r="T132" s="34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ht="15.75" x14ac:dyDescent="0.25">
      <c r="A133" s="95" t="s">
        <v>4056</v>
      </c>
      <c r="B133" s="106" t="str">
        <f>_xlfn.IFNA(INDEX('R1 XCM OHal'!$V$2:$V$90,MATCH(Men[[#This Row],[Rider]],'R1 XCM OHal'!$F$2:$F$90,0)),"")</f>
        <v/>
      </c>
      <c r="C133" s="106" t="str">
        <f>_xlfn.IFNA(INDEX('R2 XCM Prospect'!$K$2:$K$115,MATCH(Men[[#This Row],[Rider]],'R2 XCM Prospect'!$F$2:$F$115,0)),"")</f>
        <v/>
      </c>
      <c r="D133" s="106" t="str">
        <f>_xlfn.IFNA(INDEX('R3 XCM Craigburn'!$K$2:$K$126,MATCH(Men[[#This Row],[Rider]],'R3 XCM Craigburn'!$E$2:$E$126,0)),"")</f>
        <v/>
      </c>
      <c r="E133" s="106" t="str">
        <f>_xlfn.IFNA(INDEX('R4 XCO Eagle'!$J$2:$J$126,MATCH(Men[[#This Row],[Rider]],'R4 XCO Eagle'!$E$2:$E$126,0)),"")</f>
        <v/>
      </c>
      <c r="F133" s="106">
        <f>_xlfn.IFNA(INDEX('R5 XCO Kinchina'!$J$2:$J$126,MATCH(Men[[#This Row],[Rider]],'R5 XCO Kinchina'!$E$2:$E$126,0)),"")</f>
        <v>296</v>
      </c>
      <c r="G133" s="106" t="str">
        <f>_xlfn.IFNA(INDEX('R6 XCO Flinders'!$J$2:$J$126,MATCH(Men[[#This Row],[Rider]],'R6 XCO Flinders'!$E$2:$E$126,0)),"")</f>
        <v/>
      </c>
      <c r="H133" s="106">
        <f>6-COUNTBLANK(Men[[#This Row],[R1 XCM O''Hal]:[R6 XCO Flinders]])</f>
        <v>1</v>
      </c>
      <c r="I133" s="106" cm="1">
        <f t="array" ref="I133">IF(Men[[#This Row],[Number of Rounds]]&lt;=5,SUM(IF(ISNA(B133:G133),0,B133:G133)),SUM(LARGE(B133:G133,{1,2,3,4,5})))</f>
        <v>296</v>
      </c>
      <c r="J133" s="28" cm="1">
        <f t="array" ref="J133">130-SUM(IF(I133&gt;$I$18:$I$205,1/COUNTIF($I$18:$I$205,$I$18:$I$205)))</f>
        <v>94</v>
      </c>
      <c r="K133" s="20"/>
      <c r="L133" s="19"/>
      <c r="M133" s="34"/>
      <c r="N133" s="34"/>
      <c r="O133" s="34"/>
      <c r="P133" s="34"/>
      <c r="Q133" s="34"/>
      <c r="R133" s="34"/>
      <c r="S133" s="34"/>
      <c r="T133" s="34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ht="15.75" x14ac:dyDescent="0.25">
      <c r="A134" s="95" t="s">
        <v>4206</v>
      </c>
      <c r="B134" s="106" t="str">
        <f>_xlfn.IFNA(INDEX('R1 XCM OHal'!$V$2:$V$90,MATCH(Men[[#This Row],[Rider]],'R1 XCM OHal'!$F$2:$F$90,0)),"")</f>
        <v/>
      </c>
      <c r="C134" s="106" t="str">
        <f>_xlfn.IFNA(INDEX('R2 XCM Prospect'!$K$2:$K$115,MATCH(Men[[#This Row],[Rider]],'R2 XCM Prospect'!$F$2:$F$115,0)),"")</f>
        <v/>
      </c>
      <c r="D134" s="106" t="str">
        <f>_xlfn.IFNA(INDEX('R3 XCM Craigburn'!$K$2:$K$126,MATCH(Men[[#This Row],[Rider]],'R3 XCM Craigburn'!$E$2:$E$126,0)),"")</f>
        <v/>
      </c>
      <c r="E134" s="106" t="str">
        <f>_xlfn.IFNA(INDEX('R4 XCO Eagle'!$J$2:$J$126,MATCH(Men[[#This Row],[Rider]],'R4 XCO Eagle'!$E$2:$E$126,0)),"")</f>
        <v/>
      </c>
      <c r="F134" s="106" t="str">
        <f>_xlfn.IFNA(INDEX('R5 XCO Kinchina'!$J$2:$J$126,MATCH(Men[[#This Row],[Rider]],'R5 XCO Kinchina'!$E$2:$E$126,0)),"")</f>
        <v/>
      </c>
      <c r="G134" s="106">
        <f>_xlfn.IFNA(INDEX('R6 XCO Flinders'!$J$2:$J$126,MATCH(Men[[#This Row],[Rider]],'R6 XCO Flinders'!$E$2:$E$126,0)),"")</f>
        <v>294</v>
      </c>
      <c r="H134" s="106">
        <f>6-COUNTBLANK(Men[[#This Row],[R1 XCM O''Hal]:[R6 XCO Flinders]])</f>
        <v>1</v>
      </c>
      <c r="I134" s="106" cm="1">
        <f t="array" ref="I134">IF(Men[[#This Row],[Number of Rounds]]&lt;=5,SUM(IF(ISNA(B134:G134),0,B134:G134)),SUM(LARGE(B134:G134,{1,2,3,4,5})))</f>
        <v>294</v>
      </c>
      <c r="J134" s="28" cm="1">
        <f t="array" ref="J134">130-SUM(IF(I134&gt;$I$18:$I$205,1/COUNTIF($I$18:$I$205,$I$18:$I$205)))</f>
        <v>95</v>
      </c>
      <c r="K134" s="20"/>
      <c r="L134" s="19"/>
      <c r="M134" s="34"/>
      <c r="N134" s="34"/>
      <c r="O134" s="34"/>
      <c r="P134" s="34"/>
      <c r="Q134" s="34"/>
      <c r="R134" s="34"/>
      <c r="S134" s="34"/>
      <c r="T134" s="34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ht="15.75" x14ac:dyDescent="0.25">
      <c r="A135" s="95" t="s">
        <v>4198</v>
      </c>
      <c r="B135" s="106" t="str">
        <f>_xlfn.IFNA(INDEX('R1 XCM OHal'!$V$2:$V$90,MATCH(Men[[#This Row],[Rider]],'R1 XCM OHal'!$F$2:$F$90,0)),"")</f>
        <v/>
      </c>
      <c r="C135" s="106" t="str">
        <f>_xlfn.IFNA(INDEX('R2 XCM Prospect'!$K$2:$K$115,MATCH(Men[[#This Row],[Rider]],'R2 XCM Prospect'!$F$2:$F$115,0)),"")</f>
        <v/>
      </c>
      <c r="D135" s="106" t="str">
        <f>_xlfn.IFNA(INDEX('R3 XCM Craigburn'!$K$2:$K$126,MATCH(Men[[#This Row],[Rider]],'R3 XCM Craigburn'!$E$2:$E$126,0)),"")</f>
        <v/>
      </c>
      <c r="E135" s="106" t="str">
        <f>_xlfn.IFNA(INDEX('R4 XCO Eagle'!$J$2:$J$126,MATCH(Men[[#This Row],[Rider]],'R4 XCO Eagle'!$E$2:$E$126,0)),"")</f>
        <v/>
      </c>
      <c r="F135" s="106" t="str">
        <f>_xlfn.IFNA(INDEX('R5 XCO Kinchina'!$J$2:$J$126,MATCH(Men[[#This Row],[Rider]],'R5 XCO Kinchina'!$E$2:$E$126,0)),"")</f>
        <v/>
      </c>
      <c r="G135" s="106">
        <f>_xlfn.IFNA(INDEX('R6 XCO Flinders'!$J$2:$J$126,MATCH(Men[[#This Row],[Rider]],'R6 XCO Flinders'!$E$2:$E$126,0)),"")</f>
        <v>290</v>
      </c>
      <c r="H135" s="106">
        <f>6-COUNTBLANK(Men[[#This Row],[R1 XCM O''Hal]:[R6 XCO Flinders]])</f>
        <v>1</v>
      </c>
      <c r="I135" s="106" cm="1">
        <f t="array" ref="I135">IF(Men[[#This Row],[Number of Rounds]]&lt;=5,SUM(IF(ISNA(B135:G135),0,B135:G135)),SUM(LARGE(B135:G135,{1,2,3,4,5})))</f>
        <v>290</v>
      </c>
      <c r="J135" s="28" cm="1">
        <f t="array" ref="J135">130-SUM(IF(I135&gt;$I$18:$I$205,1/COUNTIF($I$18:$I$205,$I$18:$I$205)))</f>
        <v>96</v>
      </c>
      <c r="K135" s="20"/>
      <c r="L135" s="19"/>
      <c r="M135" s="34"/>
      <c r="N135" s="34"/>
      <c r="O135" s="34"/>
      <c r="P135" s="34"/>
      <c r="Q135" s="34"/>
      <c r="R135" s="34"/>
      <c r="S135" s="34"/>
      <c r="T135" s="34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ht="15.75" x14ac:dyDescent="0.25">
      <c r="A136" s="95" t="s">
        <v>4201</v>
      </c>
      <c r="B136" s="106" t="str">
        <f>_xlfn.IFNA(INDEX('R1 XCM OHal'!$V$2:$V$90,MATCH(Men[[#This Row],[Rider]],'R1 XCM OHal'!$F$2:$F$90,0)),"")</f>
        <v/>
      </c>
      <c r="C136" s="106" t="str">
        <f>_xlfn.IFNA(INDEX('R2 XCM Prospect'!$K$2:$K$115,MATCH(Men[[#This Row],[Rider]],'R2 XCM Prospect'!$F$2:$F$115,0)),"")</f>
        <v/>
      </c>
      <c r="D136" s="106" t="str">
        <f>_xlfn.IFNA(INDEX('R3 XCM Craigburn'!$K$2:$K$126,MATCH(Men[[#This Row],[Rider]],'R3 XCM Craigburn'!$E$2:$E$126,0)),"")</f>
        <v/>
      </c>
      <c r="E136" s="106" t="str">
        <f>_xlfn.IFNA(INDEX('R4 XCO Eagle'!$J$2:$J$126,MATCH(Men[[#This Row],[Rider]],'R4 XCO Eagle'!$E$2:$E$126,0)),"")</f>
        <v/>
      </c>
      <c r="F136" s="106" t="str">
        <f>_xlfn.IFNA(INDEX('R5 XCO Kinchina'!$J$2:$J$126,MATCH(Men[[#This Row],[Rider]],'R5 XCO Kinchina'!$E$2:$E$126,0)),"")</f>
        <v/>
      </c>
      <c r="G136" s="106">
        <f>_xlfn.IFNA(INDEX('R6 XCO Flinders'!$J$2:$J$126,MATCH(Men[[#This Row],[Rider]],'R6 XCO Flinders'!$E$2:$E$126,0)),"")</f>
        <v>288</v>
      </c>
      <c r="H136" s="106">
        <f>6-COUNTBLANK(Men[[#This Row],[R1 XCM O''Hal]:[R6 XCO Flinders]])</f>
        <v>1</v>
      </c>
      <c r="I136" s="106" cm="1">
        <f t="array" ref="I136">IF(Men[[#This Row],[Number of Rounds]]&lt;=5,SUM(IF(ISNA(B136:G136),0,B136:G136)),SUM(LARGE(B136:G136,{1,2,3,4,5})))</f>
        <v>288</v>
      </c>
      <c r="J136" s="28" cm="1">
        <f t="array" ref="J136">130-SUM(IF(I136&gt;$I$18:$I$205,1/COUNTIF($I$18:$I$205,$I$18:$I$205)))</f>
        <v>97</v>
      </c>
      <c r="K136" s="20"/>
      <c r="M136" s="34"/>
      <c r="N136" s="34"/>
      <c r="O136" s="34"/>
      <c r="P136" s="34"/>
      <c r="Q136" s="34"/>
      <c r="R136" s="34"/>
      <c r="S136" s="34"/>
      <c r="T136" s="34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ht="15.75" x14ac:dyDescent="0.25">
      <c r="A137" s="95" t="s">
        <v>1881</v>
      </c>
      <c r="B137" s="106" t="str">
        <f>_xlfn.IFNA(INDEX('R1 XCM OHal'!$V$2:$V$90,MATCH(Men[[#This Row],[Rider]],'R1 XCM OHal'!$F$2:$F$90,0)),"")</f>
        <v/>
      </c>
      <c r="C137" s="106">
        <f>_xlfn.IFNA(INDEX('R2 XCM Prospect'!$K$2:$K$115,MATCH(Men[[#This Row],[Rider]],'R2 XCM Prospect'!$F$2:$F$115,0)),"")</f>
        <v>280</v>
      </c>
      <c r="D137" s="106" t="str">
        <f>_xlfn.IFNA(INDEX('R3 XCM Craigburn'!$K$2:$K$126,MATCH(Men[[#This Row],[Rider]],'R3 XCM Craigburn'!$E$2:$E$126,0)),"")</f>
        <v/>
      </c>
      <c r="E137" s="106" t="str">
        <f>_xlfn.IFNA(INDEX('R4 XCO Eagle'!$J$2:$J$126,MATCH(Men[[#This Row],[Rider]],'R4 XCO Eagle'!$E$2:$E$126,0)),"")</f>
        <v/>
      </c>
      <c r="F137" s="106" t="str">
        <f>_xlfn.IFNA(INDEX('R5 XCO Kinchina'!$J$2:$J$126,MATCH(Men[[#This Row],[Rider]],'R5 XCO Kinchina'!$E$2:$E$126,0)),"")</f>
        <v/>
      </c>
      <c r="G137" s="106" t="str">
        <f>_xlfn.IFNA(INDEX('R6 XCO Flinders'!$J$2:$J$126,MATCH(Men[[#This Row],[Rider]],'R6 XCO Flinders'!$E$2:$E$126,0)),"")</f>
        <v/>
      </c>
      <c r="H137" s="106">
        <f>6-COUNTBLANK(Men[[#This Row],[R1 XCM O''Hal]:[R6 XCO Flinders]])</f>
        <v>1</v>
      </c>
      <c r="I137" s="106" cm="1">
        <f t="array" ref="I137">IF(Men[[#This Row],[Number of Rounds]]&lt;=5,SUM(IF(ISNA(B137:G137),0,B137:G137)),SUM(LARGE(B137:G137,{1,2,3,4,5})))</f>
        <v>280</v>
      </c>
      <c r="J137" s="28" cm="1">
        <f t="array" ref="J137">130-SUM(IF(I137&gt;$I$18:$I$205,1/COUNTIF($I$18:$I$205,$I$18:$I$205)))</f>
        <v>98</v>
      </c>
      <c r="K137" s="20"/>
      <c r="L137" s="37"/>
      <c r="M137" s="34"/>
      <c r="N137" s="34"/>
      <c r="O137" s="34"/>
      <c r="P137" s="34"/>
      <c r="Q137" s="34"/>
      <c r="R137" s="34"/>
      <c r="S137" s="34"/>
      <c r="T137" s="34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ht="15.75" x14ac:dyDescent="0.25">
      <c r="A138" s="95" t="s">
        <v>2870</v>
      </c>
      <c r="B138" s="106" t="str">
        <f>_xlfn.IFNA(INDEX('R1 XCM OHal'!$V$2:$V$90,MATCH(Men[[#This Row],[Rider]],'R1 XCM OHal'!$F$2:$F$90,0)),"")</f>
        <v/>
      </c>
      <c r="C138" s="106" t="str">
        <f>_xlfn.IFNA(INDEX('R2 XCM Prospect'!$K$2:$K$115,MATCH(Men[[#This Row],[Rider]],'R2 XCM Prospect'!$F$2:$F$115,0)),"")</f>
        <v/>
      </c>
      <c r="D138" s="106">
        <f>_xlfn.IFNA(INDEX('R3 XCM Craigburn'!$K$2:$K$126,MATCH(Men[[#This Row],[Rider]],'R3 XCM Craigburn'!$E$2:$E$126,0)),"")</f>
        <v>280</v>
      </c>
      <c r="E138" s="106" t="str">
        <f>_xlfn.IFNA(INDEX('R4 XCO Eagle'!$J$2:$J$126,MATCH(Men[[#This Row],[Rider]],'R4 XCO Eagle'!$E$2:$E$126,0)),"")</f>
        <v/>
      </c>
      <c r="F138" s="106" t="str">
        <f>_xlfn.IFNA(INDEX('R5 XCO Kinchina'!$J$2:$J$126,MATCH(Men[[#This Row],[Rider]],'R5 XCO Kinchina'!$E$2:$E$126,0)),"")</f>
        <v/>
      </c>
      <c r="G138" s="106" t="str">
        <f>_xlfn.IFNA(INDEX('R6 XCO Flinders'!$J$2:$J$126,MATCH(Men[[#This Row],[Rider]],'R6 XCO Flinders'!$E$2:$E$126,0)),"")</f>
        <v/>
      </c>
      <c r="H138" s="106">
        <f>6-COUNTBLANK(Men[[#This Row],[R1 XCM O''Hal]:[R6 XCO Flinders]])</f>
        <v>1</v>
      </c>
      <c r="I138" s="106" cm="1">
        <f t="array" ref="I138">IF(Men[[#This Row],[Number of Rounds]]&lt;=5,SUM(IF(ISNA(B138:G138),0,B138:G138)),SUM(LARGE(B138:G138,{1,2,3,4,5})))</f>
        <v>280</v>
      </c>
      <c r="J138" s="28" cm="1">
        <f t="array" ref="J138">130-SUM(IF(I138&gt;$I$18:$I$205,1/COUNTIF($I$18:$I$205,$I$18:$I$205)))</f>
        <v>98</v>
      </c>
      <c r="K138" s="20"/>
      <c r="L138" s="37"/>
      <c r="M138" s="34"/>
      <c r="N138" s="34"/>
      <c r="O138" s="34"/>
      <c r="P138" s="34"/>
      <c r="Q138" s="34"/>
      <c r="R138" s="34"/>
      <c r="S138" s="34"/>
      <c r="T138" s="34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ht="15.75" x14ac:dyDescent="0.25">
      <c r="A139" s="95" t="s">
        <v>856</v>
      </c>
      <c r="B139" s="106">
        <f>_xlfn.IFNA(INDEX('R1 XCM OHal'!$V$2:$V$90,MATCH(Men[[#This Row],[Rider]],'R1 XCM OHal'!$F$2:$F$90,0)),"")</f>
        <v>272</v>
      </c>
      <c r="C139" s="106" t="str">
        <f>_xlfn.IFNA(INDEX('R2 XCM Prospect'!$K$2:$K$115,MATCH(Men[[#This Row],[Rider]],'R2 XCM Prospect'!$F$2:$F$115,0)),"")</f>
        <v/>
      </c>
      <c r="D139" s="106" t="str">
        <f>_xlfn.IFNA(INDEX('R3 XCM Craigburn'!$K$2:$K$126,MATCH(Men[[#This Row],[Rider]],'R3 XCM Craigburn'!$E$2:$E$126,0)),"")</f>
        <v/>
      </c>
      <c r="E139" s="106" t="str">
        <f>_xlfn.IFNA(INDEX('R4 XCO Eagle'!$J$2:$J$126,MATCH(Men[[#This Row],[Rider]],'R4 XCO Eagle'!$E$2:$E$126,0)),"")</f>
        <v/>
      </c>
      <c r="F139" s="106" t="str">
        <f>_xlfn.IFNA(INDEX('R5 XCO Kinchina'!$J$2:$J$126,MATCH(Men[[#This Row],[Rider]],'R5 XCO Kinchina'!$E$2:$E$126,0)),"")</f>
        <v/>
      </c>
      <c r="G139" s="106" t="str">
        <f>_xlfn.IFNA(INDEX('R6 XCO Flinders'!$J$2:$J$126,MATCH(Men[[#This Row],[Rider]],'R6 XCO Flinders'!$E$2:$E$126,0)),"")</f>
        <v/>
      </c>
      <c r="H139" s="106">
        <f>6-COUNTBLANK(Men[[#This Row],[R1 XCM O''Hal]:[R6 XCO Flinders]])</f>
        <v>1</v>
      </c>
      <c r="I139" s="106" cm="1">
        <f t="array" ref="I139">IF(Men[[#This Row],[Number of Rounds]]&lt;=5,SUM(IF(ISNA(B139:G139),0,B139:G139)),SUM(LARGE(B139:G139,{1,2,3,4,5})))</f>
        <v>272</v>
      </c>
      <c r="J139" s="28" cm="1">
        <f t="array" ref="J139">130-SUM(IF(I139&gt;$I$18:$I$205,1/COUNTIF($I$18:$I$205,$I$18:$I$205)))</f>
        <v>99</v>
      </c>
      <c r="K139" s="20"/>
      <c r="L139" s="37"/>
      <c r="M139" s="34"/>
      <c r="N139" s="34"/>
      <c r="O139" s="34"/>
      <c r="P139" s="34"/>
      <c r="Q139" s="34"/>
      <c r="R139" s="34"/>
      <c r="S139" s="34"/>
      <c r="T139" s="34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ht="15.75" x14ac:dyDescent="0.25">
      <c r="A140" s="95" t="s">
        <v>4202</v>
      </c>
      <c r="B140" s="106" t="str">
        <f>_xlfn.IFNA(INDEX('R1 XCM OHal'!$V$2:$V$90,MATCH(Men[[#This Row],[Rider]],'R1 XCM OHal'!$F$2:$F$90,0)),"")</f>
        <v/>
      </c>
      <c r="C140" s="106" t="str">
        <f>_xlfn.IFNA(INDEX('R2 XCM Prospect'!$K$2:$K$115,MATCH(Men[[#This Row],[Rider]],'R2 XCM Prospect'!$F$2:$F$115,0)),"")</f>
        <v/>
      </c>
      <c r="D140" s="106" t="str">
        <f>_xlfn.IFNA(INDEX('R3 XCM Craigburn'!$K$2:$K$126,MATCH(Men[[#This Row],[Rider]],'R3 XCM Craigburn'!$E$2:$E$126,0)),"")</f>
        <v/>
      </c>
      <c r="E140" s="106" t="str">
        <f>_xlfn.IFNA(INDEX('R4 XCO Eagle'!$J$2:$J$126,MATCH(Men[[#This Row],[Rider]],'R4 XCO Eagle'!$E$2:$E$126,0)),"")</f>
        <v/>
      </c>
      <c r="F140" s="106" t="str">
        <f>_xlfn.IFNA(INDEX('R5 XCO Kinchina'!$J$2:$J$126,MATCH(Men[[#This Row],[Rider]],'R5 XCO Kinchina'!$E$2:$E$126,0)),"")</f>
        <v/>
      </c>
      <c r="G140" s="106">
        <f>_xlfn.IFNA(INDEX('R6 XCO Flinders'!$J$2:$J$126,MATCH(Men[[#This Row],[Rider]],'R6 XCO Flinders'!$E$2:$E$126,0)),"")</f>
        <v>272</v>
      </c>
      <c r="H140" s="106">
        <f>6-COUNTBLANK(Men[[#This Row],[R1 XCM O''Hal]:[R6 XCO Flinders]])</f>
        <v>1</v>
      </c>
      <c r="I140" s="106" cm="1">
        <f t="array" ref="I140">IF(Men[[#This Row],[Number of Rounds]]&lt;=5,SUM(IF(ISNA(B140:G140),0,B140:G140)),SUM(LARGE(B140:G140,{1,2,3,4,5})))</f>
        <v>272</v>
      </c>
      <c r="J140" s="28" cm="1">
        <f t="array" ref="J140">130-SUM(IF(I140&gt;$I$18:$I$205,1/COUNTIF($I$18:$I$205,$I$18:$I$205)))</f>
        <v>99</v>
      </c>
      <c r="K140" s="20"/>
      <c r="L140" s="37"/>
      <c r="M140" s="34"/>
      <c r="N140" s="34"/>
      <c r="O140" s="34"/>
      <c r="P140" s="34"/>
      <c r="Q140" s="34"/>
      <c r="R140" s="34"/>
      <c r="S140" s="34"/>
      <c r="T140" s="34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ht="15.75" x14ac:dyDescent="0.25">
      <c r="A141" s="95" t="s">
        <v>2881</v>
      </c>
      <c r="B141" s="106" t="str">
        <f>_xlfn.IFNA(INDEX('R1 XCM OHal'!$V$2:$V$90,MATCH(Men[[#This Row],[Rider]],'R1 XCM OHal'!$F$2:$F$90,0)),"")</f>
        <v/>
      </c>
      <c r="C141" s="106" t="str">
        <f>_xlfn.IFNA(INDEX('R2 XCM Prospect'!$K$2:$K$115,MATCH(Men[[#This Row],[Rider]],'R2 XCM Prospect'!$F$2:$F$115,0)),"")</f>
        <v/>
      </c>
      <c r="D141" s="106">
        <f>_xlfn.IFNA(INDEX('R3 XCM Craigburn'!$K$2:$K$126,MATCH(Men[[#This Row],[Rider]],'R3 XCM Craigburn'!$E$2:$E$126,0)),"")</f>
        <v>270</v>
      </c>
      <c r="E141" s="106" t="str">
        <f>_xlfn.IFNA(INDEX('R4 XCO Eagle'!$J$2:$J$126,MATCH(Men[[#This Row],[Rider]],'R4 XCO Eagle'!$E$2:$E$126,0)),"")</f>
        <v/>
      </c>
      <c r="F141" s="106" t="str">
        <f>_xlfn.IFNA(INDEX('R5 XCO Kinchina'!$J$2:$J$126,MATCH(Men[[#This Row],[Rider]],'R5 XCO Kinchina'!$E$2:$E$126,0)),"")</f>
        <v/>
      </c>
      <c r="G141" s="106" t="str">
        <f>_xlfn.IFNA(INDEX('R6 XCO Flinders'!$J$2:$J$126,MATCH(Men[[#This Row],[Rider]],'R6 XCO Flinders'!$E$2:$E$126,0)),"")</f>
        <v/>
      </c>
      <c r="H141" s="106">
        <f>6-COUNTBLANK(Men[[#This Row],[R1 XCM O''Hal]:[R6 XCO Flinders]])</f>
        <v>1</v>
      </c>
      <c r="I141" s="106" cm="1">
        <f t="array" ref="I141">IF(Men[[#This Row],[Number of Rounds]]&lt;=5,SUM(IF(ISNA(B141:G141),0,B141:G141)),SUM(LARGE(B141:G141,{1,2,3,4,5})))</f>
        <v>270</v>
      </c>
      <c r="J141" s="28" cm="1">
        <f t="array" ref="J141">130-SUM(IF(I141&gt;$I$18:$I$205,1/COUNTIF($I$18:$I$205,$I$18:$I$205)))</f>
        <v>100</v>
      </c>
      <c r="K141" s="20"/>
      <c r="L141" s="37"/>
      <c r="M141" s="34"/>
      <c r="N141" s="34"/>
      <c r="O141" s="34"/>
      <c r="P141" s="34"/>
      <c r="Q141" s="34"/>
      <c r="R141" s="34"/>
      <c r="S141" s="34"/>
      <c r="T141" s="34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ht="15.75" x14ac:dyDescent="0.25">
      <c r="A142" s="95" t="s">
        <v>3425</v>
      </c>
      <c r="B142" s="106" t="str">
        <f>_xlfn.IFNA(INDEX('R1 XCM OHal'!$V$2:$V$90,MATCH(Men[[#This Row],[Rider]],'R1 XCM OHal'!$F$2:$F$90,0)),"")</f>
        <v/>
      </c>
      <c r="C142" s="106" t="str">
        <f>_xlfn.IFNA(INDEX('R2 XCM Prospect'!$K$2:$K$115,MATCH(Men[[#This Row],[Rider]],'R2 XCM Prospect'!$F$2:$F$115,0)),"")</f>
        <v/>
      </c>
      <c r="D142" s="106" t="str">
        <f>_xlfn.IFNA(INDEX('R3 XCM Craigburn'!$K$2:$K$126,MATCH(Men[[#This Row],[Rider]],'R3 XCM Craigburn'!$E$2:$E$126,0)),"")</f>
        <v/>
      </c>
      <c r="E142" s="106">
        <f>_xlfn.IFNA(INDEX('R4 XCO Eagle'!$J$2:$J$126,MATCH(Men[[#This Row],[Rider]],'R4 XCO Eagle'!$E$2:$E$126,0)),"")</f>
        <v>270</v>
      </c>
      <c r="F142" s="106" t="str">
        <f>_xlfn.IFNA(INDEX('R5 XCO Kinchina'!$J$2:$J$126,MATCH(Men[[#This Row],[Rider]],'R5 XCO Kinchina'!$E$2:$E$126,0)),"")</f>
        <v/>
      </c>
      <c r="G142" s="106" t="str">
        <f>_xlfn.IFNA(INDEX('R6 XCO Flinders'!$J$2:$J$126,MATCH(Men[[#This Row],[Rider]],'R6 XCO Flinders'!$E$2:$E$126,0)),"")</f>
        <v/>
      </c>
      <c r="H142" s="106">
        <f>6-COUNTBLANK(Men[[#This Row],[R1 XCM O''Hal]:[R6 XCO Flinders]])</f>
        <v>1</v>
      </c>
      <c r="I142" s="106" cm="1">
        <f t="array" ref="I142">IF(Men[[#This Row],[Number of Rounds]]&lt;=5,SUM(IF(ISNA(B142:G142),0,B142:G142)),SUM(LARGE(B142:G142,{1,2,3,4,5})))</f>
        <v>270</v>
      </c>
      <c r="J142" s="28" cm="1">
        <f t="array" ref="J142">130-SUM(IF(I142&gt;$I$18:$I$205,1/COUNTIF($I$18:$I$205,$I$18:$I$205)))</f>
        <v>100</v>
      </c>
      <c r="K142" s="20"/>
      <c r="L142" s="37"/>
      <c r="M142" s="34"/>
      <c r="N142" s="34"/>
      <c r="O142" s="34"/>
      <c r="P142" s="34"/>
      <c r="Q142" s="34"/>
      <c r="R142" s="34"/>
      <c r="S142" s="34"/>
      <c r="T142" s="34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ht="15.75" x14ac:dyDescent="0.25">
      <c r="A143" s="95" t="s">
        <v>872</v>
      </c>
      <c r="B143" s="106">
        <f>_xlfn.IFNA(INDEX('R1 XCM OHal'!$V$2:$V$90,MATCH(Men[[#This Row],[Rider]],'R1 XCM OHal'!$F$2:$F$90,0)),"")</f>
        <v>266</v>
      </c>
      <c r="C143" s="106" t="str">
        <f>_xlfn.IFNA(INDEX('R2 XCM Prospect'!$K$2:$K$115,MATCH(Men[[#This Row],[Rider]],'R2 XCM Prospect'!$F$2:$F$115,0)),"")</f>
        <v/>
      </c>
      <c r="D143" s="106" t="str">
        <f>_xlfn.IFNA(INDEX('R3 XCM Craigburn'!$K$2:$K$126,MATCH(Men[[#This Row],[Rider]],'R3 XCM Craigburn'!$E$2:$E$126,0)),"")</f>
        <v/>
      </c>
      <c r="E143" s="106" t="str">
        <f>_xlfn.IFNA(INDEX('R4 XCO Eagle'!$J$2:$J$126,MATCH(Men[[#This Row],[Rider]],'R4 XCO Eagle'!$E$2:$E$126,0)),"")</f>
        <v/>
      </c>
      <c r="F143" s="106" t="str">
        <f>_xlfn.IFNA(INDEX('R5 XCO Kinchina'!$J$2:$J$126,MATCH(Men[[#This Row],[Rider]],'R5 XCO Kinchina'!$E$2:$E$126,0)),"")</f>
        <v/>
      </c>
      <c r="G143" s="106" t="str">
        <f>_xlfn.IFNA(INDEX('R6 XCO Flinders'!$J$2:$J$126,MATCH(Men[[#This Row],[Rider]],'R6 XCO Flinders'!$E$2:$E$126,0)),"")</f>
        <v/>
      </c>
      <c r="H143" s="106">
        <f>6-COUNTBLANK(Men[[#This Row],[R1 XCM O''Hal]:[R6 XCO Flinders]])</f>
        <v>1</v>
      </c>
      <c r="I143" s="106" cm="1">
        <f t="array" ref="I143">IF(Men[[#This Row],[Number of Rounds]]&lt;=5,SUM(IF(ISNA(B143:G143),0,B143:G143)),SUM(LARGE(B143:G143,{1,2,3,4,5})))</f>
        <v>266</v>
      </c>
      <c r="J143" s="28" cm="1">
        <f t="array" ref="J143">130-SUM(IF(I143&gt;$I$18:$I$205,1/COUNTIF($I$18:$I$205,$I$18:$I$205)))</f>
        <v>101</v>
      </c>
      <c r="K143" s="20"/>
      <c r="L143" s="37"/>
      <c r="M143" s="34"/>
      <c r="N143" s="34"/>
      <c r="O143" s="34"/>
      <c r="P143" s="34"/>
      <c r="Q143" s="34"/>
      <c r="R143" s="34"/>
      <c r="S143" s="34"/>
      <c r="T143" s="34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ht="15.75" x14ac:dyDescent="0.25">
      <c r="A144" s="95" t="s">
        <v>1883</v>
      </c>
      <c r="B144" s="106" t="str">
        <f>_xlfn.IFNA(INDEX('R1 XCM OHal'!$V$2:$V$90,MATCH(Men[[#This Row],[Rider]],'R1 XCM OHal'!$F$2:$F$90,0)),"")</f>
        <v/>
      </c>
      <c r="C144" s="106">
        <f>_xlfn.IFNA(INDEX('R2 XCM Prospect'!$K$2:$K$115,MATCH(Men[[#This Row],[Rider]],'R2 XCM Prospect'!$F$2:$F$115,0)),"")</f>
        <v>259</v>
      </c>
      <c r="D144" s="106" t="str">
        <f>_xlfn.IFNA(INDEX('R3 XCM Craigburn'!$K$2:$K$126,MATCH(Men[[#This Row],[Rider]],'R3 XCM Craigburn'!$E$2:$E$126,0)),"")</f>
        <v/>
      </c>
      <c r="E144" s="106" t="str">
        <f>_xlfn.IFNA(INDEX('R4 XCO Eagle'!$J$2:$J$126,MATCH(Men[[#This Row],[Rider]],'R4 XCO Eagle'!$E$2:$E$126,0)),"")</f>
        <v/>
      </c>
      <c r="F144" s="106" t="str">
        <f>_xlfn.IFNA(INDEX('R5 XCO Kinchina'!$J$2:$J$126,MATCH(Men[[#This Row],[Rider]],'R5 XCO Kinchina'!$E$2:$E$126,0)),"")</f>
        <v/>
      </c>
      <c r="G144" s="106" t="str">
        <f>_xlfn.IFNA(INDEX('R6 XCO Flinders'!$J$2:$J$126,MATCH(Men[[#This Row],[Rider]],'R6 XCO Flinders'!$E$2:$E$126,0)),"")</f>
        <v/>
      </c>
      <c r="H144" s="106">
        <f>6-COUNTBLANK(Men[[#This Row],[R1 XCM O''Hal]:[R6 XCO Flinders]])</f>
        <v>1</v>
      </c>
      <c r="I144" s="106" cm="1">
        <f t="array" ref="I144">IF(Men[[#This Row],[Number of Rounds]]&lt;=5,SUM(IF(ISNA(B144:G144),0,B144:G144)),SUM(LARGE(B144:G144,{1,2,3,4,5})))</f>
        <v>259</v>
      </c>
      <c r="J144" s="28" cm="1">
        <f t="array" ref="J144">130-SUM(IF(I144&gt;$I$18:$I$205,1/COUNTIF($I$18:$I$205,$I$18:$I$205)))</f>
        <v>102</v>
      </c>
      <c r="K144" s="20"/>
      <c r="L144" s="37"/>
      <c r="M144" s="34"/>
      <c r="N144" s="34"/>
      <c r="O144" s="34"/>
      <c r="P144" s="34"/>
      <c r="Q144" s="34"/>
      <c r="R144" s="34"/>
      <c r="S144" s="34"/>
      <c r="T144" s="34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ht="15.75" x14ac:dyDescent="0.25">
      <c r="A145" s="95" t="s">
        <v>873</v>
      </c>
      <c r="B145" s="106">
        <f>_xlfn.IFNA(INDEX('R1 XCM OHal'!$V$2:$V$90,MATCH(Men[[#This Row],[Rider]],'R1 XCM OHal'!$F$2:$F$90,0)),"")</f>
        <v>259</v>
      </c>
      <c r="C145" s="106" t="str">
        <f>_xlfn.IFNA(INDEX('R2 XCM Prospect'!$K$2:$K$115,MATCH(Men[[#This Row],[Rider]],'R2 XCM Prospect'!$F$2:$F$115,0)),"")</f>
        <v/>
      </c>
      <c r="D145" s="106" t="str">
        <f>_xlfn.IFNA(INDEX('R3 XCM Craigburn'!$K$2:$K$126,MATCH(Men[[#This Row],[Rider]],'R3 XCM Craigburn'!$E$2:$E$126,0)),"")</f>
        <v/>
      </c>
      <c r="E145" s="106" t="str">
        <f>_xlfn.IFNA(INDEX('R4 XCO Eagle'!$J$2:$J$126,MATCH(Men[[#This Row],[Rider]],'R4 XCO Eagle'!$E$2:$E$126,0)),"")</f>
        <v/>
      </c>
      <c r="F145" s="106" t="str">
        <f>_xlfn.IFNA(INDEX('R5 XCO Kinchina'!$J$2:$J$126,MATCH(Men[[#This Row],[Rider]],'R5 XCO Kinchina'!$E$2:$E$126,0)),"")</f>
        <v/>
      </c>
      <c r="G145" s="106" t="str">
        <f>_xlfn.IFNA(INDEX('R6 XCO Flinders'!$J$2:$J$126,MATCH(Men[[#This Row],[Rider]],'R6 XCO Flinders'!$E$2:$E$126,0)),"")</f>
        <v/>
      </c>
      <c r="H145" s="106">
        <f>6-COUNTBLANK(Men[[#This Row],[R1 XCM O''Hal]:[R6 XCO Flinders]])</f>
        <v>1</v>
      </c>
      <c r="I145" s="106" cm="1">
        <f t="array" ref="I145">IF(Men[[#This Row],[Number of Rounds]]&lt;=5,SUM(IF(ISNA(B145:G145),0,B145:G145)),SUM(LARGE(B145:G145,{1,2,3,4,5})))</f>
        <v>259</v>
      </c>
      <c r="J145" s="28" cm="1">
        <f t="array" ref="J145">130-SUM(IF(I145&gt;$I$18:$I$205,1/COUNTIF($I$18:$I$205,$I$18:$I$205)))</f>
        <v>102</v>
      </c>
      <c r="K145" s="20"/>
      <c r="L145" s="37"/>
      <c r="M145" s="34"/>
      <c r="N145" s="34"/>
      <c r="O145" s="34"/>
      <c r="P145" s="34"/>
      <c r="Q145" s="34"/>
      <c r="R145" s="34"/>
      <c r="S145" s="34"/>
      <c r="T145" s="34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ht="15.75" x14ac:dyDescent="0.25">
      <c r="A146" s="95" t="s">
        <v>3426</v>
      </c>
      <c r="B146" s="106" t="str">
        <f>_xlfn.IFNA(INDEX('R1 XCM OHal'!$V$2:$V$90,MATCH(Men[[#This Row],[Rider]],'R1 XCM OHal'!$F$2:$F$90,0)),"")</f>
        <v/>
      </c>
      <c r="C146" s="106" t="str">
        <f>_xlfn.IFNA(INDEX('R2 XCM Prospect'!$K$2:$K$115,MATCH(Men[[#This Row],[Rider]],'R2 XCM Prospect'!$F$2:$F$115,0)),"")</f>
        <v/>
      </c>
      <c r="D146" s="106" t="str">
        <f>_xlfn.IFNA(INDEX('R3 XCM Craigburn'!$K$2:$K$126,MATCH(Men[[#This Row],[Rider]],'R3 XCM Craigburn'!$E$2:$E$126,0)),"")</f>
        <v/>
      </c>
      <c r="E146" s="106">
        <f>_xlfn.IFNA(INDEX('R4 XCO Eagle'!$J$2:$J$126,MATCH(Men[[#This Row],[Rider]],'R4 XCO Eagle'!$E$2:$E$126,0)),"")</f>
        <v>252</v>
      </c>
      <c r="F146" s="106" t="str">
        <f>_xlfn.IFNA(INDEX('R5 XCO Kinchina'!$J$2:$J$126,MATCH(Men[[#This Row],[Rider]],'R5 XCO Kinchina'!$E$2:$E$126,0)),"")</f>
        <v/>
      </c>
      <c r="G146" s="106" t="str">
        <f>_xlfn.IFNA(INDEX('R6 XCO Flinders'!$J$2:$J$126,MATCH(Men[[#This Row],[Rider]],'R6 XCO Flinders'!$E$2:$E$126,0)),"")</f>
        <v/>
      </c>
      <c r="H146" s="106">
        <f>6-COUNTBLANK(Men[[#This Row],[R1 XCM O''Hal]:[R6 XCO Flinders]])</f>
        <v>1</v>
      </c>
      <c r="I146" s="106" cm="1">
        <f t="array" ref="I146">IF(Men[[#This Row],[Number of Rounds]]&lt;=5,SUM(IF(ISNA(B146:G146),0,B146:G146)),SUM(LARGE(B146:G146,{1,2,3,4,5})))</f>
        <v>252</v>
      </c>
      <c r="J146" s="28" cm="1">
        <f t="array" ref="J146">130-SUM(IF(I146&gt;$I$18:$I$205,1/COUNTIF($I$18:$I$205,$I$18:$I$205)))</f>
        <v>103</v>
      </c>
      <c r="K146" s="20"/>
      <c r="L146" s="37"/>
      <c r="M146" s="34"/>
      <c r="N146" s="34"/>
      <c r="O146" s="34"/>
      <c r="P146" s="34"/>
      <c r="Q146" s="34"/>
      <c r="R146" s="34"/>
      <c r="S146" s="34"/>
      <c r="T146" s="34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ht="15.75" x14ac:dyDescent="0.25">
      <c r="A147" s="95" t="s">
        <v>4212</v>
      </c>
      <c r="B147" s="106" t="str">
        <f>_xlfn.IFNA(INDEX('R1 XCM OHal'!$V$2:$V$90,MATCH(Men[[#This Row],[Rider]],'R1 XCM OHal'!$F$2:$F$90,0)),"")</f>
        <v/>
      </c>
      <c r="C147" s="106" t="str">
        <f>_xlfn.IFNA(INDEX('R2 XCM Prospect'!$K$2:$K$115,MATCH(Men[[#This Row],[Rider]],'R2 XCM Prospect'!$F$2:$F$115,0)),"")</f>
        <v/>
      </c>
      <c r="D147" s="106" t="str">
        <f>_xlfn.IFNA(INDEX('R3 XCM Craigburn'!$K$2:$K$126,MATCH(Men[[#This Row],[Rider]],'R3 XCM Craigburn'!$E$2:$E$126,0)),"")</f>
        <v/>
      </c>
      <c r="E147" s="106" t="str">
        <f>_xlfn.IFNA(INDEX('R4 XCO Eagle'!$J$2:$J$126,MATCH(Men[[#This Row],[Rider]],'R4 XCO Eagle'!$E$2:$E$126,0)),"")</f>
        <v/>
      </c>
      <c r="F147" s="106" t="str">
        <f>_xlfn.IFNA(INDEX('R5 XCO Kinchina'!$J$2:$J$126,MATCH(Men[[#This Row],[Rider]],'R5 XCO Kinchina'!$E$2:$E$126,0)),"")</f>
        <v/>
      </c>
      <c r="G147" s="106">
        <f>_xlfn.IFNA(INDEX('R6 XCO Flinders'!$J$2:$J$126,MATCH(Men[[#This Row],[Rider]],'R6 XCO Flinders'!$E$2:$E$126,0)),"")</f>
        <v>252</v>
      </c>
      <c r="H147" s="106">
        <f>6-COUNTBLANK(Men[[#This Row],[R1 XCM O''Hal]:[R6 XCO Flinders]])</f>
        <v>1</v>
      </c>
      <c r="I147" s="106" cm="1">
        <f t="array" ref="I147">IF(Men[[#This Row],[Number of Rounds]]&lt;=5,SUM(IF(ISNA(B147:G147),0,B147:G147)),SUM(LARGE(B147:G147,{1,2,3,4,5})))</f>
        <v>252</v>
      </c>
      <c r="J147" s="28" cm="1">
        <f t="array" ref="J147">130-SUM(IF(I147&gt;$I$18:$I$205,1/COUNTIF($I$18:$I$205,$I$18:$I$205)))</f>
        <v>103</v>
      </c>
      <c r="K147" s="20"/>
      <c r="L147" s="37"/>
      <c r="M147" s="34"/>
      <c r="N147" s="34"/>
      <c r="O147" s="34"/>
      <c r="P147" s="34"/>
      <c r="Q147" s="34"/>
      <c r="R147" s="34"/>
      <c r="S147" s="34"/>
      <c r="T147" s="34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ht="15.75" x14ac:dyDescent="0.25">
      <c r="A148" s="95" t="s">
        <v>1886</v>
      </c>
      <c r="B148" s="106" t="str">
        <f>_xlfn.IFNA(INDEX('R1 XCM OHal'!$V$2:$V$90,MATCH(Men[[#This Row],[Rider]],'R1 XCM OHal'!$F$2:$F$90,0)),"")</f>
        <v/>
      </c>
      <c r="C148" s="106">
        <f>_xlfn.IFNA(INDEX('R2 XCM Prospect'!$K$2:$K$115,MATCH(Men[[#This Row],[Rider]],'R2 XCM Prospect'!$F$2:$F$115,0)),"")</f>
        <v>252</v>
      </c>
      <c r="D148" s="106" t="str">
        <f>_xlfn.IFNA(INDEX('R3 XCM Craigburn'!$K$2:$K$126,MATCH(Men[[#This Row],[Rider]],'R3 XCM Craigburn'!$E$2:$E$126,0)),"")</f>
        <v/>
      </c>
      <c r="E148" s="106" t="str">
        <f>_xlfn.IFNA(INDEX('R4 XCO Eagle'!$J$2:$J$126,MATCH(Men[[#This Row],[Rider]],'R4 XCO Eagle'!$E$2:$E$126,0)),"")</f>
        <v/>
      </c>
      <c r="F148" s="106" t="str">
        <f>_xlfn.IFNA(INDEX('R5 XCO Kinchina'!$J$2:$J$126,MATCH(Men[[#This Row],[Rider]],'R5 XCO Kinchina'!$E$2:$E$126,0)),"")</f>
        <v/>
      </c>
      <c r="G148" s="106" t="str">
        <f>_xlfn.IFNA(INDEX('R6 XCO Flinders'!$J$2:$J$126,MATCH(Men[[#This Row],[Rider]],'R6 XCO Flinders'!$E$2:$E$126,0)),"")</f>
        <v/>
      </c>
      <c r="H148" s="106">
        <f>6-COUNTBLANK(Men[[#This Row],[R1 XCM O''Hal]:[R6 XCO Flinders]])</f>
        <v>1</v>
      </c>
      <c r="I148" s="106" cm="1">
        <f t="array" ref="I148">IF(Men[[#This Row],[Number of Rounds]]&lt;=5,SUM(IF(ISNA(B148:G148),0,B148:G148)),SUM(LARGE(B148:G148,{1,2,3,4,5})))</f>
        <v>252</v>
      </c>
      <c r="J148" s="28" cm="1">
        <f t="array" ref="J148">130-SUM(IF(I148&gt;$I$18:$I$205,1/COUNTIF($I$18:$I$205,$I$18:$I$205)))</f>
        <v>103</v>
      </c>
      <c r="K148" s="20"/>
      <c r="L148" s="37"/>
      <c r="M148" s="34"/>
      <c r="N148" s="34"/>
      <c r="O148" s="34"/>
      <c r="P148" s="34"/>
      <c r="Q148" s="34"/>
      <c r="R148" s="34"/>
      <c r="S148" s="34"/>
      <c r="T148" s="34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ht="15.75" x14ac:dyDescent="0.25">
      <c r="A149" s="95" t="s">
        <v>3420</v>
      </c>
      <c r="B149" s="106" t="str">
        <f>_xlfn.IFNA(INDEX('R1 XCM OHal'!$V$2:$V$90,MATCH(Men[[#This Row],[Rider]],'R1 XCM OHal'!$F$2:$F$90,0)),"")</f>
        <v/>
      </c>
      <c r="C149" s="106" t="str">
        <f>_xlfn.IFNA(INDEX('R2 XCM Prospect'!$K$2:$K$115,MATCH(Men[[#This Row],[Rider]],'R2 XCM Prospect'!$F$2:$F$115,0)),"")</f>
        <v/>
      </c>
      <c r="D149" s="106" t="str">
        <f>_xlfn.IFNA(INDEX('R3 XCM Craigburn'!$K$2:$K$126,MATCH(Men[[#This Row],[Rider]],'R3 XCM Craigburn'!$E$2:$E$126,0)),"")</f>
        <v/>
      </c>
      <c r="E149" s="106">
        <f>_xlfn.IFNA(INDEX('R4 XCO Eagle'!$J$2:$J$126,MATCH(Men[[#This Row],[Rider]],'R4 XCO Eagle'!$E$2:$E$126,0)),"")</f>
        <v>251.99999999999997</v>
      </c>
      <c r="F149" s="106" t="str">
        <f>_xlfn.IFNA(INDEX('R5 XCO Kinchina'!$J$2:$J$126,MATCH(Men[[#This Row],[Rider]],'R5 XCO Kinchina'!$E$2:$E$126,0)),"")</f>
        <v/>
      </c>
      <c r="G149" s="106" t="str">
        <f>_xlfn.IFNA(INDEX('R6 XCO Flinders'!$J$2:$J$126,MATCH(Men[[#This Row],[Rider]],'R6 XCO Flinders'!$E$2:$E$126,0)),"")</f>
        <v/>
      </c>
      <c r="H149" s="106">
        <f>6-COUNTBLANK(Men[[#This Row],[R1 XCM O''Hal]:[R6 XCO Flinders]])</f>
        <v>1</v>
      </c>
      <c r="I149" s="106" cm="1">
        <f t="array" ref="I149">IF(Men[[#This Row],[Number of Rounds]]&lt;=5,SUM(IF(ISNA(B149:G149),0,B149:G149)),SUM(LARGE(B149:G149,{1,2,3,4,5})))</f>
        <v>251.99999999999997</v>
      </c>
      <c r="J149" s="28" cm="1">
        <f t="array" ref="J149">130-SUM(IF(I149&gt;$I$18:$I$205,1/COUNTIF($I$18:$I$205,$I$18:$I$205)))</f>
        <v>103</v>
      </c>
      <c r="K149" s="20"/>
      <c r="L149" s="37"/>
      <c r="M149" s="34"/>
      <c r="N149" s="34"/>
      <c r="O149" s="34"/>
      <c r="P149" s="34"/>
      <c r="Q149" s="34"/>
      <c r="R149" s="34"/>
      <c r="S149" s="34"/>
      <c r="T149" s="34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ht="15.75" x14ac:dyDescent="0.25">
      <c r="A150" s="95" t="s">
        <v>2872</v>
      </c>
      <c r="B150" s="106" t="str">
        <f>_xlfn.IFNA(INDEX('R1 XCM OHal'!$V$2:$V$90,MATCH(Men[[#This Row],[Rider]],'R1 XCM OHal'!$F$2:$F$90,0)),"")</f>
        <v/>
      </c>
      <c r="C150" s="106" t="str">
        <f>_xlfn.IFNA(INDEX('R2 XCM Prospect'!$K$2:$K$115,MATCH(Men[[#This Row],[Rider]],'R2 XCM Prospect'!$F$2:$F$115,0)),"")</f>
        <v/>
      </c>
      <c r="D150" s="106">
        <f>_xlfn.IFNA(INDEX('R3 XCM Craigburn'!$K$2:$K$126,MATCH(Men[[#This Row],[Rider]],'R3 XCM Craigburn'!$E$2:$E$126,0)),"")</f>
        <v>244.99999999999997</v>
      </c>
      <c r="E150" s="106" t="str">
        <f>_xlfn.IFNA(INDEX('R4 XCO Eagle'!$J$2:$J$126,MATCH(Men[[#This Row],[Rider]],'R4 XCO Eagle'!$E$2:$E$126,0)),"")</f>
        <v/>
      </c>
      <c r="F150" s="106" t="str">
        <f>_xlfn.IFNA(INDEX('R5 XCO Kinchina'!$J$2:$J$126,MATCH(Men[[#This Row],[Rider]],'R5 XCO Kinchina'!$E$2:$E$126,0)),"")</f>
        <v/>
      </c>
      <c r="G150" s="106" t="str">
        <f>_xlfn.IFNA(INDEX('R6 XCO Flinders'!$J$2:$J$126,MATCH(Men[[#This Row],[Rider]],'R6 XCO Flinders'!$E$2:$E$126,0)),"")</f>
        <v/>
      </c>
      <c r="H150" s="106">
        <f>6-COUNTBLANK(Men[[#This Row],[R1 XCM O''Hal]:[R6 XCO Flinders]])</f>
        <v>1</v>
      </c>
      <c r="I150" s="106" cm="1">
        <f t="array" ref="I150">IF(Men[[#This Row],[Number of Rounds]]&lt;=5,SUM(IF(ISNA(B150:G150),0,B150:G150)),SUM(LARGE(B150:G150,{1,2,3,4,5})))</f>
        <v>244.99999999999997</v>
      </c>
      <c r="J150" s="28" cm="1">
        <f t="array" ref="J150">130-SUM(IF(I150&gt;$I$18:$I$205,1/COUNTIF($I$18:$I$205,$I$18:$I$205)))</f>
        <v>104</v>
      </c>
      <c r="K150" s="20"/>
      <c r="L150" s="37"/>
      <c r="M150" s="34"/>
      <c r="N150" s="34"/>
      <c r="O150" s="34"/>
      <c r="P150" s="34"/>
      <c r="Q150" s="34"/>
      <c r="R150" s="34"/>
      <c r="S150" s="34"/>
      <c r="T150" s="34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ht="15.75" x14ac:dyDescent="0.25">
      <c r="A151" s="95" t="s">
        <v>895</v>
      </c>
      <c r="B151" s="106">
        <f>_xlfn.IFNA(INDEX('R1 XCM OHal'!$V$2:$V$90,MATCH(Men[[#This Row],[Rider]],'R1 XCM OHal'!$F$2:$F$90,0)),"")</f>
        <v>240</v>
      </c>
      <c r="C151" s="106" t="str">
        <f>_xlfn.IFNA(INDEX('R2 XCM Prospect'!$K$2:$K$115,MATCH(Men[[#This Row],[Rider]],'R2 XCM Prospect'!$F$2:$F$115,0)),"")</f>
        <v/>
      </c>
      <c r="D151" s="106" t="str">
        <f>_xlfn.IFNA(INDEX('R3 XCM Craigburn'!$K$2:$K$126,MATCH(Men[[#This Row],[Rider]],'R3 XCM Craigburn'!$E$2:$E$126,0)),"")</f>
        <v/>
      </c>
      <c r="E151" s="106" t="str">
        <f>_xlfn.IFNA(INDEX('R4 XCO Eagle'!$J$2:$J$126,MATCH(Men[[#This Row],[Rider]],'R4 XCO Eagle'!$E$2:$E$126,0)),"")</f>
        <v/>
      </c>
      <c r="F151" s="106" t="str">
        <f>_xlfn.IFNA(INDEX('R5 XCO Kinchina'!$J$2:$J$126,MATCH(Men[[#This Row],[Rider]],'R5 XCO Kinchina'!$E$2:$E$126,0)),"")</f>
        <v/>
      </c>
      <c r="G151" s="106" t="str">
        <f>_xlfn.IFNA(INDEX('R6 XCO Flinders'!$J$2:$J$126,MATCH(Men[[#This Row],[Rider]],'R6 XCO Flinders'!$E$2:$E$126,0)),"")</f>
        <v/>
      </c>
      <c r="H151" s="106">
        <f>6-COUNTBLANK(Men[[#This Row],[R1 XCM O''Hal]:[R6 XCO Flinders]])</f>
        <v>1</v>
      </c>
      <c r="I151" s="106" cm="1">
        <f t="array" ref="I151">IF(Men[[#This Row],[Number of Rounds]]&lt;=5,SUM(IF(ISNA(B151:G151),0,B151:G151)),SUM(LARGE(B151:G151,{1,2,3,4,5})))</f>
        <v>240</v>
      </c>
      <c r="J151" s="28" cm="1">
        <f t="array" ref="J151">130-SUM(IF(I151&gt;$I$18:$I$205,1/COUNTIF($I$18:$I$205,$I$18:$I$205)))</f>
        <v>105</v>
      </c>
      <c r="K151" s="20"/>
      <c r="L151" s="37"/>
      <c r="M151" s="34"/>
      <c r="N151" s="34"/>
      <c r="O151" s="34"/>
      <c r="P151" s="34"/>
      <c r="Q151" s="34"/>
      <c r="R151" s="34"/>
      <c r="S151" s="34"/>
      <c r="T151" s="34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ht="15.75" x14ac:dyDescent="0.25">
      <c r="A152" s="95" t="s">
        <v>4203</v>
      </c>
      <c r="B152" s="106" t="str">
        <f>_xlfn.IFNA(INDEX('R1 XCM OHal'!$V$2:$V$90,MATCH(Men[[#This Row],[Rider]],'R1 XCM OHal'!$F$2:$F$90,0)),"")</f>
        <v/>
      </c>
      <c r="C152" s="106" t="str">
        <f>_xlfn.IFNA(INDEX('R2 XCM Prospect'!$K$2:$K$115,MATCH(Men[[#This Row],[Rider]],'R2 XCM Prospect'!$F$2:$F$115,0)),"")</f>
        <v/>
      </c>
      <c r="D152" s="106" t="str">
        <f>_xlfn.IFNA(INDEX('R3 XCM Craigburn'!$K$2:$K$126,MATCH(Men[[#This Row],[Rider]],'R3 XCM Craigburn'!$E$2:$E$126,0)),"")</f>
        <v/>
      </c>
      <c r="E152" s="106" t="str">
        <f>_xlfn.IFNA(INDEX('R4 XCO Eagle'!$J$2:$J$126,MATCH(Men[[#This Row],[Rider]],'R4 XCO Eagle'!$E$2:$E$126,0)),"")</f>
        <v/>
      </c>
      <c r="F152" s="106" t="str">
        <f>_xlfn.IFNA(INDEX('R5 XCO Kinchina'!$J$2:$J$126,MATCH(Men[[#This Row],[Rider]],'R5 XCO Kinchina'!$E$2:$E$126,0)),"")</f>
        <v/>
      </c>
      <c r="G152" s="106">
        <f>_xlfn.IFNA(INDEX('R6 XCO Flinders'!$J$2:$J$126,MATCH(Men[[#This Row],[Rider]],'R6 XCO Flinders'!$E$2:$E$126,0)),"")</f>
        <v>240</v>
      </c>
      <c r="H152" s="106">
        <f>6-COUNTBLANK(Men[[#This Row],[R1 XCM O''Hal]:[R6 XCO Flinders]])</f>
        <v>1</v>
      </c>
      <c r="I152" s="106" cm="1">
        <f t="array" ref="I152">IF(Men[[#This Row],[Number of Rounds]]&lt;=5,SUM(IF(ISNA(B152:G152),0,B152:G152)),SUM(LARGE(B152:G152,{1,2,3,4,5})))</f>
        <v>240</v>
      </c>
      <c r="J152" s="28" cm="1">
        <f t="array" ref="J152">130-SUM(IF(I152&gt;$I$18:$I$205,1/COUNTIF($I$18:$I$205,$I$18:$I$205)))</f>
        <v>105</v>
      </c>
      <c r="K152" s="20"/>
      <c r="L152" s="37"/>
      <c r="M152" s="34"/>
      <c r="N152" s="34"/>
      <c r="O152" s="34"/>
      <c r="P152" s="34"/>
      <c r="Q152" s="34"/>
      <c r="R152" s="34"/>
      <c r="S152" s="34"/>
      <c r="T152" s="34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ht="15.75" x14ac:dyDescent="0.25">
      <c r="A153" s="95" t="s">
        <v>4058</v>
      </c>
      <c r="B153" s="106" t="str">
        <f>_xlfn.IFNA(INDEX('R1 XCM OHal'!$V$2:$V$90,MATCH(Men[[#This Row],[Rider]],'R1 XCM OHal'!$F$2:$F$90,0)),"")</f>
        <v/>
      </c>
      <c r="C153" s="106" t="str">
        <f>_xlfn.IFNA(INDEX('R2 XCM Prospect'!$K$2:$K$115,MATCH(Men[[#This Row],[Rider]],'R2 XCM Prospect'!$F$2:$F$115,0)),"")</f>
        <v/>
      </c>
      <c r="D153" s="106" t="str">
        <f>_xlfn.IFNA(INDEX('R3 XCM Craigburn'!$K$2:$K$126,MATCH(Men[[#This Row],[Rider]],'R3 XCM Craigburn'!$E$2:$E$126,0)),"")</f>
        <v/>
      </c>
      <c r="E153" s="106" t="str">
        <f>_xlfn.IFNA(INDEX('R4 XCO Eagle'!$J$2:$J$126,MATCH(Men[[#This Row],[Rider]],'R4 XCO Eagle'!$E$2:$E$126,0)),"")</f>
        <v/>
      </c>
      <c r="F153" s="106">
        <f>_xlfn.IFNA(INDEX('R5 XCO Kinchina'!$J$2:$J$126,MATCH(Men[[#This Row],[Rider]],'R5 XCO Kinchina'!$E$2:$E$126,0)),"")</f>
        <v>240</v>
      </c>
      <c r="G153" s="106" t="str">
        <f>_xlfn.IFNA(INDEX('R6 XCO Flinders'!$J$2:$J$126,MATCH(Men[[#This Row],[Rider]],'R6 XCO Flinders'!$E$2:$E$126,0)),"")</f>
        <v/>
      </c>
      <c r="H153" s="106">
        <f>6-COUNTBLANK(Men[[#This Row],[R1 XCM O''Hal]:[R6 XCO Flinders]])</f>
        <v>1</v>
      </c>
      <c r="I153" s="106" cm="1">
        <f t="array" ref="I153">IF(Men[[#This Row],[Number of Rounds]]&lt;=5,SUM(IF(ISNA(B153:G153),0,B153:G153)),SUM(LARGE(B153:G153,{1,2,3,4,5})))</f>
        <v>240</v>
      </c>
      <c r="J153" s="28" cm="1">
        <f t="array" ref="J153">130-SUM(IF(I153&gt;$I$18:$I$205,1/COUNTIF($I$18:$I$205,$I$18:$I$205)))</f>
        <v>105</v>
      </c>
      <c r="K153" s="20"/>
      <c r="L153" s="37"/>
      <c r="M153" s="34"/>
      <c r="N153" s="34"/>
      <c r="O153" s="34"/>
      <c r="P153" s="34"/>
      <c r="Q153" s="34"/>
      <c r="R153" s="34"/>
      <c r="S153" s="34"/>
      <c r="T153" s="34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ht="15.75" x14ac:dyDescent="0.25">
      <c r="A154" s="95" t="s">
        <v>4213</v>
      </c>
      <c r="B154" s="106" t="str">
        <f>_xlfn.IFNA(INDEX('R1 XCM OHal'!$V$2:$V$90,MATCH(Men[[#This Row],[Rider]],'R1 XCM OHal'!$F$2:$F$90,0)),"")</f>
        <v/>
      </c>
      <c r="C154" s="106" t="str">
        <f>_xlfn.IFNA(INDEX('R2 XCM Prospect'!$K$2:$K$115,MATCH(Men[[#This Row],[Rider]],'R2 XCM Prospect'!$F$2:$F$115,0)),"")</f>
        <v/>
      </c>
      <c r="D154" s="106" t="str">
        <f>_xlfn.IFNA(INDEX('R3 XCM Craigburn'!$K$2:$K$126,MATCH(Men[[#This Row],[Rider]],'R3 XCM Craigburn'!$E$2:$E$126,0)),"")</f>
        <v/>
      </c>
      <c r="E154" s="106" t="str">
        <f>_xlfn.IFNA(INDEX('R4 XCO Eagle'!$J$2:$J$126,MATCH(Men[[#This Row],[Rider]],'R4 XCO Eagle'!$E$2:$E$126,0)),"")</f>
        <v/>
      </c>
      <c r="F154" s="106" t="str">
        <f>_xlfn.IFNA(INDEX('R5 XCO Kinchina'!$J$2:$J$126,MATCH(Men[[#This Row],[Rider]],'R5 XCO Kinchina'!$E$2:$E$126,0)),"")</f>
        <v/>
      </c>
      <c r="G154" s="106">
        <f>_xlfn.IFNA(INDEX('R6 XCO Flinders'!$J$2:$J$126,MATCH(Men[[#This Row],[Rider]],'R6 XCO Flinders'!$E$2:$E$126,0)),"")</f>
        <v>240</v>
      </c>
      <c r="H154" s="106">
        <f>6-COUNTBLANK(Men[[#This Row],[R1 XCM O''Hal]:[R6 XCO Flinders]])</f>
        <v>1</v>
      </c>
      <c r="I154" s="106" cm="1">
        <f t="array" ref="I154">IF(Men[[#This Row],[Number of Rounds]]&lt;=5,SUM(IF(ISNA(B154:G154),0,B154:G154)),SUM(LARGE(B154:G154,{1,2,3,4,5})))</f>
        <v>240</v>
      </c>
      <c r="J154" s="28" cm="1">
        <f t="array" ref="J154">130-SUM(IF(I154&gt;$I$18:$I$205,1/COUNTIF($I$18:$I$205,$I$18:$I$205)))</f>
        <v>105</v>
      </c>
      <c r="K154" s="20"/>
      <c r="L154" s="37"/>
      <c r="M154" s="34"/>
      <c r="N154" s="34"/>
      <c r="O154" s="34"/>
      <c r="P154" s="34"/>
      <c r="Q154" s="34"/>
      <c r="R154" s="34"/>
      <c r="S154" s="34"/>
      <c r="T154" s="34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ht="15.75" x14ac:dyDescent="0.25">
      <c r="A155" s="95" t="s">
        <v>876</v>
      </c>
      <c r="B155" s="106">
        <f>_xlfn.IFNA(INDEX('R1 XCM OHal'!$V$2:$V$90,MATCH(Men[[#This Row],[Rider]],'R1 XCM OHal'!$F$2:$F$90,0)),"")</f>
        <v>237.99999999999997</v>
      </c>
      <c r="C155" s="106" t="str">
        <f>_xlfn.IFNA(INDEX('R2 XCM Prospect'!$K$2:$K$115,MATCH(Men[[#This Row],[Rider]],'R2 XCM Prospect'!$F$2:$F$115,0)),"")</f>
        <v/>
      </c>
      <c r="D155" s="106" t="str">
        <f>_xlfn.IFNA(INDEX('R3 XCM Craigburn'!$K$2:$K$126,MATCH(Men[[#This Row],[Rider]],'R3 XCM Craigburn'!$E$2:$E$126,0)),"")</f>
        <v/>
      </c>
      <c r="E155" s="106" t="str">
        <f>_xlfn.IFNA(INDEX('R4 XCO Eagle'!$J$2:$J$126,MATCH(Men[[#This Row],[Rider]],'R4 XCO Eagle'!$E$2:$E$126,0)),"")</f>
        <v/>
      </c>
      <c r="F155" s="106" t="str">
        <f>_xlfn.IFNA(INDEX('R5 XCO Kinchina'!$J$2:$J$126,MATCH(Men[[#This Row],[Rider]],'R5 XCO Kinchina'!$E$2:$E$126,0)),"")</f>
        <v/>
      </c>
      <c r="G155" s="106" t="str">
        <f>_xlfn.IFNA(INDEX('R6 XCO Flinders'!$J$2:$J$126,MATCH(Men[[#This Row],[Rider]],'R6 XCO Flinders'!$E$2:$E$126,0)),"")</f>
        <v/>
      </c>
      <c r="H155" s="106">
        <f>6-COUNTBLANK(Men[[#This Row],[R1 XCM O''Hal]:[R6 XCO Flinders]])</f>
        <v>1</v>
      </c>
      <c r="I155" s="106" cm="1">
        <f t="array" ref="I155">IF(Men[[#This Row],[Number of Rounds]]&lt;=5,SUM(IF(ISNA(B155:G155),0,B155:G155)),SUM(LARGE(B155:G155,{1,2,3,4,5})))</f>
        <v>237.99999999999997</v>
      </c>
      <c r="J155" s="28" cm="1">
        <f t="array" ref="J155">130-SUM(IF(I155&gt;$I$18:$I$205,1/COUNTIF($I$18:$I$205,$I$18:$I$205)))</f>
        <v>106</v>
      </c>
      <c r="K155" s="20"/>
      <c r="L155" s="37"/>
      <c r="M155" s="34"/>
      <c r="N155" s="34"/>
      <c r="O155" s="34"/>
      <c r="P155" s="34"/>
      <c r="Q155" s="34"/>
      <c r="R155" s="34"/>
      <c r="S155" s="34"/>
      <c r="T155" s="34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ht="15.75" x14ac:dyDescent="0.25">
      <c r="A156" s="95" t="s">
        <v>3421</v>
      </c>
      <c r="B156" s="106" t="str">
        <f>_xlfn.IFNA(INDEX('R1 XCM OHal'!$V$2:$V$90,MATCH(Men[[#This Row],[Rider]],'R1 XCM OHal'!$F$2:$F$90,0)),"")</f>
        <v/>
      </c>
      <c r="C156" s="106" t="str">
        <f>_xlfn.IFNA(INDEX('R2 XCM Prospect'!$K$2:$K$115,MATCH(Men[[#This Row],[Rider]],'R2 XCM Prospect'!$F$2:$F$115,0)),"")</f>
        <v/>
      </c>
      <c r="D156" s="106" t="str">
        <f>_xlfn.IFNA(INDEX('R3 XCM Craigburn'!$K$2:$K$126,MATCH(Men[[#This Row],[Rider]],'R3 XCM Craigburn'!$E$2:$E$126,0)),"")</f>
        <v/>
      </c>
      <c r="E156" s="106">
        <f>_xlfn.IFNA(INDEX('R4 XCO Eagle'!$J$2:$J$126,MATCH(Men[[#This Row],[Rider]],'R4 XCO Eagle'!$E$2:$E$126,0)),"")</f>
        <v>237.99999999999997</v>
      </c>
      <c r="F156" s="106" t="str">
        <f>_xlfn.IFNA(INDEX('R5 XCO Kinchina'!$J$2:$J$126,MATCH(Men[[#This Row],[Rider]],'R5 XCO Kinchina'!$E$2:$E$126,0)),"")</f>
        <v/>
      </c>
      <c r="G156" s="106" t="str">
        <f>_xlfn.IFNA(INDEX('R6 XCO Flinders'!$J$2:$J$126,MATCH(Men[[#This Row],[Rider]],'R6 XCO Flinders'!$E$2:$E$126,0)),"")</f>
        <v/>
      </c>
      <c r="H156" s="106">
        <f>6-COUNTBLANK(Men[[#This Row],[R1 XCM O''Hal]:[R6 XCO Flinders]])</f>
        <v>1</v>
      </c>
      <c r="I156" s="106" cm="1">
        <f t="array" ref="I156">IF(Men[[#This Row],[Number of Rounds]]&lt;=5,SUM(IF(ISNA(B156:G156),0,B156:G156)),SUM(LARGE(B156:G156,{1,2,3,4,5})))</f>
        <v>237.99999999999997</v>
      </c>
      <c r="J156" s="28" cm="1">
        <f t="array" ref="J156">130-SUM(IF(I156&gt;$I$18:$I$205,1/COUNTIF($I$18:$I$205,$I$18:$I$205)))</f>
        <v>106</v>
      </c>
      <c r="K156" s="20"/>
      <c r="L156" s="37"/>
      <c r="M156" s="34"/>
      <c r="N156" s="34"/>
      <c r="O156" s="34"/>
      <c r="P156" s="34"/>
      <c r="Q156" s="34"/>
      <c r="R156" s="34"/>
      <c r="S156" s="34"/>
      <c r="T156" s="34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ht="15.75" x14ac:dyDescent="0.25">
      <c r="A157" s="95" t="s">
        <v>4064</v>
      </c>
      <c r="B157" s="106" t="str">
        <f>_xlfn.IFNA(INDEX('R1 XCM OHal'!$V$2:$V$90,MATCH(Men[[#This Row],[Rider]],'R1 XCM OHal'!$F$2:$F$90,0)),"")</f>
        <v/>
      </c>
      <c r="C157" s="106" t="str">
        <f>_xlfn.IFNA(INDEX('R2 XCM Prospect'!$K$2:$K$115,MATCH(Men[[#This Row],[Rider]],'R2 XCM Prospect'!$F$2:$F$115,0)),"")</f>
        <v/>
      </c>
      <c r="D157" s="106" t="str">
        <f>_xlfn.IFNA(INDEX('R3 XCM Craigburn'!$K$2:$K$126,MATCH(Men[[#This Row],[Rider]],'R3 XCM Craigburn'!$E$2:$E$126,0)),"")</f>
        <v/>
      </c>
      <c r="E157" s="106" t="str">
        <f>_xlfn.IFNA(INDEX('R4 XCO Eagle'!$J$2:$J$126,MATCH(Men[[#This Row],[Rider]],'R4 XCO Eagle'!$E$2:$E$126,0)),"")</f>
        <v/>
      </c>
      <c r="F157" s="106">
        <f>_xlfn.IFNA(INDEX('R5 XCO Kinchina'!$J$2:$J$126,MATCH(Men[[#This Row],[Rider]],'R5 XCO Kinchina'!$E$2:$E$126,0)),"")</f>
        <v>237.99999999999997</v>
      </c>
      <c r="G157" s="106" t="str">
        <f>_xlfn.IFNA(INDEX('R6 XCO Flinders'!$J$2:$J$126,MATCH(Men[[#This Row],[Rider]],'R6 XCO Flinders'!$E$2:$E$126,0)),"")</f>
        <v/>
      </c>
      <c r="H157" s="106">
        <f>6-COUNTBLANK(Men[[#This Row],[R1 XCM O''Hal]:[R6 XCO Flinders]])</f>
        <v>1</v>
      </c>
      <c r="I157" s="106" cm="1">
        <f t="array" ref="I157">IF(Men[[#This Row],[Number of Rounds]]&lt;=5,SUM(IF(ISNA(B157:G157),0,B157:G157)),SUM(LARGE(B157:G157,{1,2,3,4,5})))</f>
        <v>237.99999999999997</v>
      </c>
      <c r="J157" s="28" cm="1">
        <f t="array" ref="J157">130-SUM(IF(I157&gt;$I$18:$I$205,1/COUNTIF($I$18:$I$205,$I$18:$I$205)))</f>
        <v>106</v>
      </c>
      <c r="K157" s="20"/>
      <c r="L157" s="37"/>
      <c r="M157" s="34"/>
      <c r="N157" s="34"/>
      <c r="O157" s="34"/>
      <c r="P157" s="34"/>
      <c r="Q157" s="34"/>
      <c r="R157" s="34"/>
      <c r="S157" s="34"/>
      <c r="T157" s="34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ht="15.75" x14ac:dyDescent="0.25">
      <c r="A158" s="95" t="s">
        <v>4067</v>
      </c>
      <c r="B158" s="106" t="str">
        <f>_xlfn.IFNA(INDEX('R1 XCM OHal'!$V$2:$V$90,MATCH(Men[[#This Row],[Rider]],'R1 XCM OHal'!$F$2:$F$90,0)),"")</f>
        <v/>
      </c>
      <c r="C158" s="106" t="str">
        <f>_xlfn.IFNA(INDEX('R2 XCM Prospect'!$K$2:$K$115,MATCH(Men[[#This Row],[Rider]],'R2 XCM Prospect'!$F$2:$F$115,0)),"")</f>
        <v/>
      </c>
      <c r="D158" s="106" t="str">
        <f>_xlfn.IFNA(INDEX('R3 XCM Craigburn'!$K$2:$K$126,MATCH(Men[[#This Row],[Rider]],'R3 XCM Craigburn'!$E$2:$E$126,0)),"")</f>
        <v/>
      </c>
      <c r="E158" s="106" t="str">
        <f>_xlfn.IFNA(INDEX('R4 XCO Eagle'!$J$2:$J$126,MATCH(Men[[#This Row],[Rider]],'R4 XCO Eagle'!$E$2:$E$126,0)),"")</f>
        <v/>
      </c>
      <c r="F158" s="106">
        <f>_xlfn.IFNA(INDEX('R5 XCO Kinchina'!$J$2:$J$126,MATCH(Men[[#This Row],[Rider]],'R5 XCO Kinchina'!$E$2:$E$126,0)),"")</f>
        <v>234</v>
      </c>
      <c r="G158" s="106" t="str">
        <f>_xlfn.IFNA(INDEX('R6 XCO Flinders'!$J$2:$J$126,MATCH(Men[[#This Row],[Rider]],'R6 XCO Flinders'!$E$2:$E$126,0)),"")</f>
        <v/>
      </c>
      <c r="H158" s="106">
        <f>6-COUNTBLANK(Men[[#This Row],[R1 XCM O''Hal]:[R6 XCO Flinders]])</f>
        <v>1</v>
      </c>
      <c r="I158" s="106" cm="1">
        <f t="array" ref="I158">IF(Men[[#This Row],[Number of Rounds]]&lt;=5,SUM(IF(ISNA(B158:G158),0,B158:G158)),SUM(LARGE(B158:G158,{1,2,3,4,5})))</f>
        <v>234</v>
      </c>
      <c r="J158" s="28" cm="1">
        <f t="array" ref="J158">130-SUM(IF(I158&gt;$I$18:$I$205,1/COUNTIF($I$18:$I$205,$I$18:$I$205)))</f>
        <v>107</v>
      </c>
      <c r="K158" s="20"/>
      <c r="L158" s="37"/>
      <c r="M158" s="34"/>
      <c r="N158" s="34"/>
      <c r="O158" s="34"/>
      <c r="P158" s="34"/>
      <c r="Q158" s="34"/>
      <c r="R158" s="34"/>
      <c r="S158" s="34"/>
      <c r="T158" s="34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ht="15.75" x14ac:dyDescent="0.25">
      <c r="A159" s="95" t="s">
        <v>4214</v>
      </c>
      <c r="B159" s="106" t="str">
        <f>_xlfn.IFNA(INDEX('R1 XCM OHal'!$V$2:$V$90,MATCH(Men[[#This Row],[Rider]],'R1 XCM OHal'!$F$2:$F$90,0)),"")</f>
        <v/>
      </c>
      <c r="C159" s="106" t="str">
        <f>_xlfn.IFNA(INDEX('R2 XCM Prospect'!$K$2:$K$115,MATCH(Men[[#This Row],[Rider]],'R2 XCM Prospect'!$F$2:$F$115,0)),"")</f>
        <v/>
      </c>
      <c r="D159" s="106" t="str">
        <f>_xlfn.IFNA(INDEX('R3 XCM Craigburn'!$K$2:$K$126,MATCH(Men[[#This Row],[Rider]],'R3 XCM Craigburn'!$E$2:$E$126,0)),"")</f>
        <v/>
      </c>
      <c r="E159" s="106" t="str">
        <f>_xlfn.IFNA(INDEX('R4 XCO Eagle'!$J$2:$J$126,MATCH(Men[[#This Row],[Rider]],'R4 XCO Eagle'!$E$2:$E$126,0)),"")</f>
        <v/>
      </c>
      <c r="F159" s="106" t="str">
        <f>_xlfn.IFNA(INDEX('R5 XCO Kinchina'!$J$2:$J$126,MATCH(Men[[#This Row],[Rider]],'R5 XCO Kinchina'!$E$2:$E$126,0)),"")</f>
        <v/>
      </c>
      <c r="G159" s="106">
        <f>_xlfn.IFNA(INDEX('R6 XCO Flinders'!$J$2:$J$126,MATCH(Men[[#This Row],[Rider]],'R6 XCO Flinders'!$E$2:$E$126,0)),"")</f>
        <v>234</v>
      </c>
      <c r="H159" s="106">
        <f>6-COUNTBLANK(Men[[#This Row],[R1 XCM O''Hal]:[R6 XCO Flinders]])</f>
        <v>1</v>
      </c>
      <c r="I159" s="106" cm="1">
        <f t="array" ref="I159">IF(Men[[#This Row],[Number of Rounds]]&lt;=5,SUM(IF(ISNA(B159:G159),0,B159:G159)),SUM(LARGE(B159:G159,{1,2,3,4,5})))</f>
        <v>234</v>
      </c>
      <c r="J159" s="28" cm="1">
        <f t="array" ref="J159">130-SUM(IF(I159&gt;$I$18:$I$205,1/COUNTIF($I$18:$I$205,$I$18:$I$205)))</f>
        <v>107</v>
      </c>
      <c r="K159" s="20"/>
      <c r="L159" s="37"/>
      <c r="M159" s="34"/>
      <c r="N159" s="34"/>
      <c r="O159" s="34"/>
      <c r="P159" s="34"/>
      <c r="Q159" s="34"/>
      <c r="R159" s="34"/>
      <c r="S159" s="34"/>
      <c r="T159" s="34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ht="15.75" x14ac:dyDescent="0.25">
      <c r="A160" s="95" t="s">
        <v>896</v>
      </c>
      <c r="B160" s="106">
        <f>_xlfn.IFNA(INDEX('R1 XCM OHal'!$V$2:$V$90,MATCH(Men[[#This Row],[Rider]],'R1 XCM OHal'!$F$2:$F$90,0)),"")</f>
        <v>234</v>
      </c>
      <c r="C160" s="106" t="str">
        <f>_xlfn.IFNA(INDEX('R2 XCM Prospect'!$K$2:$K$115,MATCH(Men[[#This Row],[Rider]],'R2 XCM Prospect'!$F$2:$F$115,0)),"")</f>
        <v/>
      </c>
      <c r="D160" s="106" t="str">
        <f>_xlfn.IFNA(INDEX('R3 XCM Craigburn'!$K$2:$K$126,MATCH(Men[[#This Row],[Rider]],'R3 XCM Craigburn'!$E$2:$E$126,0)),"")</f>
        <v/>
      </c>
      <c r="E160" s="106" t="str">
        <f>_xlfn.IFNA(INDEX('R4 XCO Eagle'!$J$2:$J$126,MATCH(Men[[#This Row],[Rider]],'R4 XCO Eagle'!$E$2:$E$126,0)),"")</f>
        <v/>
      </c>
      <c r="F160" s="106" t="str">
        <f>_xlfn.IFNA(INDEX('R5 XCO Kinchina'!$J$2:$J$126,MATCH(Men[[#This Row],[Rider]],'R5 XCO Kinchina'!$E$2:$E$126,0)),"")</f>
        <v/>
      </c>
      <c r="G160" s="106" t="str">
        <f>_xlfn.IFNA(INDEX('R6 XCO Flinders'!$J$2:$J$126,MATCH(Men[[#This Row],[Rider]],'R6 XCO Flinders'!$E$2:$E$126,0)),"")</f>
        <v/>
      </c>
      <c r="H160" s="106">
        <f>6-COUNTBLANK(Men[[#This Row],[R1 XCM O''Hal]:[R6 XCO Flinders]])</f>
        <v>1</v>
      </c>
      <c r="I160" s="106" cm="1">
        <f t="array" ref="I160">IF(Men[[#This Row],[Number of Rounds]]&lt;=5,SUM(IF(ISNA(B160:G160),0,B160:G160)),SUM(LARGE(B160:G160,{1,2,3,4,5})))</f>
        <v>234</v>
      </c>
      <c r="J160" s="28" cm="1">
        <f t="array" ref="J160">130-SUM(IF(I160&gt;$I$18:$I$205,1/COUNTIF($I$18:$I$205,$I$18:$I$205)))</f>
        <v>107</v>
      </c>
      <c r="K160" s="20"/>
      <c r="L160" s="37"/>
      <c r="M160" s="34"/>
      <c r="N160" s="34"/>
      <c r="O160" s="34"/>
      <c r="P160" s="34"/>
      <c r="Q160" s="34"/>
      <c r="R160" s="34"/>
      <c r="S160" s="34"/>
      <c r="T160" s="34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ht="15.75" x14ac:dyDescent="0.25">
      <c r="A161" s="95" t="s">
        <v>4059</v>
      </c>
      <c r="B161" s="106" t="str">
        <f>_xlfn.IFNA(INDEX('R1 XCM OHal'!$V$2:$V$90,MATCH(Men[[#This Row],[Rider]],'R1 XCM OHal'!$F$2:$F$90,0)),"")</f>
        <v/>
      </c>
      <c r="C161" s="106" t="str">
        <f>_xlfn.IFNA(INDEX('R2 XCM Prospect'!$K$2:$K$115,MATCH(Men[[#This Row],[Rider]],'R2 XCM Prospect'!$F$2:$F$115,0)),"")</f>
        <v/>
      </c>
      <c r="D161" s="106" t="str">
        <f>_xlfn.IFNA(INDEX('R3 XCM Craigburn'!$K$2:$K$126,MATCH(Men[[#This Row],[Rider]],'R3 XCM Craigburn'!$E$2:$E$126,0)),"")</f>
        <v/>
      </c>
      <c r="E161" s="106" t="str">
        <f>_xlfn.IFNA(INDEX('R4 XCO Eagle'!$J$2:$J$126,MATCH(Men[[#This Row],[Rider]],'R4 XCO Eagle'!$E$2:$E$126,0)),"")</f>
        <v/>
      </c>
      <c r="F161" s="106">
        <f>_xlfn.IFNA(INDEX('R5 XCO Kinchina'!$J$2:$J$126,MATCH(Men[[#This Row],[Rider]],'R5 XCO Kinchina'!$E$2:$E$126,0)),"")</f>
        <v>232</v>
      </c>
      <c r="G161" s="106" t="str">
        <f>_xlfn.IFNA(INDEX('R6 XCO Flinders'!$J$2:$J$126,MATCH(Men[[#This Row],[Rider]],'R6 XCO Flinders'!$E$2:$E$126,0)),"")</f>
        <v/>
      </c>
      <c r="H161" s="106">
        <f>6-COUNTBLANK(Men[[#This Row],[R1 XCM O''Hal]:[R6 XCO Flinders]])</f>
        <v>1</v>
      </c>
      <c r="I161" s="106" cm="1">
        <f t="array" ref="I161">IF(Men[[#This Row],[Number of Rounds]]&lt;=5,SUM(IF(ISNA(B161:G161),0,B161:G161)),SUM(LARGE(B161:G161,{1,2,3,4,5})))</f>
        <v>232</v>
      </c>
      <c r="J161" s="28" cm="1">
        <f t="array" ref="J161">130-SUM(IF(I161&gt;$I$18:$I$205,1/COUNTIF($I$18:$I$205,$I$18:$I$205)))</f>
        <v>108</v>
      </c>
      <c r="K161" s="20"/>
      <c r="L161" s="37"/>
      <c r="M161" s="34"/>
      <c r="N161" s="34"/>
      <c r="O161" s="34"/>
      <c r="P161" s="34"/>
      <c r="Q161" s="34"/>
      <c r="R161" s="34"/>
      <c r="S161" s="34"/>
      <c r="T161" s="34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ht="15.75" x14ac:dyDescent="0.25">
      <c r="A162" s="95" t="s">
        <v>877</v>
      </c>
      <c r="B162" s="106">
        <f>_xlfn.IFNA(INDEX('R1 XCM OHal'!$V$2:$V$90,MATCH(Men[[#This Row],[Rider]],'R1 XCM OHal'!$F$2:$F$90,0)),"")</f>
        <v>230.99999999999997</v>
      </c>
      <c r="C162" s="106" t="str">
        <f>_xlfn.IFNA(INDEX('R2 XCM Prospect'!$K$2:$K$115,MATCH(Men[[#This Row],[Rider]],'R2 XCM Prospect'!$F$2:$F$115,0)),"")</f>
        <v/>
      </c>
      <c r="D162" s="106" t="str">
        <f>_xlfn.IFNA(INDEX('R3 XCM Craigburn'!$K$2:$K$126,MATCH(Men[[#This Row],[Rider]],'R3 XCM Craigburn'!$E$2:$E$126,0)),"")</f>
        <v/>
      </c>
      <c r="E162" s="106" t="str">
        <f>_xlfn.IFNA(INDEX('R4 XCO Eagle'!$J$2:$J$126,MATCH(Men[[#This Row],[Rider]],'R4 XCO Eagle'!$E$2:$E$126,0)),"")</f>
        <v/>
      </c>
      <c r="F162" s="106" t="str">
        <f>_xlfn.IFNA(INDEX('R5 XCO Kinchina'!$J$2:$J$126,MATCH(Men[[#This Row],[Rider]],'R5 XCO Kinchina'!$E$2:$E$126,0)),"")</f>
        <v/>
      </c>
      <c r="G162" s="106" t="str">
        <f>_xlfn.IFNA(INDEX('R6 XCO Flinders'!$J$2:$J$126,MATCH(Men[[#This Row],[Rider]],'R6 XCO Flinders'!$E$2:$E$126,0)),"")</f>
        <v/>
      </c>
      <c r="H162" s="106">
        <f>6-COUNTBLANK(Men[[#This Row],[R1 XCM O''Hal]:[R6 XCO Flinders]])</f>
        <v>1</v>
      </c>
      <c r="I162" s="106" cm="1">
        <f t="array" ref="I162">IF(Men[[#This Row],[Number of Rounds]]&lt;=5,SUM(IF(ISNA(B162:G162),0,B162:G162)),SUM(LARGE(B162:G162,{1,2,3,4,5})))</f>
        <v>230.99999999999997</v>
      </c>
      <c r="J162" s="28" cm="1">
        <f t="array" ref="J162">130-SUM(IF(I162&gt;$I$18:$I$205,1/COUNTIF($I$18:$I$205,$I$18:$I$205)))</f>
        <v>109</v>
      </c>
      <c r="K162" s="20"/>
      <c r="L162" s="37"/>
      <c r="M162" s="34"/>
      <c r="N162" s="34"/>
      <c r="O162" s="34"/>
      <c r="P162" s="34"/>
      <c r="Q162" s="34"/>
      <c r="R162" s="34"/>
      <c r="S162" s="34"/>
      <c r="T162" s="34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ht="15.75" x14ac:dyDescent="0.25">
      <c r="A163" s="95" t="s">
        <v>2883</v>
      </c>
      <c r="B163" s="106" t="str">
        <f>_xlfn.IFNA(INDEX('R1 XCM OHal'!$V$2:$V$90,MATCH(Men[[#This Row],[Rider]],'R1 XCM OHal'!$F$2:$F$90,0)),"")</f>
        <v/>
      </c>
      <c r="C163" s="106" t="str">
        <f>_xlfn.IFNA(INDEX('R2 XCM Prospect'!$K$2:$K$115,MATCH(Men[[#This Row],[Rider]],'R2 XCM Prospect'!$F$2:$F$115,0)),"")</f>
        <v/>
      </c>
      <c r="D163" s="106">
        <f>_xlfn.IFNA(INDEX('R3 XCM Craigburn'!$K$2:$K$126,MATCH(Men[[#This Row],[Rider]],'R3 XCM Craigburn'!$E$2:$E$126,0)),"")</f>
        <v>228</v>
      </c>
      <c r="E163" s="106" t="str">
        <f>_xlfn.IFNA(INDEX('R4 XCO Eagle'!$J$2:$J$126,MATCH(Men[[#This Row],[Rider]],'R4 XCO Eagle'!$E$2:$E$126,0)),"")</f>
        <v/>
      </c>
      <c r="F163" s="106" t="str">
        <f>_xlfn.IFNA(INDEX('R5 XCO Kinchina'!$J$2:$J$126,MATCH(Men[[#This Row],[Rider]],'R5 XCO Kinchina'!$E$2:$E$126,0)),"")</f>
        <v/>
      </c>
      <c r="G163" s="106" t="str">
        <f>_xlfn.IFNA(INDEX('R6 XCO Flinders'!$J$2:$J$126,MATCH(Men[[#This Row],[Rider]],'R6 XCO Flinders'!$E$2:$E$126,0)),"")</f>
        <v/>
      </c>
      <c r="H163" s="106">
        <f>6-COUNTBLANK(Men[[#This Row],[R1 XCM O''Hal]:[R6 XCO Flinders]])</f>
        <v>1</v>
      </c>
      <c r="I163" s="106" cm="1">
        <f t="array" ref="I163">IF(Men[[#This Row],[Number of Rounds]]&lt;=5,SUM(IF(ISNA(B163:G163),0,B163:G163)),SUM(LARGE(B163:G163,{1,2,3,4,5})))</f>
        <v>228</v>
      </c>
      <c r="J163" s="28" cm="1">
        <f t="array" ref="J163">130-SUM(IF(I163&gt;$I$18:$I$205,1/COUNTIF($I$18:$I$205,$I$18:$I$205)))</f>
        <v>110</v>
      </c>
      <c r="K163" s="20"/>
      <c r="L163" s="37"/>
      <c r="M163" s="34"/>
      <c r="N163" s="34"/>
      <c r="O163" s="34"/>
      <c r="P163" s="34"/>
      <c r="Q163" s="34"/>
      <c r="R163" s="34"/>
      <c r="S163" s="34"/>
      <c r="T163" s="34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ht="15.75" x14ac:dyDescent="0.25">
      <c r="A164" s="95" t="s">
        <v>4215</v>
      </c>
      <c r="B164" s="106" t="str">
        <f>_xlfn.IFNA(INDEX('R1 XCM OHal'!$V$2:$V$90,MATCH(Men[[#This Row],[Rider]],'R1 XCM OHal'!$F$2:$F$90,0)),"")</f>
        <v/>
      </c>
      <c r="C164" s="106" t="str">
        <f>_xlfn.IFNA(INDEX('R2 XCM Prospect'!$K$2:$K$115,MATCH(Men[[#This Row],[Rider]],'R2 XCM Prospect'!$F$2:$F$115,0)),"")</f>
        <v/>
      </c>
      <c r="D164" s="106" t="str">
        <f>_xlfn.IFNA(INDEX('R3 XCM Craigburn'!$K$2:$K$126,MATCH(Men[[#This Row],[Rider]],'R3 XCM Craigburn'!$E$2:$E$126,0)),"")</f>
        <v/>
      </c>
      <c r="E164" s="106" t="str">
        <f>_xlfn.IFNA(INDEX('R4 XCO Eagle'!$J$2:$J$126,MATCH(Men[[#This Row],[Rider]],'R4 XCO Eagle'!$E$2:$E$126,0)),"")</f>
        <v/>
      </c>
      <c r="F164" s="106" t="str">
        <f>_xlfn.IFNA(INDEX('R5 XCO Kinchina'!$J$2:$J$126,MATCH(Men[[#This Row],[Rider]],'R5 XCO Kinchina'!$E$2:$E$126,0)),"")</f>
        <v/>
      </c>
      <c r="G164" s="106">
        <f>_xlfn.IFNA(INDEX('R6 XCO Flinders'!$J$2:$J$126,MATCH(Men[[#This Row],[Rider]],'R6 XCO Flinders'!$E$2:$E$126,0)),"")</f>
        <v>228</v>
      </c>
      <c r="H164" s="106">
        <f>6-COUNTBLANK(Men[[#This Row],[R1 XCM O''Hal]:[R6 XCO Flinders]])</f>
        <v>1</v>
      </c>
      <c r="I164" s="106" cm="1">
        <f t="array" ref="I164">IF(Men[[#This Row],[Number of Rounds]]&lt;=5,SUM(IF(ISNA(B164:G164),0,B164:G164)),SUM(LARGE(B164:G164,{1,2,3,4,5})))</f>
        <v>228</v>
      </c>
      <c r="J164" s="28" cm="1">
        <f t="array" ref="J164">130-SUM(IF(I164&gt;$I$18:$I$205,1/COUNTIF($I$18:$I$205,$I$18:$I$205)))</f>
        <v>110</v>
      </c>
      <c r="K164" s="20"/>
      <c r="L164" s="37"/>
      <c r="M164" s="34"/>
      <c r="N164" s="34"/>
      <c r="O164" s="34"/>
      <c r="P164" s="34"/>
      <c r="Q164" s="34"/>
      <c r="R164" s="34"/>
      <c r="S164" s="34"/>
      <c r="T164" s="34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ht="15.75" x14ac:dyDescent="0.25">
      <c r="A165" s="95" t="s">
        <v>4207</v>
      </c>
      <c r="B165" s="106" t="str">
        <f>_xlfn.IFNA(INDEX('R1 XCM OHal'!$V$2:$V$90,MATCH(Men[[#This Row],[Rider]],'R1 XCM OHal'!$F$2:$F$90,0)),"")</f>
        <v/>
      </c>
      <c r="C165" s="106" t="str">
        <f>_xlfn.IFNA(INDEX('R2 XCM Prospect'!$K$2:$K$115,MATCH(Men[[#This Row],[Rider]],'R2 XCM Prospect'!$F$2:$F$115,0)),"")</f>
        <v/>
      </c>
      <c r="D165" s="106" t="str">
        <f>_xlfn.IFNA(INDEX('R3 XCM Craigburn'!$K$2:$K$126,MATCH(Men[[#This Row],[Rider]],'R3 XCM Craigburn'!$E$2:$E$126,0)),"")</f>
        <v/>
      </c>
      <c r="E165" s="106" t="str">
        <f>_xlfn.IFNA(INDEX('R4 XCO Eagle'!$J$2:$J$126,MATCH(Men[[#This Row],[Rider]],'R4 XCO Eagle'!$E$2:$E$126,0)),"")</f>
        <v/>
      </c>
      <c r="F165" s="106" t="str">
        <f>_xlfn.IFNA(INDEX('R5 XCO Kinchina'!$J$2:$J$126,MATCH(Men[[#This Row],[Rider]],'R5 XCO Kinchina'!$E$2:$E$126,0)),"")</f>
        <v/>
      </c>
      <c r="G165" s="106">
        <f>_xlfn.IFNA(INDEX('R6 XCO Flinders'!$J$2:$J$126,MATCH(Men[[#This Row],[Rider]],'R6 XCO Flinders'!$E$2:$E$126,0)),"")</f>
        <v>224</v>
      </c>
      <c r="H165" s="106">
        <f>6-COUNTBLANK(Men[[#This Row],[R1 XCM O''Hal]:[R6 XCO Flinders]])</f>
        <v>1</v>
      </c>
      <c r="I165" s="106" cm="1">
        <f t="array" ref="I165">IF(Men[[#This Row],[Number of Rounds]]&lt;=5,SUM(IF(ISNA(B165:G165),0,B165:G165)),SUM(LARGE(B165:G165,{1,2,3,4,5})))</f>
        <v>224</v>
      </c>
      <c r="J165" s="28" cm="1">
        <f t="array" ref="J165">130-SUM(IF(I165&gt;$I$18:$I$205,1/COUNTIF($I$18:$I$205,$I$18:$I$205)))</f>
        <v>111</v>
      </c>
      <c r="K165" s="20"/>
      <c r="L165" s="37"/>
      <c r="M165" s="34"/>
      <c r="N165" s="34"/>
      <c r="O165" s="34"/>
      <c r="P165" s="34"/>
      <c r="Q165" s="34"/>
      <c r="R165" s="34"/>
      <c r="S165" s="34"/>
      <c r="T165" s="34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ht="15.75" x14ac:dyDescent="0.25">
      <c r="A166" s="95" t="s">
        <v>862</v>
      </c>
      <c r="B166" s="106">
        <f>_xlfn.IFNA(INDEX('R1 XCM OHal'!$V$2:$V$90,MATCH(Men[[#This Row],[Rider]],'R1 XCM OHal'!$F$2:$F$90,0)),"")</f>
        <v>224</v>
      </c>
      <c r="C166" s="106" t="str">
        <f>_xlfn.IFNA(INDEX('R2 XCM Prospect'!$K$2:$K$115,MATCH(Men[[#This Row],[Rider]],'R2 XCM Prospect'!$F$2:$F$115,0)),"")</f>
        <v/>
      </c>
      <c r="D166" s="106" t="str">
        <f>_xlfn.IFNA(INDEX('R3 XCM Craigburn'!$K$2:$K$126,MATCH(Men[[#This Row],[Rider]],'R3 XCM Craigburn'!$E$2:$E$126,0)),"")</f>
        <v/>
      </c>
      <c r="E166" s="106" t="str">
        <f>_xlfn.IFNA(INDEX('R4 XCO Eagle'!$J$2:$J$126,MATCH(Men[[#This Row],[Rider]],'R4 XCO Eagle'!$E$2:$E$126,0)),"")</f>
        <v/>
      </c>
      <c r="F166" s="106" t="str">
        <f>_xlfn.IFNA(INDEX('R5 XCO Kinchina'!$J$2:$J$126,MATCH(Men[[#This Row],[Rider]],'R5 XCO Kinchina'!$E$2:$E$126,0)),"")</f>
        <v/>
      </c>
      <c r="G166" s="106" t="str">
        <f>_xlfn.IFNA(INDEX('R6 XCO Flinders'!$J$2:$J$126,MATCH(Men[[#This Row],[Rider]],'R6 XCO Flinders'!$E$2:$E$126,0)),"")</f>
        <v/>
      </c>
      <c r="H166" s="106">
        <f>6-COUNTBLANK(Men[[#This Row],[R1 XCM O''Hal]:[R6 XCO Flinders]])</f>
        <v>1</v>
      </c>
      <c r="I166" s="106" cm="1">
        <f t="array" ref="I166">IF(Men[[#This Row],[Number of Rounds]]&lt;=5,SUM(IF(ISNA(B166:G166),0,B166:G166)),SUM(LARGE(B166:G166,{1,2,3,4,5})))</f>
        <v>224</v>
      </c>
      <c r="J166" s="28" cm="1">
        <f t="array" ref="J166">130-SUM(IF(I166&gt;$I$18:$I$205,1/COUNTIF($I$18:$I$205,$I$18:$I$205)))</f>
        <v>111</v>
      </c>
      <c r="K166" s="20"/>
      <c r="L166" s="37"/>
      <c r="M166" s="34"/>
      <c r="N166" s="34"/>
      <c r="O166" s="34"/>
      <c r="P166" s="34"/>
      <c r="Q166" s="34"/>
      <c r="R166" s="34"/>
      <c r="S166" s="34"/>
      <c r="T166" s="34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ht="15.75" x14ac:dyDescent="0.25">
      <c r="A167" s="95" t="s">
        <v>1873</v>
      </c>
      <c r="B167" s="106" t="str">
        <f>_xlfn.IFNA(INDEX('R1 XCM OHal'!$V$2:$V$90,MATCH(Men[[#This Row],[Rider]],'R1 XCM OHal'!$F$2:$F$90,0)),"")</f>
        <v/>
      </c>
      <c r="C167" s="106">
        <f>_xlfn.IFNA(INDEX('R2 XCM Prospect'!$K$2:$K$115,MATCH(Men[[#This Row],[Rider]],'R2 XCM Prospect'!$F$2:$F$115,0)),"")</f>
        <v>224</v>
      </c>
      <c r="D167" s="106" t="str">
        <f>_xlfn.IFNA(INDEX('R3 XCM Craigburn'!$K$2:$K$126,MATCH(Men[[#This Row],[Rider]],'R3 XCM Craigburn'!$E$2:$E$126,0)),"")</f>
        <v/>
      </c>
      <c r="E167" s="106" t="str">
        <f>_xlfn.IFNA(INDEX('R4 XCO Eagle'!$J$2:$J$126,MATCH(Men[[#This Row],[Rider]],'R4 XCO Eagle'!$E$2:$E$126,0)),"")</f>
        <v/>
      </c>
      <c r="F167" s="106" t="str">
        <f>_xlfn.IFNA(INDEX('R5 XCO Kinchina'!$J$2:$J$126,MATCH(Men[[#This Row],[Rider]],'R5 XCO Kinchina'!$E$2:$E$126,0)),"")</f>
        <v/>
      </c>
      <c r="G167" s="106" t="str">
        <f>_xlfn.IFNA(INDEX('R6 XCO Flinders'!$J$2:$J$126,MATCH(Men[[#This Row],[Rider]],'R6 XCO Flinders'!$E$2:$E$126,0)),"")</f>
        <v/>
      </c>
      <c r="H167" s="106">
        <f>6-COUNTBLANK(Men[[#This Row],[R1 XCM O''Hal]:[R6 XCO Flinders]])</f>
        <v>1</v>
      </c>
      <c r="I167" s="106" cm="1">
        <f t="array" ref="I167">IF(Men[[#This Row],[Number of Rounds]]&lt;=5,SUM(IF(ISNA(B167:G167),0,B167:G167)),SUM(LARGE(B167:G167,{1,2,3,4,5})))</f>
        <v>224</v>
      </c>
      <c r="J167" s="28" cm="1">
        <f t="array" ref="J167">130-SUM(IF(I167&gt;$I$18:$I$205,1/COUNTIF($I$18:$I$205,$I$18:$I$205)))</f>
        <v>111</v>
      </c>
      <c r="K167" s="20"/>
      <c r="L167" s="37"/>
      <c r="M167" s="34"/>
      <c r="N167" s="34"/>
      <c r="O167" s="34"/>
      <c r="P167" s="34"/>
      <c r="Q167" s="34"/>
      <c r="R167" s="34"/>
      <c r="S167" s="34"/>
      <c r="T167" s="34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ht="15.75" x14ac:dyDescent="0.25">
      <c r="A168" s="95" t="s">
        <v>2874</v>
      </c>
      <c r="B168" s="106" t="str">
        <f>_xlfn.IFNA(INDEX('R1 XCM OHal'!$V$2:$V$90,MATCH(Men[[#This Row],[Rider]],'R1 XCM OHal'!$F$2:$F$90,0)),"")</f>
        <v/>
      </c>
      <c r="C168" s="106" t="str">
        <f>_xlfn.IFNA(INDEX('R2 XCM Prospect'!$K$2:$K$115,MATCH(Men[[#This Row],[Rider]],'R2 XCM Prospect'!$F$2:$F$115,0)),"")</f>
        <v/>
      </c>
      <c r="D168" s="106">
        <f>_xlfn.IFNA(INDEX('R3 XCM Craigburn'!$K$2:$K$126,MATCH(Men[[#This Row],[Rider]],'R3 XCM Craigburn'!$E$2:$E$126,0)),"")</f>
        <v>224</v>
      </c>
      <c r="E168" s="106" t="str">
        <f>_xlfn.IFNA(INDEX('R4 XCO Eagle'!$J$2:$J$126,MATCH(Men[[#This Row],[Rider]],'R4 XCO Eagle'!$E$2:$E$126,0)),"")</f>
        <v/>
      </c>
      <c r="F168" s="106" t="str">
        <f>_xlfn.IFNA(INDEX('R5 XCO Kinchina'!$J$2:$J$126,MATCH(Men[[#This Row],[Rider]],'R5 XCO Kinchina'!$E$2:$E$126,0)),"")</f>
        <v/>
      </c>
      <c r="G168" s="106" t="str">
        <f>_xlfn.IFNA(INDEX('R6 XCO Flinders'!$J$2:$J$126,MATCH(Men[[#This Row],[Rider]],'R6 XCO Flinders'!$E$2:$E$126,0)),"")</f>
        <v/>
      </c>
      <c r="H168" s="106">
        <f>6-COUNTBLANK(Men[[#This Row],[R1 XCM O''Hal]:[R6 XCO Flinders]])</f>
        <v>1</v>
      </c>
      <c r="I168" s="106" cm="1">
        <f t="array" ref="I168">IF(Men[[#This Row],[Number of Rounds]]&lt;=5,SUM(IF(ISNA(B168:G168),0,B168:G168)),SUM(LARGE(B168:G168,{1,2,3,4,5})))</f>
        <v>224</v>
      </c>
      <c r="J168" s="28" cm="1">
        <f t="array" ref="J168">130-SUM(IF(I168&gt;$I$18:$I$205,1/COUNTIF($I$18:$I$205,$I$18:$I$205)))</f>
        <v>111</v>
      </c>
      <c r="K168" s="20"/>
      <c r="L168" s="37"/>
      <c r="M168" s="34"/>
      <c r="N168" s="34"/>
      <c r="O168" s="34"/>
      <c r="P168" s="34"/>
      <c r="Q168" s="34"/>
      <c r="R168" s="34"/>
      <c r="S168" s="34"/>
      <c r="T168" s="34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ht="15.75" x14ac:dyDescent="0.25">
      <c r="A169" s="95" t="s">
        <v>2884</v>
      </c>
      <c r="B169" s="106" t="str">
        <f>_xlfn.IFNA(INDEX('R1 XCM OHal'!$V$2:$V$90,MATCH(Men[[#This Row],[Rider]],'R1 XCM OHal'!$F$2:$F$90,0)),"")</f>
        <v/>
      </c>
      <c r="C169" s="106" t="str">
        <f>_xlfn.IFNA(INDEX('R2 XCM Prospect'!$K$2:$K$115,MATCH(Men[[#This Row],[Rider]],'R2 XCM Prospect'!$F$2:$F$115,0)),"")</f>
        <v/>
      </c>
      <c r="D169" s="106">
        <f>_xlfn.IFNA(INDEX('R3 XCM Craigburn'!$K$2:$K$126,MATCH(Men[[#This Row],[Rider]],'R3 XCM Craigburn'!$E$2:$E$126,0)),"")</f>
        <v>222</v>
      </c>
      <c r="E169" s="106" t="str">
        <f>_xlfn.IFNA(INDEX('R4 XCO Eagle'!$J$2:$J$126,MATCH(Men[[#This Row],[Rider]],'R4 XCO Eagle'!$E$2:$E$126,0)),"")</f>
        <v/>
      </c>
      <c r="F169" s="106" t="str">
        <f>_xlfn.IFNA(INDEX('R5 XCO Kinchina'!$J$2:$J$126,MATCH(Men[[#This Row],[Rider]],'R5 XCO Kinchina'!$E$2:$E$126,0)),"")</f>
        <v/>
      </c>
      <c r="G169" s="106" t="str">
        <f>_xlfn.IFNA(INDEX('R6 XCO Flinders'!$J$2:$J$126,MATCH(Men[[#This Row],[Rider]],'R6 XCO Flinders'!$E$2:$E$126,0)),"")</f>
        <v/>
      </c>
      <c r="H169" s="106">
        <f>6-COUNTBLANK(Men[[#This Row],[R1 XCM O''Hal]:[R6 XCO Flinders]])</f>
        <v>1</v>
      </c>
      <c r="I169" s="106" cm="1">
        <f t="array" ref="I169">IF(Men[[#This Row],[Number of Rounds]]&lt;=5,SUM(IF(ISNA(B169:G169),0,B169:G169)),SUM(LARGE(B169:G169,{1,2,3,4,5})))</f>
        <v>222</v>
      </c>
      <c r="J169" s="28" cm="1">
        <f t="array" ref="J169">130-SUM(IF(I169&gt;$I$18:$I$205,1/COUNTIF($I$18:$I$205,$I$18:$I$205)))</f>
        <v>112</v>
      </c>
      <c r="K169" s="20"/>
      <c r="L169" s="37"/>
      <c r="M169" s="34"/>
      <c r="N169" s="34"/>
      <c r="O169" s="34"/>
      <c r="P169" s="34"/>
      <c r="Q169" s="34"/>
      <c r="R169" s="34"/>
      <c r="S169" s="34"/>
      <c r="T169" s="34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ht="15.75" x14ac:dyDescent="0.25">
      <c r="A170" s="95" t="s">
        <v>1889</v>
      </c>
      <c r="B170" s="106" t="str">
        <f>_xlfn.IFNA(INDEX('R1 XCM OHal'!$V$2:$V$90,MATCH(Men[[#This Row],[Rider]],'R1 XCM OHal'!$F$2:$F$90,0)),"")</f>
        <v/>
      </c>
      <c r="C170" s="106">
        <f>_xlfn.IFNA(INDEX('R2 XCM Prospect'!$K$2:$K$115,MATCH(Men[[#This Row],[Rider]],'R2 XCM Prospect'!$F$2:$F$115,0)),"")</f>
        <v>222</v>
      </c>
      <c r="D170" s="106" t="str">
        <f>_xlfn.IFNA(INDEX('R3 XCM Craigburn'!$K$2:$K$126,MATCH(Men[[#This Row],[Rider]],'R3 XCM Craigburn'!$E$2:$E$126,0)),"")</f>
        <v/>
      </c>
      <c r="E170" s="106" t="str">
        <f>_xlfn.IFNA(INDEX('R4 XCO Eagle'!$J$2:$J$126,MATCH(Men[[#This Row],[Rider]],'R4 XCO Eagle'!$E$2:$E$126,0)),"")</f>
        <v/>
      </c>
      <c r="F170" s="106" t="str">
        <f>_xlfn.IFNA(INDEX('R5 XCO Kinchina'!$J$2:$J$126,MATCH(Men[[#This Row],[Rider]],'R5 XCO Kinchina'!$E$2:$E$126,0)),"")</f>
        <v/>
      </c>
      <c r="G170" s="106" t="str">
        <f>_xlfn.IFNA(INDEX('R6 XCO Flinders'!$J$2:$J$126,MATCH(Men[[#This Row],[Rider]],'R6 XCO Flinders'!$E$2:$E$126,0)),"")</f>
        <v/>
      </c>
      <c r="H170" s="106">
        <f>6-COUNTBLANK(Men[[#This Row],[R1 XCM O''Hal]:[R6 XCO Flinders]])</f>
        <v>1</v>
      </c>
      <c r="I170" s="106" cm="1">
        <f t="array" ref="I170">IF(Men[[#This Row],[Number of Rounds]]&lt;=5,SUM(IF(ISNA(B170:G170),0,B170:G170)),SUM(LARGE(B170:G170,{1,2,3,4,5})))</f>
        <v>222</v>
      </c>
      <c r="J170" s="28" cm="1">
        <f t="array" ref="J170">130-SUM(IF(I170&gt;$I$18:$I$205,1/COUNTIF($I$18:$I$205,$I$18:$I$205)))</f>
        <v>112</v>
      </c>
      <c r="K170" s="20"/>
      <c r="L170" s="37"/>
      <c r="M170" s="34"/>
      <c r="N170" s="34"/>
      <c r="O170" s="34"/>
      <c r="P170" s="34"/>
      <c r="Q170" s="34"/>
      <c r="R170" s="34"/>
      <c r="S170" s="34"/>
      <c r="T170" s="34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ht="15.75" x14ac:dyDescent="0.25">
      <c r="A171" s="95" t="s">
        <v>898</v>
      </c>
      <c r="B171" s="106">
        <f>_xlfn.IFNA(INDEX('R1 XCM OHal'!$V$2:$V$90,MATCH(Men[[#This Row],[Rider]],'R1 XCM OHal'!$F$2:$F$90,0)),"")</f>
        <v>222</v>
      </c>
      <c r="C171" s="106" t="str">
        <f>_xlfn.IFNA(INDEX('R2 XCM Prospect'!$K$2:$K$115,MATCH(Men[[#This Row],[Rider]],'R2 XCM Prospect'!$F$2:$F$115,0)),"")</f>
        <v/>
      </c>
      <c r="D171" s="106" t="str">
        <f>_xlfn.IFNA(INDEX('R3 XCM Craigburn'!$K$2:$K$126,MATCH(Men[[#This Row],[Rider]],'R3 XCM Craigburn'!$E$2:$E$126,0)),"")</f>
        <v/>
      </c>
      <c r="E171" s="106" t="str">
        <f>_xlfn.IFNA(INDEX('R4 XCO Eagle'!$J$2:$J$126,MATCH(Men[[#This Row],[Rider]],'R4 XCO Eagle'!$E$2:$E$126,0)),"")</f>
        <v/>
      </c>
      <c r="F171" s="106" t="str">
        <f>_xlfn.IFNA(INDEX('R5 XCO Kinchina'!$J$2:$J$126,MATCH(Men[[#This Row],[Rider]],'R5 XCO Kinchina'!$E$2:$E$126,0)),"")</f>
        <v/>
      </c>
      <c r="G171" s="106" t="str">
        <f>_xlfn.IFNA(INDEX('R6 XCO Flinders'!$J$2:$J$126,MATCH(Men[[#This Row],[Rider]],'R6 XCO Flinders'!$E$2:$E$126,0)),"")</f>
        <v/>
      </c>
      <c r="H171" s="106">
        <f>6-COUNTBLANK(Men[[#This Row],[R1 XCM O''Hal]:[R6 XCO Flinders]])</f>
        <v>1</v>
      </c>
      <c r="I171" s="106" cm="1">
        <f t="array" ref="I171">IF(Men[[#This Row],[Number of Rounds]]&lt;=5,SUM(IF(ISNA(B171:G171),0,B171:G171)),SUM(LARGE(B171:G171,{1,2,3,4,5})))</f>
        <v>222</v>
      </c>
      <c r="J171" s="28" cm="1">
        <f t="array" ref="J171">130-SUM(IF(I171&gt;$I$18:$I$205,1/COUNTIF($I$18:$I$205,$I$18:$I$205)))</f>
        <v>112</v>
      </c>
      <c r="K171" s="20"/>
      <c r="L171" s="37"/>
      <c r="M171" s="34"/>
      <c r="N171" s="34"/>
      <c r="O171" s="34"/>
      <c r="P171" s="34"/>
      <c r="Q171" s="34"/>
      <c r="R171" s="34"/>
      <c r="S171" s="34"/>
      <c r="T171" s="34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ht="15.75" x14ac:dyDescent="0.25">
      <c r="A172" s="95" t="s">
        <v>3423</v>
      </c>
      <c r="B172" s="106" t="str">
        <f>_xlfn.IFNA(INDEX('R1 XCM OHal'!$V$2:$V$90,MATCH(Men[[#This Row],[Rider]],'R1 XCM OHal'!$F$2:$F$90,0)),"")</f>
        <v/>
      </c>
      <c r="C172" s="106" t="str">
        <f>_xlfn.IFNA(INDEX('R2 XCM Prospect'!$K$2:$K$115,MATCH(Men[[#This Row],[Rider]],'R2 XCM Prospect'!$F$2:$F$115,0)),"")</f>
        <v/>
      </c>
      <c r="D172" s="106" t="str">
        <f>_xlfn.IFNA(INDEX('R3 XCM Craigburn'!$K$2:$K$126,MATCH(Men[[#This Row],[Rider]],'R3 XCM Craigburn'!$E$2:$E$126,0)),"")</f>
        <v/>
      </c>
      <c r="E172" s="106">
        <f>_xlfn.IFNA(INDEX('R4 XCO Eagle'!$J$2:$J$126,MATCH(Men[[#This Row],[Rider]],'R4 XCO Eagle'!$E$2:$E$126,0)),"")</f>
        <v>217</v>
      </c>
      <c r="F172" s="106" t="str">
        <f>_xlfn.IFNA(INDEX('R5 XCO Kinchina'!$J$2:$J$126,MATCH(Men[[#This Row],[Rider]],'R5 XCO Kinchina'!$E$2:$E$126,0)),"")</f>
        <v/>
      </c>
      <c r="G172" s="106" t="str">
        <f>_xlfn.IFNA(INDEX('R6 XCO Flinders'!$J$2:$J$126,MATCH(Men[[#This Row],[Rider]],'R6 XCO Flinders'!$E$2:$E$126,0)),"")</f>
        <v/>
      </c>
      <c r="H172" s="106">
        <f>6-COUNTBLANK(Men[[#This Row],[R1 XCM O''Hal]:[R6 XCO Flinders]])</f>
        <v>1</v>
      </c>
      <c r="I172" s="106" cm="1">
        <f t="array" ref="I172">IF(Men[[#This Row],[Number of Rounds]]&lt;=5,SUM(IF(ISNA(B172:G172),0,B172:G172)),SUM(LARGE(B172:G172,{1,2,3,4,5})))</f>
        <v>217</v>
      </c>
      <c r="J172" s="28" cm="1">
        <f t="array" ref="J172">130-SUM(IF(I172&gt;$I$18:$I$205,1/COUNTIF($I$18:$I$205,$I$18:$I$205)))</f>
        <v>113</v>
      </c>
      <c r="K172" s="20"/>
      <c r="L172" s="37"/>
      <c r="M172" s="34"/>
      <c r="N172" s="34"/>
      <c r="O172" s="34"/>
      <c r="P172" s="34"/>
      <c r="Q172" s="34"/>
      <c r="R172" s="34"/>
      <c r="S172" s="34"/>
      <c r="T172" s="34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ht="15.75" x14ac:dyDescent="0.25">
      <c r="A173" s="95" t="s">
        <v>2885</v>
      </c>
      <c r="B173" s="106" t="str">
        <f>_xlfn.IFNA(INDEX('R1 XCM OHal'!$V$2:$V$90,MATCH(Men[[#This Row],[Rider]],'R1 XCM OHal'!$F$2:$F$90,0)),"")</f>
        <v/>
      </c>
      <c r="C173" s="106" t="str">
        <f>_xlfn.IFNA(INDEX('R2 XCM Prospect'!$K$2:$K$115,MATCH(Men[[#This Row],[Rider]],'R2 XCM Prospect'!$F$2:$F$115,0)),"")</f>
        <v/>
      </c>
      <c r="D173" s="106">
        <f>_xlfn.IFNA(INDEX('R3 XCM Craigburn'!$K$2:$K$126,MATCH(Men[[#This Row],[Rider]],'R3 XCM Craigburn'!$E$2:$E$126,0)),"")</f>
        <v>216</v>
      </c>
      <c r="E173" s="106" t="str">
        <f>_xlfn.IFNA(INDEX('R4 XCO Eagle'!$J$2:$J$126,MATCH(Men[[#This Row],[Rider]],'R4 XCO Eagle'!$E$2:$E$126,0)),"")</f>
        <v/>
      </c>
      <c r="F173" s="106" t="str">
        <f>_xlfn.IFNA(INDEX('R5 XCO Kinchina'!$J$2:$J$126,MATCH(Men[[#This Row],[Rider]],'R5 XCO Kinchina'!$E$2:$E$126,0)),"")</f>
        <v/>
      </c>
      <c r="G173" s="106" t="str">
        <f>_xlfn.IFNA(INDEX('R6 XCO Flinders'!$J$2:$J$126,MATCH(Men[[#This Row],[Rider]],'R6 XCO Flinders'!$E$2:$E$126,0)),"")</f>
        <v/>
      </c>
      <c r="H173" s="106">
        <f>6-COUNTBLANK(Men[[#This Row],[R1 XCM O''Hal]:[R6 XCO Flinders]])</f>
        <v>1</v>
      </c>
      <c r="I173" s="106" cm="1">
        <f t="array" ref="I173">IF(Men[[#This Row],[Number of Rounds]]&lt;=5,SUM(IF(ISNA(B173:G173),0,B173:G173)),SUM(LARGE(B173:G173,{1,2,3,4,5})))</f>
        <v>216</v>
      </c>
      <c r="J173" s="28" cm="1">
        <f t="array" ref="J173">130-SUM(IF(I173&gt;$I$18:$I$205,1/COUNTIF($I$18:$I$205,$I$18:$I$205)))</f>
        <v>114</v>
      </c>
      <c r="K173" s="20"/>
      <c r="L173" s="37"/>
      <c r="M173" s="34"/>
      <c r="N173" s="34"/>
      <c r="O173" s="34"/>
      <c r="P173" s="34"/>
      <c r="Q173" s="34"/>
      <c r="R173" s="34"/>
      <c r="S173" s="34"/>
      <c r="T173" s="34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ht="15.75" x14ac:dyDescent="0.25">
      <c r="A174" s="95" t="s">
        <v>863</v>
      </c>
      <c r="B174" s="106">
        <f>_xlfn.IFNA(INDEX('R1 XCM OHal'!$V$2:$V$90,MATCH(Men[[#This Row],[Rider]],'R1 XCM OHal'!$F$2:$F$90,0)),"")</f>
        <v>216</v>
      </c>
      <c r="C174" s="106" t="str">
        <f>_xlfn.IFNA(INDEX('R2 XCM Prospect'!$K$2:$K$115,MATCH(Men[[#This Row],[Rider]],'R2 XCM Prospect'!$F$2:$F$115,0)),"")</f>
        <v/>
      </c>
      <c r="D174" s="106" t="str">
        <f>_xlfn.IFNA(INDEX('R3 XCM Craigburn'!$K$2:$K$126,MATCH(Men[[#This Row],[Rider]],'R3 XCM Craigburn'!$E$2:$E$126,0)),"")</f>
        <v/>
      </c>
      <c r="E174" s="106" t="str">
        <f>_xlfn.IFNA(INDEX('R4 XCO Eagle'!$J$2:$J$126,MATCH(Men[[#This Row],[Rider]],'R4 XCO Eagle'!$E$2:$E$126,0)),"")</f>
        <v/>
      </c>
      <c r="F174" s="106" t="str">
        <f>_xlfn.IFNA(INDEX('R5 XCO Kinchina'!$J$2:$J$126,MATCH(Men[[#This Row],[Rider]],'R5 XCO Kinchina'!$E$2:$E$126,0)),"")</f>
        <v/>
      </c>
      <c r="G174" s="106" t="str">
        <f>_xlfn.IFNA(INDEX('R6 XCO Flinders'!$J$2:$J$126,MATCH(Men[[#This Row],[Rider]],'R6 XCO Flinders'!$E$2:$E$126,0)),"")</f>
        <v/>
      </c>
      <c r="H174" s="106">
        <f>6-COUNTBLANK(Men[[#This Row],[R1 XCM O''Hal]:[R6 XCO Flinders]])</f>
        <v>1</v>
      </c>
      <c r="I174" s="106" cm="1">
        <f t="array" ref="I174">IF(Men[[#This Row],[Number of Rounds]]&lt;=5,SUM(IF(ISNA(B174:G174),0,B174:G174)),SUM(LARGE(B174:G174,{1,2,3,4,5})))</f>
        <v>216</v>
      </c>
      <c r="J174" s="28" cm="1">
        <f t="array" ref="J174">130-SUM(IF(I174&gt;$I$18:$I$205,1/COUNTIF($I$18:$I$205,$I$18:$I$205)))</f>
        <v>114</v>
      </c>
      <c r="K174" s="20"/>
      <c r="L174" s="37"/>
      <c r="M174" s="34"/>
      <c r="N174" s="34"/>
      <c r="O174" s="34"/>
      <c r="P174" s="34"/>
      <c r="Q174" s="34"/>
      <c r="R174" s="34"/>
      <c r="S174" s="34"/>
      <c r="T174" s="34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ht="15.75" x14ac:dyDescent="0.25">
      <c r="A175" s="95" t="s">
        <v>4061</v>
      </c>
      <c r="B175" s="106" t="str">
        <f>_xlfn.IFNA(INDEX('R1 XCM OHal'!$V$2:$V$90,MATCH(Men[[#This Row],[Rider]],'R1 XCM OHal'!$F$2:$F$90,0)),"")</f>
        <v/>
      </c>
      <c r="C175" s="106" t="str">
        <f>_xlfn.IFNA(INDEX('R2 XCM Prospect'!$K$2:$K$115,MATCH(Men[[#This Row],[Rider]],'R2 XCM Prospect'!$F$2:$F$115,0)),"")</f>
        <v/>
      </c>
      <c r="D175" s="106" t="str">
        <f>_xlfn.IFNA(INDEX('R3 XCM Craigburn'!$K$2:$K$126,MATCH(Men[[#This Row],[Rider]],'R3 XCM Craigburn'!$E$2:$E$126,0)),"")</f>
        <v/>
      </c>
      <c r="E175" s="106" t="str">
        <f>_xlfn.IFNA(INDEX('R4 XCO Eagle'!$J$2:$J$126,MATCH(Men[[#This Row],[Rider]],'R4 XCO Eagle'!$E$2:$E$126,0)),"")</f>
        <v/>
      </c>
      <c r="F175" s="106">
        <f>_xlfn.IFNA(INDEX('R5 XCO Kinchina'!$J$2:$J$126,MATCH(Men[[#This Row],[Rider]],'R5 XCO Kinchina'!$E$2:$E$126,0)),"")</f>
        <v>216</v>
      </c>
      <c r="G175" s="106" t="str">
        <f>_xlfn.IFNA(INDEX('R6 XCO Flinders'!$J$2:$J$126,MATCH(Men[[#This Row],[Rider]],'R6 XCO Flinders'!$E$2:$E$126,0)),"")</f>
        <v/>
      </c>
      <c r="H175" s="106">
        <f>6-COUNTBLANK(Men[[#This Row],[R1 XCM O''Hal]:[R6 XCO Flinders]])</f>
        <v>1</v>
      </c>
      <c r="I175" s="106" cm="1">
        <f t="array" ref="I175">IF(Men[[#This Row],[Number of Rounds]]&lt;=5,SUM(IF(ISNA(B175:G175),0,B175:G175)),SUM(LARGE(B175:G175,{1,2,3,4,5})))</f>
        <v>216</v>
      </c>
      <c r="J175" s="28" cm="1">
        <f t="array" ref="J175">130-SUM(IF(I175&gt;$I$18:$I$205,1/COUNTIF($I$18:$I$205,$I$18:$I$205)))</f>
        <v>114</v>
      </c>
      <c r="K175" s="20"/>
      <c r="L175" s="1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ht="15.75" x14ac:dyDescent="0.25">
      <c r="A176" s="95" t="s">
        <v>880</v>
      </c>
      <c r="B176" s="106">
        <f>_xlfn.IFNA(INDEX('R1 XCM OHal'!$V$2:$V$90,MATCH(Men[[#This Row],[Rider]],'R1 XCM OHal'!$F$2:$F$90,0)),"")</f>
        <v>210</v>
      </c>
      <c r="C176" s="106" t="str">
        <f>_xlfn.IFNA(INDEX('R2 XCM Prospect'!$K$2:$K$115,MATCH(Men[[#This Row],[Rider]],'R2 XCM Prospect'!$F$2:$F$115,0)),"")</f>
        <v/>
      </c>
      <c r="D176" s="106" t="str">
        <f>_xlfn.IFNA(INDEX('R3 XCM Craigburn'!$K$2:$K$126,MATCH(Men[[#This Row],[Rider]],'R3 XCM Craigburn'!$E$2:$E$126,0)),"")</f>
        <v/>
      </c>
      <c r="E176" s="106" t="str">
        <f>_xlfn.IFNA(INDEX('R4 XCO Eagle'!$J$2:$J$126,MATCH(Men[[#This Row],[Rider]],'R4 XCO Eagle'!$E$2:$E$126,0)),"")</f>
        <v/>
      </c>
      <c r="F176" s="106" t="str">
        <f>_xlfn.IFNA(INDEX('R5 XCO Kinchina'!$J$2:$J$126,MATCH(Men[[#This Row],[Rider]],'R5 XCO Kinchina'!$E$2:$E$126,0)),"")</f>
        <v/>
      </c>
      <c r="G176" s="106" t="str">
        <f>_xlfn.IFNA(INDEX('R6 XCO Flinders'!$J$2:$J$126,MATCH(Men[[#This Row],[Rider]],'R6 XCO Flinders'!$E$2:$E$126,0)),"")</f>
        <v/>
      </c>
      <c r="H176" s="106">
        <f>6-COUNTBLANK(Men[[#This Row],[R1 XCM O''Hal]:[R6 XCO Flinders]])</f>
        <v>1</v>
      </c>
      <c r="I176" s="106" cm="1">
        <f t="array" ref="I176">IF(Men[[#This Row],[Number of Rounds]]&lt;=5,SUM(IF(ISNA(B176:G176),0,B176:G176)),SUM(LARGE(B176:G176,{1,2,3,4,5})))</f>
        <v>210</v>
      </c>
      <c r="J176" s="28" cm="1">
        <f t="array" ref="J176">130-SUM(IF(I176&gt;$I$18:$I$205,1/COUNTIF($I$18:$I$205,$I$18:$I$205)))</f>
        <v>115</v>
      </c>
      <c r="K176" s="20"/>
      <c r="L176" s="1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ht="15.75" x14ac:dyDescent="0.25">
      <c r="A177" s="95" t="s">
        <v>1890</v>
      </c>
      <c r="B177" s="106" t="str">
        <f>_xlfn.IFNA(INDEX('R1 XCM OHal'!$V$2:$V$90,MATCH(Men[[#This Row],[Rider]],'R1 XCM OHal'!$F$2:$F$90,0)),"")</f>
        <v/>
      </c>
      <c r="C177" s="106">
        <f>_xlfn.IFNA(INDEX('R2 XCM Prospect'!$K$2:$K$115,MATCH(Men[[#This Row],[Rider]],'R2 XCM Prospect'!$F$2:$F$115,0)),"")</f>
        <v>210</v>
      </c>
      <c r="D177" s="106" t="str">
        <f>_xlfn.IFNA(INDEX('R3 XCM Craigburn'!$K$2:$K$126,MATCH(Men[[#This Row],[Rider]],'R3 XCM Craigburn'!$E$2:$E$126,0)),"")</f>
        <v/>
      </c>
      <c r="E177" s="106" t="str">
        <f>_xlfn.IFNA(INDEX('R4 XCO Eagle'!$J$2:$J$126,MATCH(Men[[#This Row],[Rider]],'R4 XCO Eagle'!$E$2:$E$126,0)),"")</f>
        <v/>
      </c>
      <c r="F177" s="106" t="str">
        <f>_xlfn.IFNA(INDEX('R5 XCO Kinchina'!$J$2:$J$126,MATCH(Men[[#This Row],[Rider]],'R5 XCO Kinchina'!$E$2:$E$126,0)),"")</f>
        <v/>
      </c>
      <c r="G177" s="106" t="str">
        <f>_xlfn.IFNA(INDEX('R6 XCO Flinders'!$J$2:$J$126,MATCH(Men[[#This Row],[Rider]],'R6 XCO Flinders'!$E$2:$E$126,0)),"")</f>
        <v/>
      </c>
      <c r="H177" s="106">
        <f>6-COUNTBLANK(Men[[#This Row],[R1 XCM O''Hal]:[R6 XCO Flinders]])</f>
        <v>1</v>
      </c>
      <c r="I177" s="106" cm="1">
        <f t="array" ref="I177">IF(Men[[#This Row],[Number of Rounds]]&lt;=5,SUM(IF(ISNA(B177:G177),0,B177:G177)),SUM(LARGE(B177:G177,{1,2,3,4,5})))</f>
        <v>210</v>
      </c>
      <c r="J177" s="28" cm="1">
        <f t="array" ref="J177">130-SUM(IF(I177&gt;$I$18:$I$205,1/COUNTIF($I$18:$I$205,$I$18:$I$205)))</f>
        <v>115</v>
      </c>
      <c r="K177" s="20"/>
      <c r="L177" s="1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ht="15.75" x14ac:dyDescent="0.25">
      <c r="A178" s="95" t="s">
        <v>4068</v>
      </c>
      <c r="B178" s="106" t="str">
        <f>_xlfn.IFNA(INDEX('R1 XCM OHal'!$V$2:$V$90,MATCH(Men[[#This Row],[Rider]],'R1 XCM OHal'!$F$2:$F$90,0)),"")</f>
        <v/>
      </c>
      <c r="C178" s="106" t="str">
        <f>_xlfn.IFNA(INDEX('R2 XCM Prospect'!$K$2:$K$115,MATCH(Men[[#This Row],[Rider]],'R2 XCM Prospect'!$F$2:$F$115,0)),"")</f>
        <v/>
      </c>
      <c r="D178" s="106" t="str">
        <f>_xlfn.IFNA(INDEX('R3 XCM Craigburn'!$K$2:$K$126,MATCH(Men[[#This Row],[Rider]],'R3 XCM Craigburn'!$E$2:$E$126,0)),"")</f>
        <v/>
      </c>
      <c r="E178" s="106" t="str">
        <f>_xlfn.IFNA(INDEX('R4 XCO Eagle'!$J$2:$J$126,MATCH(Men[[#This Row],[Rider]],'R4 XCO Eagle'!$E$2:$E$126,0)),"")</f>
        <v/>
      </c>
      <c r="F178" s="106">
        <f>_xlfn.IFNA(INDEX('R5 XCO Kinchina'!$J$2:$J$126,MATCH(Men[[#This Row],[Rider]],'R5 XCO Kinchina'!$E$2:$E$126,0)),"")</f>
        <v>210</v>
      </c>
      <c r="G178" s="106" t="str">
        <f>_xlfn.IFNA(INDEX('R6 XCO Flinders'!$J$2:$J$126,MATCH(Men[[#This Row],[Rider]],'R6 XCO Flinders'!$E$2:$E$126,0)),"")</f>
        <v/>
      </c>
      <c r="H178" s="106">
        <f>6-COUNTBLANK(Men[[#This Row],[R1 XCM O''Hal]:[R6 XCO Flinders]])</f>
        <v>1</v>
      </c>
      <c r="I178" s="106" cm="1">
        <f t="array" ref="I178">IF(Men[[#This Row],[Number of Rounds]]&lt;=5,SUM(IF(ISNA(B178:G178),0,B178:G178)),SUM(LARGE(B178:G178,{1,2,3,4,5})))</f>
        <v>210</v>
      </c>
      <c r="J178" s="28" cm="1">
        <f t="array" ref="J178">130-SUM(IF(I178&gt;$I$18:$I$205,1/COUNTIF($I$18:$I$205,$I$18:$I$205)))</f>
        <v>115</v>
      </c>
      <c r="K178" s="20"/>
      <c r="L178" s="1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ht="15.75" x14ac:dyDescent="0.25">
      <c r="A179" s="95" t="s">
        <v>2875</v>
      </c>
      <c r="B179" s="106" t="str">
        <f>_xlfn.IFNA(INDEX('R1 XCM OHal'!$V$2:$V$90,MATCH(Men[[#This Row],[Rider]],'R1 XCM OHal'!$F$2:$F$90,0)),"")</f>
        <v/>
      </c>
      <c r="C179" s="106" t="str">
        <f>_xlfn.IFNA(INDEX('R2 XCM Prospect'!$K$2:$K$115,MATCH(Men[[#This Row],[Rider]],'R2 XCM Prospect'!$F$2:$F$115,0)),"")</f>
        <v/>
      </c>
      <c r="D179" s="106">
        <f>_xlfn.IFNA(INDEX('R3 XCM Craigburn'!$K$2:$K$126,MATCH(Men[[#This Row],[Rider]],'R3 XCM Craigburn'!$E$2:$E$126,0)),"")</f>
        <v>210</v>
      </c>
      <c r="E179" s="106" t="str">
        <f>_xlfn.IFNA(INDEX('R4 XCO Eagle'!$J$2:$J$126,MATCH(Men[[#This Row],[Rider]],'R4 XCO Eagle'!$E$2:$E$126,0)),"")</f>
        <v/>
      </c>
      <c r="F179" s="106" t="str">
        <f>_xlfn.IFNA(INDEX('R5 XCO Kinchina'!$J$2:$J$126,MATCH(Men[[#This Row],[Rider]],'R5 XCO Kinchina'!$E$2:$E$126,0)),"")</f>
        <v/>
      </c>
      <c r="G179" s="106" t="str">
        <f>_xlfn.IFNA(INDEX('R6 XCO Flinders'!$J$2:$J$126,MATCH(Men[[#This Row],[Rider]],'R6 XCO Flinders'!$E$2:$E$126,0)),"")</f>
        <v/>
      </c>
      <c r="H179" s="106">
        <f>6-COUNTBLANK(Men[[#This Row],[R1 XCM O''Hal]:[R6 XCO Flinders]])</f>
        <v>1</v>
      </c>
      <c r="I179" s="106" cm="1">
        <f t="array" ref="I179">IF(Men[[#This Row],[Number of Rounds]]&lt;=5,SUM(IF(ISNA(B179:G179),0,B179:G179)),SUM(LARGE(B179:G179,{1,2,3,4,5})))</f>
        <v>210</v>
      </c>
      <c r="J179" s="28" cm="1">
        <f t="array" ref="J179">130-SUM(IF(I179&gt;$I$18:$I$205,1/COUNTIF($I$18:$I$205,$I$18:$I$205)))</f>
        <v>115</v>
      </c>
      <c r="K179" s="20"/>
      <c r="L179" s="1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ht="15.75" x14ac:dyDescent="0.25">
      <c r="A180" s="95" t="s">
        <v>900</v>
      </c>
      <c r="B180" s="106">
        <f>_xlfn.IFNA(INDEX('R1 XCM OHal'!$V$2:$V$90,MATCH(Men[[#This Row],[Rider]],'R1 XCM OHal'!$F$2:$F$90,0)),"")</f>
        <v>210</v>
      </c>
      <c r="C180" s="106" t="str">
        <f>_xlfn.IFNA(INDEX('R2 XCM Prospect'!$K$2:$K$115,MATCH(Men[[#This Row],[Rider]],'R2 XCM Prospect'!$F$2:$F$115,0)),"")</f>
        <v/>
      </c>
      <c r="D180" s="106" t="str">
        <f>_xlfn.IFNA(INDEX('R3 XCM Craigburn'!$K$2:$K$126,MATCH(Men[[#This Row],[Rider]],'R3 XCM Craigburn'!$E$2:$E$126,0)),"")</f>
        <v/>
      </c>
      <c r="E180" s="106" t="str">
        <f>_xlfn.IFNA(INDEX('R4 XCO Eagle'!$J$2:$J$126,MATCH(Men[[#This Row],[Rider]],'R4 XCO Eagle'!$E$2:$E$126,0)),"")</f>
        <v/>
      </c>
      <c r="F180" s="106" t="str">
        <f>_xlfn.IFNA(INDEX('R5 XCO Kinchina'!$J$2:$J$126,MATCH(Men[[#This Row],[Rider]],'R5 XCO Kinchina'!$E$2:$E$126,0)),"")</f>
        <v/>
      </c>
      <c r="G180" s="106" t="str">
        <f>_xlfn.IFNA(INDEX('R6 XCO Flinders'!$J$2:$J$126,MATCH(Men[[#This Row],[Rider]],'R6 XCO Flinders'!$E$2:$E$126,0)),"")</f>
        <v/>
      </c>
      <c r="H180" s="106">
        <f>6-COUNTBLANK(Men[[#This Row],[R1 XCM O''Hal]:[R6 XCO Flinders]])</f>
        <v>1</v>
      </c>
      <c r="I180" s="106" cm="1">
        <f t="array" ref="I180">IF(Men[[#This Row],[Number of Rounds]]&lt;=5,SUM(IF(ISNA(B180:G180),0,B180:G180)),SUM(LARGE(B180:G180,{1,2,3,4,5})))</f>
        <v>210</v>
      </c>
      <c r="J180" s="28" cm="1">
        <f t="array" ref="J180">130-SUM(IF(I180&gt;$I$18:$I$205,1/COUNTIF($I$18:$I$205,$I$18:$I$205)))</f>
        <v>115</v>
      </c>
      <c r="K180" s="20"/>
      <c r="L180" s="1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ht="15.75" x14ac:dyDescent="0.25">
      <c r="A181" s="95" t="s">
        <v>4065</v>
      </c>
      <c r="B181" s="106" t="str">
        <f>_xlfn.IFNA(INDEX('R1 XCM OHal'!$V$2:$V$90,MATCH(Men[[#This Row],[Rider]],'R1 XCM OHal'!$F$2:$F$90,0)),"")</f>
        <v/>
      </c>
      <c r="C181" s="106" t="str">
        <f>_xlfn.IFNA(INDEX('R2 XCM Prospect'!$K$2:$K$115,MATCH(Men[[#This Row],[Rider]],'R2 XCM Prospect'!$F$2:$F$115,0)),"")</f>
        <v/>
      </c>
      <c r="D181" s="106" t="str">
        <f>_xlfn.IFNA(INDEX('R3 XCM Craigburn'!$K$2:$K$126,MATCH(Men[[#This Row],[Rider]],'R3 XCM Craigburn'!$E$2:$E$126,0)),"")</f>
        <v/>
      </c>
      <c r="E181" s="106" t="str">
        <f>_xlfn.IFNA(INDEX('R4 XCO Eagle'!$J$2:$J$126,MATCH(Men[[#This Row],[Rider]],'R4 XCO Eagle'!$E$2:$E$126,0)),"")</f>
        <v/>
      </c>
      <c r="F181" s="106">
        <f>_xlfn.IFNA(INDEX('R5 XCO Kinchina'!$J$2:$J$126,MATCH(Men[[#This Row],[Rider]],'R5 XCO Kinchina'!$E$2:$E$126,0)),"")</f>
        <v>210</v>
      </c>
      <c r="G181" s="106" t="str">
        <f>_xlfn.IFNA(INDEX('R6 XCO Flinders'!$J$2:$J$126,MATCH(Men[[#This Row],[Rider]],'R6 XCO Flinders'!$E$2:$E$126,0)),"")</f>
        <v/>
      </c>
      <c r="H181" s="106">
        <f>6-COUNTBLANK(Men[[#This Row],[R1 XCM O''Hal]:[R6 XCO Flinders]])</f>
        <v>1</v>
      </c>
      <c r="I181" s="106" cm="1">
        <f t="array" ref="I181">IF(Men[[#This Row],[Number of Rounds]]&lt;=5,SUM(IF(ISNA(B181:G181),0,B181:G181)),SUM(LARGE(B181:G181,{1,2,3,4,5})))</f>
        <v>210</v>
      </c>
      <c r="J181" s="28" cm="1">
        <f t="array" ref="J181">130-SUM(IF(I181&gt;$I$18:$I$205,1/COUNTIF($I$18:$I$205,$I$18:$I$205)))</f>
        <v>115</v>
      </c>
      <c r="K181" s="20"/>
      <c r="L181" s="1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ht="15.75" x14ac:dyDescent="0.25">
      <c r="A182" s="95" t="s">
        <v>2864</v>
      </c>
      <c r="B182" s="106" t="str">
        <f>_xlfn.IFNA(INDEX('R1 XCM OHal'!$V$2:$V$90,MATCH(Men[[#This Row],[Rider]],'R1 XCM OHal'!$F$2:$F$90,0)),"")</f>
        <v/>
      </c>
      <c r="C182" s="106" t="str">
        <f>_xlfn.IFNA(INDEX('R2 XCM Prospect'!$K$2:$K$115,MATCH(Men[[#This Row],[Rider]],'R2 XCM Prospect'!$F$2:$F$115,0)),"")</f>
        <v/>
      </c>
      <c r="D182" s="106">
        <f>_xlfn.IFNA(INDEX('R3 XCM Craigburn'!$K$2:$K$126,MATCH(Men[[#This Row],[Rider]],'R3 XCM Craigburn'!$E$2:$E$126,0)),"")</f>
        <v>208</v>
      </c>
      <c r="E182" s="106" t="str">
        <f>_xlfn.IFNA(INDEX('R4 XCO Eagle'!$J$2:$J$126,MATCH(Men[[#This Row],[Rider]],'R4 XCO Eagle'!$E$2:$E$126,0)),"")</f>
        <v/>
      </c>
      <c r="F182" s="106" t="str">
        <f>_xlfn.IFNA(INDEX('R5 XCO Kinchina'!$J$2:$J$126,MATCH(Men[[#This Row],[Rider]],'R5 XCO Kinchina'!$E$2:$E$126,0)),"")</f>
        <v/>
      </c>
      <c r="G182" s="106" t="str">
        <f>_xlfn.IFNA(INDEX('R6 XCO Flinders'!$J$2:$J$126,MATCH(Men[[#This Row],[Rider]],'R6 XCO Flinders'!$E$2:$E$126,0)),"")</f>
        <v/>
      </c>
      <c r="H182" s="106">
        <f>6-COUNTBLANK(Men[[#This Row],[R1 XCM O''Hal]:[R6 XCO Flinders]])</f>
        <v>1</v>
      </c>
      <c r="I182" s="106" cm="1">
        <f t="array" ref="I182">IF(Men[[#This Row],[Number of Rounds]]&lt;=5,SUM(IF(ISNA(B182:G182),0,B182:G182)),SUM(LARGE(B182:G182,{1,2,3,4,5})))</f>
        <v>208</v>
      </c>
      <c r="J182" s="90" cm="1">
        <f t="array" ref="J182">130-SUM(IF(I182&gt;$I$18:$I$205,1/COUNTIF($I$18:$I$205,$I$18:$I$205)))</f>
        <v>116</v>
      </c>
      <c r="K182" s="20"/>
      <c r="L182" s="1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ht="15.75" x14ac:dyDescent="0.25">
      <c r="A183" s="95" t="s">
        <v>4204</v>
      </c>
      <c r="B183" s="106" t="str">
        <f>_xlfn.IFNA(INDEX('R1 XCM OHal'!$V$2:$V$90,MATCH(Men[[#This Row],[Rider]],'R1 XCM OHal'!$F$2:$F$90,0)),"")</f>
        <v/>
      </c>
      <c r="C183" s="106" t="str">
        <f>_xlfn.IFNA(INDEX('R2 XCM Prospect'!$K$2:$K$115,MATCH(Men[[#This Row],[Rider]],'R2 XCM Prospect'!$F$2:$F$115,0)),"")</f>
        <v/>
      </c>
      <c r="D183" s="106" t="str">
        <f>_xlfn.IFNA(INDEX('R3 XCM Craigburn'!$K$2:$K$126,MATCH(Men[[#This Row],[Rider]],'R3 XCM Craigburn'!$E$2:$E$126,0)),"")</f>
        <v/>
      </c>
      <c r="E183" s="106" t="str">
        <f>_xlfn.IFNA(INDEX('R4 XCO Eagle'!$J$2:$J$126,MATCH(Men[[#This Row],[Rider]],'R4 XCO Eagle'!$E$2:$E$126,0)),"")</f>
        <v/>
      </c>
      <c r="F183" s="106" t="str">
        <f>_xlfn.IFNA(INDEX('R5 XCO Kinchina'!$J$2:$J$126,MATCH(Men[[#This Row],[Rider]],'R5 XCO Kinchina'!$E$2:$E$126,0)),"")</f>
        <v/>
      </c>
      <c r="G183" s="106">
        <f>_xlfn.IFNA(INDEX('R6 XCO Flinders'!$J$2:$J$126,MATCH(Men[[#This Row],[Rider]],'R6 XCO Flinders'!$E$2:$E$126,0)),"")</f>
        <v>208</v>
      </c>
      <c r="H183" s="106">
        <f>6-COUNTBLANK(Men[[#This Row],[R1 XCM O''Hal]:[R6 XCO Flinders]])</f>
        <v>1</v>
      </c>
      <c r="I183" s="106" cm="1">
        <f t="array" ref="I183">IF(Men[[#This Row],[Number of Rounds]]&lt;=5,SUM(IF(ISNA(B183:G183),0,B183:G183)),SUM(LARGE(B183:G183,{1,2,3,4,5})))</f>
        <v>208</v>
      </c>
      <c r="J183" s="90" cm="1">
        <f t="array" ref="J183">130-SUM(IF(I183&gt;$I$18:$I$205,1/COUNTIF($I$18:$I$205,$I$18:$I$205)))</f>
        <v>116</v>
      </c>
      <c r="K183" s="20"/>
      <c r="L183" s="1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ht="15.75" x14ac:dyDescent="0.25">
      <c r="A184" s="95" t="s">
        <v>864</v>
      </c>
      <c r="B184" s="106">
        <f>_xlfn.IFNA(INDEX('R1 XCM OHal'!$V$2:$V$90,MATCH(Men[[#This Row],[Rider]],'R1 XCM OHal'!$F$2:$F$90,0)),"")</f>
        <v>208</v>
      </c>
      <c r="C184" s="106" t="str">
        <f>_xlfn.IFNA(INDEX('R2 XCM Prospect'!$K$2:$K$115,MATCH(Men[[#This Row],[Rider]],'R2 XCM Prospect'!$F$2:$F$115,0)),"")</f>
        <v/>
      </c>
      <c r="D184" s="106" t="str">
        <f>_xlfn.IFNA(INDEX('R3 XCM Craigburn'!$K$2:$K$126,MATCH(Men[[#This Row],[Rider]],'R3 XCM Craigburn'!$E$2:$E$126,0)),"")</f>
        <v/>
      </c>
      <c r="E184" s="106" t="str">
        <f>_xlfn.IFNA(INDEX('R4 XCO Eagle'!$J$2:$J$126,MATCH(Men[[#This Row],[Rider]],'R4 XCO Eagle'!$E$2:$E$126,0)),"")</f>
        <v/>
      </c>
      <c r="F184" s="106" t="str">
        <f>_xlfn.IFNA(INDEX('R5 XCO Kinchina'!$J$2:$J$126,MATCH(Men[[#This Row],[Rider]],'R5 XCO Kinchina'!$E$2:$E$126,0)),"")</f>
        <v/>
      </c>
      <c r="G184" s="106" t="str">
        <f>_xlfn.IFNA(INDEX('R6 XCO Flinders'!$J$2:$J$126,MATCH(Men[[#This Row],[Rider]],'R6 XCO Flinders'!$E$2:$E$126,0)),"")</f>
        <v/>
      </c>
      <c r="H184" s="106">
        <f>6-COUNTBLANK(Men[[#This Row],[R1 XCM O''Hal]:[R6 XCO Flinders]])</f>
        <v>1</v>
      </c>
      <c r="I184" s="106" cm="1">
        <f t="array" ref="I184">IF(Men[[#This Row],[Number of Rounds]]&lt;=5,SUM(IF(ISNA(B184:G184),0,B184:G184)),SUM(LARGE(B184:G184,{1,2,3,4,5})))</f>
        <v>208</v>
      </c>
      <c r="J184" s="90" cm="1">
        <f t="array" ref="J184">130-SUM(IF(I184&gt;$I$18:$I$205,1/COUNTIF($I$18:$I$205,$I$18:$I$205)))</f>
        <v>116</v>
      </c>
      <c r="K184" s="20"/>
      <c r="L184" s="1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ht="15.75" x14ac:dyDescent="0.25">
      <c r="A185" s="95" t="s">
        <v>1875</v>
      </c>
      <c r="B185" s="106" t="str">
        <f>_xlfn.IFNA(INDEX('R1 XCM OHal'!$V$2:$V$90,MATCH(Men[[#This Row],[Rider]],'R1 XCM OHal'!$F$2:$F$90,0)),"")</f>
        <v/>
      </c>
      <c r="C185" s="106">
        <f>_xlfn.IFNA(INDEX('R2 XCM Prospect'!$K$2:$K$115,MATCH(Men[[#This Row],[Rider]],'R2 XCM Prospect'!$F$2:$F$115,0)),"")</f>
        <v>208</v>
      </c>
      <c r="D185" s="106" t="str">
        <f>_xlfn.IFNA(INDEX('R3 XCM Craigburn'!$K$2:$K$126,MATCH(Men[[#This Row],[Rider]],'R3 XCM Craigburn'!$E$2:$E$126,0)),"")</f>
        <v/>
      </c>
      <c r="E185" s="106" t="str">
        <f>_xlfn.IFNA(INDEX('R4 XCO Eagle'!$J$2:$J$126,MATCH(Men[[#This Row],[Rider]],'R4 XCO Eagle'!$E$2:$E$126,0)),"")</f>
        <v/>
      </c>
      <c r="F185" s="106" t="str">
        <f>_xlfn.IFNA(INDEX('R5 XCO Kinchina'!$J$2:$J$126,MATCH(Men[[#This Row],[Rider]],'R5 XCO Kinchina'!$E$2:$E$126,0)),"")</f>
        <v/>
      </c>
      <c r="G185" s="106" t="str">
        <f>_xlfn.IFNA(INDEX('R6 XCO Flinders'!$J$2:$J$126,MATCH(Men[[#This Row],[Rider]],'R6 XCO Flinders'!$E$2:$E$126,0)),"")</f>
        <v/>
      </c>
      <c r="H185" s="106">
        <f>6-COUNTBLANK(Men[[#This Row],[R1 XCM O''Hal]:[R6 XCO Flinders]])</f>
        <v>1</v>
      </c>
      <c r="I185" s="106" cm="1">
        <f t="array" ref="I185">IF(Men[[#This Row],[Number of Rounds]]&lt;=5,SUM(IF(ISNA(B185:G185),0,B185:G185)),SUM(LARGE(B185:G185,{1,2,3,4,5})))</f>
        <v>208</v>
      </c>
      <c r="J185" s="90" cm="1">
        <f t="array" ref="J185">130-SUM(IF(I185&gt;$I$18:$I$205,1/COUNTIF($I$18:$I$205,$I$18:$I$205)))</f>
        <v>116</v>
      </c>
      <c r="K185" s="20"/>
      <c r="L185" s="1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ht="15.75" x14ac:dyDescent="0.25">
      <c r="A186" s="95" t="s">
        <v>4216</v>
      </c>
      <c r="B186" s="106" t="str">
        <f>_xlfn.IFNA(INDEX('R1 XCM OHal'!$V$2:$V$90,MATCH(Men[[#This Row],[Rider]],'R1 XCM OHal'!$F$2:$F$90,0)),"")</f>
        <v/>
      </c>
      <c r="C186" s="106" t="str">
        <f>_xlfn.IFNA(INDEX('R2 XCM Prospect'!$K$2:$K$115,MATCH(Men[[#This Row],[Rider]],'R2 XCM Prospect'!$F$2:$F$115,0)),"")</f>
        <v/>
      </c>
      <c r="D186" s="106" t="str">
        <f>_xlfn.IFNA(INDEX('R3 XCM Craigburn'!$K$2:$K$126,MATCH(Men[[#This Row],[Rider]],'R3 XCM Craigburn'!$E$2:$E$126,0)),"")</f>
        <v/>
      </c>
      <c r="E186" s="106" t="str">
        <f>_xlfn.IFNA(INDEX('R4 XCO Eagle'!$J$2:$J$126,MATCH(Men[[#This Row],[Rider]],'R4 XCO Eagle'!$E$2:$E$126,0)),"")</f>
        <v/>
      </c>
      <c r="F186" s="106" t="str">
        <f>_xlfn.IFNA(INDEX('R5 XCO Kinchina'!$J$2:$J$126,MATCH(Men[[#This Row],[Rider]],'R5 XCO Kinchina'!$E$2:$E$126,0)),"")</f>
        <v/>
      </c>
      <c r="G186" s="106">
        <f>_xlfn.IFNA(INDEX('R6 XCO Flinders'!$J$2:$J$126,MATCH(Men[[#This Row],[Rider]],'R6 XCO Flinders'!$E$2:$E$126,0)),"")</f>
        <v>204</v>
      </c>
      <c r="H186" s="106">
        <f>6-COUNTBLANK(Men[[#This Row],[R1 XCM O''Hal]:[R6 XCO Flinders]])</f>
        <v>1</v>
      </c>
      <c r="I186" s="106" cm="1">
        <f t="array" ref="I186">IF(Men[[#This Row],[Number of Rounds]]&lt;=5,SUM(IF(ISNA(B186:G186),0,B186:G186)),SUM(LARGE(B186:G186,{1,2,3,4,5})))</f>
        <v>204</v>
      </c>
      <c r="J186" s="90" cm="1">
        <f t="array" ref="J186">130-SUM(IF(I186&gt;$I$18:$I$205,1/COUNTIF($I$18:$I$205,$I$18:$I$205)))</f>
        <v>117</v>
      </c>
      <c r="K186" s="20"/>
      <c r="L186" s="1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ht="15.75" x14ac:dyDescent="0.25">
      <c r="A187" s="95" t="s">
        <v>4069</v>
      </c>
      <c r="B187" s="106" t="str">
        <f>_xlfn.IFNA(INDEX('R1 XCM OHal'!$V$2:$V$90,MATCH(Men[[#This Row],[Rider]],'R1 XCM OHal'!$F$2:$F$90,0)),"")</f>
        <v/>
      </c>
      <c r="C187" s="106" t="str">
        <f>_xlfn.IFNA(INDEX('R2 XCM Prospect'!$K$2:$K$115,MATCH(Men[[#This Row],[Rider]],'R2 XCM Prospect'!$F$2:$F$115,0)),"")</f>
        <v/>
      </c>
      <c r="D187" s="106" t="str">
        <f>_xlfn.IFNA(INDEX('R3 XCM Craigburn'!$K$2:$K$126,MATCH(Men[[#This Row],[Rider]],'R3 XCM Craigburn'!$E$2:$E$126,0)),"")</f>
        <v/>
      </c>
      <c r="E187" s="106" t="str">
        <f>_xlfn.IFNA(INDEX('R4 XCO Eagle'!$J$2:$J$126,MATCH(Men[[#This Row],[Rider]],'R4 XCO Eagle'!$E$2:$E$126,0)),"")</f>
        <v/>
      </c>
      <c r="F187" s="106">
        <f>_xlfn.IFNA(INDEX('R5 XCO Kinchina'!$J$2:$J$126,MATCH(Men[[#This Row],[Rider]],'R5 XCO Kinchina'!$E$2:$E$126,0)),"")</f>
        <v>204</v>
      </c>
      <c r="G187" s="106" t="str">
        <f>_xlfn.IFNA(INDEX('R6 XCO Flinders'!$J$2:$J$126,MATCH(Men[[#This Row],[Rider]],'R6 XCO Flinders'!$E$2:$E$126,0)),"")</f>
        <v/>
      </c>
      <c r="H187" s="106">
        <f>6-COUNTBLANK(Men[[#This Row],[R1 XCM O''Hal]:[R6 XCO Flinders]])</f>
        <v>1</v>
      </c>
      <c r="I187" s="106" cm="1">
        <f t="array" ref="I187">IF(Men[[#This Row],[Number of Rounds]]&lt;=5,SUM(IF(ISNA(B187:G187),0,B187:G187)),SUM(LARGE(B187:G187,{1,2,3,4,5})))</f>
        <v>204</v>
      </c>
      <c r="J187" s="90" cm="1">
        <f t="array" ref="J187">130-SUM(IF(I187&gt;$I$18:$I$205,1/COUNTIF($I$18:$I$205,$I$18:$I$205)))</f>
        <v>117</v>
      </c>
      <c r="K187" s="20"/>
      <c r="L187" s="1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ht="15.75" x14ac:dyDescent="0.25">
      <c r="A188" s="95" t="s">
        <v>1891</v>
      </c>
      <c r="B188" s="106" t="str">
        <f>_xlfn.IFNA(INDEX('R1 XCM OHal'!$V$2:$V$90,MATCH(Men[[#This Row],[Rider]],'R1 XCM OHal'!$F$2:$F$90,0)),"")</f>
        <v/>
      </c>
      <c r="C188" s="106">
        <f>_xlfn.IFNA(INDEX('R2 XCM Prospect'!$K$2:$K$115,MATCH(Men[[#This Row],[Rider]],'R2 XCM Prospect'!$F$2:$F$115,0)),"")</f>
        <v>204</v>
      </c>
      <c r="D188" s="106" t="str">
        <f>_xlfn.IFNA(INDEX('R3 XCM Craigburn'!$K$2:$K$126,MATCH(Men[[#This Row],[Rider]],'R3 XCM Craigburn'!$E$2:$E$126,0)),"")</f>
        <v/>
      </c>
      <c r="E188" s="106" t="str">
        <f>_xlfn.IFNA(INDEX('R4 XCO Eagle'!$J$2:$J$126,MATCH(Men[[#This Row],[Rider]],'R4 XCO Eagle'!$E$2:$E$126,0)),"")</f>
        <v/>
      </c>
      <c r="F188" s="106" t="str">
        <f>_xlfn.IFNA(INDEX('R5 XCO Kinchina'!$J$2:$J$126,MATCH(Men[[#This Row],[Rider]],'R5 XCO Kinchina'!$E$2:$E$126,0)),"")</f>
        <v/>
      </c>
      <c r="G188" s="106" t="str">
        <f>_xlfn.IFNA(INDEX('R6 XCO Flinders'!$J$2:$J$126,MATCH(Men[[#This Row],[Rider]],'R6 XCO Flinders'!$E$2:$E$126,0)),"")</f>
        <v/>
      </c>
      <c r="H188" s="106">
        <f>6-COUNTBLANK(Men[[#This Row],[R1 XCM O''Hal]:[R6 XCO Flinders]])</f>
        <v>1</v>
      </c>
      <c r="I188" s="106" cm="1">
        <f t="array" ref="I188">IF(Men[[#This Row],[Number of Rounds]]&lt;=5,SUM(IF(ISNA(B188:G188),0,B188:G188)),SUM(LARGE(B188:G188,{1,2,3,4,5})))</f>
        <v>204</v>
      </c>
      <c r="J188" s="90" cm="1">
        <f t="array" ref="J188">130-SUM(IF(I188&gt;$I$18:$I$205,1/COUNTIF($I$18:$I$205,$I$18:$I$205)))</f>
        <v>117</v>
      </c>
      <c r="K188" s="20"/>
      <c r="L188" s="1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ht="15.75" x14ac:dyDescent="0.25">
      <c r="A189" s="95" t="s">
        <v>4217</v>
      </c>
      <c r="B189" s="106" t="str">
        <f>_xlfn.IFNA(INDEX('R1 XCM OHal'!$V$2:$V$90,MATCH(Men[[#This Row],[Rider]],'R1 XCM OHal'!$F$2:$F$90,0)),"")</f>
        <v/>
      </c>
      <c r="C189" s="106" t="str">
        <f>_xlfn.IFNA(INDEX('R2 XCM Prospect'!$K$2:$K$115,MATCH(Men[[#This Row],[Rider]],'R2 XCM Prospect'!$F$2:$F$115,0)),"")</f>
        <v/>
      </c>
      <c r="D189" s="106" t="str">
        <f>_xlfn.IFNA(INDEX('R3 XCM Craigburn'!$K$2:$K$126,MATCH(Men[[#This Row],[Rider]],'R3 XCM Craigburn'!$E$2:$E$126,0)),"")</f>
        <v/>
      </c>
      <c r="E189" s="106" t="str">
        <f>_xlfn.IFNA(INDEX('R4 XCO Eagle'!$J$2:$J$126,MATCH(Men[[#This Row],[Rider]],'R4 XCO Eagle'!$E$2:$E$126,0)),"")</f>
        <v/>
      </c>
      <c r="F189" s="106" t="str">
        <f>_xlfn.IFNA(INDEX('R5 XCO Kinchina'!$J$2:$J$126,MATCH(Men[[#This Row],[Rider]],'R5 XCO Kinchina'!$E$2:$E$126,0)),"")</f>
        <v/>
      </c>
      <c r="G189" s="106">
        <f>_xlfn.IFNA(INDEX('R6 XCO Flinders'!$J$2:$J$126,MATCH(Men[[#This Row],[Rider]],'R6 XCO Flinders'!$E$2:$E$126,0)),"")</f>
        <v>198</v>
      </c>
      <c r="H189" s="106">
        <f>6-COUNTBLANK(Men[[#This Row],[R1 XCM O''Hal]:[R6 XCO Flinders]])</f>
        <v>1</v>
      </c>
      <c r="I189" s="106" cm="1">
        <f t="array" ref="I189">IF(Men[[#This Row],[Number of Rounds]]&lt;=5,SUM(IF(ISNA(B189:G189),0,B189:G189)),SUM(LARGE(B189:G189,{1,2,3,4,5})))</f>
        <v>198</v>
      </c>
      <c r="J189" s="90" cm="1">
        <f t="array" ref="J189">130-SUM(IF(I189&gt;$I$18:$I$205,1/COUNTIF($I$18:$I$205,$I$18:$I$205)))</f>
        <v>118</v>
      </c>
      <c r="K189" s="20"/>
      <c r="L189" s="1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ht="15.75" x14ac:dyDescent="0.25">
      <c r="A190" s="95" t="s">
        <v>902</v>
      </c>
      <c r="B190" s="106">
        <f>_xlfn.IFNA(INDEX('R1 XCM OHal'!$V$2:$V$90,MATCH(Men[[#This Row],[Rider]],'R1 XCM OHal'!$F$2:$F$90,0)),"")</f>
        <v>198</v>
      </c>
      <c r="C190" s="106" t="str">
        <f>_xlfn.IFNA(INDEX('R2 XCM Prospect'!$K$2:$K$115,MATCH(Men[[#This Row],[Rider]],'R2 XCM Prospect'!$F$2:$F$115,0)),"")</f>
        <v/>
      </c>
      <c r="D190" s="106" t="str">
        <f>_xlfn.IFNA(INDEX('R3 XCM Craigburn'!$K$2:$K$126,MATCH(Men[[#This Row],[Rider]],'R3 XCM Craigburn'!$E$2:$E$126,0)),"")</f>
        <v/>
      </c>
      <c r="E190" s="106" t="str">
        <f>_xlfn.IFNA(INDEX('R4 XCO Eagle'!$J$2:$J$126,MATCH(Men[[#This Row],[Rider]],'R4 XCO Eagle'!$E$2:$E$126,0)),"")</f>
        <v/>
      </c>
      <c r="F190" s="106" t="str">
        <f>_xlfn.IFNA(INDEX('R5 XCO Kinchina'!$J$2:$J$126,MATCH(Men[[#This Row],[Rider]],'R5 XCO Kinchina'!$E$2:$E$126,0)),"")</f>
        <v/>
      </c>
      <c r="G190" s="106" t="str">
        <f>_xlfn.IFNA(INDEX('R6 XCO Flinders'!$J$2:$J$126,MATCH(Men[[#This Row],[Rider]],'R6 XCO Flinders'!$E$2:$E$126,0)),"")</f>
        <v/>
      </c>
      <c r="H190" s="106">
        <f>6-COUNTBLANK(Men[[#This Row],[R1 XCM O''Hal]:[R6 XCO Flinders]])</f>
        <v>1</v>
      </c>
      <c r="I190" s="106" cm="1">
        <f t="array" ref="I190">IF(Men[[#This Row],[Number of Rounds]]&lt;=5,SUM(IF(ISNA(B190:G190),0,B190:G190)),SUM(LARGE(B190:G190,{1,2,3,4,5})))</f>
        <v>198</v>
      </c>
      <c r="J190" s="90" cm="1">
        <f t="array" ref="J190">130-SUM(IF(I190&gt;$I$18:$I$205,1/COUNTIF($I$18:$I$205,$I$18:$I$205)))</f>
        <v>118</v>
      </c>
      <c r="K190" s="20"/>
      <c r="L190" s="1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ht="15.75" x14ac:dyDescent="0.25">
      <c r="A191" s="95" t="s">
        <v>882</v>
      </c>
      <c r="B191" s="106">
        <f>_xlfn.IFNA(INDEX('R1 XCM OHal'!$V$2:$V$90,MATCH(Men[[#This Row],[Rider]],'R1 XCM OHal'!$F$2:$F$90,0)),"")</f>
        <v>196</v>
      </c>
      <c r="C191" s="106" t="str">
        <f>_xlfn.IFNA(INDEX('R2 XCM Prospect'!$K$2:$K$115,MATCH(Men[[#This Row],[Rider]],'R2 XCM Prospect'!$F$2:$F$115,0)),"")</f>
        <v/>
      </c>
      <c r="D191" s="106" t="str">
        <f>_xlfn.IFNA(INDEX('R3 XCM Craigburn'!$K$2:$K$126,MATCH(Men[[#This Row],[Rider]],'R3 XCM Craigburn'!$E$2:$E$126,0)),"")</f>
        <v/>
      </c>
      <c r="E191" s="106" t="str">
        <f>_xlfn.IFNA(INDEX('R4 XCO Eagle'!$J$2:$J$126,MATCH(Men[[#This Row],[Rider]],'R4 XCO Eagle'!$E$2:$E$126,0)),"")</f>
        <v/>
      </c>
      <c r="F191" s="106" t="str">
        <f>_xlfn.IFNA(INDEX('R5 XCO Kinchina'!$J$2:$J$126,MATCH(Men[[#This Row],[Rider]],'R5 XCO Kinchina'!$E$2:$E$126,0)),"")</f>
        <v/>
      </c>
      <c r="G191" s="106" t="str">
        <f>_xlfn.IFNA(INDEX('R6 XCO Flinders'!$J$2:$J$126,MATCH(Men[[#This Row],[Rider]],'R6 XCO Flinders'!$E$2:$E$126,0)),"")</f>
        <v/>
      </c>
      <c r="H191" s="106">
        <f>6-COUNTBLANK(Men[[#This Row],[R1 XCM O''Hal]:[R6 XCO Flinders]])</f>
        <v>1</v>
      </c>
      <c r="I191" s="106" cm="1">
        <f t="array" ref="I191">IF(Men[[#This Row],[Number of Rounds]]&lt;=5,SUM(IF(ISNA(B191:G191),0,B191:G191)),SUM(LARGE(B191:G191,{1,2,3,4,5})))</f>
        <v>196</v>
      </c>
      <c r="J191" s="90" cm="1">
        <f t="array" ref="J191">130-SUM(IF(I191&gt;$I$18:$I$205,1/COUNTIF($I$18:$I$205,$I$18:$I$205)))</f>
        <v>119</v>
      </c>
      <c r="K191" s="20"/>
      <c r="L191" s="1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AG191" s="20"/>
      <c r="AH191" s="20"/>
      <c r="AI191" s="20"/>
    </row>
    <row r="192" spans="1:35" ht="15.75" x14ac:dyDescent="0.25">
      <c r="A192" s="95" t="s">
        <v>2888</v>
      </c>
      <c r="B192" s="106" t="str">
        <f>_xlfn.IFNA(INDEX('R1 XCM OHal'!$V$2:$V$90,MATCH(Men[[#This Row],[Rider]],'R1 XCM OHal'!$F$2:$F$90,0)),"")</f>
        <v/>
      </c>
      <c r="C192" s="106" t="str">
        <f>_xlfn.IFNA(INDEX('R2 XCM Prospect'!$K$2:$K$115,MATCH(Men[[#This Row],[Rider]],'R2 XCM Prospect'!$F$2:$F$115,0)),"")</f>
        <v/>
      </c>
      <c r="D192" s="106">
        <f>_xlfn.IFNA(INDEX('R3 XCM Craigburn'!$K$2:$K$126,MATCH(Men[[#This Row],[Rider]],'R3 XCM Craigburn'!$E$2:$E$126,0)),"")</f>
        <v>192</v>
      </c>
      <c r="E192" s="106" t="str">
        <f>_xlfn.IFNA(INDEX('R4 XCO Eagle'!$J$2:$J$126,MATCH(Men[[#This Row],[Rider]],'R4 XCO Eagle'!$E$2:$E$126,0)),"")</f>
        <v/>
      </c>
      <c r="F192" s="106" t="str">
        <f>_xlfn.IFNA(INDEX('R5 XCO Kinchina'!$J$2:$J$126,MATCH(Men[[#This Row],[Rider]],'R5 XCO Kinchina'!$E$2:$E$126,0)),"")</f>
        <v/>
      </c>
      <c r="G192" s="106" t="str">
        <f>_xlfn.IFNA(INDEX('R6 XCO Flinders'!$J$2:$J$126,MATCH(Men[[#This Row],[Rider]],'R6 XCO Flinders'!$E$2:$E$126,0)),"")</f>
        <v/>
      </c>
      <c r="H192" s="106">
        <f>6-COUNTBLANK(Men[[#This Row],[R1 XCM O''Hal]:[R6 XCO Flinders]])</f>
        <v>1</v>
      </c>
      <c r="I192" s="106" cm="1">
        <f t="array" ref="I192">IF(Men[[#This Row],[Number of Rounds]]&lt;=5,SUM(IF(ISNA(B192:G192),0,B192:G192)),SUM(LARGE(B192:G192,{1,2,3,4,5})))</f>
        <v>192</v>
      </c>
      <c r="J192" s="90" cm="1">
        <f t="array" ref="J192">130-SUM(IF(I192&gt;$I$18:$I$205,1/COUNTIF($I$18:$I$205,$I$18:$I$205)))</f>
        <v>120</v>
      </c>
      <c r="K192" s="20"/>
      <c r="L192" s="19"/>
      <c r="M192" s="20"/>
      <c r="N192" s="20"/>
      <c r="O192" s="20"/>
      <c r="P192" s="20"/>
      <c r="Q192" s="20"/>
      <c r="R192" s="20"/>
      <c r="S192" s="20"/>
      <c r="T192" s="20"/>
      <c r="U192" s="20"/>
      <c r="V192" s="20"/>
    </row>
    <row r="193" spans="1:22" ht="15.75" x14ac:dyDescent="0.25">
      <c r="A193" s="95" t="s">
        <v>1877</v>
      </c>
      <c r="B193" s="106" t="str">
        <f>_xlfn.IFNA(INDEX('R1 XCM OHal'!$V$2:$V$90,MATCH(Men[[#This Row],[Rider]],'R1 XCM OHal'!$F$2:$F$90,0)),"")</f>
        <v/>
      </c>
      <c r="C193" s="106">
        <f>_xlfn.IFNA(INDEX('R2 XCM Prospect'!$K$2:$K$115,MATCH(Men[[#This Row],[Rider]],'R2 XCM Prospect'!$F$2:$F$115,0)),"")</f>
        <v>192</v>
      </c>
      <c r="D193" s="106" t="str">
        <f>_xlfn.IFNA(INDEX('R3 XCM Craigburn'!$K$2:$K$126,MATCH(Men[[#This Row],[Rider]],'R3 XCM Craigburn'!$E$2:$E$126,0)),"")</f>
        <v/>
      </c>
      <c r="E193" s="106" t="str">
        <f>_xlfn.IFNA(INDEX('R4 XCO Eagle'!$J$2:$J$126,MATCH(Men[[#This Row],[Rider]],'R4 XCO Eagle'!$E$2:$E$126,0)),"")</f>
        <v/>
      </c>
      <c r="F193" s="106" t="str">
        <f>_xlfn.IFNA(INDEX('R5 XCO Kinchina'!$J$2:$J$126,MATCH(Men[[#This Row],[Rider]],'R5 XCO Kinchina'!$E$2:$E$126,0)),"")</f>
        <v/>
      </c>
      <c r="G193" s="106" t="str">
        <f>_xlfn.IFNA(INDEX('R6 XCO Flinders'!$J$2:$J$126,MATCH(Men[[#This Row],[Rider]],'R6 XCO Flinders'!$E$2:$E$126,0)),"")</f>
        <v/>
      </c>
      <c r="H193" s="106">
        <f>6-COUNTBLANK(Men[[#This Row],[R1 XCM O''Hal]:[R6 XCO Flinders]])</f>
        <v>1</v>
      </c>
      <c r="I193" s="106" cm="1">
        <f t="array" ref="I193">IF(Men[[#This Row],[Number of Rounds]]&lt;=5,SUM(IF(ISNA(B193:G193),0,B193:G193)),SUM(LARGE(B193:G193,{1,2,3,4,5})))</f>
        <v>192</v>
      </c>
      <c r="J193" s="90" cm="1">
        <f t="array" ref="J193">130-SUM(IF(I193&gt;$I$18:$I$205,1/COUNTIF($I$18:$I$205,$I$18:$I$205)))</f>
        <v>120</v>
      </c>
      <c r="K193" s="20"/>
      <c r="L193" s="19"/>
      <c r="M193" s="20"/>
      <c r="N193" s="20"/>
      <c r="O193" s="20"/>
      <c r="P193" s="20"/>
      <c r="Q193" s="20"/>
      <c r="R193" s="20"/>
      <c r="S193" s="20"/>
      <c r="T193" s="20"/>
      <c r="U193" s="20"/>
      <c r="V193" s="20"/>
    </row>
    <row r="194" spans="1:22" ht="15.75" x14ac:dyDescent="0.25">
      <c r="A194" s="95" t="s">
        <v>3430</v>
      </c>
      <c r="B194" s="106" t="str">
        <f>_xlfn.IFNA(INDEX('R1 XCM OHal'!$V$2:$V$90,MATCH(Men[[#This Row],[Rider]],'R1 XCM OHal'!$F$2:$F$90,0)),"")</f>
        <v/>
      </c>
      <c r="C194" s="106" t="str">
        <f>_xlfn.IFNA(INDEX('R2 XCM Prospect'!$K$2:$K$115,MATCH(Men[[#This Row],[Rider]],'R2 XCM Prospect'!$F$2:$F$115,0)),"")</f>
        <v/>
      </c>
      <c r="D194" s="106" t="str">
        <f>_xlfn.IFNA(INDEX('R3 XCM Craigburn'!$K$2:$K$126,MATCH(Men[[#This Row],[Rider]],'R3 XCM Craigburn'!$E$2:$E$126,0)),"")</f>
        <v/>
      </c>
      <c r="E194" s="106">
        <f>_xlfn.IFNA(INDEX('R4 XCO Eagle'!$J$2:$J$126,MATCH(Men[[#This Row],[Rider]],'R4 XCO Eagle'!$E$2:$E$126,0)),"")</f>
        <v>192</v>
      </c>
      <c r="F194" s="106" t="str">
        <f>_xlfn.IFNA(INDEX('R5 XCO Kinchina'!$J$2:$J$126,MATCH(Men[[#This Row],[Rider]],'R5 XCO Kinchina'!$E$2:$E$126,0)),"")</f>
        <v/>
      </c>
      <c r="G194" s="106" t="str">
        <f>_xlfn.IFNA(INDEX('R6 XCO Flinders'!$J$2:$J$126,MATCH(Men[[#This Row],[Rider]],'R6 XCO Flinders'!$E$2:$E$126,0)),"")</f>
        <v/>
      </c>
      <c r="H194" s="106">
        <f>6-COUNTBLANK(Men[[#This Row],[R1 XCM O''Hal]:[R6 XCO Flinders]])</f>
        <v>1</v>
      </c>
      <c r="I194" s="106" cm="1">
        <f t="array" ref="I194">IF(Men[[#This Row],[Number of Rounds]]&lt;=5,SUM(IF(ISNA(B194:G194),0,B194:G194)),SUM(LARGE(B194:G194,{1,2,3,4,5})))</f>
        <v>192</v>
      </c>
      <c r="J194" s="28" cm="1">
        <f t="array" ref="J194">130-SUM(IF(I194&gt;$I$18:$I$205,1/COUNTIF($I$18:$I$205,$I$18:$I$205)))</f>
        <v>120</v>
      </c>
      <c r="K194" s="20"/>
      <c r="L194" s="19"/>
      <c r="M194" s="20"/>
      <c r="N194" s="20"/>
      <c r="O194" s="20"/>
      <c r="P194" s="20"/>
      <c r="Q194" s="20"/>
      <c r="R194" s="20"/>
      <c r="S194" s="20"/>
      <c r="T194" s="20"/>
      <c r="U194" s="20"/>
      <c r="V194" s="20"/>
    </row>
    <row r="195" spans="1:22" ht="15.75" x14ac:dyDescent="0.25">
      <c r="A195" s="95" t="s">
        <v>883</v>
      </c>
      <c r="B195" s="106">
        <f>_xlfn.IFNA(INDEX('R1 XCM OHal'!$V$2:$V$90,MATCH(Men[[#This Row],[Rider]],'R1 XCM OHal'!$F$2:$F$90,0)),"")</f>
        <v>189</v>
      </c>
      <c r="C195" s="106" t="str">
        <f>_xlfn.IFNA(INDEX('R2 XCM Prospect'!$K$2:$K$115,MATCH(Men[[#This Row],[Rider]],'R2 XCM Prospect'!$F$2:$F$115,0)),"")</f>
        <v/>
      </c>
      <c r="D195" s="106" t="str">
        <f>_xlfn.IFNA(INDEX('R3 XCM Craigburn'!$K$2:$K$126,MATCH(Men[[#This Row],[Rider]],'R3 XCM Craigburn'!$E$2:$E$126,0)),"")</f>
        <v/>
      </c>
      <c r="E195" s="106" t="str">
        <f>_xlfn.IFNA(INDEX('R4 XCO Eagle'!$J$2:$J$126,MATCH(Men[[#This Row],[Rider]],'R4 XCO Eagle'!$E$2:$E$126,0)),"")</f>
        <v/>
      </c>
      <c r="F195" s="106" t="str">
        <f>_xlfn.IFNA(INDEX('R5 XCO Kinchina'!$J$2:$J$126,MATCH(Men[[#This Row],[Rider]],'R5 XCO Kinchina'!$E$2:$E$126,0)),"")</f>
        <v/>
      </c>
      <c r="G195" s="106" t="str">
        <f>_xlfn.IFNA(INDEX('R6 XCO Flinders'!$J$2:$J$126,MATCH(Men[[#This Row],[Rider]],'R6 XCO Flinders'!$E$2:$E$126,0)),"")</f>
        <v/>
      </c>
      <c r="H195" s="106">
        <f>6-COUNTBLANK(Men[[#This Row],[R1 XCM O''Hal]:[R6 XCO Flinders]])</f>
        <v>1</v>
      </c>
      <c r="I195" s="106" cm="1">
        <f t="array" ref="I195">IF(Men[[#This Row],[Number of Rounds]]&lt;=5,SUM(IF(ISNA(B195:G195),0,B195:G195)),SUM(LARGE(B195:G195,{1,2,3,4,5})))</f>
        <v>189</v>
      </c>
      <c r="J195" s="28" cm="1">
        <f t="array" ref="J195">130-SUM(IF(I195&gt;$I$18:$I$205,1/COUNTIF($I$18:$I$205,$I$18:$I$205)))</f>
        <v>121</v>
      </c>
      <c r="K195" s="20"/>
      <c r="L195" s="19"/>
      <c r="M195" s="20"/>
      <c r="N195" s="20"/>
      <c r="O195" s="20"/>
      <c r="P195" s="20"/>
      <c r="Q195" s="20"/>
      <c r="R195" s="20"/>
      <c r="S195" s="20"/>
      <c r="T195" s="20"/>
      <c r="U195" s="20"/>
      <c r="V195" s="20"/>
    </row>
    <row r="196" spans="1:22" ht="15.75" x14ac:dyDescent="0.25">
      <c r="A196" s="95" t="s">
        <v>1878</v>
      </c>
      <c r="B196" s="106" t="str">
        <f>_xlfn.IFNA(INDEX('R1 XCM OHal'!$V$2:$V$90,MATCH(Men[[#This Row],[Rider]],'R1 XCM OHal'!$F$2:$F$90,0)),"")</f>
        <v/>
      </c>
      <c r="C196" s="106">
        <f>_xlfn.IFNA(INDEX('R2 XCM Prospect'!$K$2:$K$115,MATCH(Men[[#This Row],[Rider]],'R2 XCM Prospect'!$F$2:$F$115,0)),"")</f>
        <v>188</v>
      </c>
      <c r="D196" s="106" t="str">
        <f>_xlfn.IFNA(INDEX('R3 XCM Craigburn'!$K$2:$K$126,MATCH(Men[[#This Row],[Rider]],'R3 XCM Craigburn'!$E$2:$E$126,0)),"")</f>
        <v/>
      </c>
      <c r="E196" s="106" t="str">
        <f>_xlfn.IFNA(INDEX('R4 XCO Eagle'!$J$2:$J$126,MATCH(Men[[#This Row],[Rider]],'R4 XCO Eagle'!$E$2:$E$126,0)),"")</f>
        <v/>
      </c>
      <c r="F196" s="106" t="str">
        <f>_xlfn.IFNA(INDEX('R5 XCO Kinchina'!$J$2:$J$126,MATCH(Men[[#This Row],[Rider]],'R5 XCO Kinchina'!$E$2:$E$126,0)),"")</f>
        <v/>
      </c>
      <c r="G196" s="106" t="str">
        <f>_xlfn.IFNA(INDEX('R6 XCO Flinders'!$J$2:$J$126,MATCH(Men[[#This Row],[Rider]],'R6 XCO Flinders'!$E$2:$E$126,0)),"")</f>
        <v/>
      </c>
      <c r="H196" s="106">
        <f>6-COUNTBLANK(Men[[#This Row],[R1 XCM O''Hal]:[R6 XCO Flinders]])</f>
        <v>1</v>
      </c>
      <c r="I196" s="106" cm="1">
        <f t="array" ref="I196">IF(Men[[#This Row],[Number of Rounds]]&lt;=5,SUM(IF(ISNA(B196:G196),0,B196:G196)),SUM(LARGE(B196:G196,{1,2,3,4,5})))</f>
        <v>188</v>
      </c>
      <c r="J196" s="28" cm="1">
        <f t="array" ref="J196">130-SUM(IF(I196&gt;$I$18:$I$205,1/COUNTIF($I$18:$I$205,$I$18:$I$205)))</f>
        <v>122</v>
      </c>
      <c r="K196" s="20"/>
      <c r="L196" s="19"/>
      <c r="M196" s="20"/>
      <c r="N196" s="20"/>
      <c r="O196" s="20"/>
      <c r="P196" s="20"/>
      <c r="Q196" s="20"/>
      <c r="R196" s="20"/>
      <c r="S196" s="20"/>
      <c r="T196" s="20"/>
      <c r="U196" s="20"/>
      <c r="V196" s="20"/>
    </row>
    <row r="197" spans="1:22" ht="15.75" x14ac:dyDescent="0.25">
      <c r="A197" s="95" t="s">
        <v>4070</v>
      </c>
      <c r="B197" s="106" t="str">
        <f>_xlfn.IFNA(INDEX('R1 XCM OHal'!$V$2:$V$90,MATCH(Men[[#This Row],[Rider]],'R1 XCM OHal'!$F$2:$F$90,0)),"")</f>
        <v/>
      </c>
      <c r="C197" s="106" t="str">
        <f>_xlfn.IFNA(INDEX('R2 XCM Prospect'!$K$2:$K$115,MATCH(Men[[#This Row],[Rider]],'R2 XCM Prospect'!$F$2:$F$115,0)),"")</f>
        <v/>
      </c>
      <c r="D197" s="106" t="str">
        <f>_xlfn.IFNA(INDEX('R3 XCM Craigburn'!$K$2:$K$126,MATCH(Men[[#This Row],[Rider]],'R3 XCM Craigburn'!$E$2:$E$126,0)),"")</f>
        <v/>
      </c>
      <c r="E197" s="106" t="str">
        <f>_xlfn.IFNA(INDEX('R4 XCO Eagle'!$J$2:$J$126,MATCH(Men[[#This Row],[Rider]],'R4 XCO Eagle'!$E$2:$E$126,0)),"")</f>
        <v/>
      </c>
      <c r="F197" s="106">
        <f>_xlfn.IFNA(INDEX('R5 XCO Kinchina'!$J$2:$J$126,MATCH(Men[[#This Row],[Rider]],'R5 XCO Kinchina'!$E$2:$E$126,0)),"")</f>
        <v>186</v>
      </c>
      <c r="G197" s="106" t="str">
        <f>_xlfn.IFNA(INDEX('R6 XCO Flinders'!$J$2:$J$126,MATCH(Men[[#This Row],[Rider]],'R6 XCO Flinders'!$E$2:$E$126,0)),"")</f>
        <v/>
      </c>
      <c r="H197" s="106">
        <f>6-COUNTBLANK(Men[[#This Row],[R1 XCM O''Hal]:[R6 XCO Flinders]])</f>
        <v>1</v>
      </c>
      <c r="I197" s="106" cm="1">
        <f t="array" ref="I197">IF(Men[[#This Row],[Number of Rounds]]&lt;=5,SUM(IF(ISNA(B197:G197),0,B197:G197)),SUM(LARGE(B197:G197,{1,2,3,4,5})))</f>
        <v>186</v>
      </c>
      <c r="J197" s="28" cm="1">
        <f t="array" ref="J197">130-SUM(IF(I197&gt;$I$18:$I$205,1/COUNTIF($I$18:$I$205,$I$18:$I$205)))</f>
        <v>123</v>
      </c>
      <c r="K197" s="20"/>
      <c r="L197" s="19"/>
      <c r="M197" s="20"/>
      <c r="N197" s="20"/>
      <c r="O197" s="20"/>
      <c r="P197" s="20"/>
      <c r="Q197" s="20"/>
      <c r="R197" s="20"/>
      <c r="S197" s="20"/>
      <c r="T197" s="20"/>
      <c r="U197" s="20"/>
      <c r="V197" s="20"/>
    </row>
    <row r="198" spans="1:22" ht="15.75" x14ac:dyDescent="0.25">
      <c r="A198" s="95" t="s">
        <v>2889</v>
      </c>
      <c r="B198" s="106" t="str">
        <f>_xlfn.IFNA(INDEX('R1 XCM OHal'!$V$2:$V$90,MATCH(Men[[#This Row],[Rider]],'R1 XCM OHal'!$F$2:$F$90,0)),"")</f>
        <v/>
      </c>
      <c r="C198" s="106" t="str">
        <f>_xlfn.IFNA(INDEX('R2 XCM Prospect'!$K$2:$K$115,MATCH(Men[[#This Row],[Rider]],'R2 XCM Prospect'!$F$2:$F$115,0)),"")</f>
        <v/>
      </c>
      <c r="D198" s="106">
        <f>_xlfn.IFNA(INDEX('R3 XCM Craigburn'!$K$2:$K$126,MATCH(Men[[#This Row],[Rider]],'R3 XCM Craigburn'!$E$2:$E$126,0)),"")</f>
        <v>186</v>
      </c>
      <c r="E198" s="106" t="str">
        <f>_xlfn.IFNA(INDEX('R4 XCO Eagle'!$J$2:$J$126,MATCH(Men[[#This Row],[Rider]],'R4 XCO Eagle'!$E$2:$E$126,0)),"")</f>
        <v/>
      </c>
      <c r="F198" s="106" t="str">
        <f>_xlfn.IFNA(INDEX('R5 XCO Kinchina'!$J$2:$J$126,MATCH(Men[[#This Row],[Rider]],'R5 XCO Kinchina'!$E$2:$E$126,0)),"")</f>
        <v/>
      </c>
      <c r="G198" s="106" t="str">
        <f>_xlfn.IFNA(INDEX('R6 XCO Flinders'!$J$2:$J$126,MATCH(Men[[#This Row],[Rider]],'R6 XCO Flinders'!$E$2:$E$126,0)),"")</f>
        <v/>
      </c>
      <c r="H198" s="106">
        <f>6-COUNTBLANK(Men[[#This Row],[R1 XCM O''Hal]:[R6 XCO Flinders]])</f>
        <v>1</v>
      </c>
      <c r="I198" s="106" cm="1">
        <f t="array" ref="I198">IF(Men[[#This Row],[Number of Rounds]]&lt;=5,SUM(IF(ISNA(B198:G198),0,B198:G198)),SUM(LARGE(B198:G198,{1,2,3,4,5})))</f>
        <v>186</v>
      </c>
      <c r="J198" s="28" cm="1">
        <f t="array" ref="J198">130-SUM(IF(I198&gt;$I$18:$I$205,1/COUNTIF($I$18:$I$205,$I$18:$I$205)))</f>
        <v>123</v>
      </c>
      <c r="K198" s="20"/>
      <c r="L198" s="19"/>
      <c r="M198" s="20"/>
      <c r="N198" s="20"/>
      <c r="O198" s="20"/>
      <c r="P198" s="20"/>
      <c r="Q198" s="20"/>
      <c r="R198" s="20"/>
      <c r="S198" s="20"/>
      <c r="T198" s="20"/>
      <c r="U198" s="20"/>
      <c r="V198" s="20"/>
    </row>
    <row r="199" spans="1:22" ht="15.75" x14ac:dyDescent="0.25">
      <c r="A199" s="95" t="s">
        <v>4208</v>
      </c>
      <c r="B199" s="106" t="str">
        <f>_xlfn.IFNA(INDEX('R1 XCM OHal'!$V$2:$V$90,MATCH(Men[[#This Row],[Rider]],'R1 XCM OHal'!$F$2:$F$90,0)),"")</f>
        <v/>
      </c>
      <c r="C199" s="106" t="str">
        <f>_xlfn.IFNA(INDEX('R2 XCM Prospect'!$K$2:$K$115,MATCH(Men[[#This Row],[Rider]],'R2 XCM Prospect'!$F$2:$F$115,0)),"")</f>
        <v/>
      </c>
      <c r="D199" s="106" t="str">
        <f>_xlfn.IFNA(INDEX('R3 XCM Craigburn'!$K$2:$K$126,MATCH(Men[[#This Row],[Rider]],'R3 XCM Craigburn'!$E$2:$E$126,0)),"")</f>
        <v/>
      </c>
      <c r="E199" s="106" t="str">
        <f>_xlfn.IFNA(INDEX('R4 XCO Eagle'!$J$2:$J$126,MATCH(Men[[#This Row],[Rider]],'R4 XCO Eagle'!$E$2:$E$126,0)),"")</f>
        <v/>
      </c>
      <c r="F199" s="106" t="str">
        <f>_xlfn.IFNA(INDEX('R5 XCO Kinchina'!$J$2:$J$126,MATCH(Men[[#This Row],[Rider]],'R5 XCO Kinchina'!$E$2:$E$126,0)),"")</f>
        <v/>
      </c>
      <c r="G199" s="106">
        <f>_xlfn.IFNA(INDEX('R6 XCO Flinders'!$J$2:$J$126,MATCH(Men[[#This Row],[Rider]],'R6 XCO Flinders'!$E$2:$E$126,0)),"")</f>
        <v>175</v>
      </c>
      <c r="H199" s="106">
        <f>6-COUNTBLANK(Men[[#This Row],[R1 XCM O''Hal]:[R6 XCO Flinders]])</f>
        <v>1</v>
      </c>
      <c r="I199" s="106" cm="1">
        <f t="array" ref="I199">IF(Men[[#This Row],[Number of Rounds]]&lt;=5,SUM(IF(ISNA(B199:G199),0,B199:G199)),SUM(LARGE(B199:G199,{1,2,3,4,5})))</f>
        <v>175</v>
      </c>
      <c r="J199" s="28" cm="1">
        <f t="array" ref="J199">130-SUM(IF(I199&gt;$I$18:$I$205,1/COUNTIF($I$18:$I$205,$I$18:$I$205)))</f>
        <v>124</v>
      </c>
      <c r="K199" s="20"/>
      <c r="L199" s="19"/>
      <c r="M199" s="20"/>
      <c r="N199" s="20"/>
      <c r="O199" s="20"/>
      <c r="P199" s="20"/>
      <c r="Q199" s="20"/>
      <c r="R199" s="20"/>
      <c r="S199" s="20"/>
      <c r="T199" s="20"/>
      <c r="U199" s="20"/>
      <c r="V199" s="20"/>
    </row>
    <row r="200" spans="1:22" ht="15.75" x14ac:dyDescent="0.25">
      <c r="A200" s="95" t="s">
        <v>4071</v>
      </c>
      <c r="B200" s="106" t="str">
        <f>_xlfn.IFNA(INDEX('R1 XCM OHal'!$V$2:$V$90,MATCH(Men[[#This Row],[Rider]],'R1 XCM OHal'!$F$2:$F$90,0)),"")</f>
        <v/>
      </c>
      <c r="C200" s="106" t="str">
        <f>_xlfn.IFNA(INDEX('R2 XCM Prospect'!$K$2:$K$115,MATCH(Men[[#This Row],[Rider]],'R2 XCM Prospect'!$F$2:$F$115,0)),"")</f>
        <v/>
      </c>
      <c r="D200" s="106" t="str">
        <f>_xlfn.IFNA(INDEX('R3 XCM Craigburn'!$K$2:$K$126,MATCH(Men[[#This Row],[Rider]],'R3 XCM Craigburn'!$E$2:$E$126,0)),"")</f>
        <v/>
      </c>
      <c r="E200" s="106" t="str">
        <f>_xlfn.IFNA(INDEX('R4 XCO Eagle'!$J$2:$J$126,MATCH(Men[[#This Row],[Rider]],'R4 XCO Eagle'!$E$2:$E$126,0)),"")</f>
        <v/>
      </c>
      <c r="F200" s="106">
        <f>_xlfn.IFNA(INDEX('R5 XCO Kinchina'!$J$2:$J$126,MATCH(Men[[#This Row],[Rider]],'R5 XCO Kinchina'!$E$2:$E$126,0)),"")</f>
        <v>174</v>
      </c>
      <c r="G200" s="106" t="str">
        <f>_xlfn.IFNA(INDEX('R6 XCO Flinders'!$J$2:$J$126,MATCH(Men[[#This Row],[Rider]],'R6 XCO Flinders'!$E$2:$E$126,0)),"")</f>
        <v/>
      </c>
      <c r="H200" s="106">
        <f>6-COUNTBLANK(Men[[#This Row],[R1 XCM O''Hal]:[R6 XCO Flinders]])</f>
        <v>1</v>
      </c>
      <c r="I200" s="106" cm="1">
        <f t="array" ref="I200">IF(Men[[#This Row],[Number of Rounds]]&lt;=5,SUM(IF(ISNA(B200:G200),0,B200:G200)),SUM(LARGE(B200:G200,{1,2,3,4,5})))</f>
        <v>174</v>
      </c>
      <c r="J200" s="28" cm="1">
        <f t="array" ref="J200">130-SUM(IF(I200&gt;$I$18:$I$205,1/COUNTIF($I$18:$I$205,$I$18:$I$205)))</f>
        <v>125</v>
      </c>
      <c r="K200" s="20"/>
      <c r="L200" s="19"/>
      <c r="M200" s="20"/>
      <c r="N200" s="20"/>
      <c r="O200" s="20"/>
      <c r="P200" s="20"/>
      <c r="Q200" s="20"/>
      <c r="R200" s="20"/>
      <c r="S200" s="20"/>
      <c r="T200" s="20"/>
      <c r="U200" s="20"/>
      <c r="V200" s="20"/>
    </row>
    <row r="201" spans="1:22" ht="15.75" x14ac:dyDescent="0.25">
      <c r="A201" s="95" t="s">
        <v>4209</v>
      </c>
      <c r="B201" s="106" t="str">
        <f>_xlfn.IFNA(INDEX('R1 XCM OHal'!$V$2:$V$90,MATCH(Men[[#This Row],[Rider]],'R1 XCM OHal'!$F$2:$F$90,0)),"")</f>
        <v/>
      </c>
      <c r="C201" s="106" t="str">
        <f>_xlfn.IFNA(INDEX('R2 XCM Prospect'!$K$2:$K$115,MATCH(Men[[#This Row],[Rider]],'R2 XCM Prospect'!$F$2:$F$115,0)),"")</f>
        <v/>
      </c>
      <c r="D201" s="106" t="str">
        <f>_xlfn.IFNA(INDEX('R3 XCM Craigburn'!$K$2:$K$126,MATCH(Men[[#This Row],[Rider]],'R3 XCM Craigburn'!$E$2:$E$126,0)),"")</f>
        <v/>
      </c>
      <c r="E201" s="106" t="str">
        <f>_xlfn.IFNA(INDEX('R4 XCO Eagle'!$J$2:$J$126,MATCH(Men[[#This Row],[Rider]],'R4 XCO Eagle'!$E$2:$E$126,0)),"")</f>
        <v/>
      </c>
      <c r="F201" s="106" t="str">
        <f>_xlfn.IFNA(INDEX('R5 XCO Kinchina'!$J$2:$J$126,MATCH(Men[[#This Row],[Rider]],'R5 XCO Kinchina'!$E$2:$E$126,0)),"")</f>
        <v/>
      </c>
      <c r="G201" s="106">
        <f>_xlfn.IFNA(INDEX('R6 XCO Flinders'!$J$2:$J$126,MATCH(Men[[#This Row],[Rider]],'R6 XCO Flinders'!$E$2:$E$126,0)),"")</f>
        <v>171.5</v>
      </c>
      <c r="H201" s="106">
        <f>6-COUNTBLANK(Men[[#This Row],[R1 XCM O''Hal]:[R6 XCO Flinders]])</f>
        <v>1</v>
      </c>
      <c r="I201" s="106" cm="1">
        <f t="array" ref="I201">IF(Men[[#This Row],[Number of Rounds]]&lt;=5,SUM(IF(ISNA(B201:G201),0,B201:G201)),SUM(LARGE(B201:G201,{1,2,3,4,5})))</f>
        <v>171.5</v>
      </c>
      <c r="J201" s="28" cm="1">
        <f t="array" ref="J201">130-SUM(IF(I201&gt;$I$18:$I$205,1/COUNTIF($I$18:$I$205,$I$18:$I$205)))</f>
        <v>126</v>
      </c>
      <c r="K201" s="20"/>
      <c r="L201" s="19"/>
      <c r="M201" s="20"/>
      <c r="N201" s="20"/>
      <c r="O201" s="20"/>
      <c r="P201" s="20"/>
      <c r="Q201" s="20"/>
      <c r="R201" s="20"/>
      <c r="S201" s="20"/>
      <c r="T201" s="20"/>
      <c r="U201" s="20"/>
      <c r="V201" s="20"/>
    </row>
    <row r="202" spans="1:22" ht="15.75" x14ac:dyDescent="0.25">
      <c r="A202" s="95" t="s">
        <v>4210</v>
      </c>
      <c r="B202" s="106" t="str">
        <f>_xlfn.IFNA(INDEX('R1 XCM OHal'!$V$2:$V$90,MATCH(Men[[#This Row],[Rider]],'R1 XCM OHal'!$F$2:$F$90,0)),"")</f>
        <v/>
      </c>
      <c r="C202" s="106" t="str">
        <f>_xlfn.IFNA(INDEX('R2 XCM Prospect'!$K$2:$K$115,MATCH(Men[[#This Row],[Rider]],'R2 XCM Prospect'!$F$2:$F$115,0)),"")</f>
        <v/>
      </c>
      <c r="D202" s="106" t="str">
        <f>_xlfn.IFNA(INDEX('R3 XCM Craigburn'!$K$2:$K$126,MATCH(Men[[#This Row],[Rider]],'R3 XCM Craigburn'!$E$2:$E$126,0)),"")</f>
        <v/>
      </c>
      <c r="E202" s="106" t="str">
        <f>_xlfn.IFNA(INDEX('R4 XCO Eagle'!$J$2:$J$126,MATCH(Men[[#This Row],[Rider]],'R4 XCO Eagle'!$E$2:$E$126,0)),"")</f>
        <v/>
      </c>
      <c r="F202" s="106" t="str">
        <f>_xlfn.IFNA(INDEX('R5 XCO Kinchina'!$J$2:$J$126,MATCH(Men[[#This Row],[Rider]],'R5 XCO Kinchina'!$E$2:$E$126,0)),"")</f>
        <v/>
      </c>
      <c r="G202" s="106">
        <f>_xlfn.IFNA(INDEX('R6 XCO Flinders'!$J$2:$J$126,MATCH(Men[[#This Row],[Rider]],'R6 XCO Flinders'!$E$2:$E$126,0)),"")</f>
        <v>168</v>
      </c>
      <c r="H202" s="106">
        <f>6-COUNTBLANK(Men[[#This Row],[R1 XCM O''Hal]:[R6 XCO Flinders]])</f>
        <v>1</v>
      </c>
      <c r="I202" s="106" cm="1">
        <f t="array" ref="I202">IF(Men[[#This Row],[Number of Rounds]]&lt;=5,SUM(IF(ISNA(B202:G202),0,B202:G202)),SUM(LARGE(B202:G202,{1,2,3,4,5})))</f>
        <v>168</v>
      </c>
      <c r="J202" s="28" cm="1">
        <f t="array" ref="J202">130-SUM(IF(I202&gt;$I$18:$I$205,1/COUNTIF($I$18:$I$205,$I$18:$I$205)))</f>
        <v>127</v>
      </c>
      <c r="K202" s="20"/>
      <c r="L202" s="19"/>
      <c r="M202" s="20"/>
      <c r="N202" s="20"/>
      <c r="O202" s="20"/>
      <c r="P202" s="20"/>
      <c r="Q202" s="20"/>
      <c r="R202" s="20"/>
      <c r="S202" s="20"/>
      <c r="T202" s="20"/>
      <c r="U202" s="20"/>
      <c r="V202" s="20"/>
    </row>
    <row r="203" spans="1:22" ht="15.75" x14ac:dyDescent="0.25">
      <c r="A203" s="95" t="s">
        <v>889</v>
      </c>
      <c r="B203" s="106">
        <f>_xlfn.IFNA(INDEX('R1 XCM OHal'!$V$2:$V$90,MATCH(Men[[#This Row],[Rider]],'R1 XCM OHal'!$F$2:$F$90,0)),"")</f>
        <v>161</v>
      </c>
      <c r="C203" s="106" t="str">
        <f>_xlfn.IFNA(INDEX('R2 XCM Prospect'!$K$2:$K$115,MATCH(Men[[#This Row],[Rider]],'R2 XCM Prospect'!$F$2:$F$115,0)),"")</f>
        <v/>
      </c>
      <c r="D203" s="106" t="str">
        <f>_xlfn.IFNA(INDEX('R3 XCM Craigburn'!$K$2:$K$126,MATCH(Men[[#This Row],[Rider]],'R3 XCM Craigburn'!$E$2:$E$126,0)),"")</f>
        <v/>
      </c>
      <c r="E203" s="106" t="str">
        <f>_xlfn.IFNA(INDEX('R4 XCO Eagle'!$J$2:$J$126,MATCH(Men[[#This Row],[Rider]],'R4 XCO Eagle'!$E$2:$E$126,0)),"")</f>
        <v/>
      </c>
      <c r="F203" s="106" t="str">
        <f>_xlfn.IFNA(INDEX('R5 XCO Kinchina'!$J$2:$J$126,MATCH(Men[[#This Row],[Rider]],'R5 XCO Kinchina'!$E$2:$E$126,0)),"")</f>
        <v/>
      </c>
      <c r="G203" s="106" t="str">
        <f>_xlfn.IFNA(INDEX('R6 XCO Flinders'!$J$2:$J$126,MATCH(Men[[#This Row],[Rider]],'R6 XCO Flinders'!$E$2:$E$126,0)),"")</f>
        <v/>
      </c>
      <c r="H203" s="106">
        <f>6-COUNTBLANK(Men[[#This Row],[R1 XCM O''Hal]:[R6 XCO Flinders]])</f>
        <v>1</v>
      </c>
      <c r="I203" s="106" cm="1">
        <f t="array" ref="I203">IF(Men[[#This Row],[Number of Rounds]]&lt;=5,SUM(IF(ISNA(B203:G203),0,B203:G203)),SUM(LARGE(B203:G203,{1,2,3,4,5})))</f>
        <v>161</v>
      </c>
      <c r="J203" s="28" cm="1">
        <f t="array" ref="J203">130-SUM(IF(I203&gt;$I$18:$I$205,1/COUNTIF($I$18:$I$205,$I$18:$I$205)))</f>
        <v>128</v>
      </c>
      <c r="K203" s="20"/>
      <c r="L203" s="19"/>
      <c r="M203" s="20"/>
      <c r="N203" s="20"/>
      <c r="O203" s="20"/>
      <c r="P203" s="20"/>
      <c r="Q203" s="20"/>
      <c r="R203" s="20"/>
      <c r="S203" s="20"/>
      <c r="T203" s="20"/>
      <c r="U203" s="20"/>
      <c r="V203" s="20"/>
    </row>
    <row r="204" spans="1:22" ht="15.75" x14ac:dyDescent="0.25">
      <c r="A204" s="95" t="s">
        <v>4211</v>
      </c>
      <c r="B204" s="106" t="str">
        <f>_xlfn.IFNA(INDEX('R1 XCM OHal'!$V$2:$V$90,MATCH(Men[[#This Row],[Rider]],'R1 XCM OHal'!$F$2:$F$90,0)),"")</f>
        <v/>
      </c>
      <c r="C204" s="106" t="str">
        <f>_xlfn.IFNA(INDEX('R2 XCM Prospect'!$K$2:$K$115,MATCH(Men[[#This Row],[Rider]],'R2 XCM Prospect'!$F$2:$F$115,0)),"")</f>
        <v/>
      </c>
      <c r="D204" s="106" t="str">
        <f>_xlfn.IFNA(INDEX('R3 XCM Craigburn'!$K$2:$K$126,MATCH(Men[[#This Row],[Rider]],'R3 XCM Craigburn'!$E$2:$E$126,0)),"")</f>
        <v/>
      </c>
      <c r="E204" s="106" t="str">
        <f>_xlfn.IFNA(INDEX('R4 XCO Eagle'!$J$2:$J$126,MATCH(Men[[#This Row],[Rider]],'R4 XCO Eagle'!$E$2:$E$126,0)),"")</f>
        <v/>
      </c>
      <c r="F204" s="106" t="str">
        <f>_xlfn.IFNA(INDEX('R5 XCO Kinchina'!$J$2:$J$126,MATCH(Men[[#This Row],[Rider]],'R5 XCO Kinchina'!$E$2:$E$126,0)),"")</f>
        <v/>
      </c>
      <c r="G204" s="106">
        <f>_xlfn.IFNA(INDEX('R6 XCO Flinders'!$J$2:$J$126,MATCH(Men[[#This Row],[Rider]],'R6 XCO Flinders'!$E$2:$E$126,0)),"")</f>
        <v>157.5</v>
      </c>
      <c r="H204" s="106">
        <f>6-COUNTBLANK(Men[[#This Row],[R1 XCM O''Hal]:[R6 XCO Flinders]])</f>
        <v>1</v>
      </c>
      <c r="I204" s="106" cm="1">
        <f t="array" ref="I204">IF(Men[[#This Row],[Number of Rounds]]&lt;=5,SUM(IF(ISNA(B204:G204),0,B204:G204)),SUM(LARGE(B204:G204,{1,2,3,4,5})))</f>
        <v>157.5</v>
      </c>
      <c r="J204" s="28" cm="1">
        <f t="array" ref="J204">130-SUM(IF(I204&gt;$I$18:$I$205,1/COUNTIF($I$18:$I$205,$I$18:$I$205)))</f>
        <v>129</v>
      </c>
      <c r="K204" s="20"/>
      <c r="L204" s="19"/>
      <c r="M204" s="20"/>
      <c r="N204" s="20"/>
      <c r="O204" s="20"/>
      <c r="P204" s="20"/>
      <c r="Q204" s="20"/>
      <c r="R204" s="20"/>
      <c r="S204" s="20"/>
      <c r="T204" s="20"/>
      <c r="U204" s="20"/>
      <c r="V204" s="20"/>
    </row>
    <row r="205" spans="1:22" ht="15.75" x14ac:dyDescent="0.25">
      <c r="A205" s="95" t="s">
        <v>891</v>
      </c>
      <c r="B205" s="106">
        <f>_xlfn.IFNA(INDEX('R1 XCM OHal'!$V$2:$V$90,MATCH(Men[[#This Row],[Rider]],'R1 XCM OHal'!$F$2:$F$90,0)),"")</f>
        <v>150.5</v>
      </c>
      <c r="C205" s="106" t="str">
        <f>_xlfn.IFNA(INDEX('R2 XCM Prospect'!$K$2:$K$115,MATCH(Men[[#This Row],[Rider]],'R2 XCM Prospect'!$F$2:$F$115,0)),"")</f>
        <v/>
      </c>
      <c r="D205" s="106" t="str">
        <f>_xlfn.IFNA(INDEX('R3 XCM Craigburn'!$K$2:$K$126,MATCH(Men[[#This Row],[Rider]],'R3 XCM Craigburn'!$E$2:$E$126,0)),"")</f>
        <v/>
      </c>
      <c r="E205" s="106" t="str">
        <f>_xlfn.IFNA(INDEX('R4 XCO Eagle'!$J$2:$J$126,MATCH(Men[[#This Row],[Rider]],'R4 XCO Eagle'!$E$2:$E$126,0)),"")</f>
        <v/>
      </c>
      <c r="F205" s="106" t="str">
        <f>_xlfn.IFNA(INDEX('R5 XCO Kinchina'!$J$2:$J$126,MATCH(Men[[#This Row],[Rider]],'R5 XCO Kinchina'!$E$2:$E$126,0)),"")</f>
        <v/>
      </c>
      <c r="G205" s="106" t="str">
        <f>_xlfn.IFNA(INDEX('R6 XCO Flinders'!$J$2:$J$126,MATCH(Men[[#This Row],[Rider]],'R6 XCO Flinders'!$E$2:$E$126,0)),"")</f>
        <v/>
      </c>
      <c r="H205" s="106">
        <f>6-COUNTBLANK(Men[[#This Row],[R1 XCM O''Hal]:[R6 XCO Flinders]])</f>
        <v>1</v>
      </c>
      <c r="I205" s="106" cm="1">
        <f t="array" ref="I205">IF(Men[[#This Row],[Number of Rounds]]&lt;=5,SUM(IF(ISNA(B205:G205),0,B205:G205)),SUM(LARGE(B205:G205,{1,2,3,4,5})))</f>
        <v>150.5</v>
      </c>
      <c r="J205" s="28" cm="1">
        <f t="array" ref="J205">130-SUM(IF(I205&gt;$I$18:$I$205,1/COUNTIF($I$18:$I$205,$I$18:$I$205)))</f>
        <v>130</v>
      </c>
      <c r="K205" s="20"/>
      <c r="L205" s="19"/>
      <c r="M205" s="20"/>
      <c r="N205" s="20"/>
      <c r="O205" s="20"/>
      <c r="P205" s="20"/>
      <c r="Q205" s="20"/>
      <c r="R205" s="20"/>
      <c r="S205" s="20"/>
      <c r="T205" s="20"/>
      <c r="U205" s="20"/>
      <c r="V205" s="20"/>
    </row>
    <row r="206" spans="1:22" ht="15.75" x14ac:dyDescent="0.25">
      <c r="A206" s="107"/>
      <c r="B206" s="110"/>
      <c r="C206" s="110"/>
      <c r="D206" s="110"/>
      <c r="E206" s="110"/>
      <c r="F206" s="110"/>
      <c r="G206" s="110"/>
      <c r="H206" s="110"/>
      <c r="I206" s="110"/>
      <c r="J206" s="59"/>
      <c r="K206" s="20"/>
      <c r="L206" s="19"/>
      <c r="M206" s="20"/>
      <c r="N206" s="20"/>
      <c r="O206" s="20"/>
      <c r="P206" s="20"/>
      <c r="Q206" s="20"/>
      <c r="R206" s="20"/>
      <c r="S206" s="20"/>
      <c r="T206" s="20"/>
      <c r="U206" s="20"/>
      <c r="V206" s="20"/>
    </row>
    <row r="207" spans="1:22" x14ac:dyDescent="0.25">
      <c r="A207" s="111"/>
      <c r="B207" s="112"/>
      <c r="C207" s="112"/>
      <c r="D207" s="112"/>
      <c r="E207" s="112"/>
      <c r="F207" s="112"/>
      <c r="G207" s="112"/>
      <c r="H207" s="112"/>
      <c r="I207" s="112"/>
      <c r="J207" s="113"/>
      <c r="K207" s="20"/>
      <c r="L207" s="19"/>
      <c r="M207" s="20"/>
      <c r="N207" s="20"/>
      <c r="O207" s="20"/>
      <c r="P207" s="20"/>
      <c r="Q207" s="20"/>
      <c r="R207" s="20"/>
      <c r="S207" s="20"/>
      <c r="T207" s="20"/>
      <c r="U207" s="20"/>
      <c r="V207" s="20"/>
    </row>
    <row r="208" spans="1:22" x14ac:dyDescent="0.25">
      <c r="A208" s="19"/>
      <c r="B208" s="54"/>
      <c r="C208" s="54"/>
      <c r="D208" s="54"/>
      <c r="E208" s="54"/>
      <c r="F208" s="54"/>
      <c r="G208" s="54"/>
      <c r="H208" s="54"/>
      <c r="I208" s="54"/>
      <c r="J208" s="20"/>
      <c r="K208" s="20"/>
      <c r="L208" s="19"/>
      <c r="M208" s="20"/>
      <c r="N208" s="20"/>
      <c r="O208" s="20"/>
      <c r="P208" s="20"/>
      <c r="Q208" s="20"/>
      <c r="R208" s="20"/>
      <c r="S208" s="20"/>
      <c r="T208" s="20"/>
      <c r="U208" s="20"/>
      <c r="V208" s="20"/>
    </row>
    <row r="209" spans="1:22" x14ac:dyDescent="0.25">
      <c r="A209" s="19"/>
      <c r="B209" s="54"/>
      <c r="C209" s="54"/>
      <c r="D209" s="54"/>
      <c r="E209" s="54"/>
      <c r="F209" s="54"/>
      <c r="G209" s="54"/>
      <c r="H209" s="54"/>
      <c r="I209" s="54"/>
      <c r="J209" s="20"/>
      <c r="K209" s="20"/>
      <c r="L209" s="19"/>
      <c r="M209" s="20"/>
      <c r="N209" s="20"/>
      <c r="O209" s="20"/>
      <c r="P209" s="20"/>
      <c r="Q209" s="20"/>
      <c r="R209" s="20"/>
      <c r="S209" s="20"/>
      <c r="T209" s="20"/>
      <c r="U209" s="20"/>
      <c r="V209" s="20"/>
    </row>
    <row r="210" spans="1:22" x14ac:dyDescent="0.25">
      <c r="A210" s="19"/>
      <c r="B210" s="54"/>
      <c r="C210" s="54"/>
      <c r="D210" s="54"/>
      <c r="E210" s="54"/>
      <c r="F210" s="54"/>
      <c r="G210" s="54"/>
      <c r="H210" s="54"/>
      <c r="I210" s="54"/>
      <c r="J210" s="20"/>
      <c r="K210" s="20"/>
      <c r="L210" s="19"/>
      <c r="M210" s="20"/>
      <c r="N210" s="20"/>
      <c r="O210" s="20"/>
      <c r="P210" s="20"/>
      <c r="Q210" s="20"/>
      <c r="R210" s="20"/>
      <c r="S210" s="20"/>
      <c r="T210" s="20"/>
      <c r="U210" s="20"/>
      <c r="V210" s="20"/>
    </row>
    <row r="211" spans="1:22" x14ac:dyDescent="0.25">
      <c r="A211" s="19"/>
      <c r="B211" s="54"/>
      <c r="C211" s="54"/>
      <c r="D211" s="54"/>
      <c r="E211" s="54"/>
      <c r="F211" s="54"/>
      <c r="G211" s="54"/>
      <c r="H211" s="54"/>
      <c r="I211" s="54"/>
      <c r="J211" s="20"/>
      <c r="K211" s="20"/>
      <c r="L211" s="19"/>
      <c r="M211" s="20"/>
      <c r="N211" s="20"/>
      <c r="O211" s="20"/>
      <c r="P211" s="20"/>
      <c r="Q211" s="20"/>
      <c r="R211" s="20"/>
      <c r="S211" s="20"/>
      <c r="T211" s="20"/>
      <c r="U211" s="20"/>
      <c r="V211" s="20"/>
    </row>
    <row r="212" spans="1:22" x14ac:dyDescent="0.25">
      <c r="A212" s="19"/>
      <c r="B212" s="54"/>
      <c r="C212" s="54"/>
      <c r="D212" s="54"/>
      <c r="E212" s="54"/>
      <c r="F212" s="54"/>
      <c r="G212" s="54"/>
      <c r="H212" s="54"/>
      <c r="I212" s="54"/>
      <c r="J212" s="20"/>
      <c r="K212" s="20"/>
      <c r="L212" s="19"/>
      <c r="M212" s="20"/>
      <c r="N212" s="20"/>
      <c r="O212" s="20"/>
      <c r="P212" s="20"/>
      <c r="Q212" s="20"/>
      <c r="R212" s="20"/>
      <c r="S212" s="20"/>
      <c r="T212" s="20"/>
      <c r="U212" s="20"/>
      <c r="V212" s="20"/>
    </row>
    <row r="213" spans="1:22" x14ac:dyDescent="0.25">
      <c r="A213" s="19"/>
      <c r="B213" s="54"/>
      <c r="C213" s="54"/>
      <c r="D213" s="54"/>
      <c r="E213" s="54"/>
      <c r="F213" s="54"/>
      <c r="G213" s="54"/>
      <c r="H213" s="54"/>
      <c r="I213" s="54"/>
      <c r="J213" s="20"/>
      <c r="K213" s="20"/>
      <c r="L213" s="19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22" x14ac:dyDescent="0.25">
      <c r="A214" s="19"/>
      <c r="B214" s="54"/>
      <c r="C214" s="54"/>
      <c r="D214" s="54"/>
      <c r="E214" s="54"/>
      <c r="F214" s="54"/>
      <c r="G214" s="54"/>
      <c r="H214" s="54"/>
      <c r="I214" s="54"/>
      <c r="J214" s="20"/>
      <c r="K214" s="20"/>
      <c r="L214" s="19"/>
      <c r="M214" s="20"/>
      <c r="N214" s="20"/>
      <c r="O214" s="20"/>
      <c r="P214" s="20"/>
      <c r="Q214" s="20"/>
      <c r="R214" s="20"/>
      <c r="S214" s="20"/>
      <c r="T214" s="20"/>
      <c r="U214" s="20"/>
      <c r="V214" s="20"/>
    </row>
    <row r="215" spans="1:22" x14ac:dyDescent="0.25">
      <c r="A215" s="19"/>
      <c r="B215" s="54"/>
      <c r="C215" s="54"/>
      <c r="D215" s="54"/>
      <c r="E215" s="54"/>
      <c r="F215" s="54"/>
      <c r="G215" s="54"/>
      <c r="H215" s="54"/>
      <c r="I215" s="54"/>
      <c r="J215" s="20"/>
      <c r="K215" s="20"/>
      <c r="L215" s="19"/>
      <c r="M215" s="20"/>
      <c r="N215" s="20"/>
      <c r="O215" s="20"/>
      <c r="P215" s="20"/>
      <c r="Q215" s="20"/>
      <c r="R215" s="20"/>
      <c r="S215" s="20"/>
      <c r="T215" s="20"/>
      <c r="U215" s="20"/>
      <c r="V215" s="20"/>
    </row>
    <row r="216" spans="1:22" x14ac:dyDescent="0.25">
      <c r="A216" s="19"/>
      <c r="B216" s="54"/>
      <c r="C216" s="54"/>
      <c r="D216" s="54"/>
      <c r="E216" s="54"/>
      <c r="F216" s="54"/>
      <c r="G216" s="54"/>
      <c r="H216" s="54"/>
      <c r="I216" s="54"/>
      <c r="J216" s="20"/>
      <c r="K216" s="20"/>
      <c r="L216" s="19"/>
      <c r="M216" s="20"/>
      <c r="N216" s="20"/>
      <c r="O216" s="20"/>
      <c r="P216" s="20"/>
      <c r="Q216" s="20"/>
      <c r="R216" s="20"/>
      <c r="S216" s="20"/>
      <c r="T216" s="20"/>
      <c r="U216" s="20"/>
      <c r="V216" s="20"/>
    </row>
    <row r="217" spans="1:22" x14ac:dyDescent="0.25">
      <c r="A217" s="19"/>
      <c r="B217" s="54"/>
      <c r="C217" s="54"/>
      <c r="D217" s="54"/>
      <c r="E217" s="54"/>
      <c r="F217" s="54"/>
      <c r="G217" s="54"/>
      <c r="H217" s="54"/>
      <c r="I217" s="54"/>
      <c r="J217" s="20"/>
      <c r="K217" s="20"/>
      <c r="L217" s="19"/>
      <c r="M217" s="20"/>
      <c r="N217" s="20"/>
      <c r="O217" s="20"/>
      <c r="P217" s="20"/>
      <c r="Q217" s="20"/>
      <c r="R217" s="20"/>
      <c r="S217" s="20"/>
      <c r="T217" s="20"/>
      <c r="U217" s="20"/>
      <c r="V217" s="20"/>
    </row>
    <row r="218" spans="1:22" x14ac:dyDescent="0.25">
      <c r="A218" s="19"/>
      <c r="B218" s="54"/>
      <c r="C218" s="54"/>
      <c r="D218" s="54"/>
      <c r="E218" s="54"/>
      <c r="F218" s="54"/>
      <c r="G218" s="54"/>
      <c r="H218" s="54"/>
      <c r="I218" s="54"/>
      <c r="J218" s="20"/>
      <c r="K218" s="20"/>
      <c r="L218" s="19"/>
      <c r="M218" s="20"/>
      <c r="N218" s="20"/>
      <c r="O218" s="20"/>
      <c r="P218" s="20"/>
      <c r="Q218" s="20"/>
      <c r="R218" s="20"/>
      <c r="S218" s="20"/>
      <c r="T218" s="20"/>
      <c r="U218" s="20"/>
      <c r="V218" s="20"/>
    </row>
    <row r="219" spans="1:22" x14ac:dyDescent="0.25">
      <c r="A219" s="19"/>
      <c r="B219" s="54"/>
      <c r="C219" s="54"/>
      <c r="D219" s="54"/>
      <c r="E219" s="54"/>
      <c r="F219" s="54"/>
      <c r="G219" s="54"/>
      <c r="H219" s="54"/>
      <c r="I219" s="54"/>
      <c r="J219" s="20"/>
      <c r="K219" s="20"/>
      <c r="L219" s="19"/>
      <c r="M219" s="20"/>
      <c r="N219" s="20"/>
      <c r="O219" s="20"/>
      <c r="P219" s="20"/>
      <c r="Q219" s="20"/>
      <c r="R219" s="20"/>
      <c r="S219" s="20"/>
      <c r="T219" s="20"/>
      <c r="U219" s="20"/>
      <c r="V219" s="20"/>
    </row>
    <row r="220" spans="1:22" x14ac:dyDescent="0.25">
      <c r="A220" s="19"/>
      <c r="B220" s="54"/>
      <c r="C220" s="54"/>
      <c r="D220" s="54"/>
      <c r="E220" s="54"/>
      <c r="F220" s="54"/>
      <c r="G220" s="54"/>
      <c r="H220" s="54"/>
      <c r="I220" s="54"/>
      <c r="J220" s="20"/>
      <c r="K220" s="20"/>
      <c r="L220" s="19"/>
      <c r="M220" s="20"/>
      <c r="N220" s="20"/>
      <c r="O220" s="20"/>
      <c r="P220" s="20"/>
      <c r="Q220" s="20"/>
      <c r="R220" s="20"/>
      <c r="S220" s="20"/>
      <c r="T220" s="20"/>
      <c r="U220" s="20"/>
      <c r="V220" s="20"/>
    </row>
  </sheetData>
  <mergeCells count="4">
    <mergeCell ref="AH16:AQ16"/>
    <mergeCell ref="A16:J16"/>
    <mergeCell ref="L16:U16"/>
    <mergeCell ref="W16:AF16"/>
  </mergeCells>
  <phoneticPr fontId="10" type="noConversion"/>
  <hyperlinks>
    <hyperlink ref="D15" r:id="rId1" xr:uid="{AE02B36A-D5DB-46F1-94E1-19FBD6DA3978}"/>
    <hyperlink ref="N15" r:id="rId2" xr:uid="{7F07B783-24E5-4B51-9F63-F8700D7C8642}"/>
    <hyperlink ref="Z15" r:id="rId3" xr:uid="{8151AA95-A05D-4CDD-8475-5DF0493A2D70}"/>
  </hyperlinks>
  <pageMargins left="0.7" right="0.7" top="0.75" bottom="0.75" header="0.3" footer="0.3"/>
  <pageSetup paperSize="9" orientation="portrait" horizontalDpi="300" verticalDpi="0" r:id="rId4"/>
  <drawing r:id="rId5"/>
  <tableParts count="4"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2E270-087A-4A38-AE7F-742C7AFB97FA}">
  <sheetPr>
    <pageSetUpPr fitToPage="1"/>
  </sheetPr>
  <dimension ref="A1:G14"/>
  <sheetViews>
    <sheetView tabSelected="1" workbookViewId="0">
      <selection sqref="A1:G14"/>
    </sheetView>
  </sheetViews>
  <sheetFormatPr defaultRowHeight="15" x14ac:dyDescent="0.25"/>
  <cols>
    <col min="1" max="1" width="50.42578125" customWidth="1"/>
    <col min="3" max="3" width="47.42578125" customWidth="1"/>
    <col min="5" max="5" width="41.5703125" customWidth="1"/>
    <col min="7" max="7" width="40.42578125" customWidth="1"/>
  </cols>
  <sheetData>
    <row r="1" spans="1:7" s="1" customFormat="1" x14ac:dyDescent="0.25">
      <c r="A1" s="132" t="s">
        <v>4226</v>
      </c>
      <c r="C1" s="132" t="s">
        <v>4226</v>
      </c>
      <c r="E1" s="132" t="s">
        <v>4226</v>
      </c>
      <c r="G1" s="132" t="s">
        <v>4226</v>
      </c>
    </row>
    <row r="2" spans="1:7" x14ac:dyDescent="0.25">
      <c r="A2" s="131" t="s">
        <v>4224</v>
      </c>
      <c r="C2" s="131" t="s">
        <v>4224</v>
      </c>
      <c r="E2" s="131" t="s">
        <v>4224</v>
      </c>
      <c r="G2" s="131" t="s">
        <v>4224</v>
      </c>
    </row>
    <row r="3" spans="1:7" x14ac:dyDescent="0.25">
      <c r="A3" s="131" t="s">
        <v>4225</v>
      </c>
      <c r="C3" s="131" t="s">
        <v>4225</v>
      </c>
      <c r="E3" s="131" t="s">
        <v>4225</v>
      </c>
      <c r="G3" s="131" t="s">
        <v>4225</v>
      </c>
    </row>
    <row r="4" spans="1:7" x14ac:dyDescent="0.25">
      <c r="A4" s="131" t="s">
        <v>838</v>
      </c>
      <c r="C4" s="131" t="s">
        <v>904</v>
      </c>
      <c r="E4" s="131" t="s">
        <v>1852</v>
      </c>
      <c r="G4" s="131" t="s">
        <v>824</v>
      </c>
    </row>
    <row r="5" spans="1:7" x14ac:dyDescent="0.25">
      <c r="C5" s="1"/>
      <c r="E5" s="1"/>
      <c r="G5" s="1"/>
    </row>
    <row r="6" spans="1:7" x14ac:dyDescent="0.25">
      <c r="A6" s="133" t="s">
        <v>4227</v>
      </c>
      <c r="C6" s="133" t="s">
        <v>4227</v>
      </c>
      <c r="E6" s="133" t="s">
        <v>4227</v>
      </c>
      <c r="G6" s="133" t="s">
        <v>4227</v>
      </c>
    </row>
    <row r="7" spans="1:7" x14ac:dyDescent="0.25">
      <c r="A7" s="131" t="s">
        <v>4224</v>
      </c>
      <c r="C7" s="131" t="s">
        <v>4224</v>
      </c>
      <c r="E7" s="131" t="s">
        <v>4224</v>
      </c>
      <c r="G7" s="131" t="s">
        <v>4224</v>
      </c>
    </row>
    <row r="8" spans="1:7" x14ac:dyDescent="0.25">
      <c r="A8" s="131" t="s">
        <v>4228</v>
      </c>
      <c r="C8" s="131" t="s">
        <v>4228</v>
      </c>
      <c r="E8" s="131" t="s">
        <v>4228</v>
      </c>
      <c r="G8" s="131" t="s">
        <v>4228</v>
      </c>
    </row>
    <row r="9" spans="1:7" x14ac:dyDescent="0.25">
      <c r="A9" s="131" t="s">
        <v>845</v>
      </c>
      <c r="C9" s="131" t="s">
        <v>3409</v>
      </c>
      <c r="E9" s="131" t="s">
        <v>826</v>
      </c>
      <c r="G9" s="131" t="s">
        <v>825</v>
      </c>
    </row>
    <row r="10" spans="1:7" x14ac:dyDescent="0.25">
      <c r="C10" s="1"/>
      <c r="E10" s="1"/>
      <c r="G10" s="1"/>
    </row>
    <row r="11" spans="1:7" x14ac:dyDescent="0.25">
      <c r="A11" s="134" t="s">
        <v>4229</v>
      </c>
      <c r="C11" s="134" t="s">
        <v>4229</v>
      </c>
      <c r="E11" s="134" t="s">
        <v>4229</v>
      </c>
      <c r="G11" s="134" t="s">
        <v>4229</v>
      </c>
    </row>
    <row r="12" spans="1:7" x14ac:dyDescent="0.25">
      <c r="A12" s="131" t="s">
        <v>4224</v>
      </c>
      <c r="C12" s="131" t="s">
        <v>4224</v>
      </c>
      <c r="E12" s="131" t="s">
        <v>4224</v>
      </c>
      <c r="G12" s="131" t="s">
        <v>4224</v>
      </c>
    </row>
    <row r="13" spans="1:7" x14ac:dyDescent="0.25">
      <c r="A13" s="131" t="s">
        <v>4230</v>
      </c>
      <c r="C13" s="131" t="s">
        <v>4230</v>
      </c>
      <c r="E13" s="131" t="s">
        <v>4230</v>
      </c>
      <c r="G13" s="131" t="s">
        <v>4230</v>
      </c>
    </row>
    <row r="14" spans="1:7" x14ac:dyDescent="0.25">
      <c r="A14" s="131" t="s">
        <v>4231</v>
      </c>
      <c r="C14" s="131" t="s">
        <v>1899</v>
      </c>
      <c r="E14" s="131" t="s">
        <v>832</v>
      </c>
      <c r="G14" s="131" t="s">
        <v>2835</v>
      </c>
    </row>
  </sheetData>
  <pageMargins left="0.7" right="0.7" top="0.75" bottom="0.75" header="0.3" footer="0.3"/>
  <pageSetup paperSize="9" scale="63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A00E-D865-4E0F-9334-86DD0C284E9F}">
  <dimension ref="A1:V90"/>
  <sheetViews>
    <sheetView topLeftCell="F1" workbookViewId="0">
      <selection activeCell="V2" sqref="V2"/>
    </sheetView>
  </sheetViews>
  <sheetFormatPr defaultRowHeight="15" x14ac:dyDescent="0.25"/>
  <cols>
    <col min="1" max="1" width="16" bestFit="1" customWidth="1"/>
    <col min="2" max="2" width="9" bestFit="1" customWidth="1"/>
    <col min="4" max="4" width="55.42578125" hidden="1" customWidth="1"/>
    <col min="5" max="9" width="23.28515625" style="1" customWidth="1"/>
    <col min="10" max="10" width="0" hidden="1" customWidth="1"/>
    <col min="11" max="19" width="12.5703125" style="49" hidden="1" customWidth="1"/>
    <col min="20" max="20" width="15.28515625" style="49" hidden="1" customWidth="1"/>
    <col min="21" max="21" width="14.28515625" bestFit="1" customWidth="1"/>
  </cols>
  <sheetData>
    <row r="1" spans="1:22" s="1" customFormat="1" x14ac:dyDescent="0.25">
      <c r="A1" s="47" t="s">
        <v>55</v>
      </c>
      <c r="B1" s="47" t="s">
        <v>56</v>
      </c>
      <c r="C1" s="47" t="s">
        <v>57</v>
      </c>
      <c r="D1" s="47" t="s">
        <v>53</v>
      </c>
      <c r="E1" s="47" t="s">
        <v>822</v>
      </c>
      <c r="F1" s="47" t="s">
        <v>823</v>
      </c>
      <c r="G1" s="47" t="s">
        <v>912</v>
      </c>
      <c r="H1" s="47" t="s">
        <v>913</v>
      </c>
      <c r="I1" s="47" t="s">
        <v>914</v>
      </c>
      <c r="J1" s="47" t="s">
        <v>58</v>
      </c>
      <c r="K1" s="48" t="s">
        <v>59</v>
      </c>
      <c r="L1" s="48" t="s">
        <v>60</v>
      </c>
      <c r="M1" s="48" t="s">
        <v>61</v>
      </c>
      <c r="N1" s="48" t="s">
        <v>62</v>
      </c>
      <c r="O1" s="48" t="s">
        <v>63</v>
      </c>
      <c r="P1" s="48" t="s">
        <v>64</v>
      </c>
      <c r="Q1" s="48" t="s">
        <v>65</v>
      </c>
      <c r="R1" s="48" t="s">
        <v>66</v>
      </c>
      <c r="S1" s="48" t="s">
        <v>67</v>
      </c>
      <c r="T1" s="48" t="s">
        <v>54</v>
      </c>
      <c r="U1" s="50" t="s">
        <v>55</v>
      </c>
      <c r="V1" s="48" t="s">
        <v>35</v>
      </c>
    </row>
    <row r="2" spans="1:22" x14ac:dyDescent="0.25">
      <c r="A2" s="47" t="s">
        <v>72</v>
      </c>
      <c r="B2" s="47" t="s">
        <v>73</v>
      </c>
      <c r="C2" s="47">
        <v>1</v>
      </c>
      <c r="D2" s="47" t="s">
        <v>74</v>
      </c>
      <c r="E2" s="47">
        <v>801</v>
      </c>
      <c r="F2" s="47" t="s">
        <v>824</v>
      </c>
      <c r="G2" s="47" t="s">
        <v>809</v>
      </c>
      <c r="H2" s="47" t="s">
        <v>810</v>
      </c>
      <c r="I2" s="47" t="s">
        <v>811</v>
      </c>
      <c r="J2" s="47">
        <v>4</v>
      </c>
      <c r="K2" s="48" t="s">
        <v>75</v>
      </c>
      <c r="L2" s="48" t="s">
        <v>76</v>
      </c>
      <c r="M2" s="48" t="s">
        <v>77</v>
      </c>
      <c r="N2" s="48" t="s">
        <v>78</v>
      </c>
      <c r="O2" s="48" t="s">
        <v>68</v>
      </c>
      <c r="P2" s="48" t="s">
        <v>68</v>
      </c>
      <c r="Q2" s="48" t="s">
        <v>68</v>
      </c>
      <c r="R2" s="48" t="s">
        <v>68</v>
      </c>
      <c r="S2" s="48" t="s">
        <v>68</v>
      </c>
      <c r="T2" s="48" t="s">
        <v>79</v>
      </c>
      <c r="U2" t="s">
        <v>920</v>
      </c>
      <c r="V2">
        <f>VLOOKUP('R1 XCM OHal'!C2,'Points Table'!A$3:N$43,IF('R1 XCM OHal'!U2="A Grade / Juniors",5,IF('R1 XCM OHal'!U2="B Grade",8,IF('R1 XCM OHal'!U2="C Grade",11,14))))</f>
        <v>500</v>
      </c>
    </row>
    <row r="3" spans="1:22" x14ac:dyDescent="0.25">
      <c r="A3" s="47" t="s">
        <v>80</v>
      </c>
      <c r="B3" s="47" t="s">
        <v>81</v>
      </c>
      <c r="C3" s="47">
        <v>2</v>
      </c>
      <c r="D3" s="47" t="s">
        <v>82</v>
      </c>
      <c r="E3" s="47">
        <v>50</v>
      </c>
      <c r="F3" s="47" t="s">
        <v>825</v>
      </c>
      <c r="G3" s="47" t="s">
        <v>809</v>
      </c>
      <c r="H3" s="47" t="s">
        <v>812</v>
      </c>
      <c r="I3" s="47" t="s">
        <v>811</v>
      </c>
      <c r="J3" s="47">
        <v>4</v>
      </c>
      <c r="K3" s="48" t="s">
        <v>83</v>
      </c>
      <c r="L3" s="48" t="s">
        <v>84</v>
      </c>
      <c r="M3" s="48" t="s">
        <v>85</v>
      </c>
      <c r="N3" s="48" t="s">
        <v>86</v>
      </c>
      <c r="O3" s="48" t="s">
        <v>68</v>
      </c>
      <c r="P3" s="48" t="s">
        <v>68</v>
      </c>
      <c r="Q3" s="48" t="s">
        <v>68</v>
      </c>
      <c r="R3" s="48" t="s">
        <v>68</v>
      </c>
      <c r="S3" s="48" t="s">
        <v>68</v>
      </c>
      <c r="T3" s="48" t="s">
        <v>87</v>
      </c>
      <c r="U3" s="1" t="s">
        <v>920</v>
      </c>
      <c r="V3" s="1">
        <f>VLOOKUP('R1 XCM OHal'!C3,'Points Table'!A$3:N$43,IF('R1 XCM OHal'!U3="A Grade / Juniors",5,IF('R1 XCM OHal'!U3="B Grade",8,IF('R1 XCM OHal'!U3="C Grade",11,14))))</f>
        <v>450</v>
      </c>
    </row>
    <row r="4" spans="1:22" x14ac:dyDescent="0.25">
      <c r="A4" s="47" t="s">
        <v>89</v>
      </c>
      <c r="B4" s="47" t="s">
        <v>90</v>
      </c>
      <c r="C4" s="47">
        <v>1</v>
      </c>
      <c r="D4" s="47" t="s">
        <v>91</v>
      </c>
      <c r="E4" s="47">
        <v>903</v>
      </c>
      <c r="F4" s="47" t="s">
        <v>826</v>
      </c>
      <c r="G4" s="47" t="s">
        <v>809</v>
      </c>
      <c r="H4" s="47" t="s">
        <v>813</v>
      </c>
      <c r="I4" s="47" t="s">
        <v>814</v>
      </c>
      <c r="J4" s="47">
        <v>7</v>
      </c>
      <c r="K4" s="48" t="s">
        <v>92</v>
      </c>
      <c r="L4" s="48" t="s">
        <v>93</v>
      </c>
      <c r="M4" s="48" t="s">
        <v>94</v>
      </c>
      <c r="N4" s="48" t="s">
        <v>95</v>
      </c>
      <c r="O4" s="48" t="s">
        <v>96</v>
      </c>
      <c r="P4" s="48" t="s">
        <v>97</v>
      </c>
      <c r="Q4" s="48" t="s">
        <v>98</v>
      </c>
      <c r="R4" s="48" t="s">
        <v>68</v>
      </c>
      <c r="S4" s="48" t="s">
        <v>68</v>
      </c>
      <c r="T4" s="48" t="s">
        <v>99</v>
      </c>
      <c r="U4" s="1" t="s">
        <v>920</v>
      </c>
      <c r="V4" s="1">
        <f>VLOOKUP('R1 XCM OHal'!C4,'Points Table'!A$3:N$43,IF('R1 XCM OHal'!U4="A Grade / Juniors",5,IF('R1 XCM OHal'!U4="B Grade",8,IF('R1 XCM OHal'!U4="C Grade",11,14))))</f>
        <v>500</v>
      </c>
    </row>
    <row r="5" spans="1:22" x14ac:dyDescent="0.25">
      <c r="A5" s="47" t="s">
        <v>89</v>
      </c>
      <c r="B5" s="47" t="s">
        <v>100</v>
      </c>
      <c r="C5" s="47">
        <v>2</v>
      </c>
      <c r="D5" s="47" t="s">
        <v>101</v>
      </c>
      <c r="E5" s="47">
        <v>902</v>
      </c>
      <c r="F5" s="47" t="s">
        <v>827</v>
      </c>
      <c r="G5" s="47" t="s">
        <v>809</v>
      </c>
      <c r="H5" s="47" t="s">
        <v>813</v>
      </c>
      <c r="I5" s="47" t="s">
        <v>814</v>
      </c>
      <c r="J5" s="47">
        <v>5</v>
      </c>
      <c r="K5" s="48" t="s">
        <v>88</v>
      </c>
      <c r="L5" s="48" t="s">
        <v>102</v>
      </c>
      <c r="M5" s="48" t="s">
        <v>103</v>
      </c>
      <c r="N5" s="48" t="s">
        <v>104</v>
      </c>
      <c r="O5" s="48" t="s">
        <v>105</v>
      </c>
      <c r="P5" s="48" t="s">
        <v>68</v>
      </c>
      <c r="Q5" s="48" t="s">
        <v>68</v>
      </c>
      <c r="R5" s="48" t="s">
        <v>68</v>
      </c>
      <c r="S5" s="48" t="s">
        <v>68</v>
      </c>
      <c r="T5" s="48" t="s">
        <v>106</v>
      </c>
      <c r="U5" s="1" t="s">
        <v>920</v>
      </c>
      <c r="V5" s="1">
        <f>VLOOKUP('R1 XCM OHal'!C5,'Points Table'!A$3:N$43,IF('R1 XCM OHal'!U5="A Grade / Juniors",5,IF('R1 XCM OHal'!U5="B Grade",8,IF('R1 XCM OHal'!U5="C Grade",11,14))))</f>
        <v>450</v>
      </c>
    </row>
    <row r="6" spans="1:22" x14ac:dyDescent="0.25">
      <c r="A6" s="47" t="s">
        <v>89</v>
      </c>
      <c r="B6" s="47" t="s">
        <v>107</v>
      </c>
      <c r="C6" s="47">
        <v>3</v>
      </c>
      <c r="D6" s="47" t="s">
        <v>108</v>
      </c>
      <c r="E6" s="47">
        <v>901</v>
      </c>
      <c r="F6" s="47" t="s">
        <v>828</v>
      </c>
      <c r="G6" s="47" t="s">
        <v>809</v>
      </c>
      <c r="H6" s="47" t="s">
        <v>813</v>
      </c>
      <c r="I6" s="47" t="s">
        <v>814</v>
      </c>
      <c r="J6" s="47">
        <v>2</v>
      </c>
      <c r="K6" s="48" t="s">
        <v>109</v>
      </c>
      <c r="L6" s="48" t="s">
        <v>110</v>
      </c>
      <c r="M6" s="48" t="s">
        <v>68</v>
      </c>
      <c r="N6" s="48" t="s">
        <v>68</v>
      </c>
      <c r="O6" s="48" t="s">
        <v>68</v>
      </c>
      <c r="P6" s="48" t="s">
        <v>68</v>
      </c>
      <c r="Q6" s="48" t="s">
        <v>68</v>
      </c>
      <c r="R6" s="48" t="s">
        <v>68</v>
      </c>
      <c r="S6" s="48" t="s">
        <v>68</v>
      </c>
      <c r="T6" s="48" t="s">
        <v>111</v>
      </c>
      <c r="U6" s="1" t="s">
        <v>920</v>
      </c>
      <c r="V6" s="1">
        <f>VLOOKUP('R1 XCM OHal'!C6,'Points Table'!A$3:N$43,IF('R1 XCM OHal'!U6="A Grade / Juniors",5,IF('R1 XCM OHal'!U6="B Grade",8,IF('R1 XCM OHal'!U6="C Grade",11,14))))</f>
        <v>420</v>
      </c>
    </row>
    <row r="7" spans="1:22" x14ac:dyDescent="0.25">
      <c r="A7" s="47" t="s">
        <v>112</v>
      </c>
      <c r="B7" s="47" t="s">
        <v>113</v>
      </c>
      <c r="C7" s="47">
        <v>1</v>
      </c>
      <c r="D7" s="47" t="s">
        <v>114</v>
      </c>
      <c r="E7" s="47">
        <v>803</v>
      </c>
      <c r="F7" s="47" t="s">
        <v>829</v>
      </c>
      <c r="G7" s="47" t="s">
        <v>809</v>
      </c>
      <c r="H7" s="47" t="s">
        <v>810</v>
      </c>
      <c r="I7" s="47" t="s">
        <v>814</v>
      </c>
      <c r="J7" s="47">
        <v>4</v>
      </c>
      <c r="K7" s="48" t="s">
        <v>115</v>
      </c>
      <c r="L7" s="48" t="s">
        <v>116</v>
      </c>
      <c r="M7" s="48" t="s">
        <v>117</v>
      </c>
      <c r="N7" s="48" t="s">
        <v>118</v>
      </c>
      <c r="O7" s="48" t="s">
        <v>68</v>
      </c>
      <c r="P7" s="48" t="s">
        <v>68</v>
      </c>
      <c r="Q7" s="48" t="s">
        <v>68</v>
      </c>
      <c r="R7" s="48" t="s">
        <v>68</v>
      </c>
      <c r="S7" s="48" t="s">
        <v>68</v>
      </c>
      <c r="T7" s="48" t="s">
        <v>119</v>
      </c>
      <c r="U7" s="1" t="s">
        <v>920</v>
      </c>
      <c r="V7" s="1">
        <f>VLOOKUP('R1 XCM OHal'!C7,'Points Table'!A$3:N$43,IF('R1 XCM OHal'!U7="A Grade / Juniors",5,IF('R1 XCM OHal'!U7="B Grade",8,IF('R1 XCM OHal'!U7="C Grade",11,14))))</f>
        <v>500</v>
      </c>
    </row>
    <row r="8" spans="1:22" x14ac:dyDescent="0.25">
      <c r="A8" s="47" t="s">
        <v>112</v>
      </c>
      <c r="B8" s="47" t="s">
        <v>120</v>
      </c>
      <c r="C8" s="47">
        <v>2</v>
      </c>
      <c r="D8" s="47" t="s">
        <v>121</v>
      </c>
      <c r="E8" s="47">
        <v>802</v>
      </c>
      <c r="F8" s="47" t="s">
        <v>830</v>
      </c>
      <c r="G8" s="47" t="s">
        <v>809</v>
      </c>
      <c r="H8" s="47" t="s">
        <v>810</v>
      </c>
      <c r="I8" s="47" t="s">
        <v>814</v>
      </c>
      <c r="J8" s="47">
        <v>3</v>
      </c>
      <c r="K8" s="48" t="s">
        <v>122</v>
      </c>
      <c r="L8" s="48" t="s">
        <v>123</v>
      </c>
      <c r="M8" s="48" t="s">
        <v>124</v>
      </c>
      <c r="N8" s="48" t="s">
        <v>68</v>
      </c>
      <c r="O8" s="48" t="s">
        <v>68</v>
      </c>
      <c r="P8" s="48" t="s">
        <v>68</v>
      </c>
      <c r="Q8" s="48" t="s">
        <v>68</v>
      </c>
      <c r="R8" s="48" t="s">
        <v>68</v>
      </c>
      <c r="S8" s="48" t="s">
        <v>68</v>
      </c>
      <c r="T8" s="48" t="s">
        <v>125</v>
      </c>
      <c r="U8" s="1" t="s">
        <v>920</v>
      </c>
      <c r="V8" s="1">
        <f>VLOOKUP('R1 XCM OHal'!C8,'Points Table'!A$3:N$43,IF('R1 XCM OHal'!U8="A Grade / Juniors",5,IF('R1 XCM OHal'!U8="B Grade",8,IF('R1 XCM OHal'!U8="C Grade",11,14))))</f>
        <v>450</v>
      </c>
    </row>
    <row r="9" spans="1:22" x14ac:dyDescent="0.25">
      <c r="A9" s="47" t="s">
        <v>126</v>
      </c>
      <c r="B9" s="47" t="s">
        <v>127</v>
      </c>
      <c r="C9" s="47">
        <v>1</v>
      </c>
      <c r="D9" s="47" t="s">
        <v>128</v>
      </c>
      <c r="E9" s="47">
        <v>53</v>
      </c>
      <c r="F9" s="47" t="s">
        <v>831</v>
      </c>
      <c r="G9" s="47" t="s">
        <v>809</v>
      </c>
      <c r="H9" s="47" t="s">
        <v>812</v>
      </c>
      <c r="I9" s="47" t="s">
        <v>814</v>
      </c>
      <c r="J9" s="47">
        <v>3</v>
      </c>
      <c r="K9" s="48" t="s">
        <v>129</v>
      </c>
      <c r="L9" s="48" t="s">
        <v>130</v>
      </c>
      <c r="M9" s="48" t="s">
        <v>131</v>
      </c>
      <c r="N9" s="48" t="s">
        <v>68</v>
      </c>
      <c r="O9" s="48" t="s">
        <v>68</v>
      </c>
      <c r="P9" s="48" t="s">
        <v>68</v>
      </c>
      <c r="Q9" s="48" t="s">
        <v>68</v>
      </c>
      <c r="R9" s="48" t="s">
        <v>68</v>
      </c>
      <c r="S9" s="48" t="s">
        <v>68</v>
      </c>
      <c r="T9" s="48" t="s">
        <v>132</v>
      </c>
      <c r="U9" s="1" t="s">
        <v>920</v>
      </c>
      <c r="V9" s="1">
        <f>VLOOKUP('R1 XCM OHal'!C9,'Points Table'!A$3:N$43,IF('R1 XCM OHal'!U9="A Grade / Juniors",5,IF('R1 XCM OHal'!U9="B Grade",8,IF('R1 XCM OHal'!U9="C Grade",11,14))))</f>
        <v>500</v>
      </c>
    </row>
    <row r="10" spans="1:22" x14ac:dyDescent="0.25">
      <c r="A10" s="47" t="s">
        <v>126</v>
      </c>
      <c r="B10" s="47" t="s">
        <v>133</v>
      </c>
      <c r="C10" s="47">
        <v>2</v>
      </c>
      <c r="D10" s="47" t="s">
        <v>134</v>
      </c>
      <c r="E10" s="47">
        <v>54</v>
      </c>
      <c r="F10" s="47" t="s">
        <v>832</v>
      </c>
      <c r="G10" s="47" t="s">
        <v>809</v>
      </c>
      <c r="H10" s="47" t="s">
        <v>812</v>
      </c>
      <c r="I10" s="47" t="s">
        <v>814</v>
      </c>
      <c r="J10" s="47">
        <v>3</v>
      </c>
      <c r="K10" s="48" t="s">
        <v>135</v>
      </c>
      <c r="L10" s="48" t="s">
        <v>136</v>
      </c>
      <c r="M10" s="48" t="s">
        <v>137</v>
      </c>
      <c r="N10" s="48" t="s">
        <v>68</v>
      </c>
      <c r="O10" s="48" t="s">
        <v>68</v>
      </c>
      <c r="P10" s="48" t="s">
        <v>68</v>
      </c>
      <c r="Q10" s="48" t="s">
        <v>68</v>
      </c>
      <c r="R10" s="48" t="s">
        <v>68</v>
      </c>
      <c r="S10" s="48" t="s">
        <v>68</v>
      </c>
      <c r="T10" s="48" t="s">
        <v>138</v>
      </c>
      <c r="U10" s="1" t="s">
        <v>920</v>
      </c>
      <c r="V10" s="1">
        <f>VLOOKUP('R1 XCM OHal'!C10,'Points Table'!A$3:N$43,IF('R1 XCM OHal'!U10="A Grade / Juniors",5,IF('R1 XCM OHal'!U10="B Grade",8,IF('R1 XCM OHal'!U10="C Grade",11,14))))</f>
        <v>450</v>
      </c>
    </row>
    <row r="11" spans="1:22" x14ac:dyDescent="0.25">
      <c r="A11" s="47" t="s">
        <v>126</v>
      </c>
      <c r="B11" s="47" t="s">
        <v>139</v>
      </c>
      <c r="C11" s="47">
        <v>3</v>
      </c>
      <c r="D11" s="47" t="s">
        <v>140</v>
      </c>
      <c r="E11" s="47">
        <v>51</v>
      </c>
      <c r="F11" s="47" t="s">
        <v>833</v>
      </c>
      <c r="G11" s="47" t="s">
        <v>809</v>
      </c>
      <c r="H11" s="47" t="s">
        <v>812</v>
      </c>
      <c r="I11" s="47" t="s">
        <v>814</v>
      </c>
      <c r="J11" s="47">
        <v>3</v>
      </c>
      <c r="K11" s="48" t="s">
        <v>141</v>
      </c>
      <c r="L11" s="48" t="s">
        <v>142</v>
      </c>
      <c r="M11" s="48" t="s">
        <v>143</v>
      </c>
      <c r="N11" s="48" t="s">
        <v>68</v>
      </c>
      <c r="O11" s="48" t="s">
        <v>68</v>
      </c>
      <c r="P11" s="48" t="s">
        <v>68</v>
      </c>
      <c r="Q11" s="48" t="s">
        <v>68</v>
      </c>
      <c r="R11" s="48" t="s">
        <v>68</v>
      </c>
      <c r="S11" s="48" t="s">
        <v>68</v>
      </c>
      <c r="T11" s="48" t="s">
        <v>144</v>
      </c>
      <c r="U11" s="1" t="s">
        <v>920</v>
      </c>
      <c r="V11" s="1">
        <f>VLOOKUP('R1 XCM OHal'!C11,'Points Table'!A$3:N$43,IF('R1 XCM OHal'!U11="A Grade / Juniors",5,IF('R1 XCM OHal'!U11="B Grade",8,IF('R1 XCM OHal'!U11="C Grade",11,14))))</f>
        <v>420</v>
      </c>
    </row>
    <row r="12" spans="1:22" x14ac:dyDescent="0.25">
      <c r="A12" s="47" t="s">
        <v>126</v>
      </c>
      <c r="B12" s="47" t="s">
        <v>145</v>
      </c>
      <c r="C12" s="47">
        <v>4</v>
      </c>
      <c r="D12" s="47" t="s">
        <v>146</v>
      </c>
      <c r="E12" s="47">
        <v>52</v>
      </c>
      <c r="F12" s="47" t="s">
        <v>834</v>
      </c>
      <c r="G12" s="47" t="s">
        <v>809</v>
      </c>
      <c r="H12" s="47" t="s">
        <v>812</v>
      </c>
      <c r="I12" s="47" t="s">
        <v>814</v>
      </c>
      <c r="J12" s="47">
        <v>3</v>
      </c>
      <c r="K12" s="48" t="s">
        <v>147</v>
      </c>
      <c r="L12" s="48" t="s">
        <v>148</v>
      </c>
      <c r="M12" s="48" t="s">
        <v>149</v>
      </c>
      <c r="N12" s="48" t="s">
        <v>68</v>
      </c>
      <c r="O12" s="48" t="s">
        <v>68</v>
      </c>
      <c r="P12" s="48" t="s">
        <v>68</v>
      </c>
      <c r="Q12" s="48" t="s">
        <v>68</v>
      </c>
      <c r="R12" s="48" t="s">
        <v>68</v>
      </c>
      <c r="S12" s="48" t="s">
        <v>68</v>
      </c>
      <c r="T12" s="48" t="s">
        <v>150</v>
      </c>
      <c r="U12" s="1" t="s">
        <v>920</v>
      </c>
      <c r="V12" s="1">
        <f>VLOOKUP('R1 XCM OHal'!C12,'Points Table'!A$3:N$43,IF('R1 XCM OHal'!U12="A Grade / Juniors",5,IF('R1 XCM OHal'!U12="B Grade",8,IF('R1 XCM OHal'!U12="C Grade",11,14))))</f>
        <v>400</v>
      </c>
    </row>
    <row r="13" spans="1:22" x14ac:dyDescent="0.25">
      <c r="A13" s="47" t="s">
        <v>151</v>
      </c>
      <c r="B13" s="47" t="s">
        <v>152</v>
      </c>
      <c r="C13" s="47">
        <v>1</v>
      </c>
      <c r="D13" s="47" t="s">
        <v>153</v>
      </c>
      <c r="E13" s="47">
        <v>7</v>
      </c>
      <c r="F13" s="47" t="s">
        <v>835</v>
      </c>
      <c r="G13" s="47" t="s">
        <v>815</v>
      </c>
      <c r="H13" s="47" t="s">
        <v>816</v>
      </c>
      <c r="I13" s="47" t="s">
        <v>817</v>
      </c>
      <c r="J13" s="47">
        <v>8</v>
      </c>
      <c r="K13" s="48" t="s">
        <v>154</v>
      </c>
      <c r="L13" s="48" t="s">
        <v>155</v>
      </c>
      <c r="M13" s="48" t="s">
        <v>156</v>
      </c>
      <c r="N13" s="48" t="s">
        <v>157</v>
      </c>
      <c r="O13" s="48" t="s">
        <v>158</v>
      </c>
      <c r="P13" s="48" t="s">
        <v>159</v>
      </c>
      <c r="Q13" s="48" t="s">
        <v>160</v>
      </c>
      <c r="R13" s="48" t="s">
        <v>161</v>
      </c>
      <c r="S13" s="48" t="s">
        <v>68</v>
      </c>
      <c r="T13" s="48" t="s">
        <v>162</v>
      </c>
      <c r="U13" s="1" t="s">
        <v>920</v>
      </c>
      <c r="V13" s="1">
        <f>VLOOKUP('R1 XCM OHal'!C13,'Points Table'!A$3:N$43,IF('R1 XCM OHal'!U13="A Grade / Juniors",5,IF('R1 XCM OHal'!U13="B Grade",8,IF('R1 XCM OHal'!U13="C Grade",11,14))))</f>
        <v>500</v>
      </c>
    </row>
    <row r="14" spans="1:22" x14ac:dyDescent="0.25">
      <c r="A14" s="47" t="s">
        <v>151</v>
      </c>
      <c r="B14" s="47" t="s">
        <v>163</v>
      </c>
      <c r="C14" s="47">
        <v>2</v>
      </c>
      <c r="D14" s="47" t="s">
        <v>164</v>
      </c>
      <c r="E14" s="47">
        <v>10</v>
      </c>
      <c r="F14" s="47" t="s">
        <v>836</v>
      </c>
      <c r="G14" s="47" t="s">
        <v>815</v>
      </c>
      <c r="H14" s="47" t="s">
        <v>816</v>
      </c>
      <c r="I14" s="47" t="s">
        <v>817</v>
      </c>
      <c r="J14" s="47">
        <v>8</v>
      </c>
      <c r="K14" s="48" t="s">
        <v>165</v>
      </c>
      <c r="L14" s="48" t="s">
        <v>166</v>
      </c>
      <c r="M14" s="48" t="s">
        <v>167</v>
      </c>
      <c r="N14" s="48" t="s">
        <v>168</v>
      </c>
      <c r="O14" s="48" t="s">
        <v>169</v>
      </c>
      <c r="P14" s="48" t="s">
        <v>170</v>
      </c>
      <c r="Q14" s="48" t="s">
        <v>171</v>
      </c>
      <c r="R14" s="48" t="s">
        <v>172</v>
      </c>
      <c r="S14" s="48" t="s">
        <v>68</v>
      </c>
      <c r="T14" s="48" t="s">
        <v>173</v>
      </c>
      <c r="U14" s="1" t="s">
        <v>920</v>
      </c>
      <c r="V14" s="1">
        <f>VLOOKUP('R1 XCM OHal'!C14,'Points Table'!A$3:N$43,IF('R1 XCM OHal'!U14="A Grade / Juniors",5,IF('R1 XCM OHal'!U14="B Grade",8,IF('R1 XCM OHal'!U14="C Grade",11,14))))</f>
        <v>450</v>
      </c>
    </row>
    <row r="15" spans="1:22" x14ac:dyDescent="0.25">
      <c r="A15" s="47" t="s">
        <v>151</v>
      </c>
      <c r="B15" s="47" t="s">
        <v>174</v>
      </c>
      <c r="C15" s="47">
        <v>3</v>
      </c>
      <c r="D15" s="47" t="s">
        <v>175</v>
      </c>
      <c r="E15" s="47">
        <v>11</v>
      </c>
      <c r="F15" s="47" t="s">
        <v>837</v>
      </c>
      <c r="G15" s="47" t="s">
        <v>815</v>
      </c>
      <c r="H15" s="47" t="s">
        <v>816</v>
      </c>
      <c r="I15" s="47" t="s">
        <v>817</v>
      </c>
      <c r="J15" s="47">
        <v>7</v>
      </c>
      <c r="K15" s="48" t="s">
        <v>176</v>
      </c>
      <c r="L15" s="48" t="s">
        <v>177</v>
      </c>
      <c r="M15" s="48" t="s">
        <v>178</v>
      </c>
      <c r="N15" s="48" t="s">
        <v>179</v>
      </c>
      <c r="O15" s="48" t="s">
        <v>180</v>
      </c>
      <c r="P15" s="48" t="s">
        <v>181</v>
      </c>
      <c r="Q15" s="48" t="s">
        <v>182</v>
      </c>
      <c r="R15" s="48" t="s">
        <v>68</v>
      </c>
      <c r="S15" s="48" t="s">
        <v>68</v>
      </c>
      <c r="T15" s="48" t="s">
        <v>183</v>
      </c>
      <c r="U15" s="1" t="s">
        <v>920</v>
      </c>
      <c r="V15" s="1">
        <f>VLOOKUP('R1 XCM OHal'!C15,'Points Table'!A$3:N$43,IF('R1 XCM OHal'!U15="A Grade / Juniors",5,IF('R1 XCM OHal'!U15="B Grade",8,IF('R1 XCM OHal'!U15="C Grade",11,14))))</f>
        <v>420</v>
      </c>
    </row>
    <row r="16" spans="1:22" x14ac:dyDescent="0.25">
      <c r="A16" s="47" t="s">
        <v>151</v>
      </c>
      <c r="B16" s="47" t="s">
        <v>184</v>
      </c>
      <c r="C16" s="47">
        <v>4</v>
      </c>
      <c r="D16" s="47" t="s">
        <v>185</v>
      </c>
      <c r="E16" s="47">
        <v>2</v>
      </c>
      <c r="F16" s="47" t="s">
        <v>838</v>
      </c>
      <c r="G16" s="47" t="s">
        <v>815</v>
      </c>
      <c r="H16" s="47" t="s">
        <v>816</v>
      </c>
      <c r="I16" s="47" t="s">
        <v>817</v>
      </c>
      <c r="J16" s="47">
        <v>7</v>
      </c>
      <c r="K16" s="48" t="s">
        <v>186</v>
      </c>
      <c r="L16" s="48" t="s">
        <v>187</v>
      </c>
      <c r="M16" s="48" t="s">
        <v>188</v>
      </c>
      <c r="N16" s="48" t="s">
        <v>189</v>
      </c>
      <c r="O16" s="48" t="s">
        <v>190</v>
      </c>
      <c r="P16" s="48" t="s">
        <v>191</v>
      </c>
      <c r="Q16" s="48" t="s">
        <v>192</v>
      </c>
      <c r="R16" s="48" t="s">
        <v>68</v>
      </c>
      <c r="S16" s="48" t="s">
        <v>68</v>
      </c>
      <c r="T16" s="48" t="s">
        <v>193</v>
      </c>
      <c r="U16" s="1" t="s">
        <v>920</v>
      </c>
      <c r="V16" s="1">
        <f>VLOOKUP('R1 XCM OHal'!C16,'Points Table'!A$3:N$43,IF('R1 XCM OHal'!U16="A Grade / Juniors",5,IF('R1 XCM OHal'!U16="B Grade",8,IF('R1 XCM OHal'!U16="C Grade",11,14))))</f>
        <v>400</v>
      </c>
    </row>
    <row r="17" spans="1:22" x14ac:dyDescent="0.25">
      <c r="A17" s="47" t="s">
        <v>151</v>
      </c>
      <c r="B17" s="47" t="s">
        <v>194</v>
      </c>
      <c r="C17" s="47">
        <v>5</v>
      </c>
      <c r="D17" s="47" t="s">
        <v>195</v>
      </c>
      <c r="E17" s="47">
        <v>6</v>
      </c>
      <c r="F17" s="47" t="s">
        <v>839</v>
      </c>
      <c r="G17" s="47" t="s">
        <v>815</v>
      </c>
      <c r="H17" s="47" t="s">
        <v>816</v>
      </c>
      <c r="I17" s="47" t="s">
        <v>817</v>
      </c>
      <c r="J17" s="47">
        <v>7</v>
      </c>
      <c r="K17" s="48" t="s">
        <v>196</v>
      </c>
      <c r="L17" s="48" t="s">
        <v>197</v>
      </c>
      <c r="M17" s="48" t="s">
        <v>198</v>
      </c>
      <c r="N17" s="48" t="s">
        <v>199</v>
      </c>
      <c r="O17" s="48" t="s">
        <v>200</v>
      </c>
      <c r="P17" s="48" t="s">
        <v>201</v>
      </c>
      <c r="Q17" s="48" t="s">
        <v>202</v>
      </c>
      <c r="R17" s="48" t="s">
        <v>68</v>
      </c>
      <c r="S17" s="48" t="s">
        <v>68</v>
      </c>
      <c r="T17" s="48" t="s">
        <v>203</v>
      </c>
      <c r="U17" s="1" t="s">
        <v>920</v>
      </c>
      <c r="V17" s="1">
        <f>VLOOKUP('R1 XCM OHal'!C17,'Points Table'!A$3:N$43,IF('R1 XCM OHal'!U17="A Grade / Juniors",5,IF('R1 XCM OHal'!U17="B Grade",8,IF('R1 XCM OHal'!U17="C Grade",11,14))))</f>
        <v>390</v>
      </c>
    </row>
    <row r="18" spans="1:22" x14ac:dyDescent="0.25">
      <c r="A18" s="47" t="s">
        <v>151</v>
      </c>
      <c r="B18" s="47" t="s">
        <v>204</v>
      </c>
      <c r="C18" s="47">
        <v>6</v>
      </c>
      <c r="D18" s="47" t="s">
        <v>205</v>
      </c>
      <c r="E18" s="47">
        <v>4</v>
      </c>
      <c r="F18" s="47" t="s">
        <v>840</v>
      </c>
      <c r="G18" s="47" t="s">
        <v>815</v>
      </c>
      <c r="H18" s="47" t="s">
        <v>816</v>
      </c>
      <c r="I18" s="47" t="s">
        <v>817</v>
      </c>
      <c r="J18" s="47">
        <v>7</v>
      </c>
      <c r="K18" s="48" t="s">
        <v>206</v>
      </c>
      <c r="L18" s="48" t="s">
        <v>207</v>
      </c>
      <c r="M18" s="48" t="s">
        <v>208</v>
      </c>
      <c r="N18" s="48" t="s">
        <v>209</v>
      </c>
      <c r="O18" s="48" t="s">
        <v>210</v>
      </c>
      <c r="P18" s="48" t="s">
        <v>211</v>
      </c>
      <c r="Q18" s="48" t="s">
        <v>212</v>
      </c>
      <c r="R18" s="48" t="s">
        <v>68</v>
      </c>
      <c r="S18" s="48" t="s">
        <v>68</v>
      </c>
      <c r="T18" s="48" t="s">
        <v>213</v>
      </c>
      <c r="U18" s="1" t="s">
        <v>920</v>
      </c>
      <c r="V18" s="1">
        <f>VLOOKUP('R1 XCM OHal'!C18,'Points Table'!A$3:N$43,IF('R1 XCM OHal'!U18="A Grade / Juniors",5,IF('R1 XCM OHal'!U18="B Grade",8,IF('R1 XCM OHal'!U18="C Grade",11,14))))</f>
        <v>380</v>
      </c>
    </row>
    <row r="19" spans="1:22" x14ac:dyDescent="0.25">
      <c r="A19" s="47" t="s">
        <v>151</v>
      </c>
      <c r="B19" s="47" t="s">
        <v>214</v>
      </c>
      <c r="C19" s="47">
        <v>7</v>
      </c>
      <c r="D19" s="47" t="s">
        <v>215</v>
      </c>
      <c r="E19" s="47">
        <v>8</v>
      </c>
      <c r="F19" s="47" t="s">
        <v>841</v>
      </c>
      <c r="G19" s="47" t="s">
        <v>815</v>
      </c>
      <c r="H19" s="47" t="s">
        <v>816</v>
      </c>
      <c r="I19" s="47" t="s">
        <v>817</v>
      </c>
      <c r="J19" s="47">
        <v>7</v>
      </c>
      <c r="K19" s="48" t="s">
        <v>216</v>
      </c>
      <c r="L19" s="48" t="s">
        <v>217</v>
      </c>
      <c r="M19" s="48" t="s">
        <v>218</v>
      </c>
      <c r="N19" s="48" t="s">
        <v>219</v>
      </c>
      <c r="O19" s="48" t="s">
        <v>220</v>
      </c>
      <c r="P19" s="48" t="s">
        <v>221</v>
      </c>
      <c r="Q19" s="48" t="s">
        <v>222</v>
      </c>
      <c r="R19" s="48" t="s">
        <v>68</v>
      </c>
      <c r="S19" s="48" t="s">
        <v>68</v>
      </c>
      <c r="T19" s="48" t="s">
        <v>223</v>
      </c>
      <c r="U19" s="1" t="s">
        <v>920</v>
      </c>
      <c r="V19" s="1">
        <f>VLOOKUP('R1 XCM OHal'!C19,'Points Table'!A$3:N$43,IF('R1 XCM OHal'!U19="A Grade / Juniors",5,IF('R1 XCM OHal'!U19="B Grade",8,IF('R1 XCM OHal'!U19="C Grade",11,14))))</f>
        <v>370</v>
      </c>
    </row>
    <row r="20" spans="1:22" x14ac:dyDescent="0.25">
      <c r="A20" s="47" t="s">
        <v>151</v>
      </c>
      <c r="B20" s="47" t="s">
        <v>224</v>
      </c>
      <c r="C20" s="47">
        <v>8</v>
      </c>
      <c r="D20" s="47" t="s">
        <v>225</v>
      </c>
      <c r="E20" s="47">
        <v>1</v>
      </c>
      <c r="F20" s="47" t="s">
        <v>842</v>
      </c>
      <c r="G20" s="47" t="s">
        <v>815</v>
      </c>
      <c r="H20" s="47" t="s">
        <v>816</v>
      </c>
      <c r="I20" s="47" t="s">
        <v>817</v>
      </c>
      <c r="J20" s="47">
        <v>7</v>
      </c>
      <c r="K20" s="48" t="s">
        <v>226</v>
      </c>
      <c r="L20" s="48" t="s">
        <v>227</v>
      </c>
      <c r="M20" s="48" t="s">
        <v>228</v>
      </c>
      <c r="N20" s="48" t="s">
        <v>229</v>
      </c>
      <c r="O20" s="48" t="s">
        <v>230</v>
      </c>
      <c r="P20" s="48" t="s">
        <v>231</v>
      </c>
      <c r="Q20" s="48" t="s">
        <v>232</v>
      </c>
      <c r="R20" s="48" t="s">
        <v>68</v>
      </c>
      <c r="S20" s="48" t="s">
        <v>68</v>
      </c>
      <c r="T20" s="48" t="s">
        <v>233</v>
      </c>
      <c r="U20" s="1" t="s">
        <v>920</v>
      </c>
      <c r="V20" s="1">
        <f>VLOOKUP('R1 XCM OHal'!C20,'Points Table'!A$3:N$43,IF('R1 XCM OHal'!U20="A Grade / Juniors",5,IF('R1 XCM OHal'!U20="B Grade",8,IF('R1 XCM OHal'!U20="C Grade",11,14))))</f>
        <v>360</v>
      </c>
    </row>
    <row r="21" spans="1:22" x14ac:dyDescent="0.25">
      <c r="A21" s="47" t="s">
        <v>151</v>
      </c>
      <c r="B21" s="47" t="s">
        <v>234</v>
      </c>
      <c r="C21" s="47">
        <v>9</v>
      </c>
      <c r="D21" s="47" t="s">
        <v>235</v>
      </c>
      <c r="E21" s="47">
        <v>9</v>
      </c>
      <c r="F21" s="47" t="s">
        <v>843</v>
      </c>
      <c r="G21" s="47" t="s">
        <v>815</v>
      </c>
      <c r="H21" s="47" t="s">
        <v>816</v>
      </c>
      <c r="I21" s="47" t="s">
        <v>817</v>
      </c>
      <c r="J21" s="47">
        <v>6</v>
      </c>
      <c r="K21" s="48" t="s">
        <v>236</v>
      </c>
      <c r="L21" s="48" t="s">
        <v>237</v>
      </c>
      <c r="M21" s="48" t="s">
        <v>238</v>
      </c>
      <c r="N21" s="48" t="s">
        <v>239</v>
      </c>
      <c r="O21" s="48" t="s">
        <v>240</v>
      </c>
      <c r="P21" s="48" t="s">
        <v>241</v>
      </c>
      <c r="Q21" s="48" t="s">
        <v>68</v>
      </c>
      <c r="R21" s="48" t="s">
        <v>68</v>
      </c>
      <c r="S21" s="48" t="s">
        <v>68</v>
      </c>
      <c r="T21" s="48" t="s">
        <v>242</v>
      </c>
      <c r="U21" s="1" t="s">
        <v>920</v>
      </c>
      <c r="V21" s="1">
        <f>VLOOKUP('R1 XCM OHal'!C21,'Points Table'!A$3:N$43,IF('R1 XCM OHal'!U21="A Grade / Juniors",5,IF('R1 XCM OHal'!U21="B Grade",8,IF('R1 XCM OHal'!U21="C Grade",11,14))))</f>
        <v>350</v>
      </c>
    </row>
    <row r="22" spans="1:22" x14ac:dyDescent="0.25">
      <c r="A22" s="47" t="s">
        <v>151</v>
      </c>
      <c r="B22" s="47" t="s">
        <v>243</v>
      </c>
      <c r="C22" s="47">
        <v>10</v>
      </c>
      <c r="D22" s="47" t="s">
        <v>244</v>
      </c>
      <c r="E22" s="47">
        <v>5</v>
      </c>
      <c r="F22" s="47" t="s">
        <v>844</v>
      </c>
      <c r="G22" s="47" t="s">
        <v>815</v>
      </c>
      <c r="H22" s="47" t="s">
        <v>816</v>
      </c>
      <c r="I22" s="47" t="s">
        <v>817</v>
      </c>
      <c r="J22" s="47">
        <v>6</v>
      </c>
      <c r="K22" s="48" t="s">
        <v>245</v>
      </c>
      <c r="L22" s="48" t="s">
        <v>246</v>
      </c>
      <c r="M22" s="48" t="s">
        <v>247</v>
      </c>
      <c r="N22" s="48" t="s">
        <v>248</v>
      </c>
      <c r="O22" s="48" t="s">
        <v>249</v>
      </c>
      <c r="P22" s="48" t="s">
        <v>250</v>
      </c>
      <c r="Q22" s="48" t="s">
        <v>68</v>
      </c>
      <c r="R22" s="48" t="s">
        <v>68</v>
      </c>
      <c r="S22" s="48" t="s">
        <v>68</v>
      </c>
      <c r="T22" s="48" t="s">
        <v>251</v>
      </c>
      <c r="U22" s="1" t="s">
        <v>920</v>
      </c>
      <c r="V22" s="1">
        <f>VLOOKUP('R1 XCM OHal'!C22,'Points Table'!A$3:N$43,IF('R1 XCM OHal'!U22="A Grade / Juniors",5,IF('R1 XCM OHal'!U22="B Grade",8,IF('R1 XCM OHal'!U22="C Grade",11,14))))</f>
        <v>340</v>
      </c>
    </row>
    <row r="23" spans="1:22" x14ac:dyDescent="0.25">
      <c r="A23" s="47" t="s">
        <v>151</v>
      </c>
      <c r="B23" s="47" t="s">
        <v>252</v>
      </c>
      <c r="C23" s="47">
        <v>11</v>
      </c>
      <c r="D23" s="47" t="s">
        <v>253</v>
      </c>
      <c r="E23" s="47">
        <v>12</v>
      </c>
      <c r="F23" s="47" t="s">
        <v>845</v>
      </c>
      <c r="G23" s="47" t="s">
        <v>815</v>
      </c>
      <c r="H23" s="47" t="s">
        <v>816</v>
      </c>
      <c r="I23" s="47" t="s">
        <v>817</v>
      </c>
      <c r="J23" s="47">
        <v>3</v>
      </c>
      <c r="K23" s="48" t="s">
        <v>254</v>
      </c>
      <c r="L23" s="48" t="s">
        <v>255</v>
      </c>
      <c r="M23" s="48" t="s">
        <v>256</v>
      </c>
      <c r="N23" s="48" t="s">
        <v>68</v>
      </c>
      <c r="O23" s="48" t="s">
        <v>68</v>
      </c>
      <c r="P23" s="48" t="s">
        <v>68</v>
      </c>
      <c r="Q23" s="48" t="s">
        <v>68</v>
      </c>
      <c r="R23" s="48" t="s">
        <v>68</v>
      </c>
      <c r="S23" s="48" t="s">
        <v>68</v>
      </c>
      <c r="T23" s="48" t="s">
        <v>257</v>
      </c>
      <c r="U23" s="1" t="s">
        <v>920</v>
      </c>
      <c r="V23" s="1">
        <f>VLOOKUP('R1 XCM OHal'!C23,'Points Table'!A$3:N$43,IF('R1 XCM OHal'!U23="A Grade / Juniors",5,IF('R1 XCM OHal'!U23="B Grade",8,IF('R1 XCM OHal'!U23="C Grade",11,14))))</f>
        <v>330</v>
      </c>
    </row>
    <row r="24" spans="1:22" x14ac:dyDescent="0.25">
      <c r="A24" s="47" t="s">
        <v>151</v>
      </c>
      <c r="B24" s="47" t="s">
        <v>258</v>
      </c>
      <c r="C24" s="47">
        <v>12</v>
      </c>
      <c r="D24" s="47" t="s">
        <v>259</v>
      </c>
      <c r="E24" s="47">
        <v>15</v>
      </c>
      <c r="F24" s="47" t="s">
        <v>846</v>
      </c>
      <c r="G24" s="47" t="s">
        <v>815</v>
      </c>
      <c r="H24" s="47" t="s">
        <v>816</v>
      </c>
      <c r="I24" s="47" t="s">
        <v>817</v>
      </c>
      <c r="J24" s="47">
        <v>3</v>
      </c>
      <c r="K24" s="48" t="s">
        <v>260</v>
      </c>
      <c r="L24" s="48" t="s">
        <v>261</v>
      </c>
      <c r="M24" s="48" t="s">
        <v>262</v>
      </c>
      <c r="N24" s="48" t="s">
        <v>68</v>
      </c>
      <c r="O24" s="48" t="s">
        <v>68</v>
      </c>
      <c r="P24" s="48" t="s">
        <v>68</v>
      </c>
      <c r="Q24" s="48" t="s">
        <v>68</v>
      </c>
      <c r="R24" s="48" t="s">
        <v>68</v>
      </c>
      <c r="S24" s="48" t="s">
        <v>68</v>
      </c>
      <c r="T24" s="48" t="s">
        <v>263</v>
      </c>
      <c r="U24" s="1" t="s">
        <v>920</v>
      </c>
      <c r="V24" s="1">
        <f>VLOOKUP('R1 XCM OHal'!C24,'Points Table'!A$3:N$43,IF('R1 XCM OHal'!U24="A Grade / Juniors",5,IF('R1 XCM OHal'!U24="B Grade",8,IF('R1 XCM OHal'!U24="C Grade",11,14))))</f>
        <v>320</v>
      </c>
    </row>
    <row r="25" spans="1:22" x14ac:dyDescent="0.25">
      <c r="A25" s="47" t="s">
        <v>264</v>
      </c>
      <c r="B25" s="47" t="s">
        <v>265</v>
      </c>
      <c r="C25" s="47">
        <v>1</v>
      </c>
      <c r="D25" s="47" t="s">
        <v>266</v>
      </c>
      <c r="E25" s="47">
        <v>708</v>
      </c>
      <c r="F25" s="47" t="s">
        <v>847</v>
      </c>
      <c r="G25" s="47" t="s">
        <v>815</v>
      </c>
      <c r="H25" s="47" t="s">
        <v>818</v>
      </c>
      <c r="I25" s="47" t="s">
        <v>817</v>
      </c>
      <c r="J25" s="47">
        <v>7</v>
      </c>
      <c r="K25" s="48" t="s">
        <v>267</v>
      </c>
      <c r="L25" s="48" t="s">
        <v>268</v>
      </c>
      <c r="M25" s="48" t="s">
        <v>269</v>
      </c>
      <c r="N25" s="48" t="s">
        <v>270</v>
      </c>
      <c r="O25" s="48" t="s">
        <v>271</v>
      </c>
      <c r="P25" s="48" t="s">
        <v>272</v>
      </c>
      <c r="Q25" s="48" t="s">
        <v>273</v>
      </c>
      <c r="R25" s="48" t="s">
        <v>68</v>
      </c>
      <c r="S25" s="48" t="s">
        <v>68</v>
      </c>
      <c r="T25" s="48" t="s">
        <v>274</v>
      </c>
      <c r="U25" s="48" t="s">
        <v>36</v>
      </c>
      <c r="V25" s="1">
        <f>VLOOKUP('R1 XCM OHal'!C25,'Points Table'!A$3:N$43,IF('R1 XCM OHal'!U25="A Grade / Juniors",5,IF('R1 XCM OHal'!U25="B Grade",8,IF('R1 XCM OHal'!U25="C Grade",11,14))))</f>
        <v>400</v>
      </c>
    </row>
    <row r="26" spans="1:22" x14ac:dyDescent="0.25">
      <c r="A26" s="47" t="s">
        <v>264</v>
      </c>
      <c r="B26" s="47" t="s">
        <v>275</v>
      </c>
      <c r="C26" s="47">
        <v>2</v>
      </c>
      <c r="D26" s="47" t="s">
        <v>276</v>
      </c>
      <c r="E26" s="47">
        <v>720</v>
      </c>
      <c r="F26" s="47" t="s">
        <v>848</v>
      </c>
      <c r="G26" s="47" t="s">
        <v>815</v>
      </c>
      <c r="H26" s="47" t="s">
        <v>818</v>
      </c>
      <c r="I26" s="47" t="s">
        <v>817</v>
      </c>
      <c r="J26" s="47">
        <v>7</v>
      </c>
      <c r="K26" s="48" t="s">
        <v>277</v>
      </c>
      <c r="L26" s="48" t="s">
        <v>278</v>
      </c>
      <c r="M26" s="48" t="s">
        <v>279</v>
      </c>
      <c r="N26" s="48" t="s">
        <v>280</v>
      </c>
      <c r="O26" s="48" t="s">
        <v>281</v>
      </c>
      <c r="P26" s="48" t="s">
        <v>282</v>
      </c>
      <c r="Q26" s="48" t="s">
        <v>283</v>
      </c>
      <c r="R26" s="48" t="s">
        <v>68</v>
      </c>
      <c r="S26" s="48" t="s">
        <v>68</v>
      </c>
      <c r="T26" s="48" t="s">
        <v>284</v>
      </c>
      <c r="U26" s="48" t="s">
        <v>36</v>
      </c>
      <c r="V26" s="1">
        <f>VLOOKUP('R1 XCM OHal'!C26,'Points Table'!A$3:N$43,IF('R1 XCM OHal'!U26="A Grade / Juniors",5,IF('R1 XCM OHal'!U26="B Grade",8,IF('R1 XCM OHal'!U26="C Grade",11,14))))</f>
        <v>360</v>
      </c>
    </row>
    <row r="27" spans="1:22" x14ac:dyDescent="0.25">
      <c r="A27" s="47" t="s">
        <v>264</v>
      </c>
      <c r="B27" s="47" t="s">
        <v>285</v>
      </c>
      <c r="C27" s="47">
        <v>3</v>
      </c>
      <c r="D27" s="47" t="s">
        <v>286</v>
      </c>
      <c r="E27" s="47">
        <v>721</v>
      </c>
      <c r="F27" s="47" t="s">
        <v>849</v>
      </c>
      <c r="G27" s="47" t="s">
        <v>815</v>
      </c>
      <c r="H27" s="47" t="s">
        <v>818</v>
      </c>
      <c r="I27" s="47" t="s">
        <v>817</v>
      </c>
      <c r="J27" s="47">
        <v>7</v>
      </c>
      <c r="K27" s="48" t="s">
        <v>287</v>
      </c>
      <c r="L27" s="48" t="s">
        <v>288</v>
      </c>
      <c r="M27" s="48" t="s">
        <v>289</v>
      </c>
      <c r="N27" s="48" t="s">
        <v>290</v>
      </c>
      <c r="O27" s="48" t="s">
        <v>291</v>
      </c>
      <c r="P27" s="48" t="s">
        <v>292</v>
      </c>
      <c r="Q27" s="48" t="s">
        <v>293</v>
      </c>
      <c r="R27" s="48" t="s">
        <v>68</v>
      </c>
      <c r="S27" s="48" t="s">
        <v>68</v>
      </c>
      <c r="T27" s="48" t="s">
        <v>294</v>
      </c>
      <c r="U27" s="48" t="s">
        <v>36</v>
      </c>
      <c r="V27" s="1">
        <f>VLOOKUP('R1 XCM OHal'!C27,'Points Table'!A$3:N$43,IF('R1 XCM OHal'!U27="A Grade / Juniors",5,IF('R1 XCM OHal'!U27="B Grade",8,IF('R1 XCM OHal'!U27="C Grade",11,14))))</f>
        <v>336</v>
      </c>
    </row>
    <row r="28" spans="1:22" x14ac:dyDescent="0.25">
      <c r="A28" s="47" t="s">
        <v>264</v>
      </c>
      <c r="B28" s="47" t="s">
        <v>295</v>
      </c>
      <c r="C28" s="47">
        <v>4</v>
      </c>
      <c r="D28" s="47" t="s">
        <v>296</v>
      </c>
      <c r="E28" s="47">
        <v>701</v>
      </c>
      <c r="F28" s="47" t="s">
        <v>850</v>
      </c>
      <c r="G28" s="47" t="s">
        <v>815</v>
      </c>
      <c r="H28" s="47" t="s">
        <v>818</v>
      </c>
      <c r="I28" s="47" t="s">
        <v>817</v>
      </c>
      <c r="J28" s="47">
        <v>7</v>
      </c>
      <c r="K28" s="48" t="s">
        <v>297</v>
      </c>
      <c r="L28" s="48" t="s">
        <v>298</v>
      </c>
      <c r="M28" s="48" t="s">
        <v>299</v>
      </c>
      <c r="N28" s="48" t="s">
        <v>300</v>
      </c>
      <c r="O28" s="48" t="s">
        <v>301</v>
      </c>
      <c r="P28" s="48" t="s">
        <v>97</v>
      </c>
      <c r="Q28" s="48" t="s">
        <v>302</v>
      </c>
      <c r="R28" s="48" t="s">
        <v>68</v>
      </c>
      <c r="S28" s="48" t="s">
        <v>68</v>
      </c>
      <c r="T28" s="48" t="s">
        <v>303</v>
      </c>
      <c r="U28" s="48" t="s">
        <v>36</v>
      </c>
      <c r="V28" s="1">
        <f>VLOOKUP('R1 XCM OHal'!C28,'Points Table'!A$3:N$43,IF('R1 XCM OHal'!U28="A Grade / Juniors",5,IF('R1 XCM OHal'!U28="B Grade",8,IF('R1 XCM OHal'!U28="C Grade",11,14))))</f>
        <v>320</v>
      </c>
    </row>
    <row r="29" spans="1:22" x14ac:dyDescent="0.25">
      <c r="A29" s="47" t="s">
        <v>264</v>
      </c>
      <c r="B29" s="47" t="s">
        <v>304</v>
      </c>
      <c r="C29" s="47">
        <v>5</v>
      </c>
      <c r="D29" s="47" t="s">
        <v>305</v>
      </c>
      <c r="E29" s="47">
        <v>713</v>
      </c>
      <c r="F29" s="47" t="s">
        <v>851</v>
      </c>
      <c r="G29" s="47" t="s">
        <v>815</v>
      </c>
      <c r="H29" s="47" t="s">
        <v>818</v>
      </c>
      <c r="I29" s="47" t="s">
        <v>817</v>
      </c>
      <c r="J29" s="47">
        <v>7</v>
      </c>
      <c r="K29" s="48" t="s">
        <v>306</v>
      </c>
      <c r="L29" s="48" t="s">
        <v>307</v>
      </c>
      <c r="M29" s="48" t="s">
        <v>308</v>
      </c>
      <c r="N29" s="48" t="s">
        <v>309</v>
      </c>
      <c r="O29" s="48" t="s">
        <v>310</v>
      </c>
      <c r="P29" s="48" t="s">
        <v>311</v>
      </c>
      <c r="Q29" s="48" t="s">
        <v>312</v>
      </c>
      <c r="R29" s="48" t="s">
        <v>68</v>
      </c>
      <c r="S29" s="48" t="s">
        <v>68</v>
      </c>
      <c r="T29" s="48" t="s">
        <v>313</v>
      </c>
      <c r="U29" s="48" t="s">
        <v>36</v>
      </c>
      <c r="V29" s="1">
        <f>VLOOKUP('R1 XCM OHal'!C29,'Points Table'!A$3:N$43,IF('R1 XCM OHal'!U29="A Grade / Juniors",5,IF('R1 XCM OHal'!U29="B Grade",8,IF('R1 XCM OHal'!U29="C Grade",11,14))))</f>
        <v>312</v>
      </c>
    </row>
    <row r="30" spans="1:22" x14ac:dyDescent="0.25">
      <c r="A30" s="47" t="s">
        <v>264</v>
      </c>
      <c r="B30" s="47" t="s">
        <v>314</v>
      </c>
      <c r="C30" s="47">
        <v>6</v>
      </c>
      <c r="D30" s="47" t="s">
        <v>315</v>
      </c>
      <c r="E30" s="47">
        <v>707</v>
      </c>
      <c r="F30" s="47" t="s">
        <v>852</v>
      </c>
      <c r="G30" s="47" t="s">
        <v>815</v>
      </c>
      <c r="H30" s="47" t="s">
        <v>818</v>
      </c>
      <c r="I30" s="47" t="s">
        <v>817</v>
      </c>
      <c r="J30" s="47">
        <v>7</v>
      </c>
      <c r="K30" s="48" t="s">
        <v>316</v>
      </c>
      <c r="L30" s="48" t="s">
        <v>317</v>
      </c>
      <c r="M30" s="48" t="s">
        <v>318</v>
      </c>
      <c r="N30" s="48" t="s">
        <v>319</v>
      </c>
      <c r="O30" s="48" t="s">
        <v>320</v>
      </c>
      <c r="P30" s="48" t="s">
        <v>321</v>
      </c>
      <c r="Q30" s="48" t="s">
        <v>70</v>
      </c>
      <c r="R30" s="48" t="s">
        <v>68</v>
      </c>
      <c r="S30" s="48" t="s">
        <v>68</v>
      </c>
      <c r="T30" s="48" t="s">
        <v>322</v>
      </c>
      <c r="U30" s="48" t="s">
        <v>36</v>
      </c>
      <c r="V30" s="1">
        <f>VLOOKUP('R1 XCM OHal'!C30,'Points Table'!A$3:N$43,IF('R1 XCM OHal'!U30="A Grade / Juniors",5,IF('R1 XCM OHal'!U30="B Grade",8,IF('R1 XCM OHal'!U30="C Grade",11,14))))</f>
        <v>304</v>
      </c>
    </row>
    <row r="31" spans="1:22" x14ac:dyDescent="0.25">
      <c r="A31" s="47" t="s">
        <v>264</v>
      </c>
      <c r="B31" s="47" t="s">
        <v>323</v>
      </c>
      <c r="C31" s="47">
        <v>7</v>
      </c>
      <c r="D31" s="47" t="s">
        <v>324</v>
      </c>
      <c r="E31" s="47">
        <v>715</v>
      </c>
      <c r="F31" s="47" t="s">
        <v>853</v>
      </c>
      <c r="G31" s="47" t="s">
        <v>815</v>
      </c>
      <c r="H31" s="47" t="s">
        <v>818</v>
      </c>
      <c r="I31" s="47" t="s">
        <v>817</v>
      </c>
      <c r="J31" s="47">
        <v>7</v>
      </c>
      <c r="K31" s="48" t="s">
        <v>325</v>
      </c>
      <c r="L31" s="48" t="s">
        <v>326</v>
      </c>
      <c r="M31" s="48" t="s">
        <v>327</v>
      </c>
      <c r="N31" s="48" t="s">
        <v>328</v>
      </c>
      <c r="O31" s="48" t="s">
        <v>329</v>
      </c>
      <c r="P31" s="48" t="s">
        <v>330</v>
      </c>
      <c r="Q31" s="48" t="s">
        <v>331</v>
      </c>
      <c r="R31" s="48" t="s">
        <v>68</v>
      </c>
      <c r="S31" s="48" t="s">
        <v>68</v>
      </c>
      <c r="T31" s="48" t="s">
        <v>332</v>
      </c>
      <c r="U31" s="48" t="s">
        <v>36</v>
      </c>
      <c r="V31" s="1">
        <f>VLOOKUP('R1 XCM OHal'!C31,'Points Table'!A$3:N$43,IF('R1 XCM OHal'!U31="A Grade / Juniors",5,IF('R1 XCM OHal'!U31="B Grade",8,IF('R1 XCM OHal'!U31="C Grade",11,14))))</f>
        <v>296</v>
      </c>
    </row>
    <row r="32" spans="1:22" x14ac:dyDescent="0.25">
      <c r="A32" s="47" t="s">
        <v>264</v>
      </c>
      <c r="B32" s="47" t="s">
        <v>333</v>
      </c>
      <c r="C32" s="47">
        <v>8</v>
      </c>
      <c r="D32" s="47" t="s">
        <v>334</v>
      </c>
      <c r="E32" s="47">
        <v>705</v>
      </c>
      <c r="F32" s="47" t="s">
        <v>854</v>
      </c>
      <c r="G32" s="47" t="s">
        <v>815</v>
      </c>
      <c r="H32" s="47" t="s">
        <v>818</v>
      </c>
      <c r="I32" s="47" t="s">
        <v>817</v>
      </c>
      <c r="J32" s="47">
        <v>7</v>
      </c>
      <c r="K32" s="48" t="s">
        <v>335</v>
      </c>
      <c r="L32" s="48" t="s">
        <v>336</v>
      </c>
      <c r="M32" s="48" t="s">
        <v>337</v>
      </c>
      <c r="N32" s="48" t="s">
        <v>338</v>
      </c>
      <c r="O32" s="48" t="s">
        <v>339</v>
      </c>
      <c r="P32" s="48" t="s">
        <v>340</v>
      </c>
      <c r="Q32" s="48" t="s">
        <v>341</v>
      </c>
      <c r="R32" s="48" t="s">
        <v>68</v>
      </c>
      <c r="S32" s="48" t="s">
        <v>68</v>
      </c>
      <c r="T32" s="48" t="s">
        <v>342</v>
      </c>
      <c r="U32" s="48" t="s">
        <v>36</v>
      </c>
      <c r="V32" s="1">
        <f>VLOOKUP('R1 XCM OHal'!C32,'Points Table'!A$3:N$43,IF('R1 XCM OHal'!U32="A Grade / Juniors",5,IF('R1 XCM OHal'!U32="B Grade",8,IF('R1 XCM OHal'!U32="C Grade",11,14))))</f>
        <v>288</v>
      </c>
    </row>
    <row r="33" spans="1:22" x14ac:dyDescent="0.25">
      <c r="A33" s="47" t="s">
        <v>264</v>
      </c>
      <c r="B33" s="47" t="s">
        <v>343</v>
      </c>
      <c r="C33" s="47">
        <v>9</v>
      </c>
      <c r="D33" s="47" t="s">
        <v>344</v>
      </c>
      <c r="E33" s="47">
        <v>717</v>
      </c>
      <c r="F33" s="47" t="s">
        <v>855</v>
      </c>
      <c r="G33" s="47" t="s">
        <v>815</v>
      </c>
      <c r="H33" s="47" t="s">
        <v>818</v>
      </c>
      <c r="I33" s="47" t="s">
        <v>817</v>
      </c>
      <c r="J33" s="47">
        <v>7</v>
      </c>
      <c r="K33" s="48" t="s">
        <v>345</v>
      </c>
      <c r="L33" s="48" t="s">
        <v>346</v>
      </c>
      <c r="M33" s="48" t="s">
        <v>347</v>
      </c>
      <c r="N33" s="48" t="s">
        <v>348</v>
      </c>
      <c r="O33" s="48" t="s">
        <v>349</v>
      </c>
      <c r="P33" s="48" t="s">
        <v>350</v>
      </c>
      <c r="Q33" s="48" t="s">
        <v>351</v>
      </c>
      <c r="R33" s="48" t="s">
        <v>68</v>
      </c>
      <c r="S33" s="48" t="s">
        <v>68</v>
      </c>
      <c r="T33" s="48" t="s">
        <v>352</v>
      </c>
      <c r="U33" s="48" t="s">
        <v>36</v>
      </c>
      <c r="V33" s="1">
        <f>VLOOKUP('R1 XCM OHal'!C33,'Points Table'!A$3:N$43,IF('R1 XCM OHal'!U33="A Grade / Juniors",5,IF('R1 XCM OHal'!U33="B Grade",8,IF('R1 XCM OHal'!U33="C Grade",11,14))))</f>
        <v>280</v>
      </c>
    </row>
    <row r="34" spans="1:22" x14ac:dyDescent="0.25">
      <c r="A34" s="47" t="s">
        <v>264</v>
      </c>
      <c r="B34" s="47" t="s">
        <v>353</v>
      </c>
      <c r="C34" s="47">
        <v>10</v>
      </c>
      <c r="D34" s="47" t="s">
        <v>354</v>
      </c>
      <c r="E34" s="47">
        <v>719</v>
      </c>
      <c r="F34" s="47" t="s">
        <v>856</v>
      </c>
      <c r="G34" s="47" t="s">
        <v>815</v>
      </c>
      <c r="H34" s="47" t="s">
        <v>818</v>
      </c>
      <c r="I34" s="47" t="s">
        <v>817</v>
      </c>
      <c r="J34" s="47">
        <v>7</v>
      </c>
      <c r="K34" s="48" t="s">
        <v>355</v>
      </c>
      <c r="L34" s="48" t="s">
        <v>356</v>
      </c>
      <c r="M34" s="48" t="s">
        <v>357</v>
      </c>
      <c r="N34" s="48" t="s">
        <v>358</v>
      </c>
      <c r="O34" s="48" t="s">
        <v>359</v>
      </c>
      <c r="P34" s="48" t="s">
        <v>360</v>
      </c>
      <c r="Q34" s="48" t="s">
        <v>361</v>
      </c>
      <c r="R34" s="48" t="s">
        <v>68</v>
      </c>
      <c r="S34" s="48" t="s">
        <v>68</v>
      </c>
      <c r="T34" s="48" t="s">
        <v>362</v>
      </c>
      <c r="U34" s="48" t="s">
        <v>36</v>
      </c>
      <c r="V34" s="1">
        <f>VLOOKUP('R1 XCM OHal'!C34,'Points Table'!A$3:N$43,IF('R1 XCM OHal'!U34="A Grade / Juniors",5,IF('R1 XCM OHal'!U34="B Grade",8,IF('R1 XCM OHal'!U34="C Grade",11,14))))</f>
        <v>272</v>
      </c>
    </row>
    <row r="35" spans="1:22" x14ac:dyDescent="0.25">
      <c r="A35" s="47" t="s">
        <v>264</v>
      </c>
      <c r="B35" s="47" t="s">
        <v>363</v>
      </c>
      <c r="C35" s="47">
        <v>11</v>
      </c>
      <c r="D35" s="47" t="s">
        <v>364</v>
      </c>
      <c r="E35" s="47">
        <v>723</v>
      </c>
      <c r="F35" s="47" t="s">
        <v>857</v>
      </c>
      <c r="G35" s="47" t="s">
        <v>815</v>
      </c>
      <c r="H35" s="47" t="s">
        <v>818</v>
      </c>
      <c r="I35" s="47" t="s">
        <v>817</v>
      </c>
      <c r="J35" s="47">
        <v>7</v>
      </c>
      <c r="K35" s="48" t="s">
        <v>365</v>
      </c>
      <c r="L35" s="48" t="s">
        <v>366</v>
      </c>
      <c r="M35" s="48" t="s">
        <v>367</v>
      </c>
      <c r="N35" s="48" t="s">
        <v>368</v>
      </c>
      <c r="O35" s="48" t="s">
        <v>369</v>
      </c>
      <c r="P35" s="48" t="s">
        <v>370</v>
      </c>
      <c r="Q35" s="48" t="s">
        <v>371</v>
      </c>
      <c r="R35" s="48" t="s">
        <v>68</v>
      </c>
      <c r="S35" s="48" t="s">
        <v>68</v>
      </c>
      <c r="T35" s="48" t="s">
        <v>372</v>
      </c>
      <c r="U35" s="48" t="s">
        <v>36</v>
      </c>
      <c r="V35" s="1">
        <f>VLOOKUP('R1 XCM OHal'!C35,'Points Table'!A$3:N$43,IF('R1 XCM OHal'!U35="A Grade / Juniors",5,IF('R1 XCM OHal'!U35="B Grade",8,IF('R1 XCM OHal'!U35="C Grade",11,14))))</f>
        <v>264</v>
      </c>
    </row>
    <row r="36" spans="1:22" x14ac:dyDescent="0.25">
      <c r="A36" s="47" t="s">
        <v>264</v>
      </c>
      <c r="B36" s="47" t="s">
        <v>373</v>
      </c>
      <c r="C36" s="47">
        <v>12</v>
      </c>
      <c r="D36" s="47" t="s">
        <v>374</v>
      </c>
      <c r="E36" s="47">
        <v>710</v>
      </c>
      <c r="F36" s="47" t="s">
        <v>858</v>
      </c>
      <c r="G36" s="47" t="s">
        <v>815</v>
      </c>
      <c r="H36" s="47" t="s">
        <v>818</v>
      </c>
      <c r="I36" s="47" t="s">
        <v>817</v>
      </c>
      <c r="J36" s="47">
        <v>6</v>
      </c>
      <c r="K36" s="48" t="s">
        <v>375</v>
      </c>
      <c r="L36" s="48" t="s">
        <v>376</v>
      </c>
      <c r="M36" s="48" t="s">
        <v>377</v>
      </c>
      <c r="N36" s="48" t="s">
        <v>378</v>
      </c>
      <c r="O36" s="48" t="s">
        <v>379</v>
      </c>
      <c r="P36" s="48" t="s">
        <v>380</v>
      </c>
      <c r="Q36" s="48" t="s">
        <v>68</v>
      </c>
      <c r="R36" s="48" t="s">
        <v>68</v>
      </c>
      <c r="S36" s="48" t="s">
        <v>68</v>
      </c>
      <c r="T36" s="48" t="s">
        <v>381</v>
      </c>
      <c r="U36" s="48" t="s">
        <v>36</v>
      </c>
      <c r="V36" s="1">
        <f>VLOOKUP('R1 XCM OHal'!C36,'Points Table'!A$3:N$43,IF('R1 XCM OHal'!U36="A Grade / Juniors",5,IF('R1 XCM OHal'!U36="B Grade",8,IF('R1 XCM OHal'!U36="C Grade",11,14))))</f>
        <v>256</v>
      </c>
    </row>
    <row r="37" spans="1:22" x14ac:dyDescent="0.25">
      <c r="A37" s="47" t="s">
        <v>264</v>
      </c>
      <c r="B37" s="47" t="s">
        <v>382</v>
      </c>
      <c r="C37" s="47">
        <v>13</v>
      </c>
      <c r="D37" s="47" t="s">
        <v>383</v>
      </c>
      <c r="E37" s="47">
        <v>718</v>
      </c>
      <c r="F37" s="47" t="s">
        <v>859</v>
      </c>
      <c r="G37" s="47" t="s">
        <v>815</v>
      </c>
      <c r="H37" s="47" t="s">
        <v>818</v>
      </c>
      <c r="I37" s="47" t="s">
        <v>817</v>
      </c>
      <c r="J37" s="47">
        <v>6</v>
      </c>
      <c r="K37" s="48" t="s">
        <v>384</v>
      </c>
      <c r="L37" s="48" t="s">
        <v>385</v>
      </c>
      <c r="M37" s="48" t="s">
        <v>386</v>
      </c>
      <c r="N37" s="48" t="s">
        <v>387</v>
      </c>
      <c r="O37" s="48" t="s">
        <v>388</v>
      </c>
      <c r="P37" s="48" t="s">
        <v>389</v>
      </c>
      <c r="Q37" s="48" t="s">
        <v>68</v>
      </c>
      <c r="R37" s="48" t="s">
        <v>68</v>
      </c>
      <c r="S37" s="48" t="s">
        <v>68</v>
      </c>
      <c r="T37" s="48" t="s">
        <v>390</v>
      </c>
      <c r="U37" s="48" t="s">
        <v>36</v>
      </c>
      <c r="V37" s="1">
        <f>VLOOKUP('R1 XCM OHal'!C37,'Points Table'!A$3:N$43,IF('R1 XCM OHal'!U37="A Grade / Juniors",5,IF('R1 XCM OHal'!U37="B Grade",8,IF('R1 XCM OHal'!U37="C Grade",11,14))))</f>
        <v>248</v>
      </c>
    </row>
    <row r="38" spans="1:22" x14ac:dyDescent="0.25">
      <c r="A38" s="47" t="s">
        <v>264</v>
      </c>
      <c r="B38" s="47" t="s">
        <v>391</v>
      </c>
      <c r="C38" s="47">
        <v>14</v>
      </c>
      <c r="D38" s="47" t="s">
        <v>392</v>
      </c>
      <c r="E38" s="47">
        <v>716</v>
      </c>
      <c r="F38" s="47" t="s">
        <v>860</v>
      </c>
      <c r="G38" s="47" t="s">
        <v>815</v>
      </c>
      <c r="H38" s="47" t="s">
        <v>818</v>
      </c>
      <c r="I38" s="47" t="s">
        <v>817</v>
      </c>
      <c r="J38" s="47">
        <v>6</v>
      </c>
      <c r="K38" s="48" t="s">
        <v>393</v>
      </c>
      <c r="L38" s="48" t="s">
        <v>394</v>
      </c>
      <c r="M38" s="48" t="s">
        <v>395</v>
      </c>
      <c r="N38" s="48" t="s">
        <v>396</v>
      </c>
      <c r="O38" s="48" t="s">
        <v>397</v>
      </c>
      <c r="P38" s="48" t="s">
        <v>398</v>
      </c>
      <c r="Q38" s="48" t="s">
        <v>68</v>
      </c>
      <c r="R38" s="48" t="s">
        <v>68</v>
      </c>
      <c r="S38" s="48" t="s">
        <v>68</v>
      </c>
      <c r="T38" s="48" t="s">
        <v>399</v>
      </c>
      <c r="U38" s="48" t="s">
        <v>36</v>
      </c>
      <c r="V38" s="1">
        <f>VLOOKUP('R1 XCM OHal'!C38,'Points Table'!A$3:N$43,IF('R1 XCM OHal'!U38="A Grade / Juniors",5,IF('R1 XCM OHal'!U38="B Grade",8,IF('R1 XCM OHal'!U38="C Grade",11,14))))</f>
        <v>240</v>
      </c>
    </row>
    <row r="39" spans="1:22" x14ac:dyDescent="0.25">
      <c r="A39" s="47" t="s">
        <v>264</v>
      </c>
      <c r="B39" s="47" t="s">
        <v>400</v>
      </c>
      <c r="C39" s="47">
        <v>15</v>
      </c>
      <c r="D39" s="47" t="s">
        <v>401</v>
      </c>
      <c r="E39" s="47">
        <v>711</v>
      </c>
      <c r="F39" s="47" t="s">
        <v>861</v>
      </c>
      <c r="G39" s="47" t="s">
        <v>815</v>
      </c>
      <c r="H39" s="47" t="s">
        <v>818</v>
      </c>
      <c r="I39" s="47" t="s">
        <v>817</v>
      </c>
      <c r="J39" s="47">
        <v>6</v>
      </c>
      <c r="K39" s="48" t="s">
        <v>402</v>
      </c>
      <c r="L39" s="48" t="s">
        <v>403</v>
      </c>
      <c r="M39" s="48" t="s">
        <v>404</v>
      </c>
      <c r="N39" s="48" t="s">
        <v>405</v>
      </c>
      <c r="O39" s="48" t="s">
        <v>406</v>
      </c>
      <c r="P39" s="48" t="s">
        <v>407</v>
      </c>
      <c r="Q39" s="48" t="s">
        <v>68</v>
      </c>
      <c r="R39" s="48" t="s">
        <v>68</v>
      </c>
      <c r="S39" s="48" t="s">
        <v>68</v>
      </c>
      <c r="T39" s="48" t="s">
        <v>408</v>
      </c>
      <c r="U39" s="48" t="s">
        <v>36</v>
      </c>
      <c r="V39" s="1">
        <f>VLOOKUP('R1 XCM OHal'!C39,'Points Table'!A$3:N$43,IF('R1 XCM OHal'!U39="A Grade / Juniors",5,IF('R1 XCM OHal'!U39="B Grade",8,IF('R1 XCM OHal'!U39="C Grade",11,14))))</f>
        <v>232</v>
      </c>
    </row>
    <row r="40" spans="1:22" x14ac:dyDescent="0.25">
      <c r="A40" s="47" t="s">
        <v>264</v>
      </c>
      <c r="B40" s="47" t="s">
        <v>409</v>
      </c>
      <c r="C40" s="47">
        <v>16</v>
      </c>
      <c r="D40" s="47" t="s">
        <v>410</v>
      </c>
      <c r="E40" s="47">
        <v>714</v>
      </c>
      <c r="F40" s="47" t="s">
        <v>862</v>
      </c>
      <c r="G40" s="47" t="s">
        <v>815</v>
      </c>
      <c r="H40" s="47" t="s">
        <v>818</v>
      </c>
      <c r="I40" s="47" t="s">
        <v>817</v>
      </c>
      <c r="J40" s="47">
        <v>5</v>
      </c>
      <c r="K40" s="48" t="s">
        <v>411</v>
      </c>
      <c r="L40" s="48" t="s">
        <v>412</v>
      </c>
      <c r="M40" s="48" t="s">
        <v>413</v>
      </c>
      <c r="N40" s="48" t="s">
        <v>414</v>
      </c>
      <c r="O40" s="48" t="s">
        <v>415</v>
      </c>
      <c r="P40" s="48" t="s">
        <v>68</v>
      </c>
      <c r="Q40" s="48" t="s">
        <v>68</v>
      </c>
      <c r="R40" s="48" t="s">
        <v>68</v>
      </c>
      <c r="S40" s="48" t="s">
        <v>68</v>
      </c>
      <c r="T40" s="48" t="s">
        <v>416</v>
      </c>
      <c r="U40" s="48" t="s">
        <v>36</v>
      </c>
      <c r="V40" s="1">
        <f>VLOOKUP('R1 XCM OHal'!C40,'Points Table'!A$3:N$43,IF('R1 XCM OHal'!U40="A Grade / Juniors",5,IF('R1 XCM OHal'!U40="B Grade",8,IF('R1 XCM OHal'!U40="C Grade",11,14))))</f>
        <v>224</v>
      </c>
    </row>
    <row r="41" spans="1:22" x14ac:dyDescent="0.25">
      <c r="A41" s="47" t="s">
        <v>264</v>
      </c>
      <c r="B41" s="47" t="s">
        <v>417</v>
      </c>
      <c r="C41" s="47">
        <v>17</v>
      </c>
      <c r="D41" s="47" t="s">
        <v>418</v>
      </c>
      <c r="E41" s="47">
        <v>704</v>
      </c>
      <c r="F41" s="47" t="s">
        <v>863</v>
      </c>
      <c r="G41" s="47" t="s">
        <v>815</v>
      </c>
      <c r="H41" s="47" t="s">
        <v>818</v>
      </c>
      <c r="I41" s="47" t="s">
        <v>817</v>
      </c>
      <c r="J41" s="47">
        <v>5</v>
      </c>
      <c r="K41" s="48" t="s">
        <v>419</v>
      </c>
      <c r="L41" s="48" t="s">
        <v>420</v>
      </c>
      <c r="M41" s="48" t="s">
        <v>421</v>
      </c>
      <c r="N41" s="48" t="s">
        <v>422</v>
      </c>
      <c r="O41" s="48" t="s">
        <v>423</v>
      </c>
      <c r="P41" s="48" t="s">
        <v>68</v>
      </c>
      <c r="Q41" s="48" t="s">
        <v>68</v>
      </c>
      <c r="R41" s="48" t="s">
        <v>68</v>
      </c>
      <c r="S41" s="48" t="s">
        <v>68</v>
      </c>
      <c r="T41" s="48" t="s">
        <v>424</v>
      </c>
      <c r="U41" s="48" t="s">
        <v>36</v>
      </c>
      <c r="V41" s="1">
        <f>VLOOKUP('R1 XCM OHal'!C41,'Points Table'!A$3:N$43,IF('R1 XCM OHal'!U41="A Grade / Juniors",5,IF('R1 XCM OHal'!U41="B Grade",8,IF('R1 XCM OHal'!U41="C Grade",11,14))))</f>
        <v>216</v>
      </c>
    </row>
    <row r="42" spans="1:22" x14ac:dyDescent="0.25">
      <c r="A42" s="47" t="s">
        <v>264</v>
      </c>
      <c r="B42" s="47" t="s">
        <v>425</v>
      </c>
      <c r="C42" s="47">
        <v>18</v>
      </c>
      <c r="D42" s="47" t="s">
        <v>426</v>
      </c>
      <c r="E42" s="47">
        <v>702</v>
      </c>
      <c r="F42" s="47" t="s">
        <v>864</v>
      </c>
      <c r="G42" s="47" t="s">
        <v>815</v>
      </c>
      <c r="H42" s="47" t="s">
        <v>818</v>
      </c>
      <c r="I42" s="47" t="s">
        <v>817</v>
      </c>
      <c r="J42" s="47">
        <v>4</v>
      </c>
      <c r="K42" s="48" t="s">
        <v>427</v>
      </c>
      <c r="L42" s="48" t="s">
        <v>428</v>
      </c>
      <c r="M42" s="48" t="s">
        <v>429</v>
      </c>
      <c r="N42" s="48" t="s">
        <v>430</v>
      </c>
      <c r="O42" s="48" t="s">
        <v>68</v>
      </c>
      <c r="P42" s="48" t="s">
        <v>68</v>
      </c>
      <c r="Q42" s="48" t="s">
        <v>68</v>
      </c>
      <c r="R42" s="48" t="s">
        <v>68</v>
      </c>
      <c r="S42" s="48" t="s">
        <v>68</v>
      </c>
      <c r="T42" s="48" t="s">
        <v>431</v>
      </c>
      <c r="U42" s="48" t="s">
        <v>36</v>
      </c>
      <c r="V42" s="1">
        <f>VLOOKUP('R1 XCM OHal'!C42,'Points Table'!A$3:N$43,IF('R1 XCM OHal'!U42="A Grade / Juniors",5,IF('R1 XCM OHal'!U42="B Grade",8,IF('R1 XCM OHal'!U42="C Grade",11,14))))</f>
        <v>208</v>
      </c>
    </row>
    <row r="43" spans="1:22" x14ac:dyDescent="0.25">
      <c r="A43" s="47" t="s">
        <v>264</v>
      </c>
      <c r="B43" s="47" t="s">
        <v>432</v>
      </c>
      <c r="C43" s="47">
        <v>19</v>
      </c>
      <c r="D43" s="47" t="s">
        <v>433</v>
      </c>
      <c r="E43" s="47">
        <v>726</v>
      </c>
      <c r="F43" s="47" t="s">
        <v>865</v>
      </c>
      <c r="G43" s="47" t="s">
        <v>815</v>
      </c>
      <c r="H43" s="47" t="s">
        <v>818</v>
      </c>
      <c r="I43" s="47" t="s">
        <v>817</v>
      </c>
      <c r="J43" s="47">
        <v>4</v>
      </c>
      <c r="K43" s="48" t="s">
        <v>434</v>
      </c>
      <c r="L43" s="48" t="s">
        <v>160</v>
      </c>
      <c r="M43" s="48" t="s">
        <v>435</v>
      </c>
      <c r="N43" s="48" t="s">
        <v>436</v>
      </c>
      <c r="O43" s="48" t="s">
        <v>68</v>
      </c>
      <c r="P43" s="48" t="s">
        <v>68</v>
      </c>
      <c r="Q43" s="48" t="s">
        <v>68</v>
      </c>
      <c r="R43" s="48" t="s">
        <v>68</v>
      </c>
      <c r="S43" s="48" t="s">
        <v>68</v>
      </c>
      <c r="T43" s="48" t="s">
        <v>437</v>
      </c>
      <c r="U43" s="48" t="s">
        <v>36</v>
      </c>
      <c r="V43" s="1">
        <f>VLOOKUP('R1 XCM OHal'!C43,'Points Table'!A$3:N$43,IF('R1 XCM OHal'!U43="A Grade / Juniors",5,IF('R1 XCM OHal'!U43="B Grade",8,IF('R1 XCM OHal'!U43="C Grade",11,14))))</f>
        <v>200</v>
      </c>
    </row>
    <row r="44" spans="1:22" x14ac:dyDescent="0.25">
      <c r="A44" s="47" t="s">
        <v>264</v>
      </c>
      <c r="B44" s="47" t="s">
        <v>438</v>
      </c>
      <c r="C44" s="47">
        <v>20</v>
      </c>
      <c r="D44" s="47" t="s">
        <v>439</v>
      </c>
      <c r="E44" s="47">
        <v>712</v>
      </c>
      <c r="F44" s="47" t="s">
        <v>866</v>
      </c>
      <c r="G44" s="47" t="s">
        <v>815</v>
      </c>
      <c r="H44" s="47" t="s">
        <v>818</v>
      </c>
      <c r="I44" s="47" t="s">
        <v>817</v>
      </c>
      <c r="J44" s="47">
        <v>4</v>
      </c>
      <c r="K44" s="48" t="s">
        <v>440</v>
      </c>
      <c r="L44" s="48" t="s">
        <v>441</v>
      </c>
      <c r="M44" s="48" t="s">
        <v>442</v>
      </c>
      <c r="N44" s="48" t="s">
        <v>443</v>
      </c>
      <c r="O44" s="48" t="s">
        <v>68</v>
      </c>
      <c r="P44" s="48" t="s">
        <v>68</v>
      </c>
      <c r="Q44" s="48" t="s">
        <v>68</v>
      </c>
      <c r="R44" s="48" t="s">
        <v>68</v>
      </c>
      <c r="S44" s="48" t="s">
        <v>68</v>
      </c>
      <c r="T44" s="48" t="s">
        <v>444</v>
      </c>
      <c r="U44" s="48" t="s">
        <v>36</v>
      </c>
      <c r="V44" s="1">
        <f>VLOOKUP('R1 XCM OHal'!C44,'Points Table'!A$3:N$43,IF('R1 XCM OHal'!U44="A Grade / Juniors",5,IF('R1 XCM OHal'!U44="B Grade",8,IF('R1 XCM OHal'!U44="C Grade",11,14))))</f>
        <v>196</v>
      </c>
    </row>
    <row r="45" spans="1:22" x14ac:dyDescent="0.25">
      <c r="A45" s="47" t="s">
        <v>445</v>
      </c>
      <c r="B45" s="47" t="s">
        <v>446</v>
      </c>
      <c r="C45" s="47">
        <v>1</v>
      </c>
      <c r="D45" s="47" t="s">
        <v>447</v>
      </c>
      <c r="E45" s="47">
        <v>221</v>
      </c>
      <c r="F45" s="47" t="s">
        <v>867</v>
      </c>
      <c r="G45" s="47" t="s">
        <v>815</v>
      </c>
      <c r="H45" s="47" t="s">
        <v>819</v>
      </c>
      <c r="I45" s="47" t="s">
        <v>817</v>
      </c>
      <c r="J45" s="47">
        <v>7</v>
      </c>
      <c r="K45" s="48" t="s">
        <v>448</v>
      </c>
      <c r="L45" s="48" t="s">
        <v>449</v>
      </c>
      <c r="M45" s="48" t="s">
        <v>229</v>
      </c>
      <c r="N45" s="48" t="s">
        <v>450</v>
      </c>
      <c r="O45" s="48" t="s">
        <v>451</v>
      </c>
      <c r="P45" s="48" t="s">
        <v>452</v>
      </c>
      <c r="Q45" s="48" t="s">
        <v>453</v>
      </c>
      <c r="R45" s="48" t="s">
        <v>68</v>
      </c>
      <c r="S45" s="48" t="s">
        <v>68</v>
      </c>
      <c r="T45" s="48" t="s">
        <v>454</v>
      </c>
      <c r="U45" s="48" t="s">
        <v>38</v>
      </c>
      <c r="V45" s="1">
        <f>VLOOKUP('R1 XCM OHal'!C45,'Points Table'!A$3:N$43,IF('R1 XCM OHal'!U45="A Grade / Juniors",5,IF('R1 XCM OHal'!U45="B Grade",8,IF('R1 XCM OHal'!U45="C Grade",11,14))))</f>
        <v>350</v>
      </c>
    </row>
    <row r="46" spans="1:22" x14ac:dyDescent="0.25">
      <c r="A46" s="47" t="s">
        <v>445</v>
      </c>
      <c r="B46" s="47" t="s">
        <v>455</v>
      </c>
      <c r="C46" s="47">
        <v>2</v>
      </c>
      <c r="D46" s="47" t="s">
        <v>456</v>
      </c>
      <c r="E46" s="47">
        <v>207</v>
      </c>
      <c r="F46" s="47" t="s">
        <v>868</v>
      </c>
      <c r="G46" s="47" t="s">
        <v>815</v>
      </c>
      <c r="H46" s="47" t="s">
        <v>819</v>
      </c>
      <c r="I46" s="47" t="s">
        <v>817</v>
      </c>
      <c r="J46" s="47">
        <v>7</v>
      </c>
      <c r="K46" s="48" t="s">
        <v>457</v>
      </c>
      <c r="L46" s="48" t="s">
        <v>458</v>
      </c>
      <c r="M46" s="48" t="s">
        <v>459</v>
      </c>
      <c r="N46" s="48" t="s">
        <v>460</v>
      </c>
      <c r="O46" s="48" t="s">
        <v>461</v>
      </c>
      <c r="P46" s="48" t="s">
        <v>462</v>
      </c>
      <c r="Q46" s="48" t="s">
        <v>463</v>
      </c>
      <c r="R46" s="48" t="s">
        <v>68</v>
      </c>
      <c r="S46" s="48" t="s">
        <v>68</v>
      </c>
      <c r="T46" s="48" t="s">
        <v>464</v>
      </c>
      <c r="U46" s="48" t="s">
        <v>38</v>
      </c>
      <c r="V46" s="1">
        <f>VLOOKUP('R1 XCM OHal'!C46,'Points Table'!A$3:N$43,IF('R1 XCM OHal'!U46="A Grade / Juniors",5,IF('R1 XCM OHal'!U46="B Grade",8,IF('R1 XCM OHal'!U46="C Grade",11,14))))</f>
        <v>315</v>
      </c>
    </row>
    <row r="47" spans="1:22" x14ac:dyDescent="0.25">
      <c r="A47" s="47" t="s">
        <v>445</v>
      </c>
      <c r="B47" s="47" t="s">
        <v>465</v>
      </c>
      <c r="C47" s="47">
        <v>3</v>
      </c>
      <c r="D47" s="47" t="s">
        <v>466</v>
      </c>
      <c r="E47" s="47">
        <v>209</v>
      </c>
      <c r="F47" s="47" t="s">
        <v>869</v>
      </c>
      <c r="G47" s="47" t="s">
        <v>815</v>
      </c>
      <c r="H47" s="47" t="s">
        <v>819</v>
      </c>
      <c r="I47" s="47" t="s">
        <v>817</v>
      </c>
      <c r="J47" s="47">
        <v>7</v>
      </c>
      <c r="K47" s="48" t="s">
        <v>467</v>
      </c>
      <c r="L47" s="48" t="s">
        <v>468</v>
      </c>
      <c r="M47" s="48" t="s">
        <v>469</v>
      </c>
      <c r="N47" s="48" t="s">
        <v>470</v>
      </c>
      <c r="O47" s="48" t="s">
        <v>471</v>
      </c>
      <c r="P47" s="48" t="s">
        <v>472</v>
      </c>
      <c r="Q47" s="48" t="s">
        <v>473</v>
      </c>
      <c r="R47" s="48" t="s">
        <v>68</v>
      </c>
      <c r="S47" s="48" t="s">
        <v>68</v>
      </c>
      <c r="T47" s="48" t="s">
        <v>474</v>
      </c>
      <c r="U47" s="48" t="s">
        <v>38</v>
      </c>
      <c r="V47" s="1">
        <f>VLOOKUP('R1 XCM OHal'!C47,'Points Table'!A$3:N$43,IF('R1 XCM OHal'!U47="A Grade / Juniors",5,IF('R1 XCM OHal'!U47="B Grade",8,IF('R1 XCM OHal'!U47="C Grade",11,14))))</f>
        <v>294</v>
      </c>
    </row>
    <row r="48" spans="1:22" x14ac:dyDescent="0.25">
      <c r="A48" s="47" t="s">
        <v>445</v>
      </c>
      <c r="B48" s="47" t="s">
        <v>475</v>
      </c>
      <c r="C48" s="47">
        <v>4</v>
      </c>
      <c r="D48" s="47" t="s">
        <v>476</v>
      </c>
      <c r="E48" s="47">
        <v>210</v>
      </c>
      <c r="F48" s="47" t="s">
        <v>870</v>
      </c>
      <c r="G48" s="47" t="s">
        <v>815</v>
      </c>
      <c r="H48" s="47" t="s">
        <v>819</v>
      </c>
      <c r="I48" s="47" t="s">
        <v>817</v>
      </c>
      <c r="J48" s="47">
        <v>7</v>
      </c>
      <c r="K48" s="48" t="s">
        <v>477</v>
      </c>
      <c r="L48" s="48" t="s">
        <v>478</v>
      </c>
      <c r="M48" s="48" t="s">
        <v>419</v>
      </c>
      <c r="N48" s="48" t="s">
        <v>479</v>
      </c>
      <c r="O48" s="48" t="s">
        <v>480</v>
      </c>
      <c r="P48" s="48" t="s">
        <v>481</v>
      </c>
      <c r="Q48" s="48" t="s">
        <v>482</v>
      </c>
      <c r="R48" s="48" t="s">
        <v>68</v>
      </c>
      <c r="S48" s="48" t="s">
        <v>68</v>
      </c>
      <c r="T48" s="48" t="s">
        <v>483</v>
      </c>
      <c r="U48" s="48" t="s">
        <v>38</v>
      </c>
      <c r="V48" s="1">
        <f>VLOOKUP('R1 XCM OHal'!C48,'Points Table'!A$3:N$43,IF('R1 XCM OHal'!U48="A Grade / Juniors",5,IF('R1 XCM OHal'!U48="B Grade",8,IF('R1 XCM OHal'!U48="C Grade",11,14))))</f>
        <v>280</v>
      </c>
    </row>
    <row r="49" spans="1:22" x14ac:dyDescent="0.25">
      <c r="A49" s="47" t="s">
        <v>445</v>
      </c>
      <c r="B49" s="47" t="s">
        <v>484</v>
      </c>
      <c r="C49" s="47">
        <v>5</v>
      </c>
      <c r="D49" s="47" t="s">
        <v>485</v>
      </c>
      <c r="E49" s="47">
        <v>201</v>
      </c>
      <c r="F49" s="47" t="s">
        <v>871</v>
      </c>
      <c r="G49" s="47" t="s">
        <v>815</v>
      </c>
      <c r="H49" s="47" t="s">
        <v>819</v>
      </c>
      <c r="I49" s="47" t="s">
        <v>817</v>
      </c>
      <c r="J49" s="47">
        <v>6</v>
      </c>
      <c r="K49" s="48" t="s">
        <v>486</v>
      </c>
      <c r="L49" s="48" t="s">
        <v>301</v>
      </c>
      <c r="M49" s="48" t="s">
        <v>487</v>
      </c>
      <c r="N49" s="48" t="s">
        <v>488</v>
      </c>
      <c r="O49" s="48" t="s">
        <v>489</v>
      </c>
      <c r="P49" s="48" t="s">
        <v>490</v>
      </c>
      <c r="Q49" s="48" t="s">
        <v>68</v>
      </c>
      <c r="R49" s="48" t="s">
        <v>68</v>
      </c>
      <c r="S49" s="48" t="s">
        <v>68</v>
      </c>
      <c r="T49" s="48" t="s">
        <v>491</v>
      </c>
      <c r="U49" s="48" t="s">
        <v>38</v>
      </c>
      <c r="V49" s="1">
        <f>VLOOKUP('R1 XCM OHal'!C49,'Points Table'!A$3:N$43,IF('R1 XCM OHal'!U49="A Grade / Juniors",5,IF('R1 XCM OHal'!U49="B Grade",8,IF('R1 XCM OHal'!U49="C Grade",11,14))))</f>
        <v>273</v>
      </c>
    </row>
    <row r="50" spans="1:22" x14ac:dyDescent="0.25">
      <c r="A50" s="47" t="s">
        <v>445</v>
      </c>
      <c r="B50" s="47" t="s">
        <v>492</v>
      </c>
      <c r="C50" s="47">
        <v>6</v>
      </c>
      <c r="D50" s="47" t="s">
        <v>493</v>
      </c>
      <c r="E50" s="47">
        <v>225</v>
      </c>
      <c r="F50" s="47" t="s">
        <v>872</v>
      </c>
      <c r="G50" s="47" t="s">
        <v>815</v>
      </c>
      <c r="H50" s="47" t="s">
        <v>819</v>
      </c>
      <c r="I50" s="47" t="s">
        <v>817</v>
      </c>
      <c r="J50" s="47">
        <v>6</v>
      </c>
      <c r="K50" s="48" t="s">
        <v>494</v>
      </c>
      <c r="L50" s="48" t="s">
        <v>495</v>
      </c>
      <c r="M50" s="48" t="s">
        <v>496</v>
      </c>
      <c r="N50" s="48" t="s">
        <v>497</v>
      </c>
      <c r="O50" s="48" t="s">
        <v>498</v>
      </c>
      <c r="P50" s="48" t="s">
        <v>499</v>
      </c>
      <c r="Q50" s="48" t="s">
        <v>68</v>
      </c>
      <c r="R50" s="48" t="s">
        <v>68</v>
      </c>
      <c r="S50" s="48" t="s">
        <v>68</v>
      </c>
      <c r="T50" s="48" t="s">
        <v>500</v>
      </c>
      <c r="U50" s="48" t="s">
        <v>38</v>
      </c>
      <c r="V50" s="1">
        <f>VLOOKUP('R1 XCM OHal'!C50,'Points Table'!A$3:N$43,IF('R1 XCM OHal'!U50="A Grade / Juniors",5,IF('R1 XCM OHal'!U50="B Grade",8,IF('R1 XCM OHal'!U50="C Grade",11,14))))</f>
        <v>266</v>
      </c>
    </row>
    <row r="51" spans="1:22" x14ac:dyDescent="0.25">
      <c r="A51" s="47" t="s">
        <v>445</v>
      </c>
      <c r="B51" s="47" t="s">
        <v>501</v>
      </c>
      <c r="C51" s="47">
        <v>7</v>
      </c>
      <c r="D51" s="47" t="s">
        <v>502</v>
      </c>
      <c r="E51" s="47">
        <v>223</v>
      </c>
      <c r="F51" s="47" t="s">
        <v>873</v>
      </c>
      <c r="G51" s="47" t="s">
        <v>815</v>
      </c>
      <c r="H51" s="47" t="s">
        <v>819</v>
      </c>
      <c r="I51" s="47" t="s">
        <v>817</v>
      </c>
      <c r="J51" s="47">
        <v>6</v>
      </c>
      <c r="K51" s="48" t="s">
        <v>503</v>
      </c>
      <c r="L51" s="48" t="s">
        <v>504</v>
      </c>
      <c r="M51" s="48" t="s">
        <v>459</v>
      </c>
      <c r="N51" s="48" t="s">
        <v>310</v>
      </c>
      <c r="O51" s="48" t="s">
        <v>505</v>
      </c>
      <c r="P51" s="48" t="s">
        <v>506</v>
      </c>
      <c r="Q51" s="48" t="s">
        <v>68</v>
      </c>
      <c r="R51" s="48" t="s">
        <v>68</v>
      </c>
      <c r="S51" s="48" t="s">
        <v>68</v>
      </c>
      <c r="T51" s="48" t="s">
        <v>507</v>
      </c>
      <c r="U51" s="48" t="s">
        <v>38</v>
      </c>
      <c r="V51" s="1">
        <f>VLOOKUP('R1 XCM OHal'!C51,'Points Table'!A$3:N$43,IF('R1 XCM OHal'!U51="A Grade / Juniors",5,IF('R1 XCM OHal'!U51="B Grade",8,IF('R1 XCM OHal'!U51="C Grade",11,14))))</f>
        <v>259</v>
      </c>
    </row>
    <row r="52" spans="1:22" x14ac:dyDescent="0.25">
      <c r="A52" s="47" t="s">
        <v>445</v>
      </c>
      <c r="B52" s="47" t="s">
        <v>508</v>
      </c>
      <c r="C52" s="47">
        <v>8</v>
      </c>
      <c r="D52" s="47" t="s">
        <v>509</v>
      </c>
      <c r="E52" s="47">
        <v>217</v>
      </c>
      <c r="F52" s="47" t="s">
        <v>874</v>
      </c>
      <c r="G52" s="47" t="s">
        <v>815</v>
      </c>
      <c r="H52" s="47" t="s">
        <v>819</v>
      </c>
      <c r="I52" s="47" t="s">
        <v>817</v>
      </c>
      <c r="J52" s="47">
        <v>6</v>
      </c>
      <c r="K52" s="48" t="s">
        <v>510</v>
      </c>
      <c r="L52" s="48" t="s">
        <v>511</v>
      </c>
      <c r="M52" s="48" t="s">
        <v>512</v>
      </c>
      <c r="N52" s="48" t="s">
        <v>481</v>
      </c>
      <c r="O52" s="48" t="s">
        <v>513</v>
      </c>
      <c r="P52" s="48" t="s">
        <v>514</v>
      </c>
      <c r="Q52" s="48" t="s">
        <v>68</v>
      </c>
      <c r="R52" s="48" t="s">
        <v>68</v>
      </c>
      <c r="S52" s="48" t="s">
        <v>68</v>
      </c>
      <c r="T52" s="48" t="s">
        <v>515</v>
      </c>
      <c r="U52" s="48" t="s">
        <v>38</v>
      </c>
      <c r="V52" s="1">
        <f>VLOOKUP('R1 XCM OHal'!C52,'Points Table'!A$3:N$43,IF('R1 XCM OHal'!U52="A Grade / Juniors",5,IF('R1 XCM OHal'!U52="B Grade",8,IF('R1 XCM OHal'!U52="C Grade",11,14))))</f>
        <v>251.99999999999997</v>
      </c>
    </row>
    <row r="53" spans="1:22" x14ac:dyDescent="0.25">
      <c r="A53" s="47" t="s">
        <v>445</v>
      </c>
      <c r="B53" s="47" t="s">
        <v>516</v>
      </c>
      <c r="C53" s="47">
        <v>9</v>
      </c>
      <c r="D53" s="47" t="s">
        <v>517</v>
      </c>
      <c r="E53" s="47">
        <v>203</v>
      </c>
      <c r="F53" s="47" t="s">
        <v>875</v>
      </c>
      <c r="G53" s="47" t="s">
        <v>815</v>
      </c>
      <c r="H53" s="47" t="s">
        <v>819</v>
      </c>
      <c r="I53" s="47" t="s">
        <v>817</v>
      </c>
      <c r="J53" s="47">
        <v>6</v>
      </c>
      <c r="K53" s="48" t="s">
        <v>518</v>
      </c>
      <c r="L53" s="48" t="s">
        <v>238</v>
      </c>
      <c r="M53" s="48" t="s">
        <v>519</v>
      </c>
      <c r="N53" s="48" t="s">
        <v>520</v>
      </c>
      <c r="O53" s="48" t="s">
        <v>521</v>
      </c>
      <c r="P53" s="48" t="s">
        <v>522</v>
      </c>
      <c r="Q53" s="48" t="s">
        <v>68</v>
      </c>
      <c r="R53" s="48" t="s">
        <v>68</v>
      </c>
      <c r="S53" s="48" t="s">
        <v>68</v>
      </c>
      <c r="T53" s="48" t="s">
        <v>523</v>
      </c>
      <c r="U53" s="48" t="s">
        <v>38</v>
      </c>
      <c r="V53" s="1">
        <f>VLOOKUP('R1 XCM OHal'!C53,'Points Table'!A$3:N$43,IF('R1 XCM OHal'!U53="A Grade / Juniors",5,IF('R1 XCM OHal'!U53="B Grade",8,IF('R1 XCM OHal'!U53="C Grade",11,14))))</f>
        <v>244.99999999999997</v>
      </c>
    </row>
    <row r="54" spans="1:22" x14ac:dyDescent="0.25">
      <c r="A54" s="47" t="s">
        <v>445</v>
      </c>
      <c r="B54" s="47" t="s">
        <v>524</v>
      </c>
      <c r="C54" s="47">
        <v>10</v>
      </c>
      <c r="D54" s="47" t="s">
        <v>525</v>
      </c>
      <c r="E54" s="47">
        <v>206</v>
      </c>
      <c r="F54" s="47" t="s">
        <v>876</v>
      </c>
      <c r="G54" s="47" t="s">
        <v>815</v>
      </c>
      <c r="H54" s="47" t="s">
        <v>819</v>
      </c>
      <c r="I54" s="47" t="s">
        <v>817</v>
      </c>
      <c r="J54" s="47">
        <v>6</v>
      </c>
      <c r="K54" s="48" t="s">
        <v>526</v>
      </c>
      <c r="L54" s="48" t="s">
        <v>527</v>
      </c>
      <c r="M54" s="48" t="s">
        <v>528</v>
      </c>
      <c r="N54" s="48" t="s">
        <v>529</v>
      </c>
      <c r="O54" s="48" t="s">
        <v>530</v>
      </c>
      <c r="P54" s="48" t="s">
        <v>531</v>
      </c>
      <c r="Q54" s="48" t="s">
        <v>68</v>
      </c>
      <c r="R54" s="48" t="s">
        <v>68</v>
      </c>
      <c r="S54" s="48" t="s">
        <v>68</v>
      </c>
      <c r="T54" s="48" t="s">
        <v>532</v>
      </c>
      <c r="U54" s="48" t="s">
        <v>38</v>
      </c>
      <c r="V54" s="1">
        <f>VLOOKUP('R1 XCM OHal'!C54,'Points Table'!A$3:N$43,IF('R1 XCM OHal'!U54="A Grade / Juniors",5,IF('R1 XCM OHal'!U54="B Grade",8,IF('R1 XCM OHal'!U54="C Grade",11,14))))</f>
        <v>237.99999999999997</v>
      </c>
    </row>
    <row r="55" spans="1:22" x14ac:dyDescent="0.25">
      <c r="A55" s="47" t="s">
        <v>445</v>
      </c>
      <c r="B55" s="47" t="s">
        <v>533</v>
      </c>
      <c r="C55" s="47">
        <v>11</v>
      </c>
      <c r="D55" s="47" t="s">
        <v>534</v>
      </c>
      <c r="E55" s="47">
        <v>208</v>
      </c>
      <c r="F55" s="47" t="s">
        <v>877</v>
      </c>
      <c r="G55" s="47" t="s">
        <v>815</v>
      </c>
      <c r="H55" s="47" t="s">
        <v>819</v>
      </c>
      <c r="I55" s="47" t="s">
        <v>817</v>
      </c>
      <c r="J55" s="47">
        <v>6</v>
      </c>
      <c r="K55" s="48" t="s">
        <v>535</v>
      </c>
      <c r="L55" s="48" t="s">
        <v>536</v>
      </c>
      <c r="M55" s="48" t="s">
        <v>537</v>
      </c>
      <c r="N55" s="48" t="s">
        <v>538</v>
      </c>
      <c r="O55" s="48" t="s">
        <v>539</v>
      </c>
      <c r="P55" s="48" t="s">
        <v>540</v>
      </c>
      <c r="Q55" s="48" t="s">
        <v>68</v>
      </c>
      <c r="R55" s="48" t="s">
        <v>68</v>
      </c>
      <c r="S55" s="48" t="s">
        <v>68</v>
      </c>
      <c r="T55" s="48" t="s">
        <v>541</v>
      </c>
      <c r="U55" s="48" t="s">
        <v>38</v>
      </c>
      <c r="V55" s="1">
        <f>VLOOKUP('R1 XCM OHal'!C55,'Points Table'!A$3:N$43,IF('R1 XCM OHal'!U55="A Grade / Juniors",5,IF('R1 XCM OHal'!U55="B Grade",8,IF('R1 XCM OHal'!U55="C Grade",11,14))))</f>
        <v>230.99999999999997</v>
      </c>
    </row>
    <row r="56" spans="1:22" x14ac:dyDescent="0.25">
      <c r="A56" s="47" t="s">
        <v>445</v>
      </c>
      <c r="B56" s="47" t="s">
        <v>542</v>
      </c>
      <c r="C56" s="47">
        <v>12</v>
      </c>
      <c r="D56" s="47" t="s">
        <v>543</v>
      </c>
      <c r="E56" s="47">
        <v>219</v>
      </c>
      <c r="F56" s="47" t="s">
        <v>878</v>
      </c>
      <c r="G56" s="47" t="s">
        <v>815</v>
      </c>
      <c r="H56" s="47" t="s">
        <v>819</v>
      </c>
      <c r="I56" s="47" t="s">
        <v>817</v>
      </c>
      <c r="J56" s="47">
        <v>6</v>
      </c>
      <c r="K56" s="48" t="s">
        <v>544</v>
      </c>
      <c r="L56" s="48" t="s">
        <v>545</v>
      </c>
      <c r="M56" s="48" t="s">
        <v>546</v>
      </c>
      <c r="N56" s="48" t="s">
        <v>547</v>
      </c>
      <c r="O56" s="48" t="s">
        <v>548</v>
      </c>
      <c r="P56" s="48" t="s">
        <v>71</v>
      </c>
      <c r="Q56" s="48" t="s">
        <v>68</v>
      </c>
      <c r="R56" s="48" t="s">
        <v>68</v>
      </c>
      <c r="S56" s="48" t="s">
        <v>68</v>
      </c>
      <c r="T56" s="48" t="s">
        <v>549</v>
      </c>
      <c r="U56" s="48" t="s">
        <v>38</v>
      </c>
      <c r="V56" s="1">
        <f>VLOOKUP('R1 XCM OHal'!C56,'Points Table'!A$3:N$43,IF('R1 XCM OHal'!U56="A Grade / Juniors",5,IF('R1 XCM OHal'!U56="B Grade",8,IF('R1 XCM OHal'!U56="C Grade",11,14))))</f>
        <v>224</v>
      </c>
    </row>
    <row r="57" spans="1:22" x14ac:dyDescent="0.25">
      <c r="A57" s="47" t="s">
        <v>445</v>
      </c>
      <c r="B57" s="47" t="s">
        <v>550</v>
      </c>
      <c r="C57" s="47">
        <v>13</v>
      </c>
      <c r="D57" s="47" t="s">
        <v>551</v>
      </c>
      <c r="E57" s="47">
        <v>214</v>
      </c>
      <c r="F57" s="47" t="s">
        <v>879</v>
      </c>
      <c r="G57" s="47" t="s">
        <v>815</v>
      </c>
      <c r="H57" s="47" t="s">
        <v>819</v>
      </c>
      <c r="I57" s="47" t="s">
        <v>817</v>
      </c>
      <c r="J57" s="47">
        <v>6</v>
      </c>
      <c r="K57" s="48" t="s">
        <v>552</v>
      </c>
      <c r="L57" s="48" t="s">
        <v>553</v>
      </c>
      <c r="M57" s="48" t="s">
        <v>554</v>
      </c>
      <c r="N57" s="48" t="s">
        <v>555</v>
      </c>
      <c r="O57" s="48" t="s">
        <v>556</v>
      </c>
      <c r="P57" s="48" t="s">
        <v>557</v>
      </c>
      <c r="Q57" s="48" t="s">
        <v>68</v>
      </c>
      <c r="R57" s="48" t="s">
        <v>68</v>
      </c>
      <c r="S57" s="48" t="s">
        <v>68</v>
      </c>
      <c r="T57" s="48" t="s">
        <v>558</v>
      </c>
      <c r="U57" s="48" t="s">
        <v>38</v>
      </c>
      <c r="V57" s="1">
        <f>VLOOKUP('R1 XCM OHal'!C57,'Points Table'!A$3:N$43,IF('R1 XCM OHal'!U57="A Grade / Juniors",5,IF('R1 XCM OHal'!U57="B Grade",8,IF('R1 XCM OHal'!U57="C Grade",11,14))))</f>
        <v>217</v>
      </c>
    </row>
    <row r="58" spans="1:22" x14ac:dyDescent="0.25">
      <c r="A58" s="47" t="s">
        <v>445</v>
      </c>
      <c r="B58" s="47" t="s">
        <v>559</v>
      </c>
      <c r="C58" s="47">
        <v>14</v>
      </c>
      <c r="D58" s="47" t="s">
        <v>560</v>
      </c>
      <c r="E58" s="47">
        <v>222</v>
      </c>
      <c r="F58" s="47" t="s">
        <v>880</v>
      </c>
      <c r="G58" s="47" t="s">
        <v>815</v>
      </c>
      <c r="H58" s="47" t="s">
        <v>819</v>
      </c>
      <c r="I58" s="47" t="s">
        <v>817</v>
      </c>
      <c r="J58" s="47">
        <v>6</v>
      </c>
      <c r="K58" s="48" t="s">
        <v>561</v>
      </c>
      <c r="L58" s="48" t="s">
        <v>562</v>
      </c>
      <c r="M58" s="48" t="s">
        <v>563</v>
      </c>
      <c r="N58" s="48" t="s">
        <v>564</v>
      </c>
      <c r="O58" s="48" t="s">
        <v>565</v>
      </c>
      <c r="P58" s="48" t="s">
        <v>566</v>
      </c>
      <c r="Q58" s="48" t="s">
        <v>68</v>
      </c>
      <c r="R58" s="48" t="s">
        <v>68</v>
      </c>
      <c r="S58" s="48" t="s">
        <v>68</v>
      </c>
      <c r="T58" s="48" t="s">
        <v>567</v>
      </c>
      <c r="U58" s="48" t="s">
        <v>38</v>
      </c>
      <c r="V58" s="1">
        <f>VLOOKUP('R1 XCM OHal'!C58,'Points Table'!A$3:N$43,IF('R1 XCM OHal'!U58="A Grade / Juniors",5,IF('R1 XCM OHal'!U58="B Grade",8,IF('R1 XCM OHal'!U58="C Grade",11,14))))</f>
        <v>210</v>
      </c>
    </row>
    <row r="59" spans="1:22" x14ac:dyDescent="0.25">
      <c r="A59" s="47" t="s">
        <v>445</v>
      </c>
      <c r="B59" s="47" t="s">
        <v>568</v>
      </c>
      <c r="C59" s="47">
        <v>15</v>
      </c>
      <c r="D59" s="47" t="s">
        <v>569</v>
      </c>
      <c r="E59" s="47">
        <v>226</v>
      </c>
      <c r="F59" s="47" t="s">
        <v>881</v>
      </c>
      <c r="G59" s="47" t="s">
        <v>815</v>
      </c>
      <c r="H59" s="47" t="s">
        <v>819</v>
      </c>
      <c r="I59" s="47" t="s">
        <v>817</v>
      </c>
      <c r="J59" s="47">
        <v>6</v>
      </c>
      <c r="K59" s="48" t="s">
        <v>570</v>
      </c>
      <c r="L59" s="48" t="s">
        <v>571</v>
      </c>
      <c r="M59" s="48" t="s">
        <v>136</v>
      </c>
      <c r="N59" s="48" t="s">
        <v>572</v>
      </c>
      <c r="O59" s="48" t="s">
        <v>573</v>
      </c>
      <c r="P59" s="48" t="s">
        <v>574</v>
      </c>
      <c r="Q59" s="48" t="s">
        <v>68</v>
      </c>
      <c r="R59" s="48" t="s">
        <v>68</v>
      </c>
      <c r="S59" s="48" t="s">
        <v>68</v>
      </c>
      <c r="T59" s="48" t="s">
        <v>575</v>
      </c>
      <c r="U59" s="48" t="s">
        <v>38</v>
      </c>
      <c r="V59" s="1">
        <f>VLOOKUP('R1 XCM OHal'!C59,'Points Table'!A$3:N$43,IF('R1 XCM OHal'!U59="A Grade / Juniors",5,IF('R1 XCM OHal'!U59="B Grade",8,IF('R1 XCM OHal'!U59="C Grade",11,14))))</f>
        <v>203</v>
      </c>
    </row>
    <row r="60" spans="1:22" x14ac:dyDescent="0.25">
      <c r="A60" s="47" t="s">
        <v>445</v>
      </c>
      <c r="B60" s="47" t="s">
        <v>576</v>
      </c>
      <c r="C60" s="47">
        <v>16</v>
      </c>
      <c r="D60" s="47" t="s">
        <v>577</v>
      </c>
      <c r="E60" s="47">
        <v>212</v>
      </c>
      <c r="F60" s="47" t="s">
        <v>882</v>
      </c>
      <c r="G60" s="47" t="s">
        <v>815</v>
      </c>
      <c r="H60" s="47" t="s">
        <v>819</v>
      </c>
      <c r="I60" s="47" t="s">
        <v>817</v>
      </c>
      <c r="J60" s="47">
        <v>5</v>
      </c>
      <c r="K60" s="48" t="s">
        <v>578</v>
      </c>
      <c r="L60" s="48" t="s">
        <v>182</v>
      </c>
      <c r="M60" s="48" t="s">
        <v>579</v>
      </c>
      <c r="N60" s="48" t="s">
        <v>580</v>
      </c>
      <c r="O60" s="48" t="s">
        <v>581</v>
      </c>
      <c r="P60" s="48" t="s">
        <v>68</v>
      </c>
      <c r="Q60" s="48" t="s">
        <v>68</v>
      </c>
      <c r="R60" s="48" t="s">
        <v>68</v>
      </c>
      <c r="S60" s="48" t="s">
        <v>68</v>
      </c>
      <c r="T60" s="48" t="s">
        <v>582</v>
      </c>
      <c r="U60" s="48" t="s">
        <v>38</v>
      </c>
      <c r="V60" s="1">
        <f>VLOOKUP('R1 XCM OHal'!C60,'Points Table'!A$3:N$43,IF('R1 XCM OHal'!U60="A Grade / Juniors",5,IF('R1 XCM OHal'!U60="B Grade",8,IF('R1 XCM OHal'!U60="C Grade",11,14))))</f>
        <v>196</v>
      </c>
    </row>
    <row r="61" spans="1:22" x14ac:dyDescent="0.25">
      <c r="A61" s="47" t="s">
        <v>445</v>
      </c>
      <c r="B61" s="47" t="s">
        <v>583</v>
      </c>
      <c r="C61" s="47">
        <v>17</v>
      </c>
      <c r="D61" s="47" t="s">
        <v>584</v>
      </c>
      <c r="E61" s="47">
        <v>204</v>
      </c>
      <c r="F61" s="47" t="s">
        <v>883</v>
      </c>
      <c r="G61" s="47" t="s">
        <v>815</v>
      </c>
      <c r="H61" s="47" t="s">
        <v>819</v>
      </c>
      <c r="I61" s="47" t="s">
        <v>817</v>
      </c>
      <c r="J61" s="47">
        <v>5</v>
      </c>
      <c r="K61" s="48" t="s">
        <v>585</v>
      </c>
      <c r="L61" s="48" t="s">
        <v>586</v>
      </c>
      <c r="M61" s="48" t="s">
        <v>587</v>
      </c>
      <c r="N61" s="48" t="s">
        <v>588</v>
      </c>
      <c r="O61" s="48" t="s">
        <v>589</v>
      </c>
      <c r="P61" s="48" t="s">
        <v>68</v>
      </c>
      <c r="Q61" s="48" t="s">
        <v>68</v>
      </c>
      <c r="R61" s="48" t="s">
        <v>68</v>
      </c>
      <c r="S61" s="48" t="s">
        <v>68</v>
      </c>
      <c r="T61" s="48" t="s">
        <v>590</v>
      </c>
      <c r="U61" s="48" t="s">
        <v>38</v>
      </c>
      <c r="V61" s="1">
        <f>VLOOKUP('R1 XCM OHal'!C61,'Points Table'!A$3:N$43,IF('R1 XCM OHal'!U61="A Grade / Juniors",5,IF('R1 XCM OHal'!U61="B Grade",8,IF('R1 XCM OHal'!U61="C Grade",11,14))))</f>
        <v>189</v>
      </c>
    </row>
    <row r="62" spans="1:22" x14ac:dyDescent="0.25">
      <c r="A62" s="47" t="s">
        <v>445</v>
      </c>
      <c r="B62" s="47" t="s">
        <v>591</v>
      </c>
      <c r="C62" s="47">
        <v>18</v>
      </c>
      <c r="D62" s="47" t="s">
        <v>592</v>
      </c>
      <c r="E62" s="47">
        <v>202</v>
      </c>
      <c r="F62" s="47" t="s">
        <v>884</v>
      </c>
      <c r="G62" s="47" t="s">
        <v>815</v>
      </c>
      <c r="H62" s="47" t="s">
        <v>819</v>
      </c>
      <c r="I62" s="47" t="s">
        <v>817</v>
      </c>
      <c r="J62" s="47">
        <v>5</v>
      </c>
      <c r="K62" s="48" t="s">
        <v>593</v>
      </c>
      <c r="L62" s="48" t="s">
        <v>594</v>
      </c>
      <c r="M62" s="48" t="s">
        <v>595</v>
      </c>
      <c r="N62" s="48" t="s">
        <v>596</v>
      </c>
      <c r="O62" s="48" t="s">
        <v>597</v>
      </c>
      <c r="P62" s="48" t="s">
        <v>68</v>
      </c>
      <c r="Q62" s="48" t="s">
        <v>68</v>
      </c>
      <c r="R62" s="48" t="s">
        <v>68</v>
      </c>
      <c r="S62" s="48" t="s">
        <v>68</v>
      </c>
      <c r="T62" s="48" t="s">
        <v>598</v>
      </c>
      <c r="U62" s="48" t="s">
        <v>38</v>
      </c>
      <c r="V62" s="1">
        <f>VLOOKUP('R1 XCM OHal'!C62,'Points Table'!A$3:N$43,IF('R1 XCM OHal'!U62="A Grade / Juniors",5,IF('R1 XCM OHal'!U62="B Grade",8,IF('R1 XCM OHal'!U62="C Grade",11,14))))</f>
        <v>182</v>
      </c>
    </row>
    <row r="63" spans="1:22" x14ac:dyDescent="0.25">
      <c r="A63" s="47" t="s">
        <v>445</v>
      </c>
      <c r="B63" s="47" t="s">
        <v>599</v>
      </c>
      <c r="C63" s="47">
        <v>19</v>
      </c>
      <c r="D63" s="47" t="s">
        <v>600</v>
      </c>
      <c r="E63" s="47">
        <v>216</v>
      </c>
      <c r="F63" s="47" t="s">
        <v>885</v>
      </c>
      <c r="G63" s="47" t="s">
        <v>815</v>
      </c>
      <c r="H63" s="47" t="s">
        <v>819</v>
      </c>
      <c r="I63" s="47" t="s">
        <v>817</v>
      </c>
      <c r="J63" s="47">
        <v>5</v>
      </c>
      <c r="K63" s="48" t="s">
        <v>601</v>
      </c>
      <c r="L63" s="48" t="s">
        <v>602</v>
      </c>
      <c r="M63" s="48" t="s">
        <v>603</v>
      </c>
      <c r="N63" s="48" t="s">
        <v>604</v>
      </c>
      <c r="O63" s="48" t="s">
        <v>605</v>
      </c>
      <c r="P63" s="48" t="s">
        <v>68</v>
      </c>
      <c r="Q63" s="48" t="s">
        <v>68</v>
      </c>
      <c r="R63" s="48" t="s">
        <v>68</v>
      </c>
      <c r="S63" s="48" t="s">
        <v>68</v>
      </c>
      <c r="T63" s="48" t="s">
        <v>606</v>
      </c>
      <c r="U63" s="48" t="s">
        <v>38</v>
      </c>
      <c r="V63" s="1">
        <f>VLOOKUP('R1 XCM OHal'!C63,'Points Table'!A$3:N$43,IF('R1 XCM OHal'!U63="A Grade / Juniors",5,IF('R1 XCM OHal'!U63="B Grade",8,IF('R1 XCM OHal'!U63="C Grade",11,14))))</f>
        <v>175</v>
      </c>
    </row>
    <row r="64" spans="1:22" x14ac:dyDescent="0.25">
      <c r="A64" s="47" t="s">
        <v>445</v>
      </c>
      <c r="B64" s="47" t="s">
        <v>607</v>
      </c>
      <c r="C64" s="47">
        <v>20</v>
      </c>
      <c r="D64" s="47" t="s">
        <v>608</v>
      </c>
      <c r="E64" s="47">
        <v>224</v>
      </c>
      <c r="F64" s="47" t="s">
        <v>886</v>
      </c>
      <c r="G64" s="47" t="s">
        <v>815</v>
      </c>
      <c r="H64" s="47" t="s">
        <v>819</v>
      </c>
      <c r="I64" s="47" t="s">
        <v>817</v>
      </c>
      <c r="J64" s="47">
        <v>5</v>
      </c>
      <c r="K64" s="48" t="s">
        <v>609</v>
      </c>
      <c r="L64" s="48" t="s">
        <v>610</v>
      </c>
      <c r="M64" s="48" t="s">
        <v>611</v>
      </c>
      <c r="N64" s="48" t="s">
        <v>612</v>
      </c>
      <c r="O64" s="48" t="s">
        <v>613</v>
      </c>
      <c r="P64" s="48" t="s">
        <v>68</v>
      </c>
      <c r="Q64" s="48" t="s">
        <v>68</v>
      </c>
      <c r="R64" s="48" t="s">
        <v>68</v>
      </c>
      <c r="S64" s="48" t="s">
        <v>68</v>
      </c>
      <c r="T64" s="48" t="s">
        <v>614</v>
      </c>
      <c r="U64" s="48" t="s">
        <v>38</v>
      </c>
      <c r="V64" s="1">
        <f>VLOOKUP('R1 XCM OHal'!C64,'Points Table'!A$3:N$43,IF('R1 XCM OHal'!U64="A Grade / Juniors",5,IF('R1 XCM OHal'!U64="B Grade",8,IF('R1 XCM OHal'!U64="C Grade",11,14))))</f>
        <v>171.5</v>
      </c>
    </row>
    <row r="65" spans="1:22" x14ac:dyDescent="0.25">
      <c r="A65" s="47" t="s">
        <v>445</v>
      </c>
      <c r="B65" s="47" t="s">
        <v>615</v>
      </c>
      <c r="C65" s="47">
        <v>21</v>
      </c>
      <c r="D65" s="47" t="s">
        <v>616</v>
      </c>
      <c r="E65" s="47">
        <v>215</v>
      </c>
      <c r="F65" s="47" t="s">
        <v>887</v>
      </c>
      <c r="G65" s="47" t="s">
        <v>815</v>
      </c>
      <c r="H65" s="47" t="s">
        <v>819</v>
      </c>
      <c r="I65" s="47" t="s">
        <v>817</v>
      </c>
      <c r="J65" s="47">
        <v>5</v>
      </c>
      <c r="K65" s="48" t="s">
        <v>617</v>
      </c>
      <c r="L65" s="48" t="s">
        <v>618</v>
      </c>
      <c r="M65" s="48" t="s">
        <v>619</v>
      </c>
      <c r="N65" s="48" t="s">
        <v>620</v>
      </c>
      <c r="O65" s="48" t="s">
        <v>621</v>
      </c>
      <c r="P65" s="48" t="s">
        <v>68</v>
      </c>
      <c r="Q65" s="48" t="s">
        <v>68</v>
      </c>
      <c r="R65" s="48" t="s">
        <v>68</v>
      </c>
      <c r="S65" s="48" t="s">
        <v>68</v>
      </c>
      <c r="T65" s="48" t="s">
        <v>622</v>
      </c>
      <c r="U65" s="48" t="s">
        <v>38</v>
      </c>
      <c r="V65" s="1">
        <f>VLOOKUP('R1 XCM OHal'!C65,'Points Table'!A$3:N$43,IF('R1 XCM OHal'!U65="A Grade / Juniors",5,IF('R1 XCM OHal'!U65="B Grade",8,IF('R1 XCM OHal'!U65="C Grade",11,14))))</f>
        <v>168</v>
      </c>
    </row>
    <row r="66" spans="1:22" x14ac:dyDescent="0.25">
      <c r="A66" s="47" t="s">
        <v>445</v>
      </c>
      <c r="B66" s="47" t="s">
        <v>623</v>
      </c>
      <c r="C66" s="47">
        <v>22</v>
      </c>
      <c r="D66" s="47" t="s">
        <v>624</v>
      </c>
      <c r="E66" s="47">
        <v>211</v>
      </c>
      <c r="F66" s="47" t="s">
        <v>888</v>
      </c>
      <c r="G66" s="47" t="s">
        <v>815</v>
      </c>
      <c r="H66" s="47" t="s">
        <v>819</v>
      </c>
      <c r="I66" s="47" t="s">
        <v>817</v>
      </c>
      <c r="J66" s="47">
        <v>5</v>
      </c>
      <c r="K66" s="48" t="s">
        <v>625</v>
      </c>
      <c r="L66" s="48" t="s">
        <v>626</v>
      </c>
      <c r="M66" s="48" t="s">
        <v>627</v>
      </c>
      <c r="N66" s="48" t="s">
        <v>628</v>
      </c>
      <c r="O66" s="48" t="s">
        <v>629</v>
      </c>
      <c r="P66" s="48" t="s">
        <v>68</v>
      </c>
      <c r="Q66" s="48" t="s">
        <v>68</v>
      </c>
      <c r="R66" s="48" t="s">
        <v>68</v>
      </c>
      <c r="S66" s="48" t="s">
        <v>68</v>
      </c>
      <c r="T66" s="48" t="s">
        <v>630</v>
      </c>
      <c r="U66" s="48" t="s">
        <v>38</v>
      </c>
      <c r="V66" s="1">
        <f>VLOOKUP('R1 XCM OHal'!C66,'Points Table'!A$3:N$43,IF('R1 XCM OHal'!U66="A Grade / Juniors",5,IF('R1 XCM OHal'!U66="B Grade",8,IF('R1 XCM OHal'!U66="C Grade",11,14))))</f>
        <v>164.5</v>
      </c>
    </row>
    <row r="67" spans="1:22" x14ac:dyDescent="0.25">
      <c r="A67" s="47" t="s">
        <v>445</v>
      </c>
      <c r="B67" s="47" t="s">
        <v>631</v>
      </c>
      <c r="C67" s="47">
        <v>23</v>
      </c>
      <c r="D67" s="47" t="s">
        <v>632</v>
      </c>
      <c r="E67" s="47">
        <v>213</v>
      </c>
      <c r="F67" s="47" t="s">
        <v>889</v>
      </c>
      <c r="G67" s="47" t="s">
        <v>815</v>
      </c>
      <c r="H67" s="47" t="s">
        <v>819</v>
      </c>
      <c r="I67" s="47" t="s">
        <v>817</v>
      </c>
      <c r="J67" s="47">
        <v>4</v>
      </c>
      <c r="K67" s="48" t="s">
        <v>488</v>
      </c>
      <c r="L67" s="48" t="s">
        <v>633</v>
      </c>
      <c r="M67" s="48" t="s">
        <v>634</v>
      </c>
      <c r="N67" s="48" t="s">
        <v>635</v>
      </c>
      <c r="O67" s="48" t="s">
        <v>68</v>
      </c>
      <c r="P67" s="48" t="s">
        <v>68</v>
      </c>
      <c r="Q67" s="48" t="s">
        <v>68</v>
      </c>
      <c r="R67" s="48" t="s">
        <v>68</v>
      </c>
      <c r="S67" s="48" t="s">
        <v>68</v>
      </c>
      <c r="T67" s="48" t="s">
        <v>636</v>
      </c>
      <c r="U67" s="48" t="s">
        <v>38</v>
      </c>
      <c r="V67" s="1">
        <f>VLOOKUP('R1 XCM OHal'!C67,'Points Table'!A$3:N$43,IF('R1 XCM OHal'!U67="A Grade / Juniors",5,IF('R1 XCM OHal'!U67="B Grade",8,IF('R1 XCM OHal'!U67="C Grade",11,14))))</f>
        <v>161</v>
      </c>
    </row>
    <row r="68" spans="1:22" x14ac:dyDescent="0.25">
      <c r="A68" s="47" t="s">
        <v>445</v>
      </c>
      <c r="B68" s="47" t="s">
        <v>637</v>
      </c>
      <c r="C68" s="47">
        <v>24</v>
      </c>
      <c r="D68" s="47" t="s">
        <v>638</v>
      </c>
      <c r="E68" s="47">
        <v>218</v>
      </c>
      <c r="F68" s="47" t="s">
        <v>890</v>
      </c>
      <c r="G68" s="47" t="s">
        <v>815</v>
      </c>
      <c r="H68" s="47" t="s">
        <v>819</v>
      </c>
      <c r="I68" s="47" t="s">
        <v>817</v>
      </c>
      <c r="J68" s="47">
        <v>3</v>
      </c>
      <c r="K68" s="48" t="s">
        <v>639</v>
      </c>
      <c r="L68" s="48" t="s">
        <v>640</v>
      </c>
      <c r="M68" s="48" t="s">
        <v>641</v>
      </c>
      <c r="N68" s="48" t="s">
        <v>68</v>
      </c>
      <c r="O68" s="48" t="s">
        <v>68</v>
      </c>
      <c r="P68" s="48" t="s">
        <v>68</v>
      </c>
      <c r="Q68" s="48" t="s">
        <v>68</v>
      </c>
      <c r="R68" s="48" t="s">
        <v>68</v>
      </c>
      <c r="S68" s="48" t="s">
        <v>68</v>
      </c>
      <c r="T68" s="48" t="s">
        <v>642</v>
      </c>
      <c r="U68" s="48" t="s">
        <v>38</v>
      </c>
      <c r="V68" s="1">
        <f>VLOOKUP('R1 XCM OHal'!C68,'Points Table'!A$3:N$43,IF('R1 XCM OHal'!U68="A Grade / Juniors",5,IF('R1 XCM OHal'!U68="B Grade",8,IF('R1 XCM OHal'!U68="C Grade",11,14))))</f>
        <v>157.5</v>
      </c>
    </row>
    <row r="69" spans="1:22" x14ac:dyDescent="0.25">
      <c r="A69" s="47" t="s">
        <v>445</v>
      </c>
      <c r="B69" s="47" t="s">
        <v>643</v>
      </c>
      <c r="C69" s="47">
        <v>25</v>
      </c>
      <c r="D69" s="47" t="s">
        <v>644</v>
      </c>
      <c r="E69" s="47">
        <v>220</v>
      </c>
      <c r="F69" s="47" t="s">
        <v>928</v>
      </c>
      <c r="G69" s="47" t="s">
        <v>815</v>
      </c>
      <c r="H69" s="47" t="s">
        <v>819</v>
      </c>
      <c r="I69" s="47" t="s">
        <v>817</v>
      </c>
      <c r="J69" s="47">
        <v>3</v>
      </c>
      <c r="K69" s="48" t="s">
        <v>645</v>
      </c>
      <c r="L69" s="48" t="s">
        <v>646</v>
      </c>
      <c r="M69" s="48" t="s">
        <v>647</v>
      </c>
      <c r="N69" s="48" t="s">
        <v>68</v>
      </c>
      <c r="O69" s="48" t="s">
        <v>68</v>
      </c>
      <c r="P69" s="48" t="s">
        <v>68</v>
      </c>
      <c r="Q69" s="48" t="s">
        <v>68</v>
      </c>
      <c r="R69" s="48" t="s">
        <v>68</v>
      </c>
      <c r="S69" s="48" t="s">
        <v>68</v>
      </c>
      <c r="T69" s="48" t="s">
        <v>648</v>
      </c>
      <c r="U69" s="48" t="s">
        <v>38</v>
      </c>
      <c r="V69" s="1">
        <f>VLOOKUP('R1 XCM OHal'!C69,'Points Table'!A$3:N$43,IF('R1 XCM OHal'!U69="A Grade / Juniors",5,IF('R1 XCM OHal'!U69="B Grade",8,IF('R1 XCM OHal'!U69="C Grade",11,14))))</f>
        <v>154</v>
      </c>
    </row>
    <row r="70" spans="1:22" x14ac:dyDescent="0.25">
      <c r="A70" s="47" t="s">
        <v>445</v>
      </c>
      <c r="B70" s="47" t="s">
        <v>649</v>
      </c>
      <c r="C70" s="47">
        <v>26</v>
      </c>
      <c r="D70" s="47" t="s">
        <v>650</v>
      </c>
      <c r="E70" s="47">
        <v>205</v>
      </c>
      <c r="F70" s="47" t="s">
        <v>891</v>
      </c>
      <c r="G70" s="47" t="s">
        <v>815</v>
      </c>
      <c r="H70" s="47" t="s">
        <v>819</v>
      </c>
      <c r="I70" s="47" t="s">
        <v>817</v>
      </c>
      <c r="J70" s="47">
        <v>1</v>
      </c>
      <c r="K70" s="48" t="s">
        <v>651</v>
      </c>
      <c r="L70" s="48" t="s">
        <v>68</v>
      </c>
      <c r="M70" s="48" t="s">
        <v>68</v>
      </c>
      <c r="N70" s="48" t="s">
        <v>68</v>
      </c>
      <c r="O70" s="48" t="s">
        <v>68</v>
      </c>
      <c r="P70" s="48" t="s">
        <v>68</v>
      </c>
      <c r="Q70" s="48" t="s">
        <v>68</v>
      </c>
      <c r="R70" s="48" t="s">
        <v>68</v>
      </c>
      <c r="S70" s="48" t="s">
        <v>68</v>
      </c>
      <c r="T70" s="48" t="s">
        <v>651</v>
      </c>
      <c r="U70" s="48" t="s">
        <v>38</v>
      </c>
      <c r="V70" s="1">
        <f>VLOOKUP('R1 XCM OHal'!C70,'Points Table'!A$3:N$43,IF('R1 XCM OHal'!U70="A Grade / Juniors",5,IF('R1 XCM OHal'!U70="B Grade",8,IF('R1 XCM OHal'!U70="C Grade",11,14))))</f>
        <v>150.5</v>
      </c>
    </row>
    <row r="71" spans="1:22" x14ac:dyDescent="0.25">
      <c r="A71" s="47" t="s">
        <v>652</v>
      </c>
      <c r="B71" s="47" t="s">
        <v>653</v>
      </c>
      <c r="C71" s="47">
        <v>1</v>
      </c>
      <c r="D71" s="47" t="s">
        <v>654</v>
      </c>
      <c r="E71" s="47">
        <v>105</v>
      </c>
      <c r="F71" s="47" t="s">
        <v>892</v>
      </c>
      <c r="G71" s="47" t="s">
        <v>815</v>
      </c>
      <c r="H71" s="47" t="s">
        <v>820</v>
      </c>
      <c r="I71" s="47" t="s">
        <v>817</v>
      </c>
      <c r="J71" s="47">
        <v>6</v>
      </c>
      <c r="K71" s="48" t="s">
        <v>655</v>
      </c>
      <c r="L71" s="48" t="s">
        <v>656</v>
      </c>
      <c r="M71" s="48" t="s">
        <v>657</v>
      </c>
      <c r="N71" s="48" t="s">
        <v>658</v>
      </c>
      <c r="O71" s="48" t="s">
        <v>659</v>
      </c>
      <c r="P71" s="48" t="s">
        <v>660</v>
      </c>
      <c r="Q71" s="48" t="s">
        <v>68</v>
      </c>
      <c r="R71" s="48" t="s">
        <v>68</v>
      </c>
      <c r="S71" s="48" t="s">
        <v>68</v>
      </c>
      <c r="T71" s="48" t="s">
        <v>661</v>
      </c>
      <c r="U71" s="48" t="s">
        <v>40</v>
      </c>
      <c r="V71" s="1">
        <f>VLOOKUP('R1 XCM OHal'!C71,'Points Table'!A$3:N$43,IF('R1 XCM OHal'!U71="A Grade / Juniors",5,IF('R1 XCM OHal'!U71="B Grade",8,IF('R1 XCM OHal'!U71="C Grade",11,14))))</f>
        <v>300</v>
      </c>
    </row>
    <row r="72" spans="1:22" x14ac:dyDescent="0.25">
      <c r="A72" s="47" t="s">
        <v>652</v>
      </c>
      <c r="B72" s="47" t="s">
        <v>662</v>
      </c>
      <c r="C72" s="47">
        <v>2</v>
      </c>
      <c r="D72" s="47" t="s">
        <v>663</v>
      </c>
      <c r="E72" s="47">
        <v>108</v>
      </c>
      <c r="F72" s="47" t="s">
        <v>893</v>
      </c>
      <c r="G72" s="47" t="s">
        <v>815</v>
      </c>
      <c r="H72" s="47" t="s">
        <v>820</v>
      </c>
      <c r="I72" s="47" t="s">
        <v>817</v>
      </c>
      <c r="J72" s="47">
        <v>6</v>
      </c>
      <c r="K72" s="48" t="s">
        <v>664</v>
      </c>
      <c r="L72" s="48" t="s">
        <v>529</v>
      </c>
      <c r="M72" s="48" t="s">
        <v>665</v>
      </c>
      <c r="N72" s="48" t="s">
        <v>666</v>
      </c>
      <c r="O72" s="48" t="s">
        <v>667</v>
      </c>
      <c r="P72" s="48" t="s">
        <v>668</v>
      </c>
      <c r="Q72" s="48" t="s">
        <v>68</v>
      </c>
      <c r="R72" s="48" t="s">
        <v>68</v>
      </c>
      <c r="S72" s="48" t="s">
        <v>68</v>
      </c>
      <c r="T72" s="48" t="s">
        <v>669</v>
      </c>
      <c r="U72" s="48" t="s">
        <v>40</v>
      </c>
      <c r="V72" s="1">
        <f>VLOOKUP('R1 XCM OHal'!C72,'Points Table'!A$3:N$43,IF('R1 XCM OHal'!U72="A Grade / Juniors",5,IF('R1 XCM OHal'!U72="B Grade",8,IF('R1 XCM OHal'!U72="C Grade",11,14))))</f>
        <v>270</v>
      </c>
    </row>
    <row r="73" spans="1:22" x14ac:dyDescent="0.25">
      <c r="A73" s="47" t="s">
        <v>652</v>
      </c>
      <c r="B73" s="47" t="s">
        <v>670</v>
      </c>
      <c r="C73" s="47">
        <v>3</v>
      </c>
      <c r="D73" s="47" t="s">
        <v>671</v>
      </c>
      <c r="E73" s="47">
        <v>110</v>
      </c>
      <c r="F73" s="47" t="s">
        <v>894</v>
      </c>
      <c r="G73" s="47" t="s">
        <v>815</v>
      </c>
      <c r="H73" s="47" t="s">
        <v>820</v>
      </c>
      <c r="I73" s="47" t="s">
        <v>817</v>
      </c>
      <c r="J73" s="47">
        <v>6</v>
      </c>
      <c r="K73" s="48" t="s">
        <v>672</v>
      </c>
      <c r="L73" s="48" t="s">
        <v>673</v>
      </c>
      <c r="M73" s="48" t="s">
        <v>674</v>
      </c>
      <c r="N73" s="48" t="s">
        <v>675</v>
      </c>
      <c r="O73" s="48" t="s">
        <v>676</v>
      </c>
      <c r="P73" s="48" t="s">
        <v>677</v>
      </c>
      <c r="Q73" s="48" t="s">
        <v>68</v>
      </c>
      <c r="R73" s="48" t="s">
        <v>68</v>
      </c>
      <c r="S73" s="48" t="s">
        <v>68</v>
      </c>
      <c r="T73" s="48" t="s">
        <v>678</v>
      </c>
      <c r="U73" s="48" t="s">
        <v>40</v>
      </c>
      <c r="V73" s="1">
        <f>VLOOKUP('R1 XCM OHal'!C73,'Points Table'!A$3:N$43,IF('R1 XCM OHal'!U73="A Grade / Juniors",5,IF('R1 XCM OHal'!U73="B Grade",8,IF('R1 XCM OHal'!U73="C Grade",11,14))))</f>
        <v>252</v>
      </c>
    </row>
    <row r="74" spans="1:22" x14ac:dyDescent="0.25">
      <c r="A74" s="47" t="s">
        <v>652</v>
      </c>
      <c r="B74" s="47" t="s">
        <v>679</v>
      </c>
      <c r="C74" s="47">
        <v>4</v>
      </c>
      <c r="D74" s="47" t="s">
        <v>680</v>
      </c>
      <c r="E74" s="47">
        <v>112</v>
      </c>
      <c r="F74" s="47" t="s">
        <v>895</v>
      </c>
      <c r="G74" s="47" t="s">
        <v>815</v>
      </c>
      <c r="H74" s="47" t="s">
        <v>820</v>
      </c>
      <c r="I74" s="47" t="s">
        <v>817</v>
      </c>
      <c r="J74" s="47">
        <v>5</v>
      </c>
      <c r="K74" s="48" t="s">
        <v>681</v>
      </c>
      <c r="L74" s="48" t="s">
        <v>682</v>
      </c>
      <c r="M74" s="48" t="s">
        <v>683</v>
      </c>
      <c r="N74" s="48" t="s">
        <v>684</v>
      </c>
      <c r="O74" s="48" t="s">
        <v>685</v>
      </c>
      <c r="P74" s="48" t="s">
        <v>68</v>
      </c>
      <c r="Q74" s="48" t="s">
        <v>68</v>
      </c>
      <c r="R74" s="48" t="s">
        <v>68</v>
      </c>
      <c r="S74" s="48" t="s">
        <v>68</v>
      </c>
      <c r="T74" s="48" t="s">
        <v>686</v>
      </c>
      <c r="U74" s="48" t="s">
        <v>40</v>
      </c>
      <c r="V74" s="1">
        <f>VLOOKUP('R1 XCM OHal'!C74,'Points Table'!A$3:N$43,IF('R1 XCM OHal'!U74="A Grade / Juniors",5,IF('R1 XCM OHal'!U74="B Grade",8,IF('R1 XCM OHal'!U74="C Grade",11,14))))</f>
        <v>240</v>
      </c>
    </row>
    <row r="75" spans="1:22" x14ac:dyDescent="0.25">
      <c r="A75" s="47" t="s">
        <v>652</v>
      </c>
      <c r="B75" s="47" t="s">
        <v>687</v>
      </c>
      <c r="C75" s="47">
        <v>5</v>
      </c>
      <c r="D75" s="47" t="s">
        <v>688</v>
      </c>
      <c r="E75" s="47">
        <v>107</v>
      </c>
      <c r="F75" s="47" t="s">
        <v>896</v>
      </c>
      <c r="G75" s="47" t="s">
        <v>815</v>
      </c>
      <c r="H75" s="47" t="s">
        <v>820</v>
      </c>
      <c r="I75" s="47" t="s">
        <v>817</v>
      </c>
      <c r="J75" s="47">
        <v>5</v>
      </c>
      <c r="K75" s="48" t="s">
        <v>689</v>
      </c>
      <c r="L75" s="48" t="s">
        <v>690</v>
      </c>
      <c r="M75" s="48" t="s">
        <v>691</v>
      </c>
      <c r="N75" s="48" t="s">
        <v>692</v>
      </c>
      <c r="O75" s="48" t="s">
        <v>693</v>
      </c>
      <c r="P75" s="48" t="s">
        <v>68</v>
      </c>
      <c r="Q75" s="48" t="s">
        <v>68</v>
      </c>
      <c r="R75" s="48" t="s">
        <v>68</v>
      </c>
      <c r="S75" s="48" t="s">
        <v>68</v>
      </c>
      <c r="T75" s="48" t="s">
        <v>694</v>
      </c>
      <c r="U75" s="48" t="s">
        <v>40</v>
      </c>
      <c r="V75" s="1">
        <f>VLOOKUP('R1 XCM OHal'!C75,'Points Table'!A$3:N$43,IF('R1 XCM OHal'!U75="A Grade / Juniors",5,IF('R1 XCM OHal'!U75="B Grade",8,IF('R1 XCM OHal'!U75="C Grade",11,14))))</f>
        <v>234</v>
      </c>
    </row>
    <row r="76" spans="1:22" x14ac:dyDescent="0.25">
      <c r="A76" s="47" t="s">
        <v>652</v>
      </c>
      <c r="B76" s="47" t="s">
        <v>695</v>
      </c>
      <c r="C76" s="47">
        <v>6</v>
      </c>
      <c r="D76" s="47" t="s">
        <v>696</v>
      </c>
      <c r="E76" s="47">
        <v>103</v>
      </c>
      <c r="F76" s="47" t="s">
        <v>897</v>
      </c>
      <c r="G76" s="47" t="s">
        <v>815</v>
      </c>
      <c r="H76" s="47" t="s">
        <v>820</v>
      </c>
      <c r="I76" s="47" t="s">
        <v>817</v>
      </c>
      <c r="J76" s="47">
        <v>5</v>
      </c>
      <c r="K76" s="48" t="s">
        <v>697</v>
      </c>
      <c r="L76" s="48" t="s">
        <v>69</v>
      </c>
      <c r="M76" s="48" t="s">
        <v>698</v>
      </c>
      <c r="N76" s="48" t="s">
        <v>699</v>
      </c>
      <c r="O76" s="48" t="s">
        <v>700</v>
      </c>
      <c r="P76" s="48" t="s">
        <v>68</v>
      </c>
      <c r="Q76" s="48" t="s">
        <v>68</v>
      </c>
      <c r="R76" s="48" t="s">
        <v>68</v>
      </c>
      <c r="S76" s="48" t="s">
        <v>68</v>
      </c>
      <c r="T76" s="48" t="s">
        <v>701</v>
      </c>
      <c r="U76" s="48" t="s">
        <v>40</v>
      </c>
      <c r="V76" s="1">
        <f>VLOOKUP('R1 XCM OHal'!C76,'Points Table'!A$3:N$43,IF('R1 XCM OHal'!U76="A Grade / Juniors",5,IF('R1 XCM OHal'!U76="B Grade",8,IF('R1 XCM OHal'!U76="C Grade",11,14))))</f>
        <v>228</v>
      </c>
    </row>
    <row r="77" spans="1:22" x14ac:dyDescent="0.25">
      <c r="A77" s="47" t="s">
        <v>652</v>
      </c>
      <c r="B77" s="47" t="s">
        <v>702</v>
      </c>
      <c r="C77" s="47">
        <v>7</v>
      </c>
      <c r="D77" s="47" t="s">
        <v>703</v>
      </c>
      <c r="E77" s="47">
        <v>111</v>
      </c>
      <c r="F77" s="47" t="s">
        <v>898</v>
      </c>
      <c r="G77" s="47" t="s">
        <v>815</v>
      </c>
      <c r="H77" s="47" t="s">
        <v>820</v>
      </c>
      <c r="I77" s="47" t="s">
        <v>817</v>
      </c>
      <c r="J77" s="47">
        <v>5</v>
      </c>
      <c r="K77" s="48" t="s">
        <v>704</v>
      </c>
      <c r="L77" s="48" t="s">
        <v>705</v>
      </c>
      <c r="M77" s="48" t="s">
        <v>706</v>
      </c>
      <c r="N77" s="48" t="s">
        <v>707</v>
      </c>
      <c r="O77" s="48" t="s">
        <v>708</v>
      </c>
      <c r="P77" s="48" t="s">
        <v>68</v>
      </c>
      <c r="Q77" s="48" t="s">
        <v>68</v>
      </c>
      <c r="R77" s="48" t="s">
        <v>68</v>
      </c>
      <c r="S77" s="48" t="s">
        <v>68</v>
      </c>
      <c r="T77" s="48" t="s">
        <v>709</v>
      </c>
      <c r="U77" s="48" t="s">
        <v>40</v>
      </c>
      <c r="V77" s="1">
        <f>VLOOKUP('R1 XCM OHal'!C77,'Points Table'!A$3:N$43,IF('R1 XCM OHal'!U77="A Grade / Juniors",5,IF('R1 XCM OHal'!U77="B Grade",8,IF('R1 XCM OHal'!U77="C Grade",11,14))))</f>
        <v>222</v>
      </c>
    </row>
    <row r="78" spans="1:22" x14ac:dyDescent="0.25">
      <c r="A78" s="47" t="s">
        <v>652</v>
      </c>
      <c r="B78" s="47" t="s">
        <v>710</v>
      </c>
      <c r="C78" s="47">
        <v>8</v>
      </c>
      <c r="D78" s="47" t="s">
        <v>711</v>
      </c>
      <c r="E78" s="47">
        <v>113</v>
      </c>
      <c r="F78" s="47" t="s">
        <v>899</v>
      </c>
      <c r="G78" s="47" t="s">
        <v>815</v>
      </c>
      <c r="H78" s="47" t="s">
        <v>820</v>
      </c>
      <c r="I78" s="47" t="s">
        <v>817</v>
      </c>
      <c r="J78" s="47">
        <v>5</v>
      </c>
      <c r="K78" s="48" t="s">
        <v>712</v>
      </c>
      <c r="L78" s="48" t="s">
        <v>713</v>
      </c>
      <c r="M78" s="48" t="s">
        <v>714</v>
      </c>
      <c r="N78" s="48" t="s">
        <v>715</v>
      </c>
      <c r="O78" s="48" t="s">
        <v>716</v>
      </c>
      <c r="P78" s="48" t="s">
        <v>68</v>
      </c>
      <c r="Q78" s="48" t="s">
        <v>68</v>
      </c>
      <c r="R78" s="48" t="s">
        <v>68</v>
      </c>
      <c r="S78" s="48" t="s">
        <v>68</v>
      </c>
      <c r="T78" s="48" t="s">
        <v>717</v>
      </c>
      <c r="U78" s="48" t="s">
        <v>40</v>
      </c>
      <c r="V78" s="1">
        <f>VLOOKUP('R1 XCM OHal'!C78,'Points Table'!A$3:N$43,IF('R1 XCM OHal'!U78="A Grade / Juniors",5,IF('R1 XCM OHal'!U78="B Grade",8,IF('R1 XCM OHal'!U78="C Grade",11,14))))</f>
        <v>216</v>
      </c>
    </row>
    <row r="79" spans="1:22" x14ac:dyDescent="0.25">
      <c r="A79" s="47" t="s">
        <v>652</v>
      </c>
      <c r="B79" s="47" t="s">
        <v>718</v>
      </c>
      <c r="C79" s="47">
        <v>9</v>
      </c>
      <c r="D79" s="47" t="s">
        <v>719</v>
      </c>
      <c r="E79" s="47">
        <v>101</v>
      </c>
      <c r="F79" s="47" t="s">
        <v>900</v>
      </c>
      <c r="G79" s="47" t="s">
        <v>815</v>
      </c>
      <c r="H79" s="47" t="s">
        <v>820</v>
      </c>
      <c r="I79" s="47" t="s">
        <v>817</v>
      </c>
      <c r="J79" s="47">
        <v>4</v>
      </c>
      <c r="K79" s="48" t="s">
        <v>720</v>
      </c>
      <c r="L79" s="48" t="s">
        <v>721</v>
      </c>
      <c r="M79" s="48" t="s">
        <v>722</v>
      </c>
      <c r="N79" s="48" t="s">
        <v>723</v>
      </c>
      <c r="O79" s="48" t="s">
        <v>68</v>
      </c>
      <c r="P79" s="48" t="s">
        <v>68</v>
      </c>
      <c r="Q79" s="48" t="s">
        <v>68</v>
      </c>
      <c r="R79" s="48" t="s">
        <v>68</v>
      </c>
      <c r="S79" s="48" t="s">
        <v>68</v>
      </c>
      <c r="T79" s="48" t="s">
        <v>724</v>
      </c>
      <c r="U79" s="48" t="s">
        <v>40</v>
      </c>
      <c r="V79" s="1">
        <f>VLOOKUP('R1 XCM OHal'!C79,'Points Table'!A$3:N$43,IF('R1 XCM OHal'!U79="A Grade / Juniors",5,IF('R1 XCM OHal'!U79="B Grade",8,IF('R1 XCM OHal'!U79="C Grade",11,14))))</f>
        <v>210</v>
      </c>
    </row>
    <row r="80" spans="1:22" x14ac:dyDescent="0.25">
      <c r="A80" s="47" t="s">
        <v>652</v>
      </c>
      <c r="B80" s="47" t="s">
        <v>725</v>
      </c>
      <c r="C80" s="47">
        <v>10</v>
      </c>
      <c r="D80" s="47" t="s">
        <v>726</v>
      </c>
      <c r="E80" s="47">
        <v>102</v>
      </c>
      <c r="F80" s="47" t="s">
        <v>901</v>
      </c>
      <c r="G80" s="47" t="s">
        <v>815</v>
      </c>
      <c r="H80" s="47" t="s">
        <v>820</v>
      </c>
      <c r="I80" s="47" t="s">
        <v>817</v>
      </c>
      <c r="J80" s="47">
        <v>4</v>
      </c>
      <c r="K80" s="48" t="s">
        <v>727</v>
      </c>
      <c r="L80" s="48" t="s">
        <v>728</v>
      </c>
      <c r="M80" s="48" t="s">
        <v>729</v>
      </c>
      <c r="N80" s="48" t="s">
        <v>730</v>
      </c>
      <c r="O80" s="48" t="s">
        <v>68</v>
      </c>
      <c r="P80" s="48" t="s">
        <v>68</v>
      </c>
      <c r="Q80" s="48" t="s">
        <v>68</v>
      </c>
      <c r="R80" s="48" t="s">
        <v>68</v>
      </c>
      <c r="S80" s="48" t="s">
        <v>68</v>
      </c>
      <c r="T80" s="48" t="s">
        <v>731</v>
      </c>
      <c r="U80" s="48" t="s">
        <v>40</v>
      </c>
      <c r="V80" s="1">
        <f>VLOOKUP('R1 XCM OHal'!C80,'Points Table'!A$3:N$43,IF('R1 XCM OHal'!U80="A Grade / Juniors",5,IF('R1 XCM OHal'!U80="B Grade",8,IF('R1 XCM OHal'!U80="C Grade",11,14))))</f>
        <v>204</v>
      </c>
    </row>
    <row r="81" spans="1:22" x14ac:dyDescent="0.25">
      <c r="A81" s="47" t="s">
        <v>652</v>
      </c>
      <c r="B81" s="47" t="s">
        <v>732</v>
      </c>
      <c r="C81" s="47">
        <v>11</v>
      </c>
      <c r="D81" s="47" t="s">
        <v>733</v>
      </c>
      <c r="E81" s="47">
        <v>106</v>
      </c>
      <c r="F81" s="47" t="s">
        <v>902</v>
      </c>
      <c r="G81" s="47" t="s">
        <v>815</v>
      </c>
      <c r="H81" s="47" t="s">
        <v>820</v>
      </c>
      <c r="I81" s="47" t="s">
        <v>817</v>
      </c>
      <c r="J81" s="47">
        <v>4</v>
      </c>
      <c r="K81" s="48" t="s">
        <v>734</v>
      </c>
      <c r="L81" s="48" t="s">
        <v>735</v>
      </c>
      <c r="M81" s="48" t="s">
        <v>736</v>
      </c>
      <c r="N81" s="48" t="s">
        <v>737</v>
      </c>
      <c r="O81" s="48" t="s">
        <v>68</v>
      </c>
      <c r="P81" s="48" t="s">
        <v>68</v>
      </c>
      <c r="Q81" s="48" t="s">
        <v>68</v>
      </c>
      <c r="R81" s="48" t="s">
        <v>68</v>
      </c>
      <c r="S81" s="48" t="s">
        <v>68</v>
      </c>
      <c r="T81" s="48" t="s">
        <v>738</v>
      </c>
      <c r="U81" s="48" t="s">
        <v>40</v>
      </c>
      <c r="V81" s="1">
        <f>VLOOKUP('R1 XCM OHal'!C81,'Points Table'!A$3:N$43,IF('R1 XCM OHal'!U81="A Grade / Juniors",5,IF('R1 XCM OHal'!U81="B Grade",8,IF('R1 XCM OHal'!U81="C Grade",11,14))))</f>
        <v>198</v>
      </c>
    </row>
    <row r="82" spans="1:22" x14ac:dyDescent="0.25">
      <c r="A82" s="47" t="s">
        <v>739</v>
      </c>
      <c r="B82" s="47" t="s">
        <v>740</v>
      </c>
      <c r="C82" s="47">
        <v>1</v>
      </c>
      <c r="D82" s="47" t="s">
        <v>741</v>
      </c>
      <c r="E82" s="47">
        <v>13</v>
      </c>
      <c r="F82" s="47" t="s">
        <v>903</v>
      </c>
      <c r="G82" s="47" t="s">
        <v>815</v>
      </c>
      <c r="H82" s="47" t="s">
        <v>816</v>
      </c>
      <c r="I82" s="47" t="s">
        <v>821</v>
      </c>
      <c r="J82" s="47">
        <v>5</v>
      </c>
      <c r="K82" s="48" t="s">
        <v>742</v>
      </c>
      <c r="L82" s="48" t="s">
        <v>743</v>
      </c>
      <c r="M82" s="48" t="s">
        <v>556</v>
      </c>
      <c r="N82" s="48" t="s">
        <v>744</v>
      </c>
      <c r="O82" s="48" t="s">
        <v>745</v>
      </c>
      <c r="P82" s="48" t="s">
        <v>68</v>
      </c>
      <c r="Q82" s="48" t="s">
        <v>68</v>
      </c>
      <c r="R82" s="48" t="s">
        <v>68</v>
      </c>
      <c r="S82" s="48" t="s">
        <v>68</v>
      </c>
      <c r="T82" s="48" t="s">
        <v>746</v>
      </c>
      <c r="U82" s="1" t="s">
        <v>920</v>
      </c>
      <c r="V82" s="1">
        <f>VLOOKUP('R1 XCM OHal'!C82,'Points Table'!A$3:N$43,IF('R1 XCM OHal'!U82="A Grade / Juniors",5,IF('R1 XCM OHal'!U82="B Grade",8,IF('R1 XCM OHal'!U82="C Grade",11,14))))</f>
        <v>500</v>
      </c>
    </row>
    <row r="83" spans="1:22" x14ac:dyDescent="0.25">
      <c r="A83" s="47" t="s">
        <v>739</v>
      </c>
      <c r="B83" s="47" t="s">
        <v>747</v>
      </c>
      <c r="C83" s="47">
        <v>2</v>
      </c>
      <c r="D83" s="47" t="s">
        <v>748</v>
      </c>
      <c r="E83" s="47">
        <v>14</v>
      </c>
      <c r="F83" s="47" t="s">
        <v>904</v>
      </c>
      <c r="G83" s="47" t="s">
        <v>815</v>
      </c>
      <c r="H83" s="47" t="s">
        <v>816</v>
      </c>
      <c r="I83" s="47" t="s">
        <v>821</v>
      </c>
      <c r="J83" s="47">
        <v>5</v>
      </c>
      <c r="K83" s="48" t="s">
        <v>749</v>
      </c>
      <c r="L83" s="48" t="s">
        <v>750</v>
      </c>
      <c r="M83" s="48" t="s">
        <v>751</v>
      </c>
      <c r="N83" s="48" t="s">
        <v>752</v>
      </c>
      <c r="O83" s="48" t="s">
        <v>753</v>
      </c>
      <c r="P83" s="48" t="s">
        <v>68</v>
      </c>
      <c r="Q83" s="48" t="s">
        <v>68</v>
      </c>
      <c r="R83" s="48" t="s">
        <v>68</v>
      </c>
      <c r="S83" s="48" t="s">
        <v>68</v>
      </c>
      <c r="T83" s="48" t="s">
        <v>754</v>
      </c>
      <c r="U83" s="1" t="s">
        <v>920</v>
      </c>
      <c r="V83" s="1">
        <f>VLOOKUP('R1 XCM OHal'!C83,'Points Table'!A$3:N$43,IF('R1 XCM OHal'!U83="A Grade / Juniors",5,IF('R1 XCM OHal'!U83="B Grade",8,IF('R1 XCM OHal'!U83="C Grade",11,14))))</f>
        <v>450</v>
      </c>
    </row>
    <row r="84" spans="1:22" x14ac:dyDescent="0.25">
      <c r="A84" s="47" t="s">
        <v>755</v>
      </c>
      <c r="B84" s="47" t="s">
        <v>756</v>
      </c>
      <c r="C84" s="47">
        <v>1</v>
      </c>
      <c r="D84" s="47" t="s">
        <v>757</v>
      </c>
      <c r="E84" s="47">
        <v>725</v>
      </c>
      <c r="F84" s="47" t="s">
        <v>905</v>
      </c>
      <c r="G84" s="47" t="s">
        <v>815</v>
      </c>
      <c r="H84" s="47" t="s">
        <v>818</v>
      </c>
      <c r="I84" s="47" t="s">
        <v>821</v>
      </c>
      <c r="J84" s="47">
        <v>6</v>
      </c>
      <c r="K84" s="48" t="s">
        <v>758</v>
      </c>
      <c r="L84" s="48" t="s">
        <v>759</v>
      </c>
      <c r="M84" s="48" t="s">
        <v>760</v>
      </c>
      <c r="N84" s="48" t="s">
        <v>761</v>
      </c>
      <c r="O84" s="48" t="s">
        <v>762</v>
      </c>
      <c r="P84" s="48" t="s">
        <v>763</v>
      </c>
      <c r="Q84" s="48" t="s">
        <v>68</v>
      </c>
      <c r="R84" s="48" t="s">
        <v>68</v>
      </c>
      <c r="S84" s="48" t="s">
        <v>68</v>
      </c>
      <c r="T84" s="48" t="s">
        <v>764</v>
      </c>
      <c r="U84" s="48" t="s">
        <v>36</v>
      </c>
      <c r="V84" s="1">
        <f>VLOOKUP('R1 XCM OHal'!C84,'Points Table'!A$3:N$43,IF('R1 XCM OHal'!U84="A Grade / Juniors",5,IF('R1 XCM OHal'!U84="B Grade",8,IF('R1 XCM OHal'!U84="C Grade",11,14))))</f>
        <v>400</v>
      </c>
    </row>
    <row r="85" spans="1:22" x14ac:dyDescent="0.25">
      <c r="A85" s="47" t="s">
        <v>755</v>
      </c>
      <c r="B85" s="47" t="s">
        <v>765</v>
      </c>
      <c r="C85" s="47">
        <v>2</v>
      </c>
      <c r="D85" s="47" t="s">
        <v>766</v>
      </c>
      <c r="E85" s="47">
        <v>724</v>
      </c>
      <c r="F85" s="47" t="s">
        <v>906</v>
      </c>
      <c r="G85" s="47" t="s">
        <v>815</v>
      </c>
      <c r="H85" s="47" t="s">
        <v>818</v>
      </c>
      <c r="I85" s="47" t="s">
        <v>821</v>
      </c>
      <c r="J85" s="47">
        <v>5</v>
      </c>
      <c r="K85" s="48" t="s">
        <v>767</v>
      </c>
      <c r="L85" s="48" t="s">
        <v>768</v>
      </c>
      <c r="M85" s="48" t="s">
        <v>769</v>
      </c>
      <c r="N85" s="48" t="s">
        <v>770</v>
      </c>
      <c r="O85" s="48" t="s">
        <v>771</v>
      </c>
      <c r="P85" s="48" t="s">
        <v>68</v>
      </c>
      <c r="Q85" s="48" t="s">
        <v>68</v>
      </c>
      <c r="R85" s="48" t="s">
        <v>68</v>
      </c>
      <c r="S85" s="48" t="s">
        <v>68</v>
      </c>
      <c r="T85" s="48" t="s">
        <v>772</v>
      </c>
      <c r="U85" s="48" t="s">
        <v>36</v>
      </c>
      <c r="V85" s="1">
        <f>VLOOKUP('R1 XCM OHal'!C85,'Points Table'!A$3:N$43,IF('R1 XCM OHal'!U85="A Grade / Juniors",5,IF('R1 XCM OHal'!U85="B Grade",8,IF('R1 XCM OHal'!U85="C Grade",11,14))))</f>
        <v>360</v>
      </c>
    </row>
    <row r="86" spans="1:22" x14ac:dyDescent="0.25">
      <c r="A86" s="47" t="s">
        <v>773</v>
      </c>
      <c r="B86" s="47" t="s">
        <v>774</v>
      </c>
      <c r="C86" s="47">
        <v>1</v>
      </c>
      <c r="D86" s="47" t="s">
        <v>775</v>
      </c>
      <c r="E86" s="47">
        <v>603</v>
      </c>
      <c r="F86" s="47" t="s">
        <v>907</v>
      </c>
      <c r="G86" s="47" t="s">
        <v>815</v>
      </c>
      <c r="H86" s="47" t="s">
        <v>819</v>
      </c>
      <c r="I86" s="47" t="s">
        <v>821</v>
      </c>
      <c r="J86" s="47">
        <v>6</v>
      </c>
      <c r="K86" s="48" t="s">
        <v>776</v>
      </c>
      <c r="L86" s="48" t="s">
        <v>777</v>
      </c>
      <c r="M86" s="48" t="s">
        <v>778</v>
      </c>
      <c r="N86" s="48" t="s">
        <v>779</v>
      </c>
      <c r="O86" s="48" t="s">
        <v>780</v>
      </c>
      <c r="P86" s="48" t="s">
        <v>781</v>
      </c>
      <c r="Q86" s="48" t="s">
        <v>68</v>
      </c>
      <c r="R86" s="48" t="s">
        <v>68</v>
      </c>
      <c r="S86" s="48" t="s">
        <v>68</v>
      </c>
      <c r="T86" s="48" t="s">
        <v>782</v>
      </c>
      <c r="U86" s="48" t="s">
        <v>38</v>
      </c>
      <c r="V86" s="1">
        <f>VLOOKUP('R1 XCM OHal'!C86,'Points Table'!A$3:N$43,IF('R1 XCM OHal'!U86="A Grade / Juniors",5,IF('R1 XCM OHal'!U86="B Grade",8,IF('R1 XCM OHal'!U86="C Grade",11,14))))</f>
        <v>350</v>
      </c>
    </row>
    <row r="87" spans="1:22" x14ac:dyDescent="0.25">
      <c r="A87" s="47" t="s">
        <v>773</v>
      </c>
      <c r="B87" s="47" t="s">
        <v>783</v>
      </c>
      <c r="C87" s="47">
        <v>2</v>
      </c>
      <c r="D87" s="47" t="s">
        <v>784</v>
      </c>
      <c r="E87" s="47">
        <v>602</v>
      </c>
      <c r="F87" s="47" t="s">
        <v>908</v>
      </c>
      <c r="G87" s="47" t="s">
        <v>815</v>
      </c>
      <c r="H87" s="47" t="s">
        <v>819</v>
      </c>
      <c r="I87" s="47" t="s">
        <v>821</v>
      </c>
      <c r="J87" s="47">
        <v>5</v>
      </c>
      <c r="K87" s="48" t="s">
        <v>785</v>
      </c>
      <c r="L87" s="48" t="s">
        <v>786</v>
      </c>
      <c r="M87" s="48" t="s">
        <v>787</v>
      </c>
      <c r="N87" s="48" t="s">
        <v>788</v>
      </c>
      <c r="O87" s="48" t="s">
        <v>789</v>
      </c>
      <c r="P87" s="48" t="s">
        <v>68</v>
      </c>
      <c r="Q87" s="48" t="s">
        <v>68</v>
      </c>
      <c r="R87" s="48" t="s">
        <v>68</v>
      </c>
      <c r="S87" s="48" t="s">
        <v>68</v>
      </c>
      <c r="T87" s="48" t="s">
        <v>790</v>
      </c>
      <c r="U87" s="48" t="s">
        <v>38</v>
      </c>
      <c r="V87" s="1">
        <f>VLOOKUP('R1 XCM OHal'!C87,'Points Table'!A$3:N$43,IF('R1 XCM OHal'!U87="A Grade / Juniors",5,IF('R1 XCM OHal'!U87="B Grade",8,IF('R1 XCM OHal'!U87="C Grade",11,14))))</f>
        <v>315</v>
      </c>
    </row>
    <row r="88" spans="1:22" x14ac:dyDescent="0.25">
      <c r="A88" s="47" t="s">
        <v>773</v>
      </c>
      <c r="B88" s="47" t="s">
        <v>791</v>
      </c>
      <c r="C88" s="47">
        <v>3</v>
      </c>
      <c r="D88" s="47" t="s">
        <v>792</v>
      </c>
      <c r="E88" s="47">
        <v>601</v>
      </c>
      <c r="F88" s="47" t="s">
        <v>909</v>
      </c>
      <c r="G88" s="47" t="s">
        <v>815</v>
      </c>
      <c r="H88" s="47" t="s">
        <v>819</v>
      </c>
      <c r="I88" s="47" t="s">
        <v>821</v>
      </c>
      <c r="J88" s="47">
        <v>4</v>
      </c>
      <c r="K88" s="48" t="s">
        <v>793</v>
      </c>
      <c r="L88" s="48" t="s">
        <v>794</v>
      </c>
      <c r="M88" s="48" t="s">
        <v>795</v>
      </c>
      <c r="N88" s="48" t="s">
        <v>796</v>
      </c>
      <c r="O88" s="48" t="s">
        <v>68</v>
      </c>
      <c r="P88" s="48" t="s">
        <v>68</v>
      </c>
      <c r="Q88" s="48" t="s">
        <v>68</v>
      </c>
      <c r="R88" s="48" t="s">
        <v>68</v>
      </c>
      <c r="S88" s="48" t="s">
        <v>68</v>
      </c>
      <c r="T88" s="48" t="s">
        <v>797</v>
      </c>
      <c r="U88" s="48" t="s">
        <v>38</v>
      </c>
      <c r="V88" s="1">
        <f>VLOOKUP('R1 XCM OHal'!C88,'Points Table'!A$3:N$43,IF('R1 XCM OHal'!U88="A Grade / Juniors",5,IF('R1 XCM OHal'!U88="B Grade",8,IF('R1 XCM OHal'!U88="C Grade",11,14))))</f>
        <v>294</v>
      </c>
    </row>
    <row r="89" spans="1:22" x14ac:dyDescent="0.25">
      <c r="A89" s="47" t="s">
        <v>773</v>
      </c>
      <c r="B89" s="47" t="s">
        <v>798</v>
      </c>
      <c r="C89" s="47">
        <v>4</v>
      </c>
      <c r="D89" s="47" t="s">
        <v>799</v>
      </c>
      <c r="E89" s="47">
        <v>604</v>
      </c>
      <c r="F89" s="47" t="s">
        <v>910</v>
      </c>
      <c r="G89" s="47" t="s">
        <v>815</v>
      </c>
      <c r="H89" s="47" t="s">
        <v>819</v>
      </c>
      <c r="I89" s="47" t="s">
        <v>821</v>
      </c>
      <c r="J89" s="47">
        <v>3</v>
      </c>
      <c r="K89" s="48" t="s">
        <v>800</v>
      </c>
      <c r="L89" s="48" t="s">
        <v>801</v>
      </c>
      <c r="M89" s="48" t="s">
        <v>802</v>
      </c>
      <c r="N89" s="48" t="s">
        <v>68</v>
      </c>
      <c r="O89" s="48" t="s">
        <v>68</v>
      </c>
      <c r="P89" s="48" t="s">
        <v>68</v>
      </c>
      <c r="Q89" s="48" t="s">
        <v>68</v>
      </c>
      <c r="R89" s="48" t="s">
        <v>68</v>
      </c>
      <c r="S89" s="48" t="s">
        <v>68</v>
      </c>
      <c r="T89" s="48" t="s">
        <v>803</v>
      </c>
      <c r="U89" s="48" t="s">
        <v>38</v>
      </c>
      <c r="V89" s="1">
        <f>VLOOKUP('R1 XCM OHal'!C89,'Points Table'!A$3:N$43,IF('R1 XCM OHal'!U89="A Grade / Juniors",5,IF('R1 XCM OHal'!U89="B Grade",8,IF('R1 XCM OHal'!U89="C Grade",11,14))))</f>
        <v>280</v>
      </c>
    </row>
    <row r="90" spans="1:22" x14ac:dyDescent="0.25">
      <c r="A90" s="47" t="s">
        <v>773</v>
      </c>
      <c r="B90" s="47" t="s">
        <v>804</v>
      </c>
      <c r="C90" s="47">
        <v>5</v>
      </c>
      <c r="D90" s="47" t="s">
        <v>805</v>
      </c>
      <c r="E90" s="47">
        <v>605</v>
      </c>
      <c r="F90" s="47" t="s">
        <v>911</v>
      </c>
      <c r="G90" s="47" t="s">
        <v>815</v>
      </c>
      <c r="H90" s="47" t="s">
        <v>819</v>
      </c>
      <c r="I90" s="47" t="s">
        <v>821</v>
      </c>
      <c r="J90" s="47">
        <v>2</v>
      </c>
      <c r="K90" s="48" t="s">
        <v>806</v>
      </c>
      <c r="L90" s="48" t="s">
        <v>807</v>
      </c>
      <c r="M90" s="48" t="s">
        <v>68</v>
      </c>
      <c r="N90" s="48" t="s">
        <v>68</v>
      </c>
      <c r="O90" s="48" t="s">
        <v>68</v>
      </c>
      <c r="P90" s="48" t="s">
        <v>68</v>
      </c>
      <c r="Q90" s="48" t="s">
        <v>68</v>
      </c>
      <c r="R90" s="48" t="s">
        <v>68</v>
      </c>
      <c r="S90" s="48" t="s">
        <v>68</v>
      </c>
      <c r="T90" s="48" t="s">
        <v>808</v>
      </c>
      <c r="U90" s="48" t="s">
        <v>38</v>
      </c>
      <c r="V90" s="1">
        <f>VLOOKUP('R1 XCM OHal'!C90,'Points Table'!A$3:N$43,IF('R1 XCM OHal'!U90="A Grade / Juniors",5,IF('R1 XCM OHal'!U90="B Grade",8,IF('R1 XCM OHal'!U90="C Grade",11,14))))</f>
        <v>273</v>
      </c>
    </row>
  </sheetData>
  <autoFilter ref="A1:V90" xr:uid="{0BB412DE-B39E-4DE6-BF68-29A758996FA4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B2F4-7BC9-4D58-9F3A-BDFC4C0317E9}">
  <dimension ref="A1:AF114"/>
  <sheetViews>
    <sheetView topLeftCell="A53" workbookViewId="0">
      <selection activeCell="F85" sqref="F85"/>
    </sheetView>
  </sheetViews>
  <sheetFormatPr defaultRowHeight="15" x14ac:dyDescent="0.25"/>
  <cols>
    <col min="1" max="1" width="25.5703125" bestFit="1" customWidth="1"/>
    <col min="2" max="2" width="9" bestFit="1" customWidth="1"/>
    <col min="3" max="3" width="3.140625" bestFit="1" customWidth="1"/>
    <col min="4" max="4" width="56.85546875" hidden="1" customWidth="1"/>
    <col min="5" max="5" width="8" style="1" bestFit="1" customWidth="1"/>
    <col min="6" max="6" width="24" style="1" bestFit="1" customWidth="1"/>
    <col min="7" max="7" width="14.85546875" style="1" bestFit="1" customWidth="1"/>
    <col min="8" max="8" width="12.140625" style="1" bestFit="1" customWidth="1"/>
    <col min="9" max="9" width="11.5703125" style="1" bestFit="1" customWidth="1"/>
    <col min="10" max="10" width="14.28515625" style="1" bestFit="1" customWidth="1"/>
    <col min="11" max="21" width="8.5703125" style="1" customWidth="1"/>
    <col min="22" max="22" width="4.140625" bestFit="1" customWidth="1"/>
    <col min="23" max="32" width="15.28515625" hidden="1" customWidth="1"/>
  </cols>
  <sheetData>
    <row r="1" spans="1:32" x14ac:dyDescent="0.25">
      <c r="A1" s="47" t="s">
        <v>55</v>
      </c>
      <c r="B1" s="47" t="s">
        <v>56</v>
      </c>
      <c r="C1" s="47" t="s">
        <v>57</v>
      </c>
      <c r="D1" s="47" t="s">
        <v>53</v>
      </c>
      <c r="E1" s="47" t="s">
        <v>53</v>
      </c>
      <c r="F1" s="47"/>
      <c r="G1" s="47"/>
      <c r="H1" s="47"/>
      <c r="I1" s="47"/>
      <c r="J1" s="50" t="s">
        <v>55</v>
      </c>
      <c r="K1" s="47" t="s">
        <v>35</v>
      </c>
      <c r="L1" s="47"/>
      <c r="M1" s="47"/>
      <c r="N1" s="47"/>
      <c r="O1" s="47"/>
      <c r="P1" s="47"/>
      <c r="Q1" s="47"/>
      <c r="R1" s="47"/>
      <c r="S1" s="47"/>
      <c r="T1" s="47"/>
      <c r="U1" s="47"/>
      <c r="V1" s="47" t="s">
        <v>58</v>
      </c>
      <c r="W1" s="47" t="s">
        <v>59</v>
      </c>
      <c r="X1" s="47" t="s">
        <v>60</v>
      </c>
      <c r="Y1" s="47" t="s">
        <v>61</v>
      </c>
      <c r="Z1" s="47" t="s">
        <v>62</v>
      </c>
      <c r="AA1" s="47" t="s">
        <v>63</v>
      </c>
      <c r="AB1" s="47" t="s">
        <v>64</v>
      </c>
      <c r="AC1" s="47" t="s">
        <v>65</v>
      </c>
      <c r="AD1" s="47" t="s">
        <v>66</v>
      </c>
      <c r="AE1" s="47" t="s">
        <v>67</v>
      </c>
      <c r="AF1" s="47" t="s">
        <v>54</v>
      </c>
    </row>
    <row r="2" spans="1:32" x14ac:dyDescent="0.25">
      <c r="A2" s="47" t="s">
        <v>929</v>
      </c>
      <c r="B2" s="47" t="s">
        <v>930</v>
      </c>
      <c r="C2" s="47">
        <v>1</v>
      </c>
      <c r="D2" s="47" t="s">
        <v>931</v>
      </c>
      <c r="E2" s="47" t="s">
        <v>1790</v>
      </c>
      <c r="F2" s="47" t="s">
        <v>1825</v>
      </c>
      <c r="G2" s="47" t="s">
        <v>1791</v>
      </c>
      <c r="H2" s="47" t="s">
        <v>1792</v>
      </c>
      <c r="I2" s="47" t="s">
        <v>1793</v>
      </c>
      <c r="J2" s="51"/>
      <c r="K2" s="52"/>
      <c r="L2" s="47"/>
      <c r="M2" s="47"/>
      <c r="N2" s="47"/>
      <c r="O2" s="47"/>
      <c r="P2" s="47"/>
      <c r="Q2" s="47"/>
      <c r="R2" s="47"/>
      <c r="S2" s="47"/>
      <c r="T2" s="47"/>
      <c r="U2" s="47"/>
      <c r="V2" s="47">
        <v>9</v>
      </c>
      <c r="W2" s="47" t="s">
        <v>932</v>
      </c>
      <c r="X2" s="47" t="s">
        <v>933</v>
      </c>
      <c r="Y2" s="47" t="s">
        <v>934</v>
      </c>
      <c r="Z2" s="47" t="s">
        <v>935</v>
      </c>
      <c r="AA2" s="47" t="s">
        <v>936</v>
      </c>
      <c r="AB2" s="47" t="s">
        <v>937</v>
      </c>
      <c r="AC2" s="47" t="s">
        <v>938</v>
      </c>
      <c r="AD2" s="47" t="s">
        <v>939</v>
      </c>
      <c r="AE2" s="47" t="s">
        <v>940</v>
      </c>
      <c r="AF2" s="47" t="s">
        <v>941</v>
      </c>
    </row>
    <row r="3" spans="1:32" x14ac:dyDescent="0.25">
      <c r="A3" s="47" t="s">
        <v>929</v>
      </c>
      <c r="B3" s="47" t="s">
        <v>942</v>
      </c>
      <c r="C3" s="47">
        <v>2</v>
      </c>
      <c r="D3" s="47" t="s">
        <v>943</v>
      </c>
      <c r="E3" s="47" t="s">
        <v>1794</v>
      </c>
      <c r="F3" s="47" t="s">
        <v>1826</v>
      </c>
      <c r="G3" s="47" t="s">
        <v>1791</v>
      </c>
      <c r="H3" s="47" t="s">
        <v>1792</v>
      </c>
      <c r="I3" s="47" t="s">
        <v>1793</v>
      </c>
      <c r="J3" s="52"/>
      <c r="K3" s="52"/>
      <c r="L3" s="47"/>
      <c r="M3" s="47"/>
      <c r="N3" s="47"/>
      <c r="O3" s="47"/>
      <c r="P3" s="47"/>
      <c r="Q3" s="47"/>
      <c r="R3" s="47"/>
      <c r="S3" s="47"/>
      <c r="T3" s="47"/>
      <c r="U3" s="47"/>
      <c r="V3" s="47">
        <v>9</v>
      </c>
      <c r="W3" s="47" t="s">
        <v>944</v>
      </c>
      <c r="X3" s="47" t="s">
        <v>945</v>
      </c>
      <c r="Y3" s="47" t="s">
        <v>946</v>
      </c>
      <c r="Z3" s="47" t="s">
        <v>947</v>
      </c>
      <c r="AA3" s="47" t="s">
        <v>948</v>
      </c>
      <c r="AB3" s="47" t="s">
        <v>949</v>
      </c>
      <c r="AC3" s="47" t="s">
        <v>950</v>
      </c>
      <c r="AD3" s="47" t="s">
        <v>951</v>
      </c>
      <c r="AE3" s="47" t="s">
        <v>952</v>
      </c>
      <c r="AF3" s="47" t="s">
        <v>953</v>
      </c>
    </row>
    <row r="4" spans="1:32" x14ac:dyDescent="0.25">
      <c r="A4" s="47" t="s">
        <v>929</v>
      </c>
      <c r="B4" s="47" t="s">
        <v>954</v>
      </c>
      <c r="C4" s="47">
        <v>3</v>
      </c>
      <c r="D4" s="47" t="s">
        <v>955</v>
      </c>
      <c r="E4" s="47" t="s">
        <v>1795</v>
      </c>
      <c r="F4" s="47" t="s">
        <v>1827</v>
      </c>
      <c r="G4" s="47" t="s">
        <v>1791</v>
      </c>
      <c r="H4" s="47" t="s">
        <v>1792</v>
      </c>
      <c r="I4" s="47" t="s">
        <v>1793</v>
      </c>
      <c r="J4" s="52"/>
      <c r="K4" s="52"/>
      <c r="L4" s="47"/>
      <c r="M4" s="47"/>
      <c r="N4" s="47"/>
      <c r="O4" s="47"/>
      <c r="P4" s="47"/>
      <c r="Q4" s="47"/>
      <c r="R4" s="47"/>
      <c r="S4" s="47"/>
      <c r="T4" s="47"/>
      <c r="U4" s="47"/>
      <c r="V4" s="47">
        <v>8</v>
      </c>
      <c r="W4" s="47" t="s">
        <v>956</v>
      </c>
      <c r="X4" s="47" t="s">
        <v>957</v>
      </c>
      <c r="Y4" s="47" t="s">
        <v>958</v>
      </c>
      <c r="Z4" s="47" t="s">
        <v>959</v>
      </c>
      <c r="AA4" s="47" t="s">
        <v>960</v>
      </c>
      <c r="AB4" s="47" t="s">
        <v>961</v>
      </c>
      <c r="AC4" s="47" t="s">
        <v>962</v>
      </c>
      <c r="AD4" s="47" t="s">
        <v>963</v>
      </c>
      <c r="AE4" s="47" t="s">
        <v>68</v>
      </c>
      <c r="AF4" s="47" t="s">
        <v>964</v>
      </c>
    </row>
    <row r="5" spans="1:32" x14ac:dyDescent="0.25">
      <c r="A5" s="47" t="s">
        <v>929</v>
      </c>
      <c r="B5" s="47" t="s">
        <v>965</v>
      </c>
      <c r="C5" s="47">
        <v>4</v>
      </c>
      <c r="D5" s="47" t="s">
        <v>966</v>
      </c>
      <c r="E5" s="47" t="s">
        <v>1796</v>
      </c>
      <c r="F5" s="47" t="s">
        <v>1828</v>
      </c>
      <c r="G5" s="47" t="s">
        <v>1791</v>
      </c>
      <c r="H5" s="47" t="s">
        <v>1792</v>
      </c>
      <c r="I5" s="47" t="s">
        <v>1793</v>
      </c>
      <c r="J5" s="52"/>
      <c r="K5" s="52"/>
      <c r="L5" s="47"/>
      <c r="M5" s="47"/>
      <c r="N5" s="47"/>
      <c r="O5" s="47"/>
      <c r="P5" s="47"/>
      <c r="Q5" s="47"/>
      <c r="R5" s="47"/>
      <c r="S5" s="47"/>
      <c r="T5" s="47"/>
      <c r="U5" s="47"/>
      <c r="V5" s="47">
        <v>3</v>
      </c>
      <c r="W5" s="47" t="s">
        <v>967</v>
      </c>
      <c r="X5" s="47" t="s">
        <v>968</v>
      </c>
      <c r="Y5" s="47" t="s">
        <v>969</v>
      </c>
      <c r="Z5" s="47" t="s">
        <v>68</v>
      </c>
      <c r="AA5" s="47" t="s">
        <v>68</v>
      </c>
      <c r="AB5" s="47" t="s">
        <v>68</v>
      </c>
      <c r="AC5" s="47" t="s">
        <v>68</v>
      </c>
      <c r="AD5" s="47" t="s">
        <v>68</v>
      </c>
      <c r="AE5" s="47" t="s">
        <v>68</v>
      </c>
      <c r="AF5" s="47" t="s">
        <v>970</v>
      </c>
    </row>
    <row r="6" spans="1:32" x14ac:dyDescent="0.25">
      <c r="A6" s="47" t="s">
        <v>971</v>
      </c>
      <c r="B6" s="47" t="s">
        <v>972</v>
      </c>
      <c r="C6" s="47">
        <v>1</v>
      </c>
      <c r="D6" s="47" t="s">
        <v>973</v>
      </c>
      <c r="E6" s="47" t="s">
        <v>1797</v>
      </c>
      <c r="F6" s="47" t="s">
        <v>1829</v>
      </c>
      <c r="G6" s="47" t="s">
        <v>1791</v>
      </c>
      <c r="H6" s="47" t="s">
        <v>1798</v>
      </c>
      <c r="I6" s="47" t="s">
        <v>1793</v>
      </c>
      <c r="J6" s="52"/>
      <c r="K6" s="52"/>
      <c r="L6" s="47"/>
      <c r="M6" s="47"/>
      <c r="N6" s="47"/>
      <c r="O6" s="47"/>
      <c r="P6" s="47"/>
      <c r="Q6" s="47"/>
      <c r="R6" s="47"/>
      <c r="S6" s="47"/>
      <c r="T6" s="47"/>
      <c r="U6" s="47"/>
      <c r="V6" s="47">
        <v>7</v>
      </c>
      <c r="W6" s="47" t="s">
        <v>460</v>
      </c>
      <c r="X6" s="47" t="s">
        <v>974</v>
      </c>
      <c r="Y6" s="47" t="s">
        <v>975</v>
      </c>
      <c r="Z6" s="47" t="s">
        <v>976</v>
      </c>
      <c r="AA6" s="47" t="s">
        <v>977</v>
      </c>
      <c r="AB6" s="47" t="s">
        <v>978</v>
      </c>
      <c r="AC6" s="47" t="s">
        <v>123</v>
      </c>
      <c r="AD6" s="47" t="s">
        <v>68</v>
      </c>
      <c r="AE6" s="47" t="s">
        <v>68</v>
      </c>
      <c r="AF6" s="47" t="s">
        <v>979</v>
      </c>
    </row>
    <row r="7" spans="1:32" x14ac:dyDescent="0.25">
      <c r="A7" s="47" t="s">
        <v>971</v>
      </c>
      <c r="B7" s="47" t="s">
        <v>980</v>
      </c>
      <c r="C7" s="47">
        <v>2</v>
      </c>
      <c r="D7" s="47" t="s">
        <v>981</v>
      </c>
      <c r="E7" s="47" t="s">
        <v>1799</v>
      </c>
      <c r="F7" s="47" t="s">
        <v>1830</v>
      </c>
      <c r="G7" s="47" t="s">
        <v>1791</v>
      </c>
      <c r="H7" s="47" t="s">
        <v>1798</v>
      </c>
      <c r="I7" s="47" t="s">
        <v>1793</v>
      </c>
      <c r="J7" s="52"/>
      <c r="K7" s="52"/>
      <c r="L7" s="47"/>
      <c r="M7" s="47"/>
      <c r="N7" s="47"/>
      <c r="O7" s="47"/>
      <c r="P7" s="47"/>
      <c r="Q7" s="47"/>
      <c r="R7" s="47"/>
      <c r="S7" s="47"/>
      <c r="T7" s="47"/>
      <c r="U7" s="47"/>
      <c r="V7" s="47">
        <v>6</v>
      </c>
      <c r="W7" s="47" t="s">
        <v>982</v>
      </c>
      <c r="X7" s="47" t="s">
        <v>983</v>
      </c>
      <c r="Y7" s="47" t="s">
        <v>487</v>
      </c>
      <c r="Z7" s="47" t="s">
        <v>984</v>
      </c>
      <c r="AA7" s="47" t="s">
        <v>985</v>
      </c>
      <c r="AB7" s="47" t="s">
        <v>986</v>
      </c>
      <c r="AC7" s="47" t="s">
        <v>68</v>
      </c>
      <c r="AD7" s="47" t="s">
        <v>68</v>
      </c>
      <c r="AE7" s="47" t="s">
        <v>68</v>
      </c>
      <c r="AF7" s="47" t="s">
        <v>987</v>
      </c>
    </row>
    <row r="8" spans="1:32" x14ac:dyDescent="0.25">
      <c r="A8" s="47" t="s">
        <v>971</v>
      </c>
      <c r="B8" s="47" t="s">
        <v>988</v>
      </c>
      <c r="C8" s="47">
        <v>3</v>
      </c>
      <c r="D8" s="47" t="s">
        <v>989</v>
      </c>
      <c r="E8" s="47" t="s">
        <v>1800</v>
      </c>
      <c r="F8" s="47" t="s">
        <v>1831</v>
      </c>
      <c r="G8" s="47" t="s">
        <v>1791</v>
      </c>
      <c r="H8" s="47" t="s">
        <v>1798</v>
      </c>
      <c r="I8" s="47" t="s">
        <v>1793</v>
      </c>
      <c r="J8" s="52"/>
      <c r="K8" s="52"/>
      <c r="L8" s="47"/>
      <c r="M8" s="47"/>
      <c r="N8" s="47"/>
      <c r="O8" s="47"/>
      <c r="P8" s="47"/>
      <c r="Q8" s="47"/>
      <c r="R8" s="47"/>
      <c r="S8" s="47"/>
      <c r="T8" s="47"/>
      <c r="U8" s="47"/>
      <c r="V8" s="47">
        <v>5</v>
      </c>
      <c r="W8" s="47" t="s">
        <v>586</v>
      </c>
      <c r="X8" s="47" t="s">
        <v>990</v>
      </c>
      <c r="Y8" s="47" t="s">
        <v>991</v>
      </c>
      <c r="Z8" s="47" t="s">
        <v>992</v>
      </c>
      <c r="AA8" s="47" t="s">
        <v>993</v>
      </c>
      <c r="AB8" s="47" t="s">
        <v>68</v>
      </c>
      <c r="AC8" s="47" t="s">
        <v>68</v>
      </c>
      <c r="AD8" s="47" t="s">
        <v>68</v>
      </c>
      <c r="AE8" s="47" t="s">
        <v>68</v>
      </c>
      <c r="AF8" s="47" t="s">
        <v>994</v>
      </c>
    </row>
    <row r="9" spans="1:32" x14ac:dyDescent="0.25">
      <c r="A9" s="47" t="s">
        <v>995</v>
      </c>
      <c r="B9" s="47" t="s">
        <v>996</v>
      </c>
      <c r="C9" s="47">
        <v>1</v>
      </c>
      <c r="D9" s="47" t="s">
        <v>997</v>
      </c>
      <c r="E9" s="47" t="s">
        <v>1801</v>
      </c>
      <c r="F9" s="47" t="s">
        <v>1832</v>
      </c>
      <c r="G9" s="47" t="s">
        <v>1802</v>
      </c>
      <c r="H9" s="47" t="s">
        <v>811</v>
      </c>
      <c r="I9" s="47"/>
      <c r="J9" s="52"/>
      <c r="K9" s="52"/>
      <c r="L9" s="47"/>
      <c r="M9" s="47"/>
      <c r="N9" s="47"/>
      <c r="O9" s="47"/>
      <c r="P9" s="47"/>
      <c r="Q9" s="47"/>
      <c r="R9" s="47"/>
      <c r="S9" s="47"/>
      <c r="T9" s="47"/>
      <c r="U9" s="47"/>
      <c r="V9" s="47">
        <v>6</v>
      </c>
      <c r="W9" s="47" t="s">
        <v>998</v>
      </c>
      <c r="X9" s="47" t="s">
        <v>999</v>
      </c>
      <c r="Y9" s="47" t="s">
        <v>1000</v>
      </c>
      <c r="Z9" s="47" t="s">
        <v>1001</v>
      </c>
      <c r="AA9" s="47" t="s">
        <v>1002</v>
      </c>
      <c r="AB9" s="47" t="s">
        <v>1003</v>
      </c>
      <c r="AC9" s="47" t="s">
        <v>68</v>
      </c>
      <c r="AD9" s="47" t="s">
        <v>68</v>
      </c>
      <c r="AE9" s="47" t="s">
        <v>68</v>
      </c>
      <c r="AF9" s="47" t="s">
        <v>1004</v>
      </c>
    </row>
    <row r="10" spans="1:32" x14ac:dyDescent="0.25">
      <c r="A10" s="47" t="s">
        <v>995</v>
      </c>
      <c r="B10" s="47" t="s">
        <v>1005</v>
      </c>
      <c r="C10" s="47">
        <v>2</v>
      </c>
      <c r="D10" s="47" t="s">
        <v>1006</v>
      </c>
      <c r="E10" s="47" t="s">
        <v>1803</v>
      </c>
      <c r="F10" s="47" t="s">
        <v>1833</v>
      </c>
      <c r="G10" s="47" t="s">
        <v>1802</v>
      </c>
      <c r="H10" s="47" t="s">
        <v>811</v>
      </c>
      <c r="I10" s="47"/>
      <c r="J10" s="52"/>
      <c r="K10" s="52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>
        <v>6</v>
      </c>
      <c r="W10" s="47" t="s">
        <v>1007</v>
      </c>
      <c r="X10" s="47" t="s">
        <v>1008</v>
      </c>
      <c r="Y10" s="47" t="s">
        <v>1009</v>
      </c>
      <c r="Z10" s="47" t="s">
        <v>1010</v>
      </c>
      <c r="AA10" s="47" t="s">
        <v>1011</v>
      </c>
      <c r="AB10" s="47" t="s">
        <v>1012</v>
      </c>
      <c r="AC10" s="47" t="s">
        <v>68</v>
      </c>
      <c r="AD10" s="47" t="s">
        <v>68</v>
      </c>
      <c r="AE10" s="47" t="s">
        <v>68</v>
      </c>
      <c r="AF10" s="47" t="s">
        <v>1013</v>
      </c>
    </row>
    <row r="11" spans="1:32" x14ac:dyDescent="0.25">
      <c r="A11" s="47" t="s">
        <v>995</v>
      </c>
      <c r="B11" s="47" t="s">
        <v>1014</v>
      </c>
      <c r="C11" s="47">
        <v>3</v>
      </c>
      <c r="D11" s="47" t="s">
        <v>1015</v>
      </c>
      <c r="E11" s="47" t="s">
        <v>1804</v>
      </c>
      <c r="F11" s="47" t="s">
        <v>1834</v>
      </c>
      <c r="G11" s="47" t="s">
        <v>1802</v>
      </c>
      <c r="H11" s="47" t="s">
        <v>811</v>
      </c>
      <c r="I11" s="47"/>
      <c r="J11" s="52"/>
      <c r="K11" s="52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>
        <v>6</v>
      </c>
      <c r="W11" s="47" t="s">
        <v>1016</v>
      </c>
      <c r="X11" s="47" t="s">
        <v>1017</v>
      </c>
      <c r="Y11" s="47" t="s">
        <v>1018</v>
      </c>
      <c r="Z11" s="47" t="s">
        <v>1019</v>
      </c>
      <c r="AA11" s="47" t="s">
        <v>1020</v>
      </c>
      <c r="AB11" s="47" t="s">
        <v>1021</v>
      </c>
      <c r="AC11" s="47" t="s">
        <v>68</v>
      </c>
      <c r="AD11" s="47" t="s">
        <v>68</v>
      </c>
      <c r="AE11" s="47" t="s">
        <v>68</v>
      </c>
      <c r="AF11" s="47" t="s">
        <v>1022</v>
      </c>
    </row>
    <row r="12" spans="1:32" x14ac:dyDescent="0.25">
      <c r="A12" s="47" t="s">
        <v>995</v>
      </c>
      <c r="B12" s="47" t="s">
        <v>1023</v>
      </c>
      <c r="C12" s="47">
        <v>4</v>
      </c>
      <c r="D12" s="47" t="s">
        <v>1024</v>
      </c>
      <c r="E12" s="47" t="s">
        <v>1805</v>
      </c>
      <c r="F12" s="47" t="s">
        <v>1835</v>
      </c>
      <c r="G12" s="47" t="s">
        <v>1802</v>
      </c>
      <c r="H12" s="47" t="s">
        <v>811</v>
      </c>
      <c r="I12" s="47"/>
      <c r="J12" s="52"/>
      <c r="K12" s="52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>
        <v>5</v>
      </c>
      <c r="W12" s="47" t="s">
        <v>1025</v>
      </c>
      <c r="X12" s="47" t="s">
        <v>1026</v>
      </c>
      <c r="Y12" s="47" t="s">
        <v>1027</v>
      </c>
      <c r="Z12" s="47" t="s">
        <v>1028</v>
      </c>
      <c r="AA12" s="47" t="s">
        <v>1029</v>
      </c>
      <c r="AB12" s="47" t="s">
        <v>68</v>
      </c>
      <c r="AC12" s="47" t="s">
        <v>68</v>
      </c>
      <c r="AD12" s="47" t="s">
        <v>68</v>
      </c>
      <c r="AE12" s="47" t="s">
        <v>68</v>
      </c>
      <c r="AF12" s="47" t="s">
        <v>1030</v>
      </c>
    </row>
    <row r="13" spans="1:32" x14ac:dyDescent="0.25">
      <c r="A13" s="47" t="s">
        <v>995</v>
      </c>
      <c r="B13" s="47" t="s">
        <v>1031</v>
      </c>
      <c r="C13" s="47">
        <v>5</v>
      </c>
      <c r="D13" s="47" t="s">
        <v>1032</v>
      </c>
      <c r="E13" s="47" t="s">
        <v>1806</v>
      </c>
      <c r="F13" s="47" t="s">
        <v>1836</v>
      </c>
      <c r="G13" s="47" t="s">
        <v>1802</v>
      </c>
      <c r="H13" s="47" t="s">
        <v>811</v>
      </c>
      <c r="I13" s="47"/>
      <c r="J13" s="52"/>
      <c r="K13" s="52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>
        <v>5</v>
      </c>
      <c r="W13" s="47" t="s">
        <v>1033</v>
      </c>
      <c r="X13" s="47" t="s">
        <v>1034</v>
      </c>
      <c r="Y13" s="47" t="s">
        <v>1035</v>
      </c>
      <c r="Z13" s="47" t="s">
        <v>1036</v>
      </c>
      <c r="AA13" s="47" t="s">
        <v>1037</v>
      </c>
      <c r="AB13" s="47" t="s">
        <v>68</v>
      </c>
      <c r="AC13" s="47" t="s">
        <v>68</v>
      </c>
      <c r="AD13" s="47" t="s">
        <v>68</v>
      </c>
      <c r="AE13" s="47" t="s">
        <v>68</v>
      </c>
      <c r="AF13" s="47" t="s">
        <v>1038</v>
      </c>
    </row>
    <row r="14" spans="1:32" x14ac:dyDescent="0.25">
      <c r="A14" s="47" t="s">
        <v>1039</v>
      </c>
      <c r="B14" s="47" t="s">
        <v>791</v>
      </c>
      <c r="C14" s="47">
        <v>1</v>
      </c>
      <c r="D14" s="47" t="s">
        <v>1040</v>
      </c>
      <c r="E14" s="47">
        <v>601</v>
      </c>
      <c r="F14" s="47" t="s">
        <v>825</v>
      </c>
      <c r="G14" s="47" t="s">
        <v>809</v>
      </c>
      <c r="H14" s="47" t="s">
        <v>812</v>
      </c>
      <c r="I14" s="47" t="s">
        <v>811</v>
      </c>
      <c r="J14" s="1" t="s">
        <v>920</v>
      </c>
      <c r="K14" s="47">
        <f>VLOOKUP('R2 XCM Prospect'!C14,'Points Table'!A$3:N$43,IF('R2 XCM Prospect'!J14="A Grade / Juniors",5,IF('R2 XCM Prospect'!J14="B Grade",8,IF('R2 XCM Prospect'!J14="C Grade",11,14))))</f>
        <v>500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>
        <v>3</v>
      </c>
      <c r="W14" s="47" t="s">
        <v>1041</v>
      </c>
      <c r="X14" s="47" t="s">
        <v>1042</v>
      </c>
      <c r="Y14" s="47" t="s">
        <v>1043</v>
      </c>
      <c r="Z14" s="47" t="s">
        <v>68</v>
      </c>
      <c r="AA14" s="47" t="s">
        <v>68</v>
      </c>
      <c r="AB14" s="47" t="s">
        <v>68</v>
      </c>
      <c r="AC14" s="47" t="s">
        <v>68</v>
      </c>
      <c r="AD14" s="47" t="s">
        <v>68</v>
      </c>
      <c r="AE14" s="47" t="s">
        <v>68</v>
      </c>
      <c r="AF14" s="47" t="s">
        <v>1044</v>
      </c>
    </row>
    <row r="15" spans="1:32" x14ac:dyDescent="0.25">
      <c r="A15" s="47" t="s">
        <v>1045</v>
      </c>
      <c r="B15" s="47" t="s">
        <v>1046</v>
      </c>
      <c r="C15" s="47">
        <v>1</v>
      </c>
      <c r="D15" s="47" t="s">
        <v>1047</v>
      </c>
      <c r="E15" s="47" t="s">
        <v>1807</v>
      </c>
      <c r="F15" s="47" t="s">
        <v>1837</v>
      </c>
      <c r="G15" s="47" t="s">
        <v>1802</v>
      </c>
      <c r="H15" s="47" t="s">
        <v>814</v>
      </c>
      <c r="I15" s="47"/>
      <c r="J15" s="52"/>
      <c r="K15" s="52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>
        <v>8</v>
      </c>
      <c r="W15" s="47" t="s">
        <v>1048</v>
      </c>
      <c r="X15" s="47" t="s">
        <v>1049</v>
      </c>
      <c r="Y15" s="47" t="s">
        <v>1050</v>
      </c>
      <c r="Z15" s="47" t="s">
        <v>1051</v>
      </c>
      <c r="AA15" s="47" t="s">
        <v>1052</v>
      </c>
      <c r="AB15" s="47" t="s">
        <v>1053</v>
      </c>
      <c r="AC15" s="47" t="s">
        <v>1054</v>
      </c>
      <c r="AD15" s="47" t="s">
        <v>1055</v>
      </c>
      <c r="AE15" s="47" t="s">
        <v>68</v>
      </c>
      <c r="AF15" s="47" t="s">
        <v>1056</v>
      </c>
    </row>
    <row r="16" spans="1:32" x14ac:dyDescent="0.25">
      <c r="A16" s="47" t="s">
        <v>1045</v>
      </c>
      <c r="B16" s="47" t="s">
        <v>1057</v>
      </c>
      <c r="C16" s="47">
        <v>2</v>
      </c>
      <c r="D16" s="47" t="s">
        <v>1058</v>
      </c>
      <c r="E16" s="47" t="s">
        <v>1808</v>
      </c>
      <c r="F16" s="47" t="s">
        <v>1838</v>
      </c>
      <c r="G16" s="47" t="s">
        <v>1802</v>
      </c>
      <c r="H16" s="47" t="s">
        <v>814</v>
      </c>
      <c r="I16" s="47"/>
      <c r="J16" s="52"/>
      <c r="K16" s="52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>
        <v>7</v>
      </c>
      <c r="W16" s="47" t="s">
        <v>1059</v>
      </c>
      <c r="X16" s="47" t="s">
        <v>1060</v>
      </c>
      <c r="Y16" s="47" t="s">
        <v>1061</v>
      </c>
      <c r="Z16" s="47" t="s">
        <v>1062</v>
      </c>
      <c r="AA16" s="47" t="s">
        <v>1063</v>
      </c>
      <c r="AB16" s="47" t="s">
        <v>1064</v>
      </c>
      <c r="AC16" s="47" t="s">
        <v>1065</v>
      </c>
      <c r="AD16" s="47" t="s">
        <v>68</v>
      </c>
      <c r="AE16" s="47" t="s">
        <v>68</v>
      </c>
      <c r="AF16" s="47" t="s">
        <v>1066</v>
      </c>
    </row>
    <row r="17" spans="1:32" x14ac:dyDescent="0.25">
      <c r="A17" s="47" t="s">
        <v>1045</v>
      </c>
      <c r="B17" s="47" t="s">
        <v>1067</v>
      </c>
      <c r="C17" s="47">
        <v>3</v>
      </c>
      <c r="D17" s="47" t="s">
        <v>1068</v>
      </c>
      <c r="E17" s="47" t="s">
        <v>1809</v>
      </c>
      <c r="F17" s="47" t="s">
        <v>1839</v>
      </c>
      <c r="G17" s="47" t="s">
        <v>1802</v>
      </c>
      <c r="H17" s="47" t="s">
        <v>814</v>
      </c>
      <c r="I17" s="47"/>
      <c r="J17" s="52"/>
      <c r="K17" s="52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>
        <v>7</v>
      </c>
      <c r="W17" s="47" t="s">
        <v>1069</v>
      </c>
      <c r="X17" s="47" t="s">
        <v>1070</v>
      </c>
      <c r="Y17" s="47" t="s">
        <v>1071</v>
      </c>
      <c r="Z17" s="47" t="s">
        <v>1072</v>
      </c>
      <c r="AA17" s="47" t="s">
        <v>486</v>
      </c>
      <c r="AB17" s="47" t="s">
        <v>202</v>
      </c>
      <c r="AC17" s="47" t="s">
        <v>1073</v>
      </c>
      <c r="AD17" s="47" t="s">
        <v>68</v>
      </c>
      <c r="AE17" s="47" t="s">
        <v>68</v>
      </c>
      <c r="AF17" s="47" t="s">
        <v>1074</v>
      </c>
    </row>
    <row r="18" spans="1:32" x14ac:dyDescent="0.25">
      <c r="A18" s="47" t="s">
        <v>1045</v>
      </c>
      <c r="B18" s="47" t="s">
        <v>1075</v>
      </c>
      <c r="C18" s="47">
        <v>4</v>
      </c>
      <c r="D18" s="47" t="s">
        <v>1076</v>
      </c>
      <c r="E18" s="47" t="s">
        <v>1810</v>
      </c>
      <c r="F18" s="47" t="s">
        <v>1840</v>
      </c>
      <c r="G18" s="47" t="s">
        <v>1802</v>
      </c>
      <c r="H18" s="47" t="s">
        <v>814</v>
      </c>
      <c r="I18" s="47"/>
      <c r="J18" s="52"/>
      <c r="K18" s="52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>
        <v>7</v>
      </c>
      <c r="W18" s="47" t="s">
        <v>1077</v>
      </c>
      <c r="X18" s="47" t="s">
        <v>1078</v>
      </c>
      <c r="Y18" s="47" t="s">
        <v>1079</v>
      </c>
      <c r="Z18" s="47" t="s">
        <v>1080</v>
      </c>
      <c r="AA18" s="47" t="s">
        <v>1081</v>
      </c>
      <c r="AB18" s="47" t="s">
        <v>1082</v>
      </c>
      <c r="AC18" s="47" t="s">
        <v>1083</v>
      </c>
      <c r="AD18" s="47" t="s">
        <v>68</v>
      </c>
      <c r="AE18" s="47" t="s">
        <v>68</v>
      </c>
      <c r="AF18" s="47" t="s">
        <v>1084</v>
      </c>
    </row>
    <row r="19" spans="1:32" x14ac:dyDescent="0.25">
      <c r="A19" s="47" t="s">
        <v>1045</v>
      </c>
      <c r="B19" s="47" t="s">
        <v>1085</v>
      </c>
      <c r="C19" s="47">
        <v>5</v>
      </c>
      <c r="D19" s="47" t="s">
        <v>1086</v>
      </c>
      <c r="E19" s="47" t="s">
        <v>1811</v>
      </c>
      <c r="F19" s="47" t="s">
        <v>1841</v>
      </c>
      <c r="G19" s="47" t="s">
        <v>1802</v>
      </c>
      <c r="H19" s="47" t="s">
        <v>814</v>
      </c>
      <c r="I19" s="47"/>
      <c r="J19" s="52"/>
      <c r="K19" s="52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>
        <v>7</v>
      </c>
      <c r="W19" s="47" t="s">
        <v>1087</v>
      </c>
      <c r="X19" s="47" t="s">
        <v>1088</v>
      </c>
      <c r="Y19" s="47" t="s">
        <v>1089</v>
      </c>
      <c r="Z19" s="47" t="s">
        <v>479</v>
      </c>
      <c r="AA19" s="47" t="s">
        <v>1090</v>
      </c>
      <c r="AB19" s="47" t="s">
        <v>1091</v>
      </c>
      <c r="AC19" s="47" t="s">
        <v>1092</v>
      </c>
      <c r="AD19" s="47" t="s">
        <v>68</v>
      </c>
      <c r="AE19" s="47" t="s">
        <v>68</v>
      </c>
      <c r="AF19" s="47" t="s">
        <v>1093</v>
      </c>
    </row>
    <row r="20" spans="1:32" x14ac:dyDescent="0.25">
      <c r="A20" s="47" t="s">
        <v>1045</v>
      </c>
      <c r="B20" s="47" t="s">
        <v>1094</v>
      </c>
      <c r="C20" s="47">
        <v>6</v>
      </c>
      <c r="D20" s="47" t="s">
        <v>1095</v>
      </c>
      <c r="E20" s="47" t="s">
        <v>1812</v>
      </c>
      <c r="F20" s="47" t="s">
        <v>1842</v>
      </c>
      <c r="G20" s="47" t="s">
        <v>1802</v>
      </c>
      <c r="H20" s="47" t="s">
        <v>814</v>
      </c>
      <c r="I20" s="47"/>
      <c r="J20" s="52"/>
      <c r="K20" s="52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>
        <v>7</v>
      </c>
      <c r="W20" s="47" t="s">
        <v>1096</v>
      </c>
      <c r="X20" s="47" t="s">
        <v>1097</v>
      </c>
      <c r="Y20" s="47" t="s">
        <v>1098</v>
      </c>
      <c r="Z20" s="47" t="s">
        <v>1099</v>
      </c>
      <c r="AA20" s="47" t="s">
        <v>742</v>
      </c>
      <c r="AB20" s="47" t="s">
        <v>1100</v>
      </c>
      <c r="AC20" s="47" t="s">
        <v>1101</v>
      </c>
      <c r="AD20" s="47" t="s">
        <v>68</v>
      </c>
      <c r="AE20" s="47" t="s">
        <v>68</v>
      </c>
      <c r="AF20" s="47" t="s">
        <v>1102</v>
      </c>
    </row>
    <row r="21" spans="1:32" x14ac:dyDescent="0.25">
      <c r="A21" s="47" t="s">
        <v>1045</v>
      </c>
      <c r="B21" s="47" t="s">
        <v>1103</v>
      </c>
      <c r="C21" s="47">
        <v>7</v>
      </c>
      <c r="D21" s="47" t="s">
        <v>1104</v>
      </c>
      <c r="E21" s="47" t="s">
        <v>1813</v>
      </c>
      <c r="F21" s="47" t="s">
        <v>1843</v>
      </c>
      <c r="G21" s="47" t="s">
        <v>1802</v>
      </c>
      <c r="H21" s="47" t="s">
        <v>814</v>
      </c>
      <c r="I21" s="47"/>
      <c r="J21" s="52"/>
      <c r="K21" s="52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>
        <v>6</v>
      </c>
      <c r="W21" s="47" t="s">
        <v>1105</v>
      </c>
      <c r="X21" s="47" t="s">
        <v>1106</v>
      </c>
      <c r="Y21" s="47" t="s">
        <v>1107</v>
      </c>
      <c r="Z21" s="47" t="s">
        <v>1108</v>
      </c>
      <c r="AA21" s="47" t="s">
        <v>1109</v>
      </c>
      <c r="AB21" s="47" t="s">
        <v>1110</v>
      </c>
      <c r="AC21" s="47" t="s">
        <v>68</v>
      </c>
      <c r="AD21" s="47" t="s">
        <v>68</v>
      </c>
      <c r="AE21" s="47" t="s">
        <v>68</v>
      </c>
      <c r="AF21" s="47" t="s">
        <v>1111</v>
      </c>
    </row>
    <row r="22" spans="1:32" x14ac:dyDescent="0.25">
      <c r="A22" s="47" t="s">
        <v>1045</v>
      </c>
      <c r="B22" s="47" t="s">
        <v>1112</v>
      </c>
      <c r="C22" s="47">
        <v>8</v>
      </c>
      <c r="D22" s="47" t="s">
        <v>1113</v>
      </c>
      <c r="E22" s="47" t="s">
        <v>1814</v>
      </c>
      <c r="F22" s="47" t="s">
        <v>1844</v>
      </c>
      <c r="G22" s="47" t="s">
        <v>1802</v>
      </c>
      <c r="H22" s="47" t="s">
        <v>814</v>
      </c>
      <c r="I22" s="47"/>
      <c r="J22" s="52"/>
      <c r="K22" s="52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>
        <v>6</v>
      </c>
      <c r="W22" s="47" t="s">
        <v>1114</v>
      </c>
      <c r="X22" s="47" t="s">
        <v>1115</v>
      </c>
      <c r="Y22" s="47" t="s">
        <v>1116</v>
      </c>
      <c r="Z22" s="47" t="s">
        <v>1117</v>
      </c>
      <c r="AA22" s="47" t="s">
        <v>1118</v>
      </c>
      <c r="AB22" s="47" t="s">
        <v>1119</v>
      </c>
      <c r="AC22" s="47" t="s">
        <v>68</v>
      </c>
      <c r="AD22" s="47" t="s">
        <v>68</v>
      </c>
      <c r="AE22" s="47" t="s">
        <v>68</v>
      </c>
      <c r="AF22" s="47" t="s">
        <v>1120</v>
      </c>
    </row>
    <row r="23" spans="1:32" x14ac:dyDescent="0.25">
      <c r="A23" s="47" t="s">
        <v>1045</v>
      </c>
      <c r="B23" s="47" t="s">
        <v>1121</v>
      </c>
      <c r="C23" s="47">
        <v>9</v>
      </c>
      <c r="D23" s="47" t="s">
        <v>1122</v>
      </c>
      <c r="E23" s="47" t="s">
        <v>1815</v>
      </c>
      <c r="F23" s="47" t="s">
        <v>1845</v>
      </c>
      <c r="G23" s="47" t="s">
        <v>1802</v>
      </c>
      <c r="H23" s="47" t="s">
        <v>814</v>
      </c>
      <c r="I23" s="47"/>
      <c r="J23" s="52"/>
      <c r="K23" s="52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>
        <v>6</v>
      </c>
      <c r="W23" s="47" t="s">
        <v>1123</v>
      </c>
      <c r="X23" s="47" t="s">
        <v>1124</v>
      </c>
      <c r="Y23" s="47" t="s">
        <v>1125</v>
      </c>
      <c r="Z23" s="47" t="s">
        <v>1126</v>
      </c>
      <c r="AA23" s="47" t="s">
        <v>1127</v>
      </c>
      <c r="AB23" s="47" t="s">
        <v>1128</v>
      </c>
      <c r="AC23" s="47" t="s">
        <v>68</v>
      </c>
      <c r="AD23" s="47" t="s">
        <v>68</v>
      </c>
      <c r="AE23" s="47" t="s">
        <v>68</v>
      </c>
      <c r="AF23" s="47" t="s">
        <v>1129</v>
      </c>
    </row>
    <row r="24" spans="1:32" x14ac:dyDescent="0.25">
      <c r="A24" s="47" t="s">
        <v>1045</v>
      </c>
      <c r="B24" s="47" t="s">
        <v>1130</v>
      </c>
      <c r="C24" s="47">
        <v>10</v>
      </c>
      <c r="D24" s="47" t="s">
        <v>1131</v>
      </c>
      <c r="E24" s="47" t="s">
        <v>1816</v>
      </c>
      <c r="F24" s="47" t="s">
        <v>1846</v>
      </c>
      <c r="G24" s="47" t="s">
        <v>1802</v>
      </c>
      <c r="H24" s="47" t="s">
        <v>814</v>
      </c>
      <c r="I24" s="47"/>
      <c r="J24" s="52"/>
      <c r="K24" s="52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>
        <v>6</v>
      </c>
      <c r="W24" s="47" t="s">
        <v>1132</v>
      </c>
      <c r="X24" s="47" t="s">
        <v>1133</v>
      </c>
      <c r="Y24" s="47" t="s">
        <v>1134</v>
      </c>
      <c r="Z24" s="47" t="s">
        <v>1135</v>
      </c>
      <c r="AA24" s="47" t="s">
        <v>1136</v>
      </c>
      <c r="AB24" s="47" t="s">
        <v>1137</v>
      </c>
      <c r="AC24" s="47" t="s">
        <v>68</v>
      </c>
      <c r="AD24" s="47" t="s">
        <v>68</v>
      </c>
      <c r="AE24" s="47" t="s">
        <v>68</v>
      </c>
      <c r="AF24" s="47" t="s">
        <v>1138</v>
      </c>
    </row>
    <row r="25" spans="1:32" x14ac:dyDescent="0.25">
      <c r="A25" s="47" t="s">
        <v>1045</v>
      </c>
      <c r="B25" s="47" t="s">
        <v>1139</v>
      </c>
      <c r="C25" s="47">
        <v>11</v>
      </c>
      <c r="D25" s="47" t="s">
        <v>1140</v>
      </c>
      <c r="E25" s="47" t="s">
        <v>1817</v>
      </c>
      <c r="F25" s="47" t="s">
        <v>1847</v>
      </c>
      <c r="G25" s="47" t="s">
        <v>1802</v>
      </c>
      <c r="H25" s="47" t="s">
        <v>814</v>
      </c>
      <c r="I25" s="47"/>
      <c r="J25" s="52"/>
      <c r="K25" s="52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>
        <v>6</v>
      </c>
      <c r="W25" s="47" t="s">
        <v>1141</v>
      </c>
      <c r="X25" s="47" t="s">
        <v>1142</v>
      </c>
      <c r="Y25" s="47" t="s">
        <v>1143</v>
      </c>
      <c r="Z25" s="47" t="s">
        <v>1144</v>
      </c>
      <c r="AA25" s="47" t="s">
        <v>1145</v>
      </c>
      <c r="AB25" s="47" t="s">
        <v>1146</v>
      </c>
      <c r="AC25" s="47" t="s">
        <v>68</v>
      </c>
      <c r="AD25" s="47" t="s">
        <v>68</v>
      </c>
      <c r="AE25" s="47" t="s">
        <v>68</v>
      </c>
      <c r="AF25" s="47" t="s">
        <v>1147</v>
      </c>
    </row>
    <row r="26" spans="1:32" x14ac:dyDescent="0.25">
      <c r="A26" s="47" t="s">
        <v>1045</v>
      </c>
      <c r="B26" s="47" t="s">
        <v>1148</v>
      </c>
      <c r="C26" s="47">
        <v>12</v>
      </c>
      <c r="D26" s="47" t="s">
        <v>1149</v>
      </c>
      <c r="E26" s="47" t="s">
        <v>1818</v>
      </c>
      <c r="F26" s="47" t="s">
        <v>1848</v>
      </c>
      <c r="G26" s="47" t="s">
        <v>1802</v>
      </c>
      <c r="H26" s="47" t="s">
        <v>814</v>
      </c>
      <c r="I26" s="47"/>
      <c r="J26" s="52"/>
      <c r="K26" s="52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>
        <v>6</v>
      </c>
      <c r="W26" s="47" t="s">
        <v>1150</v>
      </c>
      <c r="X26" s="47" t="s">
        <v>1151</v>
      </c>
      <c r="Y26" s="47" t="s">
        <v>1152</v>
      </c>
      <c r="Z26" s="47" t="s">
        <v>1153</v>
      </c>
      <c r="AA26" s="47" t="s">
        <v>1154</v>
      </c>
      <c r="AB26" s="47" t="s">
        <v>1155</v>
      </c>
      <c r="AC26" s="47" t="s">
        <v>68</v>
      </c>
      <c r="AD26" s="47" t="s">
        <v>68</v>
      </c>
      <c r="AE26" s="47" t="s">
        <v>68</v>
      </c>
      <c r="AF26" s="47" t="s">
        <v>1156</v>
      </c>
    </row>
    <row r="27" spans="1:32" x14ac:dyDescent="0.25">
      <c r="A27" s="47" t="s">
        <v>1045</v>
      </c>
      <c r="B27" s="47" t="s">
        <v>1157</v>
      </c>
      <c r="C27" s="47">
        <v>13</v>
      </c>
      <c r="D27" s="47" t="s">
        <v>1158</v>
      </c>
      <c r="E27" s="47" t="s">
        <v>1819</v>
      </c>
      <c r="F27" s="47" t="s">
        <v>1849</v>
      </c>
      <c r="G27" s="47" t="s">
        <v>1802</v>
      </c>
      <c r="H27" s="47" t="s">
        <v>814</v>
      </c>
      <c r="I27" s="47"/>
      <c r="J27" s="52"/>
      <c r="K27" s="52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>
        <v>5</v>
      </c>
      <c r="W27" s="47" t="s">
        <v>1011</v>
      </c>
      <c r="X27" s="47" t="s">
        <v>1159</v>
      </c>
      <c r="Y27" s="47" t="s">
        <v>1160</v>
      </c>
      <c r="Z27" s="47" t="s">
        <v>1161</v>
      </c>
      <c r="AA27" s="47" t="s">
        <v>1162</v>
      </c>
      <c r="AB27" s="47" t="s">
        <v>68</v>
      </c>
      <c r="AC27" s="47" t="s">
        <v>68</v>
      </c>
      <c r="AD27" s="47" t="s">
        <v>68</v>
      </c>
      <c r="AE27" s="47" t="s">
        <v>68</v>
      </c>
      <c r="AF27" s="47" t="s">
        <v>1163</v>
      </c>
    </row>
    <row r="28" spans="1:32" x14ac:dyDescent="0.25">
      <c r="A28" s="47" t="s">
        <v>1045</v>
      </c>
      <c r="B28" s="47" t="s">
        <v>1164</v>
      </c>
      <c r="C28" s="47">
        <v>14</v>
      </c>
      <c r="D28" s="47" t="s">
        <v>1165</v>
      </c>
      <c r="E28" s="47" t="s">
        <v>1820</v>
      </c>
      <c r="F28" s="47" t="s">
        <v>1850</v>
      </c>
      <c r="G28" s="47" t="s">
        <v>1802</v>
      </c>
      <c r="H28" s="47" t="s">
        <v>814</v>
      </c>
      <c r="I28" s="47"/>
      <c r="J28" s="52"/>
      <c r="K28" s="52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>
        <v>5</v>
      </c>
      <c r="W28" s="47" t="s">
        <v>1166</v>
      </c>
      <c r="X28" s="47" t="s">
        <v>1167</v>
      </c>
      <c r="Y28" s="47" t="s">
        <v>1168</v>
      </c>
      <c r="Z28" s="47" t="s">
        <v>1169</v>
      </c>
      <c r="AA28" s="47" t="s">
        <v>1170</v>
      </c>
      <c r="AB28" s="47" t="s">
        <v>68</v>
      </c>
      <c r="AC28" s="47" t="s">
        <v>68</v>
      </c>
      <c r="AD28" s="47" t="s">
        <v>68</v>
      </c>
      <c r="AE28" s="47" t="s">
        <v>68</v>
      </c>
      <c r="AF28" s="47" t="s">
        <v>1171</v>
      </c>
    </row>
    <row r="29" spans="1:32" x14ac:dyDescent="0.25">
      <c r="A29" s="47" t="s">
        <v>1172</v>
      </c>
      <c r="B29" s="47" t="s">
        <v>100</v>
      </c>
      <c r="C29" s="47">
        <v>1</v>
      </c>
      <c r="D29" s="47" t="s">
        <v>1173</v>
      </c>
      <c r="E29" s="47">
        <v>902</v>
      </c>
      <c r="F29" s="47" t="s">
        <v>1851</v>
      </c>
      <c r="G29" s="47" t="s">
        <v>809</v>
      </c>
      <c r="H29" s="47" t="s">
        <v>813</v>
      </c>
      <c r="I29" s="47" t="s">
        <v>814</v>
      </c>
      <c r="J29" s="1" t="s">
        <v>920</v>
      </c>
      <c r="K29" s="47">
        <f>VLOOKUP('R2 XCM Prospect'!C29,'Points Table'!A$3:N$43,IF('R2 XCM Prospect'!J29="A Grade / Juniors",5,IF('R2 XCM Prospect'!J29="B Grade",8,IF('R2 XCM Prospect'!J29="C Grade",11,14))))</f>
        <v>500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>
        <v>7</v>
      </c>
      <c r="W29" s="47" t="s">
        <v>1174</v>
      </c>
      <c r="X29" s="47" t="s">
        <v>1175</v>
      </c>
      <c r="Y29" s="47" t="s">
        <v>1176</v>
      </c>
      <c r="Z29" s="47" t="s">
        <v>1177</v>
      </c>
      <c r="AA29" s="47" t="s">
        <v>1178</v>
      </c>
      <c r="AB29" s="47" t="s">
        <v>1179</v>
      </c>
      <c r="AC29" s="47" t="s">
        <v>1180</v>
      </c>
      <c r="AD29" s="47" t="s">
        <v>68</v>
      </c>
      <c r="AE29" s="47" t="s">
        <v>68</v>
      </c>
      <c r="AF29" s="47" t="s">
        <v>1181</v>
      </c>
    </row>
    <row r="30" spans="1:32" x14ac:dyDescent="0.25">
      <c r="A30" s="47" t="s">
        <v>1172</v>
      </c>
      <c r="B30" s="47" t="s">
        <v>107</v>
      </c>
      <c r="C30" s="47">
        <v>2</v>
      </c>
      <c r="D30" s="47" t="s">
        <v>108</v>
      </c>
      <c r="E30" s="47">
        <v>901</v>
      </c>
      <c r="F30" s="47" t="s">
        <v>828</v>
      </c>
      <c r="G30" s="47" t="s">
        <v>809</v>
      </c>
      <c r="H30" s="47" t="s">
        <v>813</v>
      </c>
      <c r="I30" s="47" t="s">
        <v>814</v>
      </c>
      <c r="J30" s="1" t="s">
        <v>920</v>
      </c>
      <c r="K30" s="47">
        <f>VLOOKUP('R2 XCM Prospect'!C30,'Points Table'!A$3:N$43,IF('R2 XCM Prospect'!J30="A Grade / Juniors",5,IF('R2 XCM Prospect'!J30="B Grade",8,IF('R2 XCM Prospect'!J30="C Grade",11,14))))</f>
        <v>450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>
        <v>7</v>
      </c>
      <c r="W30" s="47" t="s">
        <v>1182</v>
      </c>
      <c r="X30" s="47" t="s">
        <v>1183</v>
      </c>
      <c r="Y30" s="47" t="s">
        <v>458</v>
      </c>
      <c r="Z30" s="47" t="s">
        <v>1184</v>
      </c>
      <c r="AA30" s="47" t="s">
        <v>1185</v>
      </c>
      <c r="AB30" s="47" t="s">
        <v>552</v>
      </c>
      <c r="AC30" s="47" t="s">
        <v>1186</v>
      </c>
      <c r="AD30" s="47" t="s">
        <v>68</v>
      </c>
      <c r="AE30" s="47" t="s">
        <v>68</v>
      </c>
      <c r="AF30" s="47" t="s">
        <v>1187</v>
      </c>
    </row>
    <row r="31" spans="1:32" x14ac:dyDescent="0.25">
      <c r="A31" s="47" t="s">
        <v>1172</v>
      </c>
      <c r="B31" s="47" t="s">
        <v>1188</v>
      </c>
      <c r="C31" s="47">
        <v>3</v>
      </c>
      <c r="D31" s="47" t="s">
        <v>1189</v>
      </c>
      <c r="E31" s="47">
        <v>904</v>
      </c>
      <c r="F31" s="47" t="s">
        <v>826</v>
      </c>
      <c r="G31" s="47" t="s">
        <v>809</v>
      </c>
      <c r="H31" s="47" t="s">
        <v>813</v>
      </c>
      <c r="I31" s="47" t="s">
        <v>814</v>
      </c>
      <c r="J31" s="1" t="s">
        <v>920</v>
      </c>
      <c r="K31" s="47">
        <f>VLOOKUP('R2 XCM Prospect'!C31,'Points Table'!A$3:N$43,IF('R2 XCM Prospect'!J31="A Grade / Juniors",5,IF('R2 XCM Prospect'!J31="B Grade",8,IF('R2 XCM Prospect'!J31="C Grade",11,14))))</f>
        <v>420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>
        <v>4</v>
      </c>
      <c r="W31" s="47" t="s">
        <v>1190</v>
      </c>
      <c r="X31" s="47" t="s">
        <v>1191</v>
      </c>
      <c r="Y31" s="47" t="s">
        <v>1192</v>
      </c>
      <c r="Z31" s="47" t="s">
        <v>1193</v>
      </c>
      <c r="AA31" s="47" t="s">
        <v>68</v>
      </c>
      <c r="AB31" s="47" t="s">
        <v>68</v>
      </c>
      <c r="AC31" s="47" t="s">
        <v>68</v>
      </c>
      <c r="AD31" s="47" t="s">
        <v>68</v>
      </c>
      <c r="AE31" s="47" t="s">
        <v>68</v>
      </c>
      <c r="AF31" s="47" t="s">
        <v>1194</v>
      </c>
    </row>
    <row r="32" spans="1:32" x14ac:dyDescent="0.25">
      <c r="A32" s="47" t="s">
        <v>1172</v>
      </c>
      <c r="B32" s="47" t="s">
        <v>90</v>
      </c>
      <c r="C32" s="47">
        <v>4</v>
      </c>
      <c r="D32" s="47" t="s">
        <v>1195</v>
      </c>
      <c r="E32" s="47">
        <v>903</v>
      </c>
      <c r="F32" s="47" t="s">
        <v>827</v>
      </c>
      <c r="G32" s="47" t="s">
        <v>809</v>
      </c>
      <c r="H32" s="47" t="s">
        <v>813</v>
      </c>
      <c r="I32" s="47" t="s">
        <v>814</v>
      </c>
      <c r="J32" s="1" t="s">
        <v>920</v>
      </c>
      <c r="K32" s="47">
        <f>VLOOKUP('R2 XCM Prospect'!C32,'Points Table'!A$3:N$43,IF('R2 XCM Prospect'!J32="A Grade / Juniors",5,IF('R2 XCM Prospect'!J32="B Grade",8,IF('R2 XCM Prospect'!J32="C Grade",11,14))))</f>
        <v>400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>
        <v>4</v>
      </c>
      <c r="W32" s="47" t="s">
        <v>1196</v>
      </c>
      <c r="X32" s="47" t="s">
        <v>1197</v>
      </c>
      <c r="Y32" s="47" t="s">
        <v>1198</v>
      </c>
      <c r="Z32" s="47" t="s">
        <v>1199</v>
      </c>
      <c r="AA32" s="47" t="s">
        <v>68</v>
      </c>
      <c r="AB32" s="47" t="s">
        <v>68</v>
      </c>
      <c r="AC32" s="47" t="s">
        <v>68</v>
      </c>
      <c r="AD32" s="47" t="s">
        <v>68</v>
      </c>
      <c r="AE32" s="47" t="s">
        <v>68</v>
      </c>
      <c r="AF32" s="47" t="s">
        <v>1200</v>
      </c>
    </row>
    <row r="33" spans="1:32" x14ac:dyDescent="0.25">
      <c r="A33" s="47" t="s">
        <v>1201</v>
      </c>
      <c r="B33" s="47" t="s">
        <v>1202</v>
      </c>
      <c r="C33" s="47">
        <v>1</v>
      </c>
      <c r="D33" s="47" t="s">
        <v>1203</v>
      </c>
      <c r="E33" s="47">
        <v>807</v>
      </c>
      <c r="F33" s="47" t="s">
        <v>1852</v>
      </c>
      <c r="G33" s="47" t="s">
        <v>809</v>
      </c>
      <c r="H33" s="47" t="s">
        <v>810</v>
      </c>
      <c r="I33" s="47" t="s">
        <v>814</v>
      </c>
      <c r="J33" s="1" t="s">
        <v>920</v>
      </c>
      <c r="K33" s="47">
        <f>VLOOKUP('R2 XCM Prospect'!C33,'Points Table'!A$3:N$43,IF('R2 XCM Prospect'!J33="A Grade / Juniors",5,IF('R2 XCM Prospect'!J33="B Grade",8,IF('R2 XCM Prospect'!J33="C Grade",11,14))))</f>
        <v>500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>
        <v>4</v>
      </c>
      <c r="W33" s="47" t="s">
        <v>1204</v>
      </c>
      <c r="X33" s="47" t="s">
        <v>1205</v>
      </c>
      <c r="Y33" s="47" t="s">
        <v>1206</v>
      </c>
      <c r="Z33" s="47" t="s">
        <v>1207</v>
      </c>
      <c r="AA33" s="47" t="s">
        <v>68</v>
      </c>
      <c r="AB33" s="47" t="s">
        <v>68</v>
      </c>
      <c r="AC33" s="47" t="s">
        <v>68</v>
      </c>
      <c r="AD33" s="47" t="s">
        <v>68</v>
      </c>
      <c r="AE33" s="47" t="s">
        <v>68</v>
      </c>
      <c r="AF33" s="47" t="s">
        <v>1208</v>
      </c>
    </row>
    <row r="34" spans="1:32" x14ac:dyDescent="0.25">
      <c r="A34" s="47" t="s">
        <v>1201</v>
      </c>
      <c r="B34" s="47" t="s">
        <v>1209</v>
      </c>
      <c r="C34" s="47">
        <v>2</v>
      </c>
      <c r="D34" s="47" t="s">
        <v>1210</v>
      </c>
      <c r="E34" s="47">
        <v>806</v>
      </c>
      <c r="F34" s="47" t="s">
        <v>1853</v>
      </c>
      <c r="G34" s="47" t="s">
        <v>809</v>
      </c>
      <c r="H34" s="47" t="s">
        <v>810</v>
      </c>
      <c r="I34" s="47" t="s">
        <v>814</v>
      </c>
      <c r="J34" s="1" t="s">
        <v>920</v>
      </c>
      <c r="K34" s="47">
        <f>VLOOKUP('R2 XCM Prospect'!C34,'Points Table'!A$3:N$43,IF('R2 XCM Prospect'!J34="A Grade / Juniors",5,IF('R2 XCM Prospect'!J34="B Grade",8,IF('R2 XCM Prospect'!J34="C Grade",11,14))))</f>
        <v>450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>
        <v>4</v>
      </c>
      <c r="W34" s="47" t="s">
        <v>1211</v>
      </c>
      <c r="X34" s="47" t="s">
        <v>1212</v>
      </c>
      <c r="Y34" s="47" t="s">
        <v>1213</v>
      </c>
      <c r="Z34" s="47" t="s">
        <v>1214</v>
      </c>
      <c r="AA34" s="47" t="s">
        <v>68</v>
      </c>
      <c r="AB34" s="47" t="s">
        <v>68</v>
      </c>
      <c r="AC34" s="47" t="s">
        <v>68</v>
      </c>
      <c r="AD34" s="47" t="s">
        <v>68</v>
      </c>
      <c r="AE34" s="47" t="s">
        <v>68</v>
      </c>
      <c r="AF34" s="47" t="s">
        <v>1215</v>
      </c>
    </row>
    <row r="35" spans="1:32" x14ac:dyDescent="0.25">
      <c r="A35" s="47" t="s">
        <v>1201</v>
      </c>
      <c r="B35" s="47" t="s">
        <v>1216</v>
      </c>
      <c r="C35" s="47">
        <v>3</v>
      </c>
      <c r="D35" s="47" t="s">
        <v>1217</v>
      </c>
      <c r="E35" s="47">
        <v>805</v>
      </c>
      <c r="F35" s="47" t="s">
        <v>1854</v>
      </c>
      <c r="G35" s="47" t="s">
        <v>809</v>
      </c>
      <c r="H35" s="47" t="s">
        <v>810</v>
      </c>
      <c r="I35" s="47" t="s">
        <v>814</v>
      </c>
      <c r="J35" s="1" t="s">
        <v>920</v>
      </c>
      <c r="K35" s="47">
        <f>VLOOKUP('R2 XCM Prospect'!C35,'Points Table'!A$3:N$43,IF('R2 XCM Prospect'!J35="A Grade / Juniors",5,IF('R2 XCM Prospect'!J35="B Grade",8,IF('R2 XCM Prospect'!J35="C Grade",11,14))))</f>
        <v>420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>
        <v>3</v>
      </c>
      <c r="W35" s="47" t="s">
        <v>1218</v>
      </c>
      <c r="X35" s="47" t="s">
        <v>1219</v>
      </c>
      <c r="Y35" s="47" t="s">
        <v>1220</v>
      </c>
      <c r="Z35" s="47" t="s">
        <v>68</v>
      </c>
      <c r="AA35" s="47" t="s">
        <v>68</v>
      </c>
      <c r="AB35" s="47" t="s">
        <v>68</v>
      </c>
      <c r="AC35" s="47" t="s">
        <v>68</v>
      </c>
      <c r="AD35" s="47" t="s">
        <v>68</v>
      </c>
      <c r="AE35" s="47" t="s">
        <v>68</v>
      </c>
      <c r="AF35" s="47" t="s">
        <v>1221</v>
      </c>
    </row>
    <row r="36" spans="1:32" x14ac:dyDescent="0.25">
      <c r="A36" s="47" t="s">
        <v>1201</v>
      </c>
      <c r="B36" s="47" t="s">
        <v>1222</v>
      </c>
      <c r="C36" s="47">
        <v>4</v>
      </c>
      <c r="D36" s="47" t="s">
        <v>1223</v>
      </c>
      <c r="E36" s="47">
        <v>804</v>
      </c>
      <c r="F36" s="47" t="s">
        <v>1855</v>
      </c>
      <c r="G36" s="47" t="s">
        <v>809</v>
      </c>
      <c r="H36" s="47" t="s">
        <v>810</v>
      </c>
      <c r="I36" s="47" t="s">
        <v>814</v>
      </c>
      <c r="J36" s="1" t="s">
        <v>920</v>
      </c>
      <c r="K36" s="47">
        <f>VLOOKUP('R2 XCM Prospect'!C36,'Points Table'!A$3:N$43,IF('R2 XCM Prospect'!J36="A Grade / Juniors",5,IF('R2 XCM Prospect'!J36="B Grade",8,IF('R2 XCM Prospect'!J36="C Grade",11,14))))</f>
        <v>400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>
        <v>3</v>
      </c>
      <c r="W36" s="47" t="s">
        <v>1224</v>
      </c>
      <c r="X36" s="47" t="s">
        <v>1225</v>
      </c>
      <c r="Y36" s="47" t="s">
        <v>1226</v>
      </c>
      <c r="Z36" s="47" t="s">
        <v>68</v>
      </c>
      <c r="AA36" s="47" t="s">
        <v>68</v>
      </c>
      <c r="AB36" s="47" t="s">
        <v>68</v>
      </c>
      <c r="AC36" s="47" t="s">
        <v>68</v>
      </c>
      <c r="AD36" s="47" t="s">
        <v>68</v>
      </c>
      <c r="AE36" s="47" t="s">
        <v>68</v>
      </c>
      <c r="AF36" s="47" t="s">
        <v>1227</v>
      </c>
    </row>
    <row r="37" spans="1:32" x14ac:dyDescent="0.25">
      <c r="A37" s="47" t="s">
        <v>1201</v>
      </c>
      <c r="B37" s="47" t="s">
        <v>113</v>
      </c>
      <c r="C37" s="47">
        <v>5</v>
      </c>
      <c r="D37" s="47" t="s">
        <v>1228</v>
      </c>
      <c r="E37" s="47">
        <v>803</v>
      </c>
      <c r="F37" s="47" t="s">
        <v>1856</v>
      </c>
      <c r="G37" s="47" t="s">
        <v>809</v>
      </c>
      <c r="H37" s="47" t="s">
        <v>810</v>
      </c>
      <c r="I37" s="47" t="s">
        <v>814</v>
      </c>
      <c r="J37" s="1" t="s">
        <v>920</v>
      </c>
      <c r="K37" s="47">
        <f>VLOOKUP('R2 XCM Prospect'!C37,'Points Table'!A$3:N$43,IF('R2 XCM Prospect'!J37="A Grade / Juniors",5,IF('R2 XCM Prospect'!J37="B Grade",8,IF('R2 XCM Prospect'!J37="C Grade",11,14))))</f>
        <v>390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>
        <v>3</v>
      </c>
      <c r="W37" s="47" t="s">
        <v>1229</v>
      </c>
      <c r="X37" s="47" t="s">
        <v>1230</v>
      </c>
      <c r="Y37" s="47" t="s">
        <v>1231</v>
      </c>
      <c r="Z37" s="47" t="s">
        <v>68</v>
      </c>
      <c r="AA37" s="47" t="s">
        <v>68</v>
      </c>
      <c r="AB37" s="47" t="s">
        <v>68</v>
      </c>
      <c r="AC37" s="47" t="s">
        <v>68</v>
      </c>
      <c r="AD37" s="47" t="s">
        <v>68</v>
      </c>
      <c r="AE37" s="47" t="s">
        <v>68</v>
      </c>
      <c r="AF37" s="47" t="s">
        <v>1232</v>
      </c>
    </row>
    <row r="38" spans="1:32" x14ac:dyDescent="0.25">
      <c r="A38" s="47" t="s">
        <v>1201</v>
      </c>
      <c r="B38" s="47" t="s">
        <v>120</v>
      </c>
      <c r="C38" s="47">
        <v>6</v>
      </c>
      <c r="D38" s="47" t="s">
        <v>121</v>
      </c>
      <c r="E38" s="47">
        <v>802</v>
      </c>
      <c r="F38" s="47" t="s">
        <v>830</v>
      </c>
      <c r="G38" s="47" t="s">
        <v>809</v>
      </c>
      <c r="H38" s="47" t="s">
        <v>810</v>
      </c>
      <c r="I38" s="47" t="s">
        <v>814</v>
      </c>
      <c r="J38" s="1" t="s">
        <v>920</v>
      </c>
      <c r="K38" s="47">
        <f>VLOOKUP('R2 XCM Prospect'!C38,'Points Table'!A$3:N$43,IF('R2 XCM Prospect'!J38="A Grade / Juniors",5,IF('R2 XCM Prospect'!J38="B Grade",8,IF('R2 XCM Prospect'!J38="C Grade",11,14))))</f>
        <v>380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>
        <v>3</v>
      </c>
      <c r="W38" s="47" t="s">
        <v>1233</v>
      </c>
      <c r="X38" s="47" t="s">
        <v>1234</v>
      </c>
      <c r="Y38" s="47" t="s">
        <v>1235</v>
      </c>
      <c r="Z38" s="47" t="s">
        <v>68</v>
      </c>
      <c r="AA38" s="47" t="s">
        <v>68</v>
      </c>
      <c r="AB38" s="47" t="s">
        <v>68</v>
      </c>
      <c r="AC38" s="47" t="s">
        <v>68</v>
      </c>
      <c r="AD38" s="47" t="s">
        <v>68</v>
      </c>
      <c r="AE38" s="47" t="s">
        <v>68</v>
      </c>
      <c r="AF38" s="47" t="s">
        <v>1236</v>
      </c>
    </row>
    <row r="39" spans="1:32" x14ac:dyDescent="0.25">
      <c r="A39" s="47" t="s">
        <v>1201</v>
      </c>
      <c r="B39" s="47" t="s">
        <v>1237</v>
      </c>
      <c r="C39" s="47">
        <v>7</v>
      </c>
      <c r="D39" s="47" t="s">
        <v>1238</v>
      </c>
      <c r="E39" s="47">
        <v>808</v>
      </c>
      <c r="F39" s="47" t="s">
        <v>1857</v>
      </c>
      <c r="G39" s="47" t="s">
        <v>809</v>
      </c>
      <c r="H39" s="47" t="s">
        <v>810</v>
      </c>
      <c r="I39" s="47" t="s">
        <v>814</v>
      </c>
      <c r="J39" s="1" t="s">
        <v>920</v>
      </c>
      <c r="K39" s="47">
        <f>VLOOKUP('R2 XCM Prospect'!C39,'Points Table'!A$3:N$43,IF('R2 XCM Prospect'!J39="A Grade / Juniors",5,IF('R2 XCM Prospect'!J39="B Grade",8,IF('R2 XCM Prospect'!J39="C Grade",11,14))))</f>
        <v>370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>
        <v>3</v>
      </c>
      <c r="W39" s="47" t="s">
        <v>1239</v>
      </c>
      <c r="X39" s="47" t="s">
        <v>1240</v>
      </c>
      <c r="Y39" s="47" t="s">
        <v>1241</v>
      </c>
      <c r="Z39" s="47" t="s">
        <v>68</v>
      </c>
      <c r="AA39" s="47" t="s">
        <v>68</v>
      </c>
      <c r="AB39" s="47" t="s">
        <v>68</v>
      </c>
      <c r="AC39" s="47" t="s">
        <v>68</v>
      </c>
      <c r="AD39" s="47" t="s">
        <v>68</v>
      </c>
      <c r="AE39" s="47" t="s">
        <v>68</v>
      </c>
      <c r="AF39" s="47" t="s">
        <v>1242</v>
      </c>
    </row>
    <row r="40" spans="1:32" x14ac:dyDescent="0.25">
      <c r="A40" s="47" t="s">
        <v>1201</v>
      </c>
      <c r="B40" s="47" t="s">
        <v>73</v>
      </c>
      <c r="C40" s="47">
        <v>8</v>
      </c>
      <c r="D40" s="47" t="s">
        <v>1243</v>
      </c>
      <c r="E40" s="47">
        <v>801</v>
      </c>
      <c r="F40" s="47" t="s">
        <v>1858</v>
      </c>
      <c r="G40" s="47" t="s">
        <v>809</v>
      </c>
      <c r="H40" s="47" t="s">
        <v>810</v>
      </c>
      <c r="I40" s="47" t="s">
        <v>814</v>
      </c>
      <c r="J40" s="1" t="s">
        <v>920</v>
      </c>
      <c r="K40" s="47">
        <f>VLOOKUP('R2 XCM Prospect'!C40,'Points Table'!A$3:N$43,IF('R2 XCM Prospect'!J40="A Grade / Juniors",5,IF('R2 XCM Prospect'!J40="B Grade",8,IF('R2 XCM Prospect'!J40="C Grade",11,14))))</f>
        <v>360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>
        <v>3</v>
      </c>
      <c r="W40" s="47" t="s">
        <v>1244</v>
      </c>
      <c r="X40" s="47" t="s">
        <v>1245</v>
      </c>
      <c r="Y40" s="47" t="s">
        <v>1246</v>
      </c>
      <c r="Z40" s="47" t="s">
        <v>68</v>
      </c>
      <c r="AA40" s="47" t="s">
        <v>68</v>
      </c>
      <c r="AB40" s="47" t="s">
        <v>68</v>
      </c>
      <c r="AC40" s="47" t="s">
        <v>68</v>
      </c>
      <c r="AD40" s="47" t="s">
        <v>68</v>
      </c>
      <c r="AE40" s="47" t="s">
        <v>68</v>
      </c>
      <c r="AF40" s="47" t="s">
        <v>1247</v>
      </c>
    </row>
    <row r="41" spans="1:32" x14ac:dyDescent="0.25">
      <c r="A41" s="47" t="s">
        <v>1248</v>
      </c>
      <c r="B41" s="47" t="s">
        <v>798</v>
      </c>
      <c r="C41" s="47">
        <v>1</v>
      </c>
      <c r="D41" s="47" t="s">
        <v>1249</v>
      </c>
      <c r="E41" s="47">
        <v>604</v>
      </c>
      <c r="F41" s="47" t="s">
        <v>1859</v>
      </c>
      <c r="G41" s="47" t="s">
        <v>809</v>
      </c>
      <c r="H41" s="47" t="s">
        <v>812</v>
      </c>
      <c r="I41" s="47" t="s">
        <v>814</v>
      </c>
      <c r="J41" s="1" t="s">
        <v>920</v>
      </c>
      <c r="K41" s="47">
        <f>VLOOKUP('R2 XCM Prospect'!C41,'Points Table'!A$3:N$43,IF('R2 XCM Prospect'!J41="A Grade / Juniors",5,IF('R2 XCM Prospect'!J41="B Grade",8,IF('R2 XCM Prospect'!J41="C Grade",11,14))))</f>
        <v>500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>
        <v>3</v>
      </c>
      <c r="W41" s="47" t="s">
        <v>1250</v>
      </c>
      <c r="X41" s="47" t="s">
        <v>1251</v>
      </c>
      <c r="Y41" s="47" t="s">
        <v>1252</v>
      </c>
      <c r="Z41" s="47" t="s">
        <v>68</v>
      </c>
      <c r="AA41" s="47" t="s">
        <v>68</v>
      </c>
      <c r="AB41" s="47" t="s">
        <v>68</v>
      </c>
      <c r="AC41" s="47" t="s">
        <v>68</v>
      </c>
      <c r="AD41" s="47" t="s">
        <v>68</v>
      </c>
      <c r="AE41" s="47" t="s">
        <v>68</v>
      </c>
      <c r="AF41" s="47" t="s">
        <v>1253</v>
      </c>
    </row>
    <row r="42" spans="1:32" x14ac:dyDescent="0.25">
      <c r="A42" s="47" t="s">
        <v>1248</v>
      </c>
      <c r="B42" s="47" t="s">
        <v>804</v>
      </c>
      <c r="C42" s="47">
        <v>2</v>
      </c>
      <c r="D42" s="47" t="s">
        <v>1254</v>
      </c>
      <c r="E42" s="47">
        <v>605</v>
      </c>
      <c r="F42" s="47" t="s">
        <v>831</v>
      </c>
      <c r="G42" s="47" t="s">
        <v>809</v>
      </c>
      <c r="H42" s="47" t="s">
        <v>812</v>
      </c>
      <c r="I42" s="47" t="s">
        <v>814</v>
      </c>
      <c r="J42" s="1" t="s">
        <v>920</v>
      </c>
      <c r="K42" s="47">
        <f>VLOOKUP('R2 XCM Prospect'!C42,'Points Table'!A$3:N$43,IF('R2 XCM Prospect'!J42="A Grade / Juniors",5,IF('R2 XCM Prospect'!J42="B Grade",8,IF('R2 XCM Prospect'!J42="C Grade",11,14))))</f>
        <v>450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>
        <v>3</v>
      </c>
      <c r="W42" s="47" t="s">
        <v>1255</v>
      </c>
      <c r="X42" s="47" t="s">
        <v>1256</v>
      </c>
      <c r="Y42" s="47" t="s">
        <v>143</v>
      </c>
      <c r="Z42" s="47" t="s">
        <v>68</v>
      </c>
      <c r="AA42" s="47" t="s">
        <v>68</v>
      </c>
      <c r="AB42" s="47" t="s">
        <v>68</v>
      </c>
      <c r="AC42" s="47" t="s">
        <v>68</v>
      </c>
      <c r="AD42" s="47" t="s">
        <v>68</v>
      </c>
      <c r="AE42" s="47" t="s">
        <v>68</v>
      </c>
      <c r="AF42" s="47" t="s">
        <v>1257</v>
      </c>
    </row>
    <row r="43" spans="1:32" x14ac:dyDescent="0.25">
      <c r="A43" s="47" t="s">
        <v>1248</v>
      </c>
      <c r="B43" s="47" t="s">
        <v>783</v>
      </c>
      <c r="C43" s="47">
        <v>3</v>
      </c>
      <c r="D43" s="47" t="s">
        <v>1258</v>
      </c>
      <c r="E43" s="47">
        <v>602</v>
      </c>
      <c r="F43" s="47" t="s">
        <v>833</v>
      </c>
      <c r="G43" s="47" t="s">
        <v>809</v>
      </c>
      <c r="H43" s="47" t="s">
        <v>812</v>
      </c>
      <c r="I43" s="47" t="s">
        <v>814</v>
      </c>
      <c r="J43" s="1" t="s">
        <v>920</v>
      </c>
      <c r="K43" s="47">
        <f>VLOOKUP('R2 XCM Prospect'!C43,'Points Table'!A$3:N$43,IF('R2 XCM Prospect'!J43="A Grade / Juniors",5,IF('R2 XCM Prospect'!J43="B Grade",8,IF('R2 XCM Prospect'!J43="C Grade",11,14))))</f>
        <v>420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>
        <v>3</v>
      </c>
      <c r="W43" s="47" t="s">
        <v>407</v>
      </c>
      <c r="X43" s="47" t="s">
        <v>1259</v>
      </c>
      <c r="Y43" s="47" t="s">
        <v>1260</v>
      </c>
      <c r="Z43" s="47" t="s">
        <v>68</v>
      </c>
      <c r="AA43" s="47" t="s">
        <v>68</v>
      </c>
      <c r="AB43" s="47" t="s">
        <v>68</v>
      </c>
      <c r="AC43" s="47" t="s">
        <v>68</v>
      </c>
      <c r="AD43" s="47" t="s">
        <v>68</v>
      </c>
      <c r="AE43" s="47" t="s">
        <v>68</v>
      </c>
      <c r="AF43" s="47" t="s">
        <v>1261</v>
      </c>
    </row>
    <row r="44" spans="1:32" x14ac:dyDescent="0.25">
      <c r="A44" s="47" t="s">
        <v>1248</v>
      </c>
      <c r="B44" s="47" t="s">
        <v>774</v>
      </c>
      <c r="C44" s="47">
        <v>4</v>
      </c>
      <c r="D44" s="47" t="s">
        <v>1262</v>
      </c>
      <c r="E44" s="47">
        <v>603</v>
      </c>
      <c r="F44" s="47" t="s">
        <v>834</v>
      </c>
      <c r="G44" s="47" t="s">
        <v>809</v>
      </c>
      <c r="H44" s="47" t="s">
        <v>812</v>
      </c>
      <c r="I44" s="47" t="s">
        <v>814</v>
      </c>
      <c r="J44" s="1" t="s">
        <v>920</v>
      </c>
      <c r="K44" s="47">
        <f>VLOOKUP('R2 XCM Prospect'!C44,'Points Table'!A$3:N$43,IF('R2 XCM Prospect'!J44="A Grade / Juniors",5,IF('R2 XCM Prospect'!J44="B Grade",8,IF('R2 XCM Prospect'!J44="C Grade",11,14))))</f>
        <v>400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>
        <v>2</v>
      </c>
      <c r="W44" s="47" t="s">
        <v>1263</v>
      </c>
      <c r="X44" s="47" t="s">
        <v>1264</v>
      </c>
      <c r="Y44" s="47" t="s">
        <v>68</v>
      </c>
      <c r="Z44" s="47" t="s">
        <v>68</v>
      </c>
      <c r="AA44" s="47" t="s">
        <v>68</v>
      </c>
      <c r="AB44" s="47" t="s">
        <v>68</v>
      </c>
      <c r="AC44" s="47" t="s">
        <v>68</v>
      </c>
      <c r="AD44" s="47" t="s">
        <v>68</v>
      </c>
      <c r="AE44" s="47" t="s">
        <v>68</v>
      </c>
      <c r="AF44" s="47" t="s">
        <v>1265</v>
      </c>
    </row>
    <row r="45" spans="1:32" x14ac:dyDescent="0.25">
      <c r="A45" s="47" t="s">
        <v>1266</v>
      </c>
      <c r="B45" s="47" t="s">
        <v>252</v>
      </c>
      <c r="C45" s="47">
        <v>1</v>
      </c>
      <c r="D45" s="47" t="s">
        <v>1267</v>
      </c>
      <c r="E45" s="47">
        <v>12</v>
      </c>
      <c r="F45" s="47" t="s">
        <v>1860</v>
      </c>
      <c r="G45" s="47" t="s">
        <v>815</v>
      </c>
      <c r="H45" s="47" t="s">
        <v>816</v>
      </c>
      <c r="I45" s="47" t="s">
        <v>817</v>
      </c>
      <c r="J45" s="1" t="s">
        <v>920</v>
      </c>
      <c r="K45" s="47">
        <f>VLOOKUP('R2 XCM Prospect'!C45,'Points Table'!A$3:N$43,IF('R2 XCM Prospect'!J45="A Grade / Juniors",5,IF('R2 XCM Prospect'!J45="B Grade",8,IF('R2 XCM Prospect'!J45="C Grade",11,14))))</f>
        <v>500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>
        <v>8</v>
      </c>
      <c r="W45" s="47" t="s">
        <v>1268</v>
      </c>
      <c r="X45" s="47" t="s">
        <v>1269</v>
      </c>
      <c r="Y45" s="47" t="s">
        <v>1270</v>
      </c>
      <c r="Z45" s="47" t="s">
        <v>1271</v>
      </c>
      <c r="AA45" s="47" t="s">
        <v>1272</v>
      </c>
      <c r="AB45" s="47" t="s">
        <v>1273</v>
      </c>
      <c r="AC45" s="47" t="s">
        <v>1274</v>
      </c>
      <c r="AD45" s="47" t="s">
        <v>1275</v>
      </c>
      <c r="AE45" s="47" t="s">
        <v>68</v>
      </c>
      <c r="AF45" s="47" t="s">
        <v>1276</v>
      </c>
    </row>
    <row r="46" spans="1:32" x14ac:dyDescent="0.25">
      <c r="A46" s="47" t="s">
        <v>1266</v>
      </c>
      <c r="B46" s="47" t="s">
        <v>747</v>
      </c>
      <c r="C46" s="47">
        <v>2</v>
      </c>
      <c r="D46" s="47" t="s">
        <v>1277</v>
      </c>
      <c r="E46" s="47">
        <v>14</v>
      </c>
      <c r="F46" s="47" t="s">
        <v>835</v>
      </c>
      <c r="G46" s="47" t="s">
        <v>815</v>
      </c>
      <c r="H46" s="47" t="s">
        <v>816</v>
      </c>
      <c r="I46" s="47" t="s">
        <v>817</v>
      </c>
      <c r="J46" s="1" t="s">
        <v>920</v>
      </c>
      <c r="K46" s="47">
        <f>VLOOKUP('R2 XCM Prospect'!C46,'Points Table'!A$3:N$43,IF('R2 XCM Prospect'!J46="A Grade / Juniors",5,IF('R2 XCM Prospect'!J46="B Grade",8,IF('R2 XCM Prospect'!J46="C Grade",11,14))))</f>
        <v>450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>
        <v>8</v>
      </c>
      <c r="W46" s="47" t="s">
        <v>1278</v>
      </c>
      <c r="X46" s="47" t="s">
        <v>1279</v>
      </c>
      <c r="Y46" s="47" t="s">
        <v>1280</v>
      </c>
      <c r="Z46" s="47" t="s">
        <v>1281</v>
      </c>
      <c r="AA46" s="47" t="s">
        <v>1282</v>
      </c>
      <c r="AB46" s="47" t="s">
        <v>1283</v>
      </c>
      <c r="AC46" s="47" t="s">
        <v>1284</v>
      </c>
      <c r="AD46" s="47" t="s">
        <v>1285</v>
      </c>
      <c r="AE46" s="47" t="s">
        <v>68</v>
      </c>
      <c r="AF46" s="47" t="s">
        <v>1286</v>
      </c>
    </row>
    <row r="47" spans="1:32" x14ac:dyDescent="0.25">
      <c r="A47" s="47" t="s">
        <v>1266</v>
      </c>
      <c r="B47" s="47" t="s">
        <v>184</v>
      </c>
      <c r="C47" s="47">
        <v>3</v>
      </c>
      <c r="D47" s="47" t="s">
        <v>1287</v>
      </c>
      <c r="E47" s="47">
        <v>2</v>
      </c>
      <c r="F47" s="47" t="s">
        <v>846</v>
      </c>
      <c r="G47" s="47" t="s">
        <v>815</v>
      </c>
      <c r="H47" s="47" t="s">
        <v>816</v>
      </c>
      <c r="I47" s="47" t="s">
        <v>817</v>
      </c>
      <c r="J47" s="1" t="s">
        <v>920</v>
      </c>
      <c r="K47" s="47">
        <f>VLOOKUP('R2 XCM Prospect'!C47,'Points Table'!A$3:N$43,IF('R2 XCM Prospect'!J47="A Grade / Juniors",5,IF('R2 XCM Prospect'!J47="B Grade",8,IF('R2 XCM Prospect'!J47="C Grade",11,14))))</f>
        <v>420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>
        <v>8</v>
      </c>
      <c r="W47" s="47" t="s">
        <v>1288</v>
      </c>
      <c r="X47" s="47" t="s">
        <v>1289</v>
      </c>
      <c r="Y47" s="47" t="s">
        <v>1290</v>
      </c>
      <c r="Z47" s="47" t="s">
        <v>1291</v>
      </c>
      <c r="AA47" s="47" t="s">
        <v>1292</v>
      </c>
      <c r="AB47" s="47" t="s">
        <v>1293</v>
      </c>
      <c r="AC47" s="47" t="s">
        <v>1294</v>
      </c>
      <c r="AD47" s="47" t="s">
        <v>1295</v>
      </c>
      <c r="AE47" s="47" t="s">
        <v>68</v>
      </c>
      <c r="AF47" s="47" t="s">
        <v>1296</v>
      </c>
    </row>
    <row r="48" spans="1:32" x14ac:dyDescent="0.25">
      <c r="A48" s="47" t="s">
        <v>1266</v>
      </c>
      <c r="B48" s="47" t="s">
        <v>234</v>
      </c>
      <c r="C48" s="47">
        <v>4</v>
      </c>
      <c r="D48" s="47" t="s">
        <v>1297</v>
      </c>
      <c r="E48" s="47">
        <v>9</v>
      </c>
      <c r="F48" s="47" t="s">
        <v>1861</v>
      </c>
      <c r="G48" s="47" t="s">
        <v>815</v>
      </c>
      <c r="H48" s="47" t="s">
        <v>816</v>
      </c>
      <c r="I48" s="47" t="s">
        <v>817</v>
      </c>
      <c r="J48" s="1" t="s">
        <v>920</v>
      </c>
      <c r="K48" s="47">
        <f>VLOOKUP('R2 XCM Prospect'!C48,'Points Table'!A$3:N$43,IF('R2 XCM Prospect'!J48="A Grade / Juniors",5,IF('R2 XCM Prospect'!J48="B Grade",8,IF('R2 XCM Prospect'!J48="C Grade",11,14))))</f>
        <v>400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>
        <v>7</v>
      </c>
      <c r="W48" s="47" t="s">
        <v>1050</v>
      </c>
      <c r="X48" s="47" t="s">
        <v>1298</v>
      </c>
      <c r="Y48" s="47" t="s">
        <v>1299</v>
      </c>
      <c r="Z48" s="47" t="s">
        <v>1300</v>
      </c>
      <c r="AA48" s="47" t="s">
        <v>1301</v>
      </c>
      <c r="AB48" s="47" t="s">
        <v>1302</v>
      </c>
      <c r="AC48" s="47" t="s">
        <v>1303</v>
      </c>
      <c r="AD48" s="47" t="s">
        <v>68</v>
      </c>
      <c r="AE48" s="47" t="s">
        <v>68</v>
      </c>
      <c r="AF48" s="47" t="s">
        <v>1304</v>
      </c>
    </row>
    <row r="49" spans="1:32" x14ac:dyDescent="0.25">
      <c r="A49" s="47" t="s">
        <v>1266</v>
      </c>
      <c r="B49" s="47" t="s">
        <v>224</v>
      </c>
      <c r="C49" s="47">
        <v>5</v>
      </c>
      <c r="D49" s="47" t="s">
        <v>1305</v>
      </c>
      <c r="E49" s="47">
        <v>1</v>
      </c>
      <c r="F49" s="47" t="s">
        <v>1862</v>
      </c>
      <c r="G49" s="47" t="s">
        <v>815</v>
      </c>
      <c r="H49" s="47" t="s">
        <v>816</v>
      </c>
      <c r="I49" s="47" t="s">
        <v>817</v>
      </c>
      <c r="J49" s="1" t="s">
        <v>920</v>
      </c>
      <c r="K49" s="47">
        <f>VLOOKUP('R2 XCM Prospect'!C49,'Points Table'!A$3:N$43,IF('R2 XCM Prospect'!J49="A Grade / Juniors",5,IF('R2 XCM Prospect'!J49="B Grade",8,IF('R2 XCM Prospect'!J49="C Grade",11,14))))</f>
        <v>390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>
        <v>7</v>
      </c>
      <c r="W49" s="47" t="s">
        <v>1306</v>
      </c>
      <c r="X49" s="47" t="s">
        <v>1307</v>
      </c>
      <c r="Y49" s="47" t="s">
        <v>1308</v>
      </c>
      <c r="Z49" s="47" t="s">
        <v>1309</v>
      </c>
      <c r="AA49" s="47" t="s">
        <v>1310</v>
      </c>
      <c r="AB49" s="47" t="s">
        <v>1079</v>
      </c>
      <c r="AC49" s="47" t="s">
        <v>478</v>
      </c>
      <c r="AD49" s="47" t="s">
        <v>68</v>
      </c>
      <c r="AE49" s="47" t="s">
        <v>68</v>
      </c>
      <c r="AF49" s="47" t="s">
        <v>1311</v>
      </c>
    </row>
    <row r="50" spans="1:32" x14ac:dyDescent="0.25">
      <c r="A50" s="47" t="s">
        <v>1266</v>
      </c>
      <c r="B50" s="47" t="s">
        <v>139</v>
      </c>
      <c r="C50" s="47">
        <v>6</v>
      </c>
      <c r="D50" s="47" t="s">
        <v>1312</v>
      </c>
      <c r="E50" s="47">
        <v>51</v>
      </c>
      <c r="F50" s="47" t="s">
        <v>849</v>
      </c>
      <c r="G50" s="47" t="s">
        <v>815</v>
      </c>
      <c r="H50" s="47" t="s">
        <v>816</v>
      </c>
      <c r="I50" s="47" t="s">
        <v>817</v>
      </c>
      <c r="J50" s="1" t="s">
        <v>920</v>
      </c>
      <c r="K50" s="47">
        <f>VLOOKUP('R2 XCM Prospect'!C50,'Points Table'!A$3:N$43,IF('R2 XCM Prospect'!J50="A Grade / Juniors",5,IF('R2 XCM Prospect'!J50="B Grade",8,IF('R2 XCM Prospect'!J50="C Grade",11,14))))</f>
        <v>380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>
        <v>7</v>
      </c>
      <c r="W50" s="47" t="s">
        <v>1313</v>
      </c>
      <c r="X50" s="47" t="s">
        <v>1314</v>
      </c>
      <c r="Y50" s="47" t="s">
        <v>1315</v>
      </c>
      <c r="Z50" s="47" t="s">
        <v>1316</v>
      </c>
      <c r="AA50" s="47" t="s">
        <v>1317</v>
      </c>
      <c r="AB50" s="47" t="s">
        <v>1318</v>
      </c>
      <c r="AC50" s="47" t="s">
        <v>1319</v>
      </c>
      <c r="AD50" s="47" t="s">
        <v>68</v>
      </c>
      <c r="AE50" s="47" t="s">
        <v>68</v>
      </c>
      <c r="AF50" s="47" t="s">
        <v>1320</v>
      </c>
    </row>
    <row r="51" spans="1:32" x14ac:dyDescent="0.25">
      <c r="A51" s="47" t="s">
        <v>1266</v>
      </c>
      <c r="B51" s="47" t="s">
        <v>194</v>
      </c>
      <c r="C51" s="47">
        <v>7</v>
      </c>
      <c r="D51" s="47" t="s">
        <v>1321</v>
      </c>
      <c r="E51" s="47">
        <v>6</v>
      </c>
      <c r="F51" s="47" t="s">
        <v>838</v>
      </c>
      <c r="G51" s="47" t="s">
        <v>815</v>
      </c>
      <c r="H51" s="47" t="s">
        <v>816</v>
      </c>
      <c r="I51" s="47" t="s">
        <v>817</v>
      </c>
      <c r="J51" s="1" t="s">
        <v>920</v>
      </c>
      <c r="K51" s="47">
        <f>VLOOKUP('R2 XCM Prospect'!C51,'Points Table'!A$3:N$43,IF('R2 XCM Prospect'!J51="A Grade / Juniors",5,IF('R2 XCM Prospect'!J51="B Grade",8,IF('R2 XCM Prospect'!J51="C Grade",11,14))))</f>
        <v>370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>
        <v>7</v>
      </c>
      <c r="W51" s="47" t="s">
        <v>1065</v>
      </c>
      <c r="X51" s="47" t="s">
        <v>1322</v>
      </c>
      <c r="Y51" s="47" t="s">
        <v>1323</v>
      </c>
      <c r="Z51" s="47" t="s">
        <v>1324</v>
      </c>
      <c r="AA51" s="47" t="s">
        <v>1325</v>
      </c>
      <c r="AB51" s="47" t="s">
        <v>1326</v>
      </c>
      <c r="AC51" s="47" t="s">
        <v>1327</v>
      </c>
      <c r="AD51" s="47" t="s">
        <v>68</v>
      </c>
      <c r="AE51" s="47" t="s">
        <v>68</v>
      </c>
      <c r="AF51" s="47" t="s">
        <v>1328</v>
      </c>
    </row>
    <row r="52" spans="1:32" x14ac:dyDescent="0.25">
      <c r="A52" s="47" t="s">
        <v>1266</v>
      </c>
      <c r="B52" s="47" t="s">
        <v>740</v>
      </c>
      <c r="C52" s="47">
        <v>8</v>
      </c>
      <c r="D52" s="47" t="s">
        <v>1329</v>
      </c>
      <c r="E52" s="47">
        <v>13</v>
      </c>
      <c r="F52" s="47" t="s">
        <v>839</v>
      </c>
      <c r="G52" s="47" t="s">
        <v>815</v>
      </c>
      <c r="H52" s="47" t="s">
        <v>816</v>
      </c>
      <c r="I52" s="47" t="s">
        <v>817</v>
      </c>
      <c r="J52" s="1" t="s">
        <v>920</v>
      </c>
      <c r="K52" s="47">
        <f>VLOOKUP('R2 XCM Prospect'!C52,'Points Table'!A$3:N$43,IF('R2 XCM Prospect'!J52="A Grade / Juniors",5,IF('R2 XCM Prospect'!J52="B Grade",8,IF('R2 XCM Prospect'!J52="C Grade",11,14))))</f>
        <v>360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>
        <v>7</v>
      </c>
      <c r="W52" s="47" t="s">
        <v>1330</v>
      </c>
      <c r="X52" s="47" t="s">
        <v>1331</v>
      </c>
      <c r="Y52" s="47" t="s">
        <v>1332</v>
      </c>
      <c r="Z52" s="47" t="s">
        <v>1333</v>
      </c>
      <c r="AA52" s="47" t="s">
        <v>1334</v>
      </c>
      <c r="AB52" s="47" t="s">
        <v>1335</v>
      </c>
      <c r="AC52" s="47" t="s">
        <v>1336</v>
      </c>
      <c r="AD52" s="47" t="s">
        <v>68</v>
      </c>
      <c r="AE52" s="47" t="s">
        <v>68</v>
      </c>
      <c r="AF52" s="47" t="s">
        <v>1337</v>
      </c>
    </row>
    <row r="53" spans="1:32" x14ac:dyDescent="0.25">
      <c r="A53" s="47" t="s">
        <v>1266</v>
      </c>
      <c r="B53" s="47" t="s">
        <v>214</v>
      </c>
      <c r="C53" s="47">
        <v>9</v>
      </c>
      <c r="D53" s="47" t="s">
        <v>1338</v>
      </c>
      <c r="E53" s="47">
        <v>8</v>
      </c>
      <c r="F53" s="47" t="s">
        <v>840</v>
      </c>
      <c r="G53" s="47" t="s">
        <v>815</v>
      </c>
      <c r="H53" s="47" t="s">
        <v>816</v>
      </c>
      <c r="I53" s="47" t="s">
        <v>817</v>
      </c>
      <c r="J53" s="1" t="s">
        <v>920</v>
      </c>
      <c r="K53" s="47">
        <f>VLOOKUP('R2 XCM Prospect'!C53,'Points Table'!A$3:N$43,IF('R2 XCM Prospect'!J53="A Grade / Juniors",5,IF('R2 XCM Prospect'!J53="B Grade",8,IF('R2 XCM Prospect'!J53="C Grade",11,14))))</f>
        <v>350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>
        <v>7</v>
      </c>
      <c r="W53" s="47" t="s">
        <v>1339</v>
      </c>
      <c r="X53" s="47" t="s">
        <v>1340</v>
      </c>
      <c r="Y53" s="47" t="s">
        <v>1341</v>
      </c>
      <c r="Z53" s="47" t="s">
        <v>1342</v>
      </c>
      <c r="AA53" s="47" t="s">
        <v>1343</v>
      </c>
      <c r="AB53" s="47" t="s">
        <v>1344</v>
      </c>
      <c r="AC53" s="47" t="s">
        <v>1345</v>
      </c>
      <c r="AD53" s="47" t="s">
        <v>68</v>
      </c>
      <c r="AE53" s="47" t="s">
        <v>68</v>
      </c>
      <c r="AF53" s="47" t="s">
        <v>1346</v>
      </c>
    </row>
    <row r="54" spans="1:32" x14ac:dyDescent="0.25">
      <c r="A54" s="47" t="s">
        <v>1266</v>
      </c>
      <c r="B54" s="47" t="s">
        <v>163</v>
      </c>
      <c r="C54" s="47">
        <v>10</v>
      </c>
      <c r="D54" s="47" t="s">
        <v>1347</v>
      </c>
      <c r="E54" s="47">
        <v>10</v>
      </c>
      <c r="F54" s="47" t="s">
        <v>844</v>
      </c>
      <c r="G54" s="47" t="s">
        <v>815</v>
      </c>
      <c r="H54" s="47" t="s">
        <v>816</v>
      </c>
      <c r="I54" s="47" t="s">
        <v>817</v>
      </c>
      <c r="J54" s="1" t="s">
        <v>920</v>
      </c>
      <c r="K54" s="47">
        <f>VLOOKUP('R2 XCM Prospect'!C54,'Points Table'!A$3:N$43,IF('R2 XCM Prospect'!J54="A Grade / Juniors",5,IF('R2 XCM Prospect'!J54="B Grade",8,IF('R2 XCM Prospect'!J54="C Grade",11,14))))</f>
        <v>340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>
        <v>7</v>
      </c>
      <c r="W54" s="47" t="s">
        <v>1348</v>
      </c>
      <c r="X54" s="47" t="s">
        <v>1349</v>
      </c>
      <c r="Y54" s="47" t="s">
        <v>1177</v>
      </c>
      <c r="Z54" s="47" t="s">
        <v>1350</v>
      </c>
      <c r="AA54" s="47" t="s">
        <v>1351</v>
      </c>
      <c r="AB54" s="47" t="s">
        <v>1352</v>
      </c>
      <c r="AC54" s="47" t="s">
        <v>1353</v>
      </c>
      <c r="AD54" s="47" t="s">
        <v>68</v>
      </c>
      <c r="AE54" s="47" t="s">
        <v>68</v>
      </c>
      <c r="AF54" s="47" t="s">
        <v>1354</v>
      </c>
    </row>
    <row r="55" spans="1:32" x14ac:dyDescent="0.25">
      <c r="A55" s="47" t="s">
        <v>1266</v>
      </c>
      <c r="B55" s="47" t="s">
        <v>174</v>
      </c>
      <c r="C55" s="47">
        <v>11</v>
      </c>
      <c r="D55" s="47" t="s">
        <v>1355</v>
      </c>
      <c r="E55" s="47">
        <v>11</v>
      </c>
      <c r="F55" s="47" t="s">
        <v>1863</v>
      </c>
      <c r="G55" s="47" t="s">
        <v>815</v>
      </c>
      <c r="H55" s="47" t="s">
        <v>816</v>
      </c>
      <c r="I55" s="47" t="s">
        <v>817</v>
      </c>
      <c r="J55" s="1" t="s">
        <v>920</v>
      </c>
      <c r="K55" s="47">
        <f>VLOOKUP('R2 XCM Prospect'!C55,'Points Table'!A$3:N$43,IF('R2 XCM Prospect'!J55="A Grade / Juniors",5,IF('R2 XCM Prospect'!J55="B Grade",8,IF('R2 XCM Prospect'!J55="C Grade",11,14))))</f>
        <v>330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>
        <v>6</v>
      </c>
      <c r="W55" s="47" t="s">
        <v>279</v>
      </c>
      <c r="X55" s="47" t="s">
        <v>1356</v>
      </c>
      <c r="Y55" s="47" t="s">
        <v>1357</v>
      </c>
      <c r="Z55" s="47" t="s">
        <v>1358</v>
      </c>
      <c r="AA55" s="47" t="s">
        <v>1359</v>
      </c>
      <c r="AB55" s="47" t="s">
        <v>1360</v>
      </c>
      <c r="AC55" s="47" t="s">
        <v>68</v>
      </c>
      <c r="AD55" s="47" t="s">
        <v>68</v>
      </c>
      <c r="AE55" s="47" t="s">
        <v>68</v>
      </c>
      <c r="AF55" s="47" t="s">
        <v>1361</v>
      </c>
    </row>
    <row r="56" spans="1:32" x14ac:dyDescent="0.25">
      <c r="A56" s="47" t="s">
        <v>1266</v>
      </c>
      <c r="B56" s="47" t="s">
        <v>243</v>
      </c>
      <c r="C56" s="47">
        <v>12</v>
      </c>
      <c r="D56" s="47" t="s">
        <v>1362</v>
      </c>
      <c r="E56" s="47">
        <v>5</v>
      </c>
      <c r="F56" s="47" t="s">
        <v>1864</v>
      </c>
      <c r="G56" s="47" t="s">
        <v>815</v>
      </c>
      <c r="H56" s="47" t="s">
        <v>816</v>
      </c>
      <c r="I56" s="47" t="s">
        <v>817</v>
      </c>
      <c r="J56" s="1" t="s">
        <v>920</v>
      </c>
      <c r="K56" s="47">
        <f>VLOOKUP('R2 XCM Prospect'!C56,'Points Table'!A$3:N$43,IF('R2 XCM Prospect'!J56="A Grade / Juniors",5,IF('R2 XCM Prospect'!J56="B Grade",8,IF('R2 XCM Prospect'!J56="C Grade",11,14))))</f>
        <v>320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>
        <v>4</v>
      </c>
      <c r="W56" s="47" t="s">
        <v>1363</v>
      </c>
      <c r="X56" s="47" t="s">
        <v>1364</v>
      </c>
      <c r="Y56" s="47" t="s">
        <v>1365</v>
      </c>
      <c r="Z56" s="47" t="s">
        <v>1366</v>
      </c>
      <c r="AA56" s="47" t="s">
        <v>68</v>
      </c>
      <c r="AB56" s="47" t="s">
        <v>68</v>
      </c>
      <c r="AC56" s="47" t="s">
        <v>68</v>
      </c>
      <c r="AD56" s="47" t="s">
        <v>68</v>
      </c>
      <c r="AE56" s="47" t="s">
        <v>68</v>
      </c>
      <c r="AF56" s="47" t="s">
        <v>1367</v>
      </c>
    </row>
    <row r="57" spans="1:32" x14ac:dyDescent="0.25">
      <c r="A57" s="47" t="s">
        <v>1266</v>
      </c>
      <c r="B57" s="47" t="s">
        <v>152</v>
      </c>
      <c r="C57" s="47">
        <v>13</v>
      </c>
      <c r="D57" s="47" t="s">
        <v>1368</v>
      </c>
      <c r="E57" s="47">
        <v>7</v>
      </c>
      <c r="F57" s="47" t="s">
        <v>845</v>
      </c>
      <c r="G57" s="47" t="s">
        <v>815</v>
      </c>
      <c r="H57" s="47" t="s">
        <v>816</v>
      </c>
      <c r="I57" s="47" t="s">
        <v>817</v>
      </c>
      <c r="J57" s="1" t="s">
        <v>920</v>
      </c>
      <c r="K57" s="47">
        <f>VLOOKUP('R2 XCM Prospect'!C57,'Points Table'!A$3:N$43,IF('R2 XCM Prospect'!J57="A Grade / Juniors",5,IF('R2 XCM Prospect'!J57="B Grade",8,IF('R2 XCM Prospect'!J57="C Grade",11,14))))</f>
        <v>310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>
        <v>5</v>
      </c>
      <c r="W57" s="47" t="s">
        <v>1369</v>
      </c>
      <c r="X57" s="47" t="s">
        <v>1370</v>
      </c>
      <c r="Y57" s="47" t="s">
        <v>1371</v>
      </c>
      <c r="Z57" s="47" t="s">
        <v>1372</v>
      </c>
      <c r="AA57" s="47" t="s">
        <v>1373</v>
      </c>
      <c r="AB57" s="47" t="s">
        <v>68</v>
      </c>
      <c r="AC57" s="47" t="s">
        <v>68</v>
      </c>
      <c r="AD57" s="47" t="s">
        <v>68</v>
      </c>
      <c r="AE57" s="47" t="s">
        <v>68</v>
      </c>
      <c r="AF57" s="47" t="s">
        <v>1374</v>
      </c>
    </row>
    <row r="58" spans="1:32" x14ac:dyDescent="0.25">
      <c r="A58" s="47" t="s">
        <v>1266</v>
      </c>
      <c r="B58" s="47" t="s">
        <v>258</v>
      </c>
      <c r="C58" s="47">
        <v>14</v>
      </c>
      <c r="D58" s="47" t="s">
        <v>1375</v>
      </c>
      <c r="E58" s="47">
        <v>15</v>
      </c>
      <c r="F58" s="47" t="s">
        <v>841</v>
      </c>
      <c r="G58" s="47" t="s">
        <v>815</v>
      </c>
      <c r="H58" s="47" t="s">
        <v>816</v>
      </c>
      <c r="I58" s="47" t="s">
        <v>817</v>
      </c>
      <c r="J58" s="1" t="s">
        <v>920</v>
      </c>
      <c r="K58" s="47">
        <f>VLOOKUP('R2 XCM Prospect'!C58,'Points Table'!A$3:N$43,IF('R2 XCM Prospect'!J58="A Grade / Juniors",5,IF('R2 XCM Prospect'!J58="B Grade",8,IF('R2 XCM Prospect'!J58="C Grade",11,14))))</f>
        <v>300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>
        <v>4</v>
      </c>
      <c r="W58" s="47" t="s">
        <v>1376</v>
      </c>
      <c r="X58" s="47" t="s">
        <v>1377</v>
      </c>
      <c r="Y58" s="47" t="s">
        <v>1378</v>
      </c>
      <c r="Z58" s="47" t="s">
        <v>1379</v>
      </c>
      <c r="AA58" s="47" t="s">
        <v>68</v>
      </c>
      <c r="AB58" s="47" t="s">
        <v>68</v>
      </c>
      <c r="AC58" s="47" t="s">
        <v>68</v>
      </c>
      <c r="AD58" s="47" t="s">
        <v>68</v>
      </c>
      <c r="AE58" s="47" t="s">
        <v>68</v>
      </c>
      <c r="AF58" s="47" t="s">
        <v>1380</v>
      </c>
    </row>
    <row r="59" spans="1:32" x14ac:dyDescent="0.25">
      <c r="A59" s="47" t="s">
        <v>1381</v>
      </c>
      <c r="B59" s="47" t="s">
        <v>432</v>
      </c>
      <c r="C59" s="47">
        <v>1</v>
      </c>
      <c r="D59" s="47" t="s">
        <v>1382</v>
      </c>
      <c r="E59" s="47">
        <v>726</v>
      </c>
      <c r="F59" s="47" t="s">
        <v>1865</v>
      </c>
      <c r="G59" s="47" t="s">
        <v>815</v>
      </c>
      <c r="H59" s="47" t="s">
        <v>818</v>
      </c>
      <c r="I59" s="47" t="s">
        <v>817</v>
      </c>
      <c r="J59" s="47" t="s">
        <v>36</v>
      </c>
      <c r="K59" s="47">
        <f>VLOOKUP('R2 XCM Prospect'!C59,'Points Table'!A$3:N$43,IF('R2 XCM Prospect'!J59="A Grade / Juniors",5,IF('R2 XCM Prospect'!J59="B Grade",8,IF('R2 XCM Prospect'!J59="C Grade",11,14))))</f>
        <v>400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>
        <v>7</v>
      </c>
      <c r="W59" s="47" t="s">
        <v>1383</v>
      </c>
      <c r="X59" s="47" t="s">
        <v>1384</v>
      </c>
      <c r="Y59" s="47" t="s">
        <v>1385</v>
      </c>
      <c r="Z59" s="47" t="s">
        <v>1386</v>
      </c>
      <c r="AA59" s="47" t="s">
        <v>1387</v>
      </c>
      <c r="AB59" s="47" t="s">
        <v>394</v>
      </c>
      <c r="AC59" s="47" t="s">
        <v>181</v>
      </c>
      <c r="AD59" s="47" t="s">
        <v>68</v>
      </c>
      <c r="AE59" s="47" t="s">
        <v>68</v>
      </c>
      <c r="AF59" s="47" t="s">
        <v>1388</v>
      </c>
    </row>
    <row r="60" spans="1:32" x14ac:dyDescent="0.25">
      <c r="A60" s="47" t="s">
        <v>1381</v>
      </c>
      <c r="B60" s="47" t="s">
        <v>425</v>
      </c>
      <c r="C60" s="47">
        <v>2</v>
      </c>
      <c r="D60" s="47" t="s">
        <v>1389</v>
      </c>
      <c r="E60" s="47">
        <v>702</v>
      </c>
      <c r="F60" s="47" t="s">
        <v>1866</v>
      </c>
      <c r="G60" s="47" t="s">
        <v>815</v>
      </c>
      <c r="H60" s="47" t="s">
        <v>818</v>
      </c>
      <c r="I60" s="47" t="s">
        <v>817</v>
      </c>
      <c r="J60" s="47" t="s">
        <v>36</v>
      </c>
      <c r="K60" s="47">
        <f>VLOOKUP('R2 XCM Prospect'!C60,'Points Table'!A$3:N$43,IF('R2 XCM Prospect'!J60="A Grade / Juniors",5,IF('R2 XCM Prospect'!J60="B Grade",8,IF('R2 XCM Prospect'!J60="C Grade",11,14))))</f>
        <v>360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>
        <v>7</v>
      </c>
      <c r="W60" s="47" t="s">
        <v>1390</v>
      </c>
      <c r="X60" s="47" t="s">
        <v>1391</v>
      </c>
      <c r="Y60" s="47" t="s">
        <v>1392</v>
      </c>
      <c r="Z60" s="47" t="s">
        <v>1393</v>
      </c>
      <c r="AA60" s="47" t="s">
        <v>1325</v>
      </c>
      <c r="AB60" s="47" t="s">
        <v>1394</v>
      </c>
      <c r="AC60" s="47" t="s">
        <v>1395</v>
      </c>
      <c r="AD60" s="47" t="s">
        <v>68</v>
      </c>
      <c r="AE60" s="47" t="s">
        <v>68</v>
      </c>
      <c r="AF60" s="47" t="s">
        <v>1396</v>
      </c>
    </row>
    <row r="61" spans="1:32" x14ac:dyDescent="0.25">
      <c r="A61" s="47" t="s">
        <v>1381</v>
      </c>
      <c r="B61" s="47" t="s">
        <v>363</v>
      </c>
      <c r="C61" s="47">
        <v>3</v>
      </c>
      <c r="D61" s="47" t="s">
        <v>1397</v>
      </c>
      <c r="E61" s="47">
        <v>723</v>
      </c>
      <c r="F61" s="47" t="s">
        <v>855</v>
      </c>
      <c r="G61" s="47" t="s">
        <v>815</v>
      </c>
      <c r="H61" s="47" t="s">
        <v>818</v>
      </c>
      <c r="I61" s="47" t="s">
        <v>817</v>
      </c>
      <c r="J61" s="47" t="s">
        <v>36</v>
      </c>
      <c r="K61" s="47">
        <f>VLOOKUP('R2 XCM Prospect'!C61,'Points Table'!A$3:N$43,IF('R2 XCM Prospect'!J61="A Grade / Juniors",5,IF('R2 XCM Prospect'!J61="B Grade",8,IF('R2 XCM Prospect'!J61="C Grade",11,14))))</f>
        <v>336</v>
      </c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>
        <v>7</v>
      </c>
      <c r="W61" s="47" t="s">
        <v>1398</v>
      </c>
      <c r="X61" s="47" t="s">
        <v>1399</v>
      </c>
      <c r="Y61" s="47" t="s">
        <v>1400</v>
      </c>
      <c r="Z61" s="47" t="s">
        <v>1401</v>
      </c>
      <c r="AA61" s="47" t="s">
        <v>1402</v>
      </c>
      <c r="AB61" s="47" t="s">
        <v>1403</v>
      </c>
      <c r="AC61" s="47" t="s">
        <v>1404</v>
      </c>
      <c r="AD61" s="47" t="s">
        <v>68</v>
      </c>
      <c r="AE61" s="47" t="s">
        <v>68</v>
      </c>
      <c r="AF61" s="47" t="s">
        <v>1405</v>
      </c>
    </row>
    <row r="62" spans="1:32" x14ac:dyDescent="0.25">
      <c r="A62" s="47" t="s">
        <v>1381</v>
      </c>
      <c r="B62" s="47" t="s">
        <v>353</v>
      </c>
      <c r="C62" s="47">
        <v>4</v>
      </c>
      <c r="D62" s="47" t="s">
        <v>1406</v>
      </c>
      <c r="E62" s="47">
        <v>719</v>
      </c>
      <c r="F62" s="47" t="s">
        <v>1867</v>
      </c>
      <c r="G62" s="47" t="s">
        <v>815</v>
      </c>
      <c r="H62" s="47" t="s">
        <v>818</v>
      </c>
      <c r="I62" s="47" t="s">
        <v>817</v>
      </c>
      <c r="J62" s="47" t="s">
        <v>36</v>
      </c>
      <c r="K62" s="47">
        <f>VLOOKUP('R2 XCM Prospect'!C62,'Points Table'!A$3:N$43,IF('R2 XCM Prospect'!J62="A Grade / Juniors",5,IF('R2 XCM Prospect'!J62="B Grade",8,IF('R2 XCM Prospect'!J62="C Grade",11,14))))</f>
        <v>320</v>
      </c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>
        <v>7</v>
      </c>
      <c r="W62" s="47" t="s">
        <v>1407</v>
      </c>
      <c r="X62" s="47" t="s">
        <v>1408</v>
      </c>
      <c r="Y62" s="47" t="s">
        <v>1409</v>
      </c>
      <c r="Z62" s="47" t="s">
        <v>1410</v>
      </c>
      <c r="AA62" s="47" t="s">
        <v>1411</v>
      </c>
      <c r="AB62" s="47" t="s">
        <v>1412</v>
      </c>
      <c r="AC62" s="47" t="s">
        <v>102</v>
      </c>
      <c r="AD62" s="47" t="s">
        <v>68</v>
      </c>
      <c r="AE62" s="47" t="s">
        <v>68</v>
      </c>
      <c r="AF62" s="47" t="s">
        <v>1413</v>
      </c>
    </row>
    <row r="63" spans="1:32" x14ac:dyDescent="0.25">
      <c r="A63" s="47" t="s">
        <v>1381</v>
      </c>
      <c r="B63" s="47" t="s">
        <v>438</v>
      </c>
      <c r="C63" s="47">
        <v>5</v>
      </c>
      <c r="D63" s="47" t="s">
        <v>1414</v>
      </c>
      <c r="E63" s="47">
        <v>712</v>
      </c>
      <c r="F63" s="47" t="s">
        <v>853</v>
      </c>
      <c r="G63" s="47" t="s">
        <v>815</v>
      </c>
      <c r="H63" s="47" t="s">
        <v>818</v>
      </c>
      <c r="I63" s="47" t="s">
        <v>817</v>
      </c>
      <c r="J63" s="47" t="s">
        <v>36</v>
      </c>
      <c r="K63" s="47">
        <f>VLOOKUP('R2 XCM Prospect'!C63,'Points Table'!A$3:N$43,IF('R2 XCM Prospect'!J63="A Grade / Juniors",5,IF('R2 XCM Prospect'!J63="B Grade",8,IF('R2 XCM Prospect'!J63="C Grade",11,14))))</f>
        <v>312</v>
      </c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>
        <v>7</v>
      </c>
      <c r="W63" s="47" t="s">
        <v>1415</v>
      </c>
      <c r="X63" s="47" t="s">
        <v>977</v>
      </c>
      <c r="Y63" s="47" t="s">
        <v>1416</v>
      </c>
      <c r="Z63" s="47" t="s">
        <v>1417</v>
      </c>
      <c r="AA63" s="47" t="s">
        <v>1418</v>
      </c>
      <c r="AB63" s="47" t="s">
        <v>1419</v>
      </c>
      <c r="AC63" s="47" t="s">
        <v>1420</v>
      </c>
      <c r="AD63" s="47" t="s">
        <v>68</v>
      </c>
      <c r="AE63" s="47" t="s">
        <v>68</v>
      </c>
      <c r="AF63" s="47" t="s">
        <v>1421</v>
      </c>
    </row>
    <row r="64" spans="1:32" x14ac:dyDescent="0.25">
      <c r="A64" s="47" t="s">
        <v>1381</v>
      </c>
      <c r="B64" s="47" t="s">
        <v>314</v>
      </c>
      <c r="C64" s="47">
        <v>6</v>
      </c>
      <c r="D64" s="47" t="s">
        <v>1422</v>
      </c>
      <c r="E64" s="47">
        <v>707</v>
      </c>
      <c r="F64" s="47" t="s">
        <v>861</v>
      </c>
      <c r="G64" s="47" t="s">
        <v>815</v>
      </c>
      <c r="H64" s="47" t="s">
        <v>818</v>
      </c>
      <c r="I64" s="47" t="s">
        <v>817</v>
      </c>
      <c r="J64" s="47" t="s">
        <v>36</v>
      </c>
      <c r="K64" s="47">
        <f>VLOOKUP('R2 XCM Prospect'!C64,'Points Table'!A$3:N$43,IF('R2 XCM Prospect'!J64="A Grade / Juniors",5,IF('R2 XCM Prospect'!J64="B Grade",8,IF('R2 XCM Prospect'!J64="C Grade",11,14))))</f>
        <v>304</v>
      </c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>
        <v>7</v>
      </c>
      <c r="W64" s="47" t="s">
        <v>1423</v>
      </c>
      <c r="X64" s="47" t="s">
        <v>1424</v>
      </c>
      <c r="Y64" s="47" t="s">
        <v>1425</v>
      </c>
      <c r="Z64" s="47" t="s">
        <v>1426</v>
      </c>
      <c r="AA64" s="47" t="s">
        <v>1427</v>
      </c>
      <c r="AB64" s="47" t="s">
        <v>1428</v>
      </c>
      <c r="AC64" s="47" t="s">
        <v>1429</v>
      </c>
      <c r="AD64" s="47" t="s">
        <v>68</v>
      </c>
      <c r="AE64" s="47" t="s">
        <v>68</v>
      </c>
      <c r="AF64" s="47" t="s">
        <v>1430</v>
      </c>
    </row>
    <row r="65" spans="1:32" x14ac:dyDescent="0.25">
      <c r="A65" s="47" t="s">
        <v>1381</v>
      </c>
      <c r="B65" s="47" t="s">
        <v>295</v>
      </c>
      <c r="C65" s="47">
        <v>7</v>
      </c>
      <c r="D65" s="47" t="s">
        <v>1431</v>
      </c>
      <c r="E65" s="47">
        <v>701</v>
      </c>
      <c r="F65" s="47" t="s">
        <v>865</v>
      </c>
      <c r="G65" s="47" t="s">
        <v>815</v>
      </c>
      <c r="H65" s="47" t="s">
        <v>818</v>
      </c>
      <c r="I65" s="47" t="s">
        <v>817</v>
      </c>
      <c r="J65" s="47" t="s">
        <v>36</v>
      </c>
      <c r="K65" s="47">
        <f>VLOOKUP('R2 XCM Prospect'!C65,'Points Table'!A$3:N$43,IF('R2 XCM Prospect'!J65="A Grade / Juniors",5,IF('R2 XCM Prospect'!J65="B Grade",8,IF('R2 XCM Prospect'!J65="C Grade",11,14))))</f>
        <v>296</v>
      </c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>
        <v>7</v>
      </c>
      <c r="W65" s="47" t="s">
        <v>1432</v>
      </c>
      <c r="X65" s="47" t="s">
        <v>470</v>
      </c>
      <c r="Y65" s="47" t="s">
        <v>1433</v>
      </c>
      <c r="Z65" s="47" t="s">
        <v>1434</v>
      </c>
      <c r="AA65" s="47" t="s">
        <v>1435</v>
      </c>
      <c r="AB65" s="47" t="s">
        <v>1436</v>
      </c>
      <c r="AC65" s="47" t="s">
        <v>1437</v>
      </c>
      <c r="AD65" s="47" t="s">
        <v>68</v>
      </c>
      <c r="AE65" s="47" t="s">
        <v>68</v>
      </c>
      <c r="AF65" s="47" t="s">
        <v>1438</v>
      </c>
    </row>
    <row r="66" spans="1:32" x14ac:dyDescent="0.25">
      <c r="A66" s="47" t="s">
        <v>1381</v>
      </c>
      <c r="B66" s="47" t="s">
        <v>409</v>
      </c>
      <c r="C66" s="47">
        <v>8</v>
      </c>
      <c r="D66" s="47" t="s">
        <v>1439</v>
      </c>
      <c r="E66" s="47">
        <v>714</v>
      </c>
      <c r="F66" s="47" t="s">
        <v>867</v>
      </c>
      <c r="G66" s="47" t="s">
        <v>815</v>
      </c>
      <c r="H66" s="47" t="s">
        <v>818</v>
      </c>
      <c r="I66" s="47" t="s">
        <v>817</v>
      </c>
      <c r="J66" s="47" t="s">
        <v>36</v>
      </c>
      <c r="K66" s="47">
        <f>VLOOKUP('R2 XCM Prospect'!C66,'Points Table'!A$3:N$43,IF('R2 XCM Prospect'!J66="A Grade / Juniors",5,IF('R2 XCM Prospect'!J66="B Grade",8,IF('R2 XCM Prospect'!J66="C Grade",11,14))))</f>
        <v>288</v>
      </c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>
        <v>7</v>
      </c>
      <c r="W66" s="47" t="s">
        <v>1440</v>
      </c>
      <c r="X66" s="47" t="s">
        <v>1441</v>
      </c>
      <c r="Y66" s="47" t="s">
        <v>1442</v>
      </c>
      <c r="Z66" s="47" t="s">
        <v>1443</v>
      </c>
      <c r="AA66" s="47" t="s">
        <v>1444</v>
      </c>
      <c r="AB66" s="47" t="s">
        <v>110</v>
      </c>
      <c r="AC66" s="47" t="s">
        <v>1445</v>
      </c>
      <c r="AD66" s="47" t="s">
        <v>68</v>
      </c>
      <c r="AE66" s="47" t="s">
        <v>68</v>
      </c>
      <c r="AF66" s="47" t="s">
        <v>1438</v>
      </c>
    </row>
    <row r="67" spans="1:32" x14ac:dyDescent="0.25">
      <c r="A67" s="47" t="s">
        <v>1381</v>
      </c>
      <c r="B67" s="47" t="s">
        <v>275</v>
      </c>
      <c r="C67" s="47">
        <v>9</v>
      </c>
      <c r="D67" s="47" t="s">
        <v>1446</v>
      </c>
      <c r="E67" s="47">
        <v>720</v>
      </c>
      <c r="F67" s="47" t="s">
        <v>859</v>
      </c>
      <c r="G67" s="47" t="s">
        <v>815</v>
      </c>
      <c r="H67" s="47" t="s">
        <v>818</v>
      </c>
      <c r="I67" s="47" t="s">
        <v>817</v>
      </c>
      <c r="J67" s="47" t="s">
        <v>36</v>
      </c>
      <c r="K67" s="47">
        <f>VLOOKUP('R2 XCM Prospect'!C67,'Points Table'!A$3:N$43,IF('R2 XCM Prospect'!J67="A Grade / Juniors",5,IF('R2 XCM Prospect'!J67="B Grade",8,IF('R2 XCM Prospect'!J67="C Grade",11,14))))</f>
        <v>280</v>
      </c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>
        <v>7</v>
      </c>
      <c r="W67" s="47" t="s">
        <v>1447</v>
      </c>
      <c r="X67" s="47" t="s">
        <v>1448</v>
      </c>
      <c r="Y67" s="47" t="s">
        <v>1449</v>
      </c>
      <c r="Z67" s="47" t="s">
        <v>1450</v>
      </c>
      <c r="AA67" s="47" t="s">
        <v>1451</v>
      </c>
      <c r="AB67" s="47" t="s">
        <v>1452</v>
      </c>
      <c r="AC67" s="47" t="s">
        <v>1453</v>
      </c>
      <c r="AD67" s="47" t="s">
        <v>68</v>
      </c>
      <c r="AE67" s="47" t="s">
        <v>68</v>
      </c>
      <c r="AF67" s="47" t="s">
        <v>1454</v>
      </c>
    </row>
    <row r="68" spans="1:32" x14ac:dyDescent="0.25">
      <c r="A68" s="47" t="s">
        <v>1381</v>
      </c>
      <c r="B68" s="47" t="s">
        <v>333</v>
      </c>
      <c r="C68" s="47">
        <v>10</v>
      </c>
      <c r="D68" s="47" t="s">
        <v>1455</v>
      </c>
      <c r="E68" s="47">
        <v>705</v>
      </c>
      <c r="F68" s="47" t="s">
        <v>1868</v>
      </c>
      <c r="G68" s="47" t="s">
        <v>815</v>
      </c>
      <c r="H68" s="47" t="s">
        <v>818</v>
      </c>
      <c r="I68" s="47" t="s">
        <v>817</v>
      </c>
      <c r="J68" s="47" t="s">
        <v>36</v>
      </c>
      <c r="K68" s="47">
        <f>VLOOKUP('R2 XCM Prospect'!C68,'Points Table'!A$3:N$43,IF('R2 XCM Prospect'!J68="A Grade / Juniors",5,IF('R2 XCM Prospect'!J68="B Grade",8,IF('R2 XCM Prospect'!J68="C Grade",11,14))))</f>
        <v>272</v>
      </c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>
        <v>7</v>
      </c>
      <c r="W68" s="47" t="s">
        <v>1456</v>
      </c>
      <c r="X68" s="47" t="s">
        <v>1295</v>
      </c>
      <c r="Y68" s="47" t="s">
        <v>1457</v>
      </c>
      <c r="Z68" s="47" t="s">
        <v>1458</v>
      </c>
      <c r="AA68" s="47" t="s">
        <v>1459</v>
      </c>
      <c r="AB68" s="47" t="s">
        <v>1460</v>
      </c>
      <c r="AC68" s="47" t="s">
        <v>1461</v>
      </c>
      <c r="AD68" s="47" t="s">
        <v>68</v>
      </c>
      <c r="AE68" s="47" t="s">
        <v>68</v>
      </c>
      <c r="AF68" s="47" t="s">
        <v>1462</v>
      </c>
    </row>
    <row r="69" spans="1:32" x14ac:dyDescent="0.25">
      <c r="A69" s="47" t="s">
        <v>1381</v>
      </c>
      <c r="B69" s="47" t="s">
        <v>343</v>
      </c>
      <c r="C69" s="47">
        <v>11</v>
      </c>
      <c r="D69" s="47" t="s">
        <v>1463</v>
      </c>
      <c r="E69" s="47">
        <v>717</v>
      </c>
      <c r="F69" s="47" t="s">
        <v>1869</v>
      </c>
      <c r="G69" s="47" t="s">
        <v>815</v>
      </c>
      <c r="H69" s="47" t="s">
        <v>818</v>
      </c>
      <c r="I69" s="47" t="s">
        <v>817</v>
      </c>
      <c r="J69" s="47" t="s">
        <v>36</v>
      </c>
      <c r="K69" s="47">
        <f>VLOOKUP('R2 XCM Prospect'!C69,'Points Table'!A$3:N$43,IF('R2 XCM Prospect'!J69="A Grade / Juniors",5,IF('R2 XCM Prospect'!J69="B Grade",8,IF('R2 XCM Prospect'!J69="C Grade",11,14))))</f>
        <v>264</v>
      </c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>
        <v>6</v>
      </c>
      <c r="W69" s="47" t="s">
        <v>1464</v>
      </c>
      <c r="X69" s="47" t="s">
        <v>1465</v>
      </c>
      <c r="Y69" s="47" t="s">
        <v>1466</v>
      </c>
      <c r="Z69" s="47" t="s">
        <v>1467</v>
      </c>
      <c r="AA69" s="47" t="s">
        <v>1418</v>
      </c>
      <c r="AB69" s="47" t="s">
        <v>1468</v>
      </c>
      <c r="AC69" s="47" t="s">
        <v>68</v>
      </c>
      <c r="AD69" s="47" t="s">
        <v>68</v>
      </c>
      <c r="AE69" s="47" t="s">
        <v>68</v>
      </c>
      <c r="AF69" s="47" t="s">
        <v>1469</v>
      </c>
    </row>
    <row r="70" spans="1:32" x14ac:dyDescent="0.25">
      <c r="A70" s="47" t="s">
        <v>1381</v>
      </c>
      <c r="B70" s="47" t="s">
        <v>285</v>
      </c>
      <c r="C70" s="47">
        <v>12</v>
      </c>
      <c r="D70" s="47" t="s">
        <v>1470</v>
      </c>
      <c r="E70" s="47">
        <v>721</v>
      </c>
      <c r="F70" s="47" t="s">
        <v>1870</v>
      </c>
      <c r="G70" s="47" t="s">
        <v>815</v>
      </c>
      <c r="H70" s="47" t="s">
        <v>818</v>
      </c>
      <c r="I70" s="47" t="s">
        <v>817</v>
      </c>
      <c r="J70" s="47" t="s">
        <v>36</v>
      </c>
      <c r="K70" s="47">
        <f>VLOOKUP('R2 XCM Prospect'!C70,'Points Table'!A$3:N$43,IF('R2 XCM Prospect'!J70="A Grade / Juniors",5,IF('R2 XCM Prospect'!J70="B Grade",8,IF('R2 XCM Prospect'!J70="C Grade",11,14))))</f>
        <v>256</v>
      </c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>
        <v>6</v>
      </c>
      <c r="W70" s="47" t="s">
        <v>1471</v>
      </c>
      <c r="X70" s="47" t="s">
        <v>1472</v>
      </c>
      <c r="Y70" s="47" t="s">
        <v>1473</v>
      </c>
      <c r="Z70" s="47" t="s">
        <v>1474</v>
      </c>
      <c r="AA70" s="47" t="s">
        <v>1475</v>
      </c>
      <c r="AB70" s="47" t="s">
        <v>589</v>
      </c>
      <c r="AC70" s="47" t="s">
        <v>68</v>
      </c>
      <c r="AD70" s="47" t="s">
        <v>68</v>
      </c>
      <c r="AE70" s="47" t="s">
        <v>68</v>
      </c>
      <c r="AF70" s="47" t="s">
        <v>1476</v>
      </c>
    </row>
    <row r="71" spans="1:32" x14ac:dyDescent="0.25">
      <c r="A71" s="47" t="s">
        <v>1381</v>
      </c>
      <c r="B71" s="47" t="s">
        <v>382</v>
      </c>
      <c r="C71" s="47">
        <v>13</v>
      </c>
      <c r="D71" s="47" t="s">
        <v>1477</v>
      </c>
      <c r="E71" s="47">
        <v>718</v>
      </c>
      <c r="F71" s="47" t="s">
        <v>1871</v>
      </c>
      <c r="G71" s="47" t="s">
        <v>815</v>
      </c>
      <c r="H71" s="47" t="s">
        <v>818</v>
      </c>
      <c r="I71" s="47" t="s">
        <v>817</v>
      </c>
      <c r="J71" s="47" t="s">
        <v>36</v>
      </c>
      <c r="K71" s="47">
        <f>VLOOKUP('R2 XCM Prospect'!C71,'Points Table'!A$3:N$43,IF('R2 XCM Prospect'!J71="A Grade / Juniors",5,IF('R2 XCM Prospect'!J71="B Grade",8,IF('R2 XCM Prospect'!J71="C Grade",11,14))))</f>
        <v>248</v>
      </c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>
        <v>6</v>
      </c>
      <c r="W71" s="47" t="s">
        <v>1478</v>
      </c>
      <c r="X71" s="47" t="s">
        <v>1479</v>
      </c>
      <c r="Y71" s="47" t="s">
        <v>1480</v>
      </c>
      <c r="Z71" s="47" t="s">
        <v>1481</v>
      </c>
      <c r="AA71" s="47" t="s">
        <v>1482</v>
      </c>
      <c r="AB71" s="47" t="s">
        <v>1483</v>
      </c>
      <c r="AC71" s="47" t="s">
        <v>68</v>
      </c>
      <c r="AD71" s="47" t="s">
        <v>68</v>
      </c>
      <c r="AE71" s="47" t="s">
        <v>68</v>
      </c>
      <c r="AF71" s="47" t="s">
        <v>1484</v>
      </c>
    </row>
    <row r="72" spans="1:32" x14ac:dyDescent="0.25">
      <c r="A72" s="47" t="s">
        <v>1381</v>
      </c>
      <c r="B72" s="47" t="s">
        <v>1485</v>
      </c>
      <c r="C72" s="47">
        <v>14</v>
      </c>
      <c r="D72" s="47" t="s">
        <v>1486</v>
      </c>
      <c r="E72" s="47">
        <v>722</v>
      </c>
      <c r="F72" s="47" t="s">
        <v>1872</v>
      </c>
      <c r="G72" s="47" t="s">
        <v>815</v>
      </c>
      <c r="H72" s="47" t="s">
        <v>818</v>
      </c>
      <c r="I72" s="47" t="s">
        <v>817</v>
      </c>
      <c r="J72" s="47" t="s">
        <v>36</v>
      </c>
      <c r="K72" s="47">
        <f>VLOOKUP('R2 XCM Prospect'!C72,'Points Table'!A$3:N$43,IF('R2 XCM Prospect'!J72="A Grade / Juniors",5,IF('R2 XCM Prospect'!J72="B Grade",8,IF('R2 XCM Prospect'!J72="C Grade",11,14))))</f>
        <v>240</v>
      </c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>
        <v>6</v>
      </c>
      <c r="W72" s="47" t="s">
        <v>1487</v>
      </c>
      <c r="X72" s="47" t="s">
        <v>1488</v>
      </c>
      <c r="Y72" s="47" t="s">
        <v>1489</v>
      </c>
      <c r="Z72" s="47" t="s">
        <v>1490</v>
      </c>
      <c r="AA72" s="47" t="s">
        <v>1491</v>
      </c>
      <c r="AB72" s="47" t="s">
        <v>1492</v>
      </c>
      <c r="AC72" s="47" t="s">
        <v>68</v>
      </c>
      <c r="AD72" s="47" t="s">
        <v>68</v>
      </c>
      <c r="AE72" s="47" t="s">
        <v>68</v>
      </c>
      <c r="AF72" s="47" t="s">
        <v>1493</v>
      </c>
    </row>
    <row r="73" spans="1:32" x14ac:dyDescent="0.25">
      <c r="A73" s="47" t="s">
        <v>1381</v>
      </c>
      <c r="B73" s="47" t="s">
        <v>265</v>
      </c>
      <c r="C73" s="47">
        <v>15</v>
      </c>
      <c r="D73" s="47" t="s">
        <v>1494</v>
      </c>
      <c r="E73" s="47">
        <v>708</v>
      </c>
      <c r="F73" s="47" t="s">
        <v>851</v>
      </c>
      <c r="G73" s="47" t="s">
        <v>815</v>
      </c>
      <c r="H73" s="47" t="s">
        <v>818</v>
      </c>
      <c r="I73" s="47" t="s">
        <v>817</v>
      </c>
      <c r="J73" s="47" t="s">
        <v>36</v>
      </c>
      <c r="K73" s="47">
        <f>VLOOKUP('R2 XCM Prospect'!C73,'Points Table'!A$3:N$43,IF('R2 XCM Prospect'!J73="A Grade / Juniors",5,IF('R2 XCM Prospect'!J73="B Grade",8,IF('R2 XCM Prospect'!J73="C Grade",11,14))))</f>
        <v>232</v>
      </c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>
        <v>6</v>
      </c>
      <c r="W73" s="47" t="s">
        <v>1495</v>
      </c>
      <c r="X73" s="47" t="s">
        <v>1496</v>
      </c>
      <c r="Y73" s="47" t="s">
        <v>1497</v>
      </c>
      <c r="Z73" s="47" t="s">
        <v>1498</v>
      </c>
      <c r="AA73" s="47" t="s">
        <v>1499</v>
      </c>
      <c r="AB73" s="47" t="s">
        <v>1500</v>
      </c>
      <c r="AC73" s="47" t="s">
        <v>68</v>
      </c>
      <c r="AD73" s="47" t="s">
        <v>68</v>
      </c>
      <c r="AE73" s="47" t="s">
        <v>68</v>
      </c>
      <c r="AF73" s="47" t="s">
        <v>1501</v>
      </c>
    </row>
    <row r="74" spans="1:32" x14ac:dyDescent="0.25">
      <c r="A74" s="47" t="s">
        <v>1381</v>
      </c>
      <c r="B74" s="47" t="s">
        <v>373</v>
      </c>
      <c r="C74" s="47">
        <v>16</v>
      </c>
      <c r="D74" s="47" t="s">
        <v>1502</v>
      </c>
      <c r="E74" s="47">
        <v>710</v>
      </c>
      <c r="F74" s="47" t="s">
        <v>1873</v>
      </c>
      <c r="G74" s="47" t="s">
        <v>815</v>
      </c>
      <c r="H74" s="47" t="s">
        <v>818</v>
      </c>
      <c r="I74" s="47" t="s">
        <v>817</v>
      </c>
      <c r="J74" s="47" t="s">
        <v>36</v>
      </c>
      <c r="K74" s="47">
        <f>VLOOKUP('R2 XCM Prospect'!C74,'Points Table'!A$3:N$43,IF('R2 XCM Prospect'!J74="A Grade / Juniors",5,IF('R2 XCM Prospect'!J74="B Grade",8,IF('R2 XCM Prospect'!J74="C Grade",11,14))))</f>
        <v>224</v>
      </c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>
        <v>6</v>
      </c>
      <c r="W74" s="47" t="s">
        <v>1503</v>
      </c>
      <c r="X74" s="47" t="s">
        <v>1504</v>
      </c>
      <c r="Y74" s="47" t="s">
        <v>1505</v>
      </c>
      <c r="Z74" s="47" t="s">
        <v>1506</v>
      </c>
      <c r="AA74" s="47" t="s">
        <v>1507</v>
      </c>
      <c r="AB74" s="47" t="s">
        <v>1508</v>
      </c>
      <c r="AC74" s="47" t="s">
        <v>68</v>
      </c>
      <c r="AD74" s="47" t="s">
        <v>68</v>
      </c>
      <c r="AE74" s="47" t="s">
        <v>68</v>
      </c>
      <c r="AF74" s="47" t="s">
        <v>1509</v>
      </c>
    </row>
    <row r="75" spans="1:32" x14ac:dyDescent="0.25">
      <c r="A75" s="47" t="s">
        <v>1381</v>
      </c>
      <c r="B75" s="47" t="s">
        <v>323</v>
      </c>
      <c r="C75" s="47">
        <v>17</v>
      </c>
      <c r="D75" s="47" t="s">
        <v>1510</v>
      </c>
      <c r="E75" s="47">
        <v>715</v>
      </c>
      <c r="F75" s="47" t="s">
        <v>1874</v>
      </c>
      <c r="G75" s="47" t="s">
        <v>815</v>
      </c>
      <c r="H75" s="47" t="s">
        <v>818</v>
      </c>
      <c r="I75" s="47" t="s">
        <v>817</v>
      </c>
      <c r="J75" s="47" t="s">
        <v>36</v>
      </c>
      <c r="K75" s="47">
        <f>VLOOKUP('R2 XCM Prospect'!C75,'Points Table'!A$3:N$43,IF('R2 XCM Prospect'!J75="A Grade / Juniors",5,IF('R2 XCM Prospect'!J75="B Grade",8,IF('R2 XCM Prospect'!J75="C Grade",11,14))))</f>
        <v>216</v>
      </c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>
        <v>6</v>
      </c>
      <c r="W75" s="47" t="s">
        <v>1511</v>
      </c>
      <c r="X75" s="47" t="s">
        <v>1512</v>
      </c>
      <c r="Y75" s="47" t="s">
        <v>1513</v>
      </c>
      <c r="Z75" s="47" t="s">
        <v>1514</v>
      </c>
      <c r="AA75" s="47" t="s">
        <v>1515</v>
      </c>
      <c r="AB75" s="47" t="s">
        <v>1516</v>
      </c>
      <c r="AC75" s="47" t="s">
        <v>68</v>
      </c>
      <c r="AD75" s="47" t="s">
        <v>68</v>
      </c>
      <c r="AE75" s="47" t="s">
        <v>68</v>
      </c>
      <c r="AF75" s="47" t="s">
        <v>1517</v>
      </c>
    </row>
    <row r="76" spans="1:32" x14ac:dyDescent="0.25">
      <c r="A76" s="47" t="s">
        <v>1381</v>
      </c>
      <c r="B76" s="47" t="s">
        <v>391</v>
      </c>
      <c r="C76" s="47">
        <v>18</v>
      </c>
      <c r="D76" s="47" t="s">
        <v>1518</v>
      </c>
      <c r="E76" s="47">
        <v>716</v>
      </c>
      <c r="F76" s="47" t="s">
        <v>1875</v>
      </c>
      <c r="G76" s="47" t="s">
        <v>815</v>
      </c>
      <c r="H76" s="47" t="s">
        <v>818</v>
      </c>
      <c r="I76" s="47" t="s">
        <v>817</v>
      </c>
      <c r="J76" s="47" t="s">
        <v>36</v>
      </c>
      <c r="K76" s="47">
        <f>VLOOKUP('R2 XCM Prospect'!C76,'Points Table'!A$3:N$43,IF('R2 XCM Prospect'!J76="A Grade / Juniors",5,IF('R2 XCM Prospect'!J76="B Grade",8,IF('R2 XCM Prospect'!J76="C Grade",11,14))))</f>
        <v>208</v>
      </c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>
        <v>5</v>
      </c>
      <c r="W76" s="47" t="s">
        <v>1519</v>
      </c>
      <c r="X76" s="47" t="s">
        <v>1520</v>
      </c>
      <c r="Y76" s="47" t="s">
        <v>1521</v>
      </c>
      <c r="Z76" s="47" t="s">
        <v>1522</v>
      </c>
      <c r="AA76" s="47" t="s">
        <v>1523</v>
      </c>
      <c r="AB76" s="47" t="s">
        <v>68</v>
      </c>
      <c r="AC76" s="47" t="s">
        <v>68</v>
      </c>
      <c r="AD76" s="47" t="s">
        <v>68</v>
      </c>
      <c r="AE76" s="47" t="s">
        <v>68</v>
      </c>
      <c r="AF76" s="47" t="s">
        <v>1524</v>
      </c>
    </row>
    <row r="77" spans="1:32" x14ac:dyDescent="0.25">
      <c r="A77" s="47" t="s">
        <v>1381</v>
      </c>
      <c r="B77" s="47" t="s">
        <v>417</v>
      </c>
      <c r="C77" s="47">
        <v>19</v>
      </c>
      <c r="D77" s="47" t="s">
        <v>1525</v>
      </c>
      <c r="E77" s="47">
        <v>704</v>
      </c>
      <c r="F77" s="47" t="s">
        <v>852</v>
      </c>
      <c r="G77" s="47" t="s">
        <v>815</v>
      </c>
      <c r="H77" s="47" t="s">
        <v>818</v>
      </c>
      <c r="I77" s="47" t="s">
        <v>817</v>
      </c>
      <c r="J77" s="47" t="s">
        <v>36</v>
      </c>
      <c r="K77" s="47">
        <f>VLOOKUP('R2 XCM Prospect'!C77,'Points Table'!A$3:N$43,IF('R2 XCM Prospect'!J77="A Grade / Juniors",5,IF('R2 XCM Prospect'!J77="B Grade",8,IF('R2 XCM Prospect'!J77="C Grade",11,14))))</f>
        <v>200</v>
      </c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>
        <v>5</v>
      </c>
      <c r="W77" s="47" t="s">
        <v>1526</v>
      </c>
      <c r="X77" s="47" t="s">
        <v>1527</v>
      </c>
      <c r="Y77" s="47" t="s">
        <v>1528</v>
      </c>
      <c r="Z77" s="47" t="s">
        <v>1529</v>
      </c>
      <c r="AA77" s="47" t="s">
        <v>1530</v>
      </c>
      <c r="AB77" s="47" t="s">
        <v>68</v>
      </c>
      <c r="AC77" s="47" t="s">
        <v>68</v>
      </c>
      <c r="AD77" s="47" t="s">
        <v>68</v>
      </c>
      <c r="AE77" s="47" t="s">
        <v>68</v>
      </c>
      <c r="AF77" s="47" t="s">
        <v>1531</v>
      </c>
    </row>
    <row r="78" spans="1:32" x14ac:dyDescent="0.25">
      <c r="A78" s="47" t="s">
        <v>1381</v>
      </c>
      <c r="B78" s="47" t="s">
        <v>304</v>
      </c>
      <c r="C78" s="47">
        <v>20</v>
      </c>
      <c r="D78" s="47" t="s">
        <v>1532</v>
      </c>
      <c r="E78" s="47">
        <v>713</v>
      </c>
      <c r="F78" s="47" t="s">
        <v>1876</v>
      </c>
      <c r="G78" s="47" t="s">
        <v>815</v>
      </c>
      <c r="H78" s="47" t="s">
        <v>818</v>
      </c>
      <c r="I78" s="47" t="s">
        <v>817</v>
      </c>
      <c r="J78" s="47" t="s">
        <v>36</v>
      </c>
      <c r="K78" s="47">
        <f>VLOOKUP('R2 XCM Prospect'!C78,'Points Table'!A$3:N$43,IF('R2 XCM Prospect'!J78="A Grade / Juniors",5,IF('R2 XCM Prospect'!J78="B Grade",8,IF('R2 XCM Prospect'!J78="C Grade",11,14))))</f>
        <v>196</v>
      </c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>
        <v>5</v>
      </c>
      <c r="W78" s="47" t="s">
        <v>1533</v>
      </c>
      <c r="X78" s="47" t="s">
        <v>1534</v>
      </c>
      <c r="Y78" s="47" t="s">
        <v>1535</v>
      </c>
      <c r="Z78" s="47" t="s">
        <v>1536</v>
      </c>
      <c r="AA78" s="47" t="s">
        <v>1537</v>
      </c>
      <c r="AB78" s="47" t="s">
        <v>68</v>
      </c>
      <c r="AC78" s="47" t="s">
        <v>68</v>
      </c>
      <c r="AD78" s="47" t="s">
        <v>68</v>
      </c>
      <c r="AE78" s="47" t="s">
        <v>68</v>
      </c>
      <c r="AF78" s="47" t="s">
        <v>1538</v>
      </c>
    </row>
    <row r="79" spans="1:32" x14ac:dyDescent="0.25">
      <c r="A79" s="47" t="s">
        <v>1381</v>
      </c>
      <c r="B79" s="47" t="s">
        <v>400</v>
      </c>
      <c r="C79" s="47">
        <v>21</v>
      </c>
      <c r="D79" s="47" t="s">
        <v>1539</v>
      </c>
      <c r="E79" s="47">
        <v>711</v>
      </c>
      <c r="F79" s="47" t="s">
        <v>1877</v>
      </c>
      <c r="G79" s="47" t="s">
        <v>815</v>
      </c>
      <c r="H79" s="47" t="s">
        <v>818</v>
      </c>
      <c r="I79" s="47" t="s">
        <v>817</v>
      </c>
      <c r="J79" s="47" t="s">
        <v>36</v>
      </c>
      <c r="K79" s="47">
        <f>VLOOKUP('R2 XCM Prospect'!C79,'Points Table'!A$3:N$43,IF('R2 XCM Prospect'!J79="A Grade / Juniors",5,IF('R2 XCM Prospect'!J79="B Grade",8,IF('R2 XCM Prospect'!J79="C Grade",11,14))))</f>
        <v>192</v>
      </c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>
        <v>5</v>
      </c>
      <c r="W79" s="47" t="s">
        <v>1540</v>
      </c>
      <c r="X79" s="47" t="s">
        <v>1541</v>
      </c>
      <c r="Y79" s="47" t="s">
        <v>1542</v>
      </c>
      <c r="Z79" s="47" t="s">
        <v>1543</v>
      </c>
      <c r="AA79" s="47" t="s">
        <v>1544</v>
      </c>
      <c r="AB79" s="47" t="s">
        <v>68</v>
      </c>
      <c r="AC79" s="47" t="s">
        <v>68</v>
      </c>
      <c r="AD79" s="47" t="s">
        <v>68</v>
      </c>
      <c r="AE79" s="47" t="s">
        <v>68</v>
      </c>
      <c r="AF79" s="47" t="s">
        <v>1545</v>
      </c>
    </row>
    <row r="80" spans="1:32" x14ac:dyDescent="0.25">
      <c r="A80" s="47" t="s">
        <v>1381</v>
      </c>
      <c r="B80" s="47" t="s">
        <v>1546</v>
      </c>
      <c r="C80" s="47">
        <v>22</v>
      </c>
      <c r="D80" s="47" t="s">
        <v>1547</v>
      </c>
      <c r="E80" s="47">
        <v>709</v>
      </c>
      <c r="F80" s="47" t="s">
        <v>1878</v>
      </c>
      <c r="G80" s="47" t="s">
        <v>815</v>
      </c>
      <c r="H80" s="47" t="s">
        <v>818</v>
      </c>
      <c r="I80" s="47" t="s">
        <v>817</v>
      </c>
      <c r="J80" s="47" t="s">
        <v>36</v>
      </c>
      <c r="K80" s="47">
        <f>VLOOKUP('R2 XCM Prospect'!C80,'Points Table'!A$3:N$43,IF('R2 XCM Prospect'!J80="A Grade / Juniors",5,IF('R2 XCM Prospect'!J80="B Grade",8,IF('R2 XCM Prospect'!J80="C Grade",11,14))))</f>
        <v>188</v>
      </c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>
        <v>4</v>
      </c>
      <c r="W80" s="47" t="s">
        <v>1548</v>
      </c>
      <c r="X80" s="47" t="s">
        <v>1549</v>
      </c>
      <c r="Y80" s="47" t="s">
        <v>1550</v>
      </c>
      <c r="Z80" s="47" t="s">
        <v>1551</v>
      </c>
      <c r="AA80" s="47" t="s">
        <v>68</v>
      </c>
      <c r="AB80" s="47" t="s">
        <v>68</v>
      </c>
      <c r="AC80" s="47" t="s">
        <v>68</v>
      </c>
      <c r="AD80" s="47" t="s">
        <v>68</v>
      </c>
      <c r="AE80" s="47" t="s">
        <v>68</v>
      </c>
      <c r="AF80" s="47" t="s">
        <v>1552</v>
      </c>
    </row>
    <row r="81" spans="1:32" x14ac:dyDescent="0.25">
      <c r="A81" s="47" t="s">
        <v>1553</v>
      </c>
      <c r="B81" s="47" t="s">
        <v>533</v>
      </c>
      <c r="C81" s="47">
        <v>1</v>
      </c>
      <c r="D81" s="47" t="s">
        <v>1554</v>
      </c>
      <c r="E81" s="47">
        <v>208</v>
      </c>
      <c r="F81" s="47" t="s">
        <v>1879</v>
      </c>
      <c r="G81" s="47" t="s">
        <v>815</v>
      </c>
      <c r="H81" s="47" t="s">
        <v>819</v>
      </c>
      <c r="I81" s="47" t="s">
        <v>817</v>
      </c>
      <c r="J81" s="47" t="s">
        <v>38</v>
      </c>
      <c r="K81" s="47">
        <f>VLOOKUP('R2 XCM Prospect'!C81,'Points Table'!A$3:N$43,IF('R2 XCM Prospect'!J81="A Grade / Juniors",5,IF('R2 XCM Prospect'!J81="B Grade",8,IF('R2 XCM Prospect'!J81="C Grade",11,14))))</f>
        <v>350</v>
      </c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>
        <v>6</v>
      </c>
      <c r="W81" s="47" t="s">
        <v>1555</v>
      </c>
      <c r="X81" s="47" t="s">
        <v>1318</v>
      </c>
      <c r="Y81" s="47" t="s">
        <v>1556</v>
      </c>
      <c r="Z81" s="47" t="s">
        <v>1557</v>
      </c>
      <c r="AA81" s="47" t="s">
        <v>1558</v>
      </c>
      <c r="AB81" s="47" t="s">
        <v>1559</v>
      </c>
      <c r="AC81" s="47" t="s">
        <v>68</v>
      </c>
      <c r="AD81" s="47" t="s">
        <v>68</v>
      </c>
      <c r="AE81" s="47" t="s">
        <v>68</v>
      </c>
      <c r="AF81" s="47" t="s">
        <v>1560</v>
      </c>
    </row>
    <row r="82" spans="1:32" x14ac:dyDescent="0.25">
      <c r="A82" s="47" t="s">
        <v>1553</v>
      </c>
      <c r="B82" s="47" t="s">
        <v>643</v>
      </c>
      <c r="C82" s="47">
        <v>2</v>
      </c>
      <c r="D82" s="47" t="s">
        <v>1561</v>
      </c>
      <c r="E82" s="47">
        <v>220</v>
      </c>
      <c r="F82" s="47" t="s">
        <v>1880</v>
      </c>
      <c r="G82" s="47" t="s">
        <v>815</v>
      </c>
      <c r="H82" s="47" t="s">
        <v>819</v>
      </c>
      <c r="I82" s="47" t="s">
        <v>817</v>
      </c>
      <c r="J82" s="47" t="s">
        <v>38</v>
      </c>
      <c r="K82" s="47">
        <f>VLOOKUP('R2 XCM Prospect'!C82,'Points Table'!A$3:N$43,IF('R2 XCM Prospect'!J82="A Grade / Juniors",5,IF('R2 XCM Prospect'!J82="B Grade",8,IF('R2 XCM Prospect'!J82="C Grade",11,14))))</f>
        <v>315</v>
      </c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>
        <v>6</v>
      </c>
      <c r="W82" s="47" t="s">
        <v>1562</v>
      </c>
      <c r="X82" s="47" t="s">
        <v>1563</v>
      </c>
      <c r="Y82" s="47" t="s">
        <v>1564</v>
      </c>
      <c r="Z82" s="47" t="s">
        <v>1565</v>
      </c>
      <c r="AA82" s="47" t="s">
        <v>1566</v>
      </c>
      <c r="AB82" s="47" t="s">
        <v>1567</v>
      </c>
      <c r="AC82" s="47" t="s">
        <v>68</v>
      </c>
      <c r="AD82" s="47" t="s">
        <v>68</v>
      </c>
      <c r="AE82" s="47" t="s">
        <v>68</v>
      </c>
      <c r="AF82" s="47" t="s">
        <v>1568</v>
      </c>
    </row>
    <row r="83" spans="1:32" x14ac:dyDescent="0.25">
      <c r="A83" s="47" t="s">
        <v>1553</v>
      </c>
      <c r="B83" s="47" t="s">
        <v>524</v>
      </c>
      <c r="C83" s="47">
        <v>3</v>
      </c>
      <c r="D83" s="47" t="s">
        <v>1569</v>
      </c>
      <c r="E83" s="47">
        <v>206</v>
      </c>
      <c r="F83" s="47" t="s">
        <v>874</v>
      </c>
      <c r="G83" s="47" t="s">
        <v>815</v>
      </c>
      <c r="H83" s="47" t="s">
        <v>819</v>
      </c>
      <c r="I83" s="47" t="s">
        <v>817</v>
      </c>
      <c r="J83" s="47" t="s">
        <v>38</v>
      </c>
      <c r="K83" s="47">
        <f>VLOOKUP('R2 XCM Prospect'!C83,'Points Table'!A$3:N$43,IF('R2 XCM Prospect'!J83="A Grade / Juniors",5,IF('R2 XCM Prospect'!J83="B Grade",8,IF('R2 XCM Prospect'!J83="C Grade",11,14))))</f>
        <v>294</v>
      </c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>
        <v>6</v>
      </c>
      <c r="W83" s="47" t="s">
        <v>1570</v>
      </c>
      <c r="X83" s="47" t="s">
        <v>1571</v>
      </c>
      <c r="Y83" s="47" t="s">
        <v>1572</v>
      </c>
      <c r="Z83" s="47" t="s">
        <v>1573</v>
      </c>
      <c r="AA83" s="47" t="s">
        <v>1574</v>
      </c>
      <c r="AB83" s="47" t="s">
        <v>1575</v>
      </c>
      <c r="AC83" s="47" t="s">
        <v>68</v>
      </c>
      <c r="AD83" s="47" t="s">
        <v>68</v>
      </c>
      <c r="AE83" s="47" t="s">
        <v>68</v>
      </c>
      <c r="AF83" s="47" t="s">
        <v>1576</v>
      </c>
    </row>
    <row r="84" spans="1:32" x14ac:dyDescent="0.25">
      <c r="A84" s="47" t="s">
        <v>1553</v>
      </c>
      <c r="B84" s="47" t="s">
        <v>516</v>
      </c>
      <c r="C84" s="47">
        <v>4</v>
      </c>
      <c r="D84" s="47" t="s">
        <v>1577</v>
      </c>
      <c r="E84" s="47">
        <v>203</v>
      </c>
      <c r="F84" s="47" t="s">
        <v>1881</v>
      </c>
      <c r="G84" s="47" t="s">
        <v>815</v>
      </c>
      <c r="H84" s="47" t="s">
        <v>819</v>
      </c>
      <c r="I84" s="47" t="s">
        <v>817</v>
      </c>
      <c r="J84" s="47" t="s">
        <v>38</v>
      </c>
      <c r="K84" s="47">
        <f>VLOOKUP('R2 XCM Prospect'!C84,'Points Table'!A$3:N$43,IF('R2 XCM Prospect'!J84="A Grade / Juniors",5,IF('R2 XCM Prospect'!J84="B Grade",8,IF('R2 XCM Prospect'!J84="C Grade",11,14))))</f>
        <v>280</v>
      </c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>
        <v>6</v>
      </c>
      <c r="W84" s="47" t="s">
        <v>1427</v>
      </c>
      <c r="X84" s="47" t="s">
        <v>1578</v>
      </c>
      <c r="Y84" s="47" t="s">
        <v>1579</v>
      </c>
      <c r="Z84" s="47" t="s">
        <v>1580</v>
      </c>
      <c r="AA84" s="47" t="s">
        <v>1581</v>
      </c>
      <c r="AB84" s="47" t="s">
        <v>1582</v>
      </c>
      <c r="AC84" s="47" t="s">
        <v>68</v>
      </c>
      <c r="AD84" s="47" t="s">
        <v>68</v>
      </c>
      <c r="AE84" s="47" t="s">
        <v>68</v>
      </c>
      <c r="AF84" s="47" t="s">
        <v>1583</v>
      </c>
    </row>
    <row r="85" spans="1:32" x14ac:dyDescent="0.25">
      <c r="A85" s="47" t="s">
        <v>1553</v>
      </c>
      <c r="B85" s="47" t="s">
        <v>455</v>
      </c>
      <c r="C85" s="47">
        <v>5</v>
      </c>
      <c r="D85" s="47" t="s">
        <v>1584</v>
      </c>
      <c r="E85" s="47">
        <v>207</v>
      </c>
      <c r="F85" s="47" t="s">
        <v>1882</v>
      </c>
      <c r="G85" s="47" t="s">
        <v>815</v>
      </c>
      <c r="H85" s="47" t="s">
        <v>819</v>
      </c>
      <c r="I85" s="47" t="s">
        <v>817</v>
      </c>
      <c r="J85" s="47" t="s">
        <v>38</v>
      </c>
      <c r="K85" s="47">
        <f>VLOOKUP('R2 XCM Prospect'!C85,'Points Table'!A$3:N$43,IF('R2 XCM Prospect'!J85="A Grade / Juniors",5,IF('R2 XCM Prospect'!J85="B Grade",8,IF('R2 XCM Prospect'!J85="C Grade",11,14))))</f>
        <v>273</v>
      </c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>
        <v>6</v>
      </c>
      <c r="W85" s="47" t="s">
        <v>1585</v>
      </c>
      <c r="X85" s="47" t="s">
        <v>1586</v>
      </c>
      <c r="Y85" s="47" t="s">
        <v>1587</v>
      </c>
      <c r="Z85" s="47" t="s">
        <v>1588</v>
      </c>
      <c r="AA85" s="47" t="s">
        <v>1589</v>
      </c>
      <c r="AB85" s="47" t="s">
        <v>1590</v>
      </c>
      <c r="AC85" s="47" t="s">
        <v>68</v>
      </c>
      <c r="AD85" s="47" t="s">
        <v>68</v>
      </c>
      <c r="AE85" s="47" t="s">
        <v>68</v>
      </c>
      <c r="AF85" s="47" t="s">
        <v>1591</v>
      </c>
    </row>
    <row r="86" spans="1:32" x14ac:dyDescent="0.25">
      <c r="A86" s="47" t="s">
        <v>1553</v>
      </c>
      <c r="B86" s="47" t="s">
        <v>649</v>
      </c>
      <c r="C86" s="47">
        <v>6</v>
      </c>
      <c r="D86" s="47" t="s">
        <v>1592</v>
      </c>
      <c r="E86" s="47">
        <v>205</v>
      </c>
      <c r="F86" s="47" t="s">
        <v>885</v>
      </c>
      <c r="G86" s="47" t="s">
        <v>815</v>
      </c>
      <c r="H86" s="47" t="s">
        <v>819</v>
      </c>
      <c r="I86" s="47" t="s">
        <v>817</v>
      </c>
      <c r="J86" s="47" t="s">
        <v>38</v>
      </c>
      <c r="K86" s="47">
        <f>VLOOKUP('R2 XCM Prospect'!C86,'Points Table'!A$3:N$43,IF('R2 XCM Prospect'!J86="A Grade / Juniors",5,IF('R2 XCM Prospect'!J86="B Grade",8,IF('R2 XCM Prospect'!J86="C Grade",11,14))))</f>
        <v>266</v>
      </c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>
        <v>5</v>
      </c>
      <c r="W86" s="47" t="s">
        <v>1593</v>
      </c>
      <c r="X86" s="47" t="s">
        <v>1594</v>
      </c>
      <c r="Y86" s="47" t="s">
        <v>1595</v>
      </c>
      <c r="Z86" s="47" t="s">
        <v>1596</v>
      </c>
      <c r="AA86" s="47" t="s">
        <v>1597</v>
      </c>
      <c r="AB86" s="47" t="s">
        <v>68</v>
      </c>
      <c r="AC86" s="47" t="s">
        <v>68</v>
      </c>
      <c r="AD86" s="47" t="s">
        <v>68</v>
      </c>
      <c r="AE86" s="47" t="s">
        <v>68</v>
      </c>
      <c r="AF86" s="47" t="s">
        <v>1598</v>
      </c>
    </row>
    <row r="87" spans="1:32" x14ac:dyDescent="0.25">
      <c r="A87" s="47" t="s">
        <v>1553</v>
      </c>
      <c r="B87" s="47" t="s">
        <v>615</v>
      </c>
      <c r="C87" s="47">
        <v>7</v>
      </c>
      <c r="D87" s="47" t="s">
        <v>1599</v>
      </c>
      <c r="E87" s="47">
        <v>215</v>
      </c>
      <c r="F87" s="47" t="s">
        <v>1883</v>
      </c>
      <c r="G87" s="47" t="s">
        <v>815</v>
      </c>
      <c r="H87" s="47" t="s">
        <v>819</v>
      </c>
      <c r="I87" s="47" t="s">
        <v>817</v>
      </c>
      <c r="J87" s="47" t="s">
        <v>38</v>
      </c>
      <c r="K87" s="47">
        <f>VLOOKUP('R2 XCM Prospect'!C87,'Points Table'!A$3:N$43,IF('R2 XCM Prospect'!J87="A Grade / Juniors",5,IF('R2 XCM Prospect'!J87="B Grade",8,IF('R2 XCM Prospect'!J87="C Grade",11,14))))</f>
        <v>259</v>
      </c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>
        <v>5</v>
      </c>
      <c r="W87" s="47" t="s">
        <v>1600</v>
      </c>
      <c r="X87" s="47" t="s">
        <v>1601</v>
      </c>
      <c r="Y87" s="47" t="s">
        <v>1602</v>
      </c>
      <c r="Z87" s="47" t="s">
        <v>1603</v>
      </c>
      <c r="AA87" s="47" t="s">
        <v>1604</v>
      </c>
      <c r="AB87" s="47" t="s">
        <v>68</v>
      </c>
      <c r="AC87" s="47" t="s">
        <v>68</v>
      </c>
      <c r="AD87" s="47" t="s">
        <v>68</v>
      </c>
      <c r="AE87" s="47" t="s">
        <v>68</v>
      </c>
      <c r="AF87" s="47" t="s">
        <v>1605</v>
      </c>
    </row>
    <row r="88" spans="1:32" x14ac:dyDescent="0.25">
      <c r="A88" s="47" t="s">
        <v>1553</v>
      </c>
      <c r="B88" s="47" t="s">
        <v>550</v>
      </c>
      <c r="C88" s="47">
        <v>8</v>
      </c>
      <c r="D88" s="47" t="s">
        <v>1606</v>
      </c>
      <c r="E88" s="47">
        <v>214</v>
      </c>
      <c r="F88" s="47" t="s">
        <v>1884</v>
      </c>
      <c r="G88" s="47" t="s">
        <v>815</v>
      </c>
      <c r="H88" s="47" t="s">
        <v>819</v>
      </c>
      <c r="I88" s="47" t="s">
        <v>817</v>
      </c>
      <c r="J88" s="47" t="s">
        <v>38</v>
      </c>
      <c r="K88" s="47">
        <f>VLOOKUP('R2 XCM Prospect'!C88,'Points Table'!A$3:N$43,IF('R2 XCM Prospect'!J88="A Grade / Juniors",5,IF('R2 XCM Prospect'!J88="B Grade",8,IF('R2 XCM Prospect'!J88="C Grade",11,14))))</f>
        <v>251.99999999999997</v>
      </c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>
        <v>5</v>
      </c>
      <c r="W88" s="47" t="s">
        <v>1607</v>
      </c>
      <c r="X88" s="47" t="s">
        <v>1608</v>
      </c>
      <c r="Y88" s="47" t="s">
        <v>1609</v>
      </c>
      <c r="Z88" s="47" t="s">
        <v>1610</v>
      </c>
      <c r="AA88" s="47" t="s">
        <v>1611</v>
      </c>
      <c r="AB88" s="47" t="s">
        <v>68</v>
      </c>
      <c r="AC88" s="47" t="s">
        <v>68</v>
      </c>
      <c r="AD88" s="47" t="s">
        <v>68</v>
      </c>
      <c r="AE88" s="47" t="s">
        <v>68</v>
      </c>
      <c r="AF88" s="47" t="s">
        <v>1612</v>
      </c>
    </row>
    <row r="89" spans="1:32" x14ac:dyDescent="0.25">
      <c r="A89" s="47" t="s">
        <v>1553</v>
      </c>
      <c r="B89" s="47" t="s">
        <v>484</v>
      </c>
      <c r="C89" s="47">
        <v>9</v>
      </c>
      <c r="D89" s="47" t="s">
        <v>1613</v>
      </c>
      <c r="E89" s="47">
        <v>201</v>
      </c>
      <c r="F89" s="47" t="s">
        <v>884</v>
      </c>
      <c r="G89" s="47" t="s">
        <v>815</v>
      </c>
      <c r="H89" s="47" t="s">
        <v>819</v>
      </c>
      <c r="I89" s="47" t="s">
        <v>817</v>
      </c>
      <c r="J89" s="47" t="s">
        <v>38</v>
      </c>
      <c r="K89" s="47">
        <f>VLOOKUP('R2 XCM Prospect'!C89,'Points Table'!A$3:N$43,IF('R2 XCM Prospect'!J89="A Grade / Juniors",5,IF('R2 XCM Prospect'!J89="B Grade",8,IF('R2 XCM Prospect'!J89="C Grade",11,14))))</f>
        <v>244.99999999999997</v>
      </c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>
        <v>5</v>
      </c>
      <c r="W89" s="47" t="s">
        <v>1614</v>
      </c>
      <c r="X89" s="47" t="s">
        <v>1615</v>
      </c>
      <c r="Y89" s="47" t="s">
        <v>1616</v>
      </c>
      <c r="Z89" s="47" t="s">
        <v>1617</v>
      </c>
      <c r="AA89" s="47" t="s">
        <v>1618</v>
      </c>
      <c r="AB89" s="47" t="s">
        <v>68</v>
      </c>
      <c r="AC89" s="47" t="s">
        <v>68</v>
      </c>
      <c r="AD89" s="47" t="s">
        <v>68</v>
      </c>
      <c r="AE89" s="47" t="s">
        <v>68</v>
      </c>
      <c r="AF89" s="47" t="s">
        <v>1619</v>
      </c>
    </row>
    <row r="90" spans="1:32" x14ac:dyDescent="0.25">
      <c r="A90" s="47" t="s">
        <v>1553</v>
      </c>
      <c r="B90" s="47" t="s">
        <v>583</v>
      </c>
      <c r="C90" s="47">
        <v>10</v>
      </c>
      <c r="D90" s="47" t="s">
        <v>1620</v>
      </c>
      <c r="E90" s="47">
        <v>204</v>
      </c>
      <c r="F90" s="47" t="s">
        <v>879</v>
      </c>
      <c r="G90" s="47" t="s">
        <v>815</v>
      </c>
      <c r="H90" s="47" t="s">
        <v>819</v>
      </c>
      <c r="I90" s="47" t="s">
        <v>817</v>
      </c>
      <c r="J90" s="47" t="s">
        <v>38</v>
      </c>
      <c r="K90" s="47">
        <f>VLOOKUP('R2 XCM Prospect'!C90,'Points Table'!A$3:N$43,IF('R2 XCM Prospect'!J90="A Grade / Juniors",5,IF('R2 XCM Prospect'!J90="B Grade",8,IF('R2 XCM Prospect'!J90="C Grade",11,14))))</f>
        <v>237.99999999999997</v>
      </c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>
        <v>5</v>
      </c>
      <c r="W90" s="47" t="s">
        <v>1621</v>
      </c>
      <c r="X90" s="47" t="s">
        <v>1622</v>
      </c>
      <c r="Y90" s="47" t="s">
        <v>1623</v>
      </c>
      <c r="Z90" s="47" t="s">
        <v>1624</v>
      </c>
      <c r="AA90" s="47" t="s">
        <v>1625</v>
      </c>
      <c r="AB90" s="47" t="s">
        <v>68</v>
      </c>
      <c r="AC90" s="47" t="s">
        <v>68</v>
      </c>
      <c r="AD90" s="47" t="s">
        <v>68</v>
      </c>
      <c r="AE90" s="47" t="s">
        <v>68</v>
      </c>
      <c r="AF90" s="47" t="s">
        <v>1626</v>
      </c>
    </row>
    <row r="91" spans="1:32" x14ac:dyDescent="0.25">
      <c r="A91" s="47" t="s">
        <v>1553</v>
      </c>
      <c r="B91" s="47" t="s">
        <v>623</v>
      </c>
      <c r="C91" s="47">
        <v>11</v>
      </c>
      <c r="D91" s="47" t="s">
        <v>1627</v>
      </c>
      <c r="E91" s="47">
        <v>211</v>
      </c>
      <c r="F91" s="47" t="s">
        <v>1885</v>
      </c>
      <c r="G91" s="47" t="s">
        <v>815</v>
      </c>
      <c r="H91" s="47" t="s">
        <v>819</v>
      </c>
      <c r="I91" s="47" t="s">
        <v>817</v>
      </c>
      <c r="J91" s="47" t="s">
        <v>38</v>
      </c>
      <c r="K91" s="47">
        <f>VLOOKUP('R2 XCM Prospect'!C91,'Points Table'!A$3:N$43,IF('R2 XCM Prospect'!J91="A Grade / Juniors",5,IF('R2 XCM Prospect'!J91="B Grade",8,IF('R2 XCM Prospect'!J91="C Grade",11,14))))</f>
        <v>230.99999999999997</v>
      </c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>
        <v>4</v>
      </c>
      <c r="W91" s="47" t="s">
        <v>1628</v>
      </c>
      <c r="X91" s="47" t="s">
        <v>1629</v>
      </c>
      <c r="Y91" s="47" t="s">
        <v>1630</v>
      </c>
      <c r="Z91" s="47" t="s">
        <v>1631</v>
      </c>
      <c r="AA91" s="47" t="s">
        <v>68</v>
      </c>
      <c r="AB91" s="47" t="s">
        <v>68</v>
      </c>
      <c r="AC91" s="47" t="s">
        <v>68</v>
      </c>
      <c r="AD91" s="47" t="s">
        <v>68</v>
      </c>
      <c r="AE91" s="47" t="s">
        <v>68</v>
      </c>
      <c r="AF91" s="47" t="s">
        <v>1632</v>
      </c>
    </row>
    <row r="92" spans="1:32" x14ac:dyDescent="0.25">
      <c r="A92" s="47" t="s">
        <v>1553</v>
      </c>
      <c r="B92" s="47" t="s">
        <v>475</v>
      </c>
      <c r="C92" s="47">
        <v>12</v>
      </c>
      <c r="D92" s="47" t="s">
        <v>1633</v>
      </c>
      <c r="E92" s="47">
        <v>210</v>
      </c>
      <c r="F92" s="47" t="s">
        <v>866</v>
      </c>
      <c r="G92" s="47" t="s">
        <v>815</v>
      </c>
      <c r="H92" s="47" t="s">
        <v>819</v>
      </c>
      <c r="I92" s="47" t="s">
        <v>817</v>
      </c>
      <c r="J92" s="47" t="s">
        <v>38</v>
      </c>
      <c r="K92" s="47">
        <f>VLOOKUP('R2 XCM Prospect'!C92,'Points Table'!A$3:N$43,IF('R2 XCM Prospect'!J92="A Grade / Juniors",5,IF('R2 XCM Prospect'!J92="B Grade",8,IF('R2 XCM Prospect'!J92="C Grade",11,14))))</f>
        <v>224</v>
      </c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>
        <v>4</v>
      </c>
      <c r="W92" s="47" t="s">
        <v>1634</v>
      </c>
      <c r="X92" s="47" t="s">
        <v>1635</v>
      </c>
      <c r="Y92" s="47" t="s">
        <v>1636</v>
      </c>
      <c r="Z92" s="47" t="s">
        <v>1637</v>
      </c>
      <c r="AA92" s="47" t="s">
        <v>68</v>
      </c>
      <c r="AB92" s="47" t="s">
        <v>68</v>
      </c>
      <c r="AC92" s="47" t="s">
        <v>68</v>
      </c>
      <c r="AD92" s="47" t="s">
        <v>68</v>
      </c>
      <c r="AE92" s="47" t="s">
        <v>68</v>
      </c>
      <c r="AF92" s="47" t="s">
        <v>1638</v>
      </c>
    </row>
    <row r="93" spans="1:32" x14ac:dyDescent="0.25">
      <c r="A93" s="47" t="s">
        <v>1553</v>
      </c>
      <c r="B93" s="47" t="s">
        <v>576</v>
      </c>
      <c r="C93" s="47">
        <v>13</v>
      </c>
      <c r="D93" s="47" t="s">
        <v>1639</v>
      </c>
      <c r="E93" s="47">
        <v>212</v>
      </c>
      <c r="F93" s="47" t="s">
        <v>890</v>
      </c>
      <c r="G93" s="47" t="s">
        <v>815</v>
      </c>
      <c r="H93" s="47" t="s">
        <v>819</v>
      </c>
      <c r="I93" s="47" t="s">
        <v>817</v>
      </c>
      <c r="J93" s="47" t="s">
        <v>38</v>
      </c>
      <c r="K93" s="47">
        <f>VLOOKUP('R2 XCM Prospect'!C93,'Points Table'!A$3:N$43,IF('R2 XCM Prospect'!J93="A Grade / Juniors",5,IF('R2 XCM Prospect'!J93="B Grade",8,IF('R2 XCM Prospect'!J93="C Grade",11,14))))</f>
        <v>217</v>
      </c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>
        <v>3</v>
      </c>
      <c r="W93" s="47" t="s">
        <v>1640</v>
      </c>
      <c r="X93" s="47" t="s">
        <v>1641</v>
      </c>
      <c r="Y93" s="47" t="s">
        <v>1642</v>
      </c>
      <c r="Z93" s="47" t="s">
        <v>68</v>
      </c>
      <c r="AA93" s="47" t="s">
        <v>68</v>
      </c>
      <c r="AB93" s="47" t="s">
        <v>68</v>
      </c>
      <c r="AC93" s="47" t="s">
        <v>68</v>
      </c>
      <c r="AD93" s="47" t="s">
        <v>68</v>
      </c>
      <c r="AE93" s="47" t="s">
        <v>68</v>
      </c>
      <c r="AF93" s="47" t="s">
        <v>1643</v>
      </c>
    </row>
    <row r="94" spans="1:32" x14ac:dyDescent="0.25">
      <c r="A94" s="47" t="s">
        <v>1553</v>
      </c>
      <c r="B94" s="47" t="s">
        <v>599</v>
      </c>
      <c r="C94" s="47">
        <v>14</v>
      </c>
      <c r="D94" s="47" t="s">
        <v>1644</v>
      </c>
      <c r="E94" s="47">
        <v>216</v>
      </c>
      <c r="F94" s="47" t="s">
        <v>886</v>
      </c>
      <c r="G94" s="47" t="s">
        <v>815</v>
      </c>
      <c r="H94" s="47" t="s">
        <v>819</v>
      </c>
      <c r="I94" s="47" t="s">
        <v>817</v>
      </c>
      <c r="J94" s="47" t="s">
        <v>38</v>
      </c>
      <c r="K94" s="47">
        <f>VLOOKUP('R2 XCM Prospect'!C94,'Points Table'!A$3:N$43,IF('R2 XCM Prospect'!J94="A Grade / Juniors",5,IF('R2 XCM Prospect'!J94="B Grade",8,IF('R2 XCM Prospect'!J94="C Grade",11,14))))</f>
        <v>210</v>
      </c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>
        <v>3</v>
      </c>
      <c r="W94" s="47" t="s">
        <v>1645</v>
      </c>
      <c r="X94" s="47" t="s">
        <v>1646</v>
      </c>
      <c r="Y94" s="47" t="s">
        <v>1647</v>
      </c>
      <c r="Z94" s="47" t="s">
        <v>68</v>
      </c>
      <c r="AA94" s="47" t="s">
        <v>68</v>
      </c>
      <c r="AB94" s="47" t="s">
        <v>68</v>
      </c>
      <c r="AC94" s="47" t="s">
        <v>68</v>
      </c>
      <c r="AD94" s="47" t="s">
        <v>68</v>
      </c>
      <c r="AE94" s="47" t="s">
        <v>68</v>
      </c>
      <c r="AF94" s="47" t="s">
        <v>1648</v>
      </c>
    </row>
    <row r="95" spans="1:32" x14ac:dyDescent="0.25">
      <c r="A95" s="47" t="s">
        <v>1649</v>
      </c>
      <c r="B95" s="47" t="s">
        <v>695</v>
      </c>
      <c r="C95" s="47">
        <v>1</v>
      </c>
      <c r="D95" s="47" t="s">
        <v>1650</v>
      </c>
      <c r="E95" s="47">
        <v>103</v>
      </c>
      <c r="F95" s="47" t="s">
        <v>892</v>
      </c>
      <c r="G95" s="47" t="s">
        <v>815</v>
      </c>
      <c r="H95" s="47" t="s">
        <v>820</v>
      </c>
      <c r="I95" s="47" t="s">
        <v>817</v>
      </c>
      <c r="J95" s="47" t="s">
        <v>40</v>
      </c>
      <c r="K95" s="47">
        <f>VLOOKUP('R2 XCM Prospect'!C95,'Points Table'!A$3:N$43,IF('R2 XCM Prospect'!J95="A Grade / Juniors",5,IF('R2 XCM Prospect'!J95="B Grade",8,IF('R2 XCM Prospect'!J95="C Grade",11,14))))</f>
        <v>300</v>
      </c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>
        <v>6</v>
      </c>
      <c r="W95" s="47" t="s">
        <v>1651</v>
      </c>
      <c r="X95" s="47" t="s">
        <v>1652</v>
      </c>
      <c r="Y95" s="47" t="s">
        <v>1653</v>
      </c>
      <c r="Z95" s="47" t="s">
        <v>1654</v>
      </c>
      <c r="AA95" s="47" t="s">
        <v>1655</v>
      </c>
      <c r="AB95" s="47" t="s">
        <v>1656</v>
      </c>
      <c r="AC95" s="47" t="s">
        <v>68</v>
      </c>
      <c r="AD95" s="47" t="s">
        <v>68</v>
      </c>
      <c r="AE95" s="47" t="s">
        <v>68</v>
      </c>
      <c r="AF95" s="47" t="s">
        <v>1657</v>
      </c>
    </row>
    <row r="96" spans="1:32" x14ac:dyDescent="0.25">
      <c r="A96" s="47" t="s">
        <v>1649</v>
      </c>
      <c r="B96" s="47" t="s">
        <v>732</v>
      </c>
      <c r="C96" s="47">
        <v>2</v>
      </c>
      <c r="D96" s="47" t="s">
        <v>1658</v>
      </c>
      <c r="E96" s="47">
        <v>106</v>
      </c>
      <c r="F96" s="47" t="s">
        <v>893</v>
      </c>
      <c r="G96" s="47" t="s">
        <v>815</v>
      </c>
      <c r="H96" s="47" t="s">
        <v>820</v>
      </c>
      <c r="I96" s="47" t="s">
        <v>817</v>
      </c>
      <c r="J96" s="47" t="s">
        <v>40</v>
      </c>
      <c r="K96" s="47">
        <f>VLOOKUP('R2 XCM Prospect'!C96,'Points Table'!A$3:N$43,IF('R2 XCM Prospect'!J96="A Grade / Juniors",5,IF('R2 XCM Prospect'!J96="B Grade",8,IF('R2 XCM Prospect'!J96="C Grade",11,14))))</f>
        <v>270</v>
      </c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>
        <v>5</v>
      </c>
      <c r="W96" s="47" t="s">
        <v>1659</v>
      </c>
      <c r="X96" s="47" t="s">
        <v>1660</v>
      </c>
      <c r="Y96" s="47" t="s">
        <v>1661</v>
      </c>
      <c r="Z96" s="47" t="s">
        <v>1662</v>
      </c>
      <c r="AA96" s="47" t="s">
        <v>1663</v>
      </c>
      <c r="AB96" s="47" t="s">
        <v>68</v>
      </c>
      <c r="AC96" s="47" t="s">
        <v>68</v>
      </c>
      <c r="AD96" s="47" t="s">
        <v>68</v>
      </c>
      <c r="AE96" s="47" t="s">
        <v>68</v>
      </c>
      <c r="AF96" s="47" t="s">
        <v>1664</v>
      </c>
    </row>
    <row r="97" spans="1:32" x14ac:dyDescent="0.25">
      <c r="A97" s="47" t="s">
        <v>1649</v>
      </c>
      <c r="B97" s="47" t="s">
        <v>702</v>
      </c>
      <c r="C97" s="47">
        <v>3</v>
      </c>
      <c r="D97" s="47" t="s">
        <v>1665</v>
      </c>
      <c r="E97" s="47">
        <v>111</v>
      </c>
      <c r="F97" s="47" t="s">
        <v>1886</v>
      </c>
      <c r="G97" s="47" t="s">
        <v>815</v>
      </c>
      <c r="H97" s="47" t="s">
        <v>820</v>
      </c>
      <c r="I97" s="47" t="s">
        <v>817</v>
      </c>
      <c r="J97" s="47" t="s">
        <v>40</v>
      </c>
      <c r="K97" s="47">
        <f>VLOOKUP('R2 XCM Prospect'!C97,'Points Table'!A$3:N$43,IF('R2 XCM Prospect'!J97="A Grade / Juniors",5,IF('R2 XCM Prospect'!J97="B Grade",8,IF('R2 XCM Prospect'!J97="C Grade",11,14))))</f>
        <v>252</v>
      </c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>
        <v>5</v>
      </c>
      <c r="W97" s="47" t="s">
        <v>1666</v>
      </c>
      <c r="X97" s="47" t="s">
        <v>625</v>
      </c>
      <c r="Y97" s="47" t="s">
        <v>1667</v>
      </c>
      <c r="Z97" s="47" t="s">
        <v>1668</v>
      </c>
      <c r="AA97" s="47" t="s">
        <v>1669</v>
      </c>
      <c r="AB97" s="47" t="s">
        <v>68</v>
      </c>
      <c r="AC97" s="47" t="s">
        <v>68</v>
      </c>
      <c r="AD97" s="47" t="s">
        <v>68</v>
      </c>
      <c r="AE97" s="47" t="s">
        <v>68</v>
      </c>
      <c r="AF97" s="47" t="s">
        <v>1670</v>
      </c>
    </row>
    <row r="98" spans="1:32" x14ac:dyDescent="0.25">
      <c r="A98" s="47" t="s">
        <v>1649</v>
      </c>
      <c r="B98" s="47" t="s">
        <v>670</v>
      </c>
      <c r="C98" s="47">
        <v>4</v>
      </c>
      <c r="D98" s="47" t="s">
        <v>1671</v>
      </c>
      <c r="E98" s="47">
        <v>110</v>
      </c>
      <c r="F98" s="47" t="s">
        <v>1887</v>
      </c>
      <c r="G98" s="47" t="s">
        <v>815</v>
      </c>
      <c r="H98" s="47" t="s">
        <v>820</v>
      </c>
      <c r="I98" s="47" t="s">
        <v>817</v>
      </c>
      <c r="J98" s="47" t="s">
        <v>40</v>
      </c>
      <c r="K98" s="47">
        <f>VLOOKUP('R2 XCM Prospect'!C98,'Points Table'!A$3:N$43,IF('R2 XCM Prospect'!J98="A Grade / Juniors",5,IF('R2 XCM Prospect'!J98="B Grade",8,IF('R2 XCM Prospect'!J98="C Grade",11,14))))</f>
        <v>240</v>
      </c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>
        <v>5</v>
      </c>
      <c r="W98" s="47" t="s">
        <v>1672</v>
      </c>
      <c r="X98" s="47" t="s">
        <v>1673</v>
      </c>
      <c r="Y98" s="47" t="s">
        <v>1674</v>
      </c>
      <c r="Z98" s="47" t="s">
        <v>1675</v>
      </c>
      <c r="AA98" s="47" t="s">
        <v>1676</v>
      </c>
      <c r="AB98" s="47" t="s">
        <v>68</v>
      </c>
      <c r="AC98" s="47" t="s">
        <v>68</v>
      </c>
      <c r="AD98" s="47" t="s">
        <v>68</v>
      </c>
      <c r="AE98" s="47" t="s">
        <v>68</v>
      </c>
      <c r="AF98" s="47" t="s">
        <v>1677</v>
      </c>
    </row>
    <row r="99" spans="1:32" x14ac:dyDescent="0.25">
      <c r="A99" s="47" t="s">
        <v>1649</v>
      </c>
      <c r="B99" s="47" t="s">
        <v>725</v>
      </c>
      <c r="C99" s="47">
        <v>5</v>
      </c>
      <c r="D99" s="47" t="s">
        <v>1678</v>
      </c>
      <c r="E99" s="47">
        <v>102</v>
      </c>
      <c r="F99" s="47" t="s">
        <v>1888</v>
      </c>
      <c r="G99" s="47" t="s">
        <v>815</v>
      </c>
      <c r="H99" s="47" t="s">
        <v>820</v>
      </c>
      <c r="I99" s="47" t="s">
        <v>817</v>
      </c>
      <c r="J99" s="47" t="s">
        <v>40</v>
      </c>
      <c r="K99" s="47">
        <f>VLOOKUP('R2 XCM Prospect'!C99,'Points Table'!A$3:N$43,IF('R2 XCM Prospect'!J99="A Grade / Juniors",5,IF('R2 XCM Prospect'!J99="B Grade",8,IF('R2 XCM Prospect'!J99="C Grade",11,14))))</f>
        <v>234</v>
      </c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>
        <v>5</v>
      </c>
      <c r="W99" s="47" t="s">
        <v>1679</v>
      </c>
      <c r="X99" s="47" t="s">
        <v>1680</v>
      </c>
      <c r="Y99" s="47" t="s">
        <v>1681</v>
      </c>
      <c r="Z99" s="47" t="s">
        <v>1682</v>
      </c>
      <c r="AA99" s="47" t="s">
        <v>1683</v>
      </c>
      <c r="AB99" s="47" t="s">
        <v>68</v>
      </c>
      <c r="AC99" s="47" t="s">
        <v>68</v>
      </c>
      <c r="AD99" s="47" t="s">
        <v>68</v>
      </c>
      <c r="AE99" s="47" t="s">
        <v>68</v>
      </c>
      <c r="AF99" s="47" t="s">
        <v>464</v>
      </c>
    </row>
    <row r="100" spans="1:32" x14ac:dyDescent="0.25">
      <c r="A100" s="47" t="s">
        <v>1649</v>
      </c>
      <c r="B100" s="47" t="s">
        <v>662</v>
      </c>
      <c r="C100" s="47">
        <v>6</v>
      </c>
      <c r="D100" s="47" t="s">
        <v>1684</v>
      </c>
      <c r="E100" s="47">
        <v>108</v>
      </c>
      <c r="F100" s="47" t="s">
        <v>894</v>
      </c>
      <c r="G100" s="47" t="s">
        <v>815</v>
      </c>
      <c r="H100" s="47" t="s">
        <v>820</v>
      </c>
      <c r="I100" s="47" t="s">
        <v>817</v>
      </c>
      <c r="J100" s="47" t="s">
        <v>40</v>
      </c>
      <c r="K100" s="47">
        <f>VLOOKUP('R2 XCM Prospect'!C100,'Points Table'!A$3:N$43,IF('R2 XCM Prospect'!J100="A Grade / Juniors",5,IF('R2 XCM Prospect'!J100="B Grade",8,IF('R2 XCM Prospect'!J100="C Grade",11,14))))</f>
        <v>228</v>
      </c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>
        <v>4</v>
      </c>
      <c r="W100" s="47" t="s">
        <v>1685</v>
      </c>
      <c r="X100" s="47" t="s">
        <v>1686</v>
      </c>
      <c r="Y100" s="47" t="s">
        <v>1687</v>
      </c>
      <c r="Z100" s="47" t="s">
        <v>1688</v>
      </c>
      <c r="AA100" s="47" t="s">
        <v>68</v>
      </c>
      <c r="AB100" s="47" t="s">
        <v>68</v>
      </c>
      <c r="AC100" s="47" t="s">
        <v>68</v>
      </c>
      <c r="AD100" s="47" t="s">
        <v>68</v>
      </c>
      <c r="AE100" s="47" t="s">
        <v>68</v>
      </c>
      <c r="AF100" s="47" t="s">
        <v>1689</v>
      </c>
    </row>
    <row r="101" spans="1:32" x14ac:dyDescent="0.25">
      <c r="A101" s="47" t="s">
        <v>1649</v>
      </c>
      <c r="B101" s="47" t="s">
        <v>718</v>
      </c>
      <c r="C101" s="47">
        <v>7</v>
      </c>
      <c r="D101" s="47" t="s">
        <v>1690</v>
      </c>
      <c r="E101" s="47">
        <v>101</v>
      </c>
      <c r="F101" s="47" t="s">
        <v>1889</v>
      </c>
      <c r="G101" s="47" t="s">
        <v>815</v>
      </c>
      <c r="H101" s="47" t="s">
        <v>820</v>
      </c>
      <c r="I101" s="47" t="s">
        <v>817</v>
      </c>
      <c r="J101" s="47" t="s">
        <v>40</v>
      </c>
      <c r="K101" s="47">
        <f>VLOOKUP('R2 XCM Prospect'!C101,'Points Table'!A$3:N$43,IF('R2 XCM Prospect'!J101="A Grade / Juniors",5,IF('R2 XCM Prospect'!J101="B Grade",8,IF('R2 XCM Prospect'!J101="C Grade",11,14))))</f>
        <v>222</v>
      </c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>
        <v>4</v>
      </c>
      <c r="W101" s="47" t="s">
        <v>1691</v>
      </c>
      <c r="X101" s="47" t="s">
        <v>1692</v>
      </c>
      <c r="Y101" s="47" t="s">
        <v>1693</v>
      </c>
      <c r="Z101" s="47" t="s">
        <v>1694</v>
      </c>
      <c r="AA101" s="47" t="s">
        <v>68</v>
      </c>
      <c r="AB101" s="47" t="s">
        <v>68</v>
      </c>
      <c r="AC101" s="47" t="s">
        <v>68</v>
      </c>
      <c r="AD101" s="47" t="s">
        <v>68</v>
      </c>
      <c r="AE101" s="47" t="s">
        <v>68</v>
      </c>
      <c r="AF101" s="47" t="s">
        <v>1695</v>
      </c>
    </row>
    <row r="102" spans="1:32" x14ac:dyDescent="0.25">
      <c r="A102" s="47" t="s">
        <v>1649</v>
      </c>
      <c r="B102" s="47" t="s">
        <v>679</v>
      </c>
      <c r="C102" s="47">
        <v>8</v>
      </c>
      <c r="D102" s="47" t="s">
        <v>1696</v>
      </c>
      <c r="E102" s="47">
        <v>112</v>
      </c>
      <c r="F102" s="47" t="s">
        <v>899</v>
      </c>
      <c r="G102" s="47" t="s">
        <v>815</v>
      </c>
      <c r="H102" s="47" t="s">
        <v>820</v>
      </c>
      <c r="I102" s="47" t="s">
        <v>817</v>
      </c>
      <c r="J102" s="47" t="s">
        <v>40</v>
      </c>
      <c r="K102" s="47">
        <f>VLOOKUP('R2 XCM Prospect'!C102,'Points Table'!A$3:N$43,IF('R2 XCM Prospect'!J102="A Grade / Juniors",5,IF('R2 XCM Prospect'!J102="B Grade",8,IF('R2 XCM Prospect'!J102="C Grade",11,14))))</f>
        <v>216</v>
      </c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>
        <v>4</v>
      </c>
      <c r="W102" s="47" t="s">
        <v>1697</v>
      </c>
      <c r="X102" s="47" t="s">
        <v>1698</v>
      </c>
      <c r="Y102" s="47" t="s">
        <v>1699</v>
      </c>
      <c r="Z102" s="47" t="s">
        <v>1700</v>
      </c>
      <c r="AA102" s="47" t="s">
        <v>68</v>
      </c>
      <c r="AB102" s="47" t="s">
        <v>68</v>
      </c>
      <c r="AC102" s="47" t="s">
        <v>68</v>
      </c>
      <c r="AD102" s="47" t="s">
        <v>68</v>
      </c>
      <c r="AE102" s="47" t="s">
        <v>68</v>
      </c>
      <c r="AF102" s="47" t="s">
        <v>1701</v>
      </c>
    </row>
    <row r="103" spans="1:32" x14ac:dyDescent="0.25">
      <c r="A103" s="47" t="s">
        <v>1649</v>
      </c>
      <c r="B103" s="47" t="s">
        <v>687</v>
      </c>
      <c r="C103" s="47">
        <v>9</v>
      </c>
      <c r="D103" s="47" t="s">
        <v>1702</v>
      </c>
      <c r="E103" s="47">
        <v>107</v>
      </c>
      <c r="F103" s="47" t="s">
        <v>1890</v>
      </c>
      <c r="G103" s="47" t="s">
        <v>815</v>
      </c>
      <c r="H103" s="47" t="s">
        <v>820</v>
      </c>
      <c r="I103" s="47" t="s">
        <v>817</v>
      </c>
      <c r="J103" s="47" t="s">
        <v>40</v>
      </c>
      <c r="K103" s="47">
        <f>VLOOKUP('R2 XCM Prospect'!C103,'Points Table'!A$3:N$43,IF('R2 XCM Prospect'!J103="A Grade / Juniors",5,IF('R2 XCM Prospect'!J103="B Grade",8,IF('R2 XCM Prospect'!J103="C Grade",11,14))))</f>
        <v>210</v>
      </c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>
        <v>3</v>
      </c>
      <c r="W103" s="47" t="s">
        <v>1703</v>
      </c>
      <c r="X103" s="47" t="s">
        <v>1704</v>
      </c>
      <c r="Y103" s="47" t="s">
        <v>1705</v>
      </c>
      <c r="Z103" s="47" t="s">
        <v>68</v>
      </c>
      <c r="AA103" s="47" t="s">
        <v>68</v>
      </c>
      <c r="AB103" s="47" t="s">
        <v>68</v>
      </c>
      <c r="AC103" s="47" t="s">
        <v>68</v>
      </c>
      <c r="AD103" s="47" t="s">
        <v>68</v>
      </c>
      <c r="AE103" s="47" t="s">
        <v>68</v>
      </c>
      <c r="AF103" s="47" t="s">
        <v>1706</v>
      </c>
    </row>
    <row r="104" spans="1:32" x14ac:dyDescent="0.25">
      <c r="A104" s="47" t="s">
        <v>1649</v>
      </c>
      <c r="B104" s="47" t="s">
        <v>653</v>
      </c>
      <c r="C104" s="47">
        <v>10</v>
      </c>
      <c r="D104" s="47" t="s">
        <v>1707</v>
      </c>
      <c r="E104" s="47">
        <v>105</v>
      </c>
      <c r="F104" s="47" t="s">
        <v>1891</v>
      </c>
      <c r="G104" s="47" t="s">
        <v>815</v>
      </c>
      <c r="H104" s="47" t="s">
        <v>820</v>
      </c>
      <c r="I104" s="47" t="s">
        <v>817</v>
      </c>
      <c r="J104" s="47" t="s">
        <v>40</v>
      </c>
      <c r="K104" s="47">
        <f>VLOOKUP('R2 XCM Prospect'!C104,'Points Table'!A$3:N$43,IF('R2 XCM Prospect'!J104="A Grade / Juniors",5,IF('R2 XCM Prospect'!J104="B Grade",8,IF('R2 XCM Prospect'!J104="C Grade",11,14))))</f>
        <v>204</v>
      </c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>
        <v>3</v>
      </c>
      <c r="W104" s="47" t="s">
        <v>723</v>
      </c>
      <c r="X104" s="47" t="s">
        <v>1708</v>
      </c>
      <c r="Y104" s="47" t="s">
        <v>1709</v>
      </c>
      <c r="Z104" s="47" t="s">
        <v>68</v>
      </c>
      <c r="AA104" s="47" t="s">
        <v>68</v>
      </c>
      <c r="AB104" s="47" t="s">
        <v>68</v>
      </c>
      <c r="AC104" s="47" t="s">
        <v>68</v>
      </c>
      <c r="AD104" s="47" t="s">
        <v>68</v>
      </c>
      <c r="AE104" s="47" t="s">
        <v>68</v>
      </c>
      <c r="AF104" s="47" t="s">
        <v>1710</v>
      </c>
    </row>
    <row r="105" spans="1:32" x14ac:dyDescent="0.25">
      <c r="A105" s="47" t="s">
        <v>1711</v>
      </c>
      <c r="B105" s="47" t="s">
        <v>1712</v>
      </c>
      <c r="C105" s="47">
        <v>1</v>
      </c>
      <c r="D105" s="47" t="s">
        <v>1713</v>
      </c>
      <c r="E105" s="47" t="s">
        <v>1821</v>
      </c>
      <c r="F105" s="47" t="s">
        <v>1892</v>
      </c>
      <c r="G105" s="47" t="s">
        <v>1802</v>
      </c>
      <c r="H105" s="47" t="s">
        <v>1822</v>
      </c>
      <c r="I105" s="52"/>
      <c r="J105" s="52"/>
      <c r="K105" s="52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>
        <v>6</v>
      </c>
      <c r="W105" s="47" t="s">
        <v>1714</v>
      </c>
      <c r="X105" s="47" t="s">
        <v>617</v>
      </c>
      <c r="Y105" s="47" t="s">
        <v>1715</v>
      </c>
      <c r="Z105" s="47" t="s">
        <v>1716</v>
      </c>
      <c r="AA105" s="47" t="s">
        <v>1717</v>
      </c>
      <c r="AB105" s="47" t="s">
        <v>1718</v>
      </c>
      <c r="AC105" s="47" t="s">
        <v>68</v>
      </c>
      <c r="AD105" s="47" t="s">
        <v>68</v>
      </c>
      <c r="AE105" s="47" t="s">
        <v>68</v>
      </c>
      <c r="AF105" s="47" t="s">
        <v>1719</v>
      </c>
    </row>
    <row r="106" spans="1:32" x14ac:dyDescent="0.25">
      <c r="A106" s="47" t="s">
        <v>1711</v>
      </c>
      <c r="B106" s="47" t="s">
        <v>1720</v>
      </c>
      <c r="C106" s="47">
        <v>2</v>
      </c>
      <c r="D106" s="47" t="s">
        <v>1721</v>
      </c>
      <c r="E106" s="47" t="s">
        <v>1823</v>
      </c>
      <c r="F106" s="47" t="s">
        <v>1893</v>
      </c>
      <c r="G106" s="47" t="s">
        <v>1802</v>
      </c>
      <c r="H106" s="47" t="s">
        <v>1822</v>
      </c>
      <c r="I106" s="52"/>
      <c r="J106" s="52"/>
      <c r="K106" s="52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>
        <v>6</v>
      </c>
      <c r="W106" s="47" t="s">
        <v>1722</v>
      </c>
      <c r="X106" s="47" t="s">
        <v>1723</v>
      </c>
      <c r="Y106" s="47" t="s">
        <v>1724</v>
      </c>
      <c r="Z106" s="47" t="s">
        <v>1725</v>
      </c>
      <c r="AA106" s="47" t="s">
        <v>1726</v>
      </c>
      <c r="AB106" s="47" t="s">
        <v>1727</v>
      </c>
      <c r="AC106" s="47" t="s">
        <v>68</v>
      </c>
      <c r="AD106" s="47" t="s">
        <v>68</v>
      </c>
      <c r="AE106" s="47" t="s">
        <v>68</v>
      </c>
      <c r="AF106" s="47" t="s">
        <v>1728</v>
      </c>
    </row>
    <row r="107" spans="1:32" x14ac:dyDescent="0.25">
      <c r="A107" s="47" t="s">
        <v>1711</v>
      </c>
      <c r="B107" s="47" t="s">
        <v>1729</v>
      </c>
      <c r="C107" s="47">
        <v>3</v>
      </c>
      <c r="D107" s="47" t="s">
        <v>1730</v>
      </c>
      <c r="E107" s="47" t="s">
        <v>1824</v>
      </c>
      <c r="F107" s="47" t="s">
        <v>1894</v>
      </c>
      <c r="G107" s="47" t="s">
        <v>1802</v>
      </c>
      <c r="H107" s="47" t="s">
        <v>1822</v>
      </c>
      <c r="I107" s="52"/>
      <c r="J107" s="52"/>
      <c r="K107" s="52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>
        <v>6</v>
      </c>
      <c r="W107" s="47" t="s">
        <v>1731</v>
      </c>
      <c r="X107" s="47" t="s">
        <v>1732</v>
      </c>
      <c r="Y107" s="47" t="s">
        <v>1733</v>
      </c>
      <c r="Z107" s="47" t="s">
        <v>1734</v>
      </c>
      <c r="AA107" s="47" t="s">
        <v>1735</v>
      </c>
      <c r="AB107" s="47" t="s">
        <v>1736</v>
      </c>
      <c r="AC107" s="47" t="s">
        <v>68</v>
      </c>
      <c r="AD107" s="47" t="s">
        <v>68</v>
      </c>
      <c r="AE107" s="47" t="s">
        <v>68</v>
      </c>
      <c r="AF107" s="47" t="s">
        <v>1737</v>
      </c>
    </row>
    <row r="108" spans="1:32" x14ac:dyDescent="0.25">
      <c r="A108" s="47" t="s">
        <v>1738</v>
      </c>
      <c r="B108" s="47" t="s">
        <v>145</v>
      </c>
      <c r="C108" s="47">
        <v>1</v>
      </c>
      <c r="D108" s="47" t="s">
        <v>1739</v>
      </c>
      <c r="E108" s="47">
        <v>52</v>
      </c>
      <c r="F108" s="47" t="s">
        <v>1895</v>
      </c>
      <c r="G108" s="47" t="s">
        <v>815</v>
      </c>
      <c r="H108" s="47" t="s">
        <v>816</v>
      </c>
      <c r="I108" s="47" t="s">
        <v>821</v>
      </c>
      <c r="J108" s="47" t="s">
        <v>920</v>
      </c>
      <c r="K108" s="47">
        <f>VLOOKUP('R2 XCM Prospect'!C108,'Points Table'!A$3:N$43,IF('R2 XCM Prospect'!J108="A Grade / Juniors",5,IF('R2 XCM Prospect'!J108="B Grade",8,IF('R2 XCM Prospect'!J108="C Grade",11,14))))</f>
        <v>500</v>
      </c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>
        <v>6</v>
      </c>
      <c r="W108" s="47" t="s">
        <v>1740</v>
      </c>
      <c r="X108" s="47" t="s">
        <v>1741</v>
      </c>
      <c r="Y108" s="47" t="s">
        <v>1742</v>
      </c>
      <c r="Z108" s="47" t="s">
        <v>1743</v>
      </c>
      <c r="AA108" s="47" t="s">
        <v>1744</v>
      </c>
      <c r="AB108" s="47" t="s">
        <v>1745</v>
      </c>
      <c r="AC108" s="47" t="s">
        <v>68</v>
      </c>
      <c r="AD108" s="47" t="s">
        <v>68</v>
      </c>
      <c r="AE108" s="47" t="s">
        <v>68</v>
      </c>
      <c r="AF108" s="47" t="s">
        <v>1746</v>
      </c>
    </row>
    <row r="109" spans="1:32" x14ac:dyDescent="0.25">
      <c r="A109" s="47" t="s">
        <v>1738</v>
      </c>
      <c r="B109" s="47" t="s">
        <v>133</v>
      </c>
      <c r="C109" s="47">
        <v>2</v>
      </c>
      <c r="D109" s="47" t="s">
        <v>1747</v>
      </c>
      <c r="E109" s="47">
        <v>54</v>
      </c>
      <c r="F109" s="47" t="s">
        <v>1896</v>
      </c>
      <c r="G109" s="47" t="s">
        <v>815</v>
      </c>
      <c r="H109" s="47" t="s">
        <v>816</v>
      </c>
      <c r="I109" s="47" t="s">
        <v>821</v>
      </c>
      <c r="J109" s="47" t="s">
        <v>920</v>
      </c>
      <c r="K109" s="47">
        <f>VLOOKUP('R2 XCM Prospect'!C109,'Points Table'!A$3:N$43,IF('R2 XCM Prospect'!J109="A Grade / Juniors",5,IF('R2 XCM Prospect'!J109="B Grade",8,IF('R2 XCM Prospect'!J109="C Grade",11,14))))</f>
        <v>450</v>
      </c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>
        <v>6</v>
      </c>
      <c r="W109" s="47" t="s">
        <v>1748</v>
      </c>
      <c r="X109" s="47" t="s">
        <v>1749</v>
      </c>
      <c r="Y109" s="47" t="s">
        <v>1750</v>
      </c>
      <c r="Z109" s="47" t="s">
        <v>1751</v>
      </c>
      <c r="AA109" s="47" t="s">
        <v>1752</v>
      </c>
      <c r="AB109" s="47" t="s">
        <v>1753</v>
      </c>
      <c r="AC109" s="47" t="s">
        <v>68</v>
      </c>
      <c r="AD109" s="47" t="s">
        <v>68</v>
      </c>
      <c r="AE109" s="47" t="s">
        <v>68</v>
      </c>
      <c r="AF109" s="47" t="s">
        <v>1754</v>
      </c>
    </row>
    <row r="110" spans="1:32" x14ac:dyDescent="0.25">
      <c r="A110" s="47" t="s">
        <v>1738</v>
      </c>
      <c r="B110" s="47" t="s">
        <v>127</v>
      </c>
      <c r="C110" s="47">
        <v>3</v>
      </c>
      <c r="D110" s="47" t="s">
        <v>1755</v>
      </c>
      <c r="E110" s="47">
        <v>53</v>
      </c>
      <c r="F110" s="47" t="s">
        <v>903</v>
      </c>
      <c r="G110" s="47" t="s">
        <v>815</v>
      </c>
      <c r="H110" s="47" t="s">
        <v>816</v>
      </c>
      <c r="I110" s="47" t="s">
        <v>821</v>
      </c>
      <c r="J110" s="47" t="s">
        <v>920</v>
      </c>
      <c r="K110" s="47">
        <f>VLOOKUP('R2 XCM Prospect'!C110,'Points Table'!A$3:N$43,IF('R2 XCM Prospect'!J110="A Grade / Juniors",5,IF('R2 XCM Prospect'!J110="B Grade",8,IF('R2 XCM Prospect'!J110="C Grade",11,14))))</f>
        <v>420</v>
      </c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>
        <v>6</v>
      </c>
      <c r="W110" s="47" t="s">
        <v>1756</v>
      </c>
      <c r="X110" s="47" t="s">
        <v>539</v>
      </c>
      <c r="Y110" s="47" t="s">
        <v>1757</v>
      </c>
      <c r="Z110" s="47" t="s">
        <v>1758</v>
      </c>
      <c r="AA110" s="47" t="s">
        <v>1759</v>
      </c>
      <c r="AB110" s="47" t="s">
        <v>1760</v>
      </c>
      <c r="AC110" s="47" t="s">
        <v>68</v>
      </c>
      <c r="AD110" s="47" t="s">
        <v>68</v>
      </c>
      <c r="AE110" s="47" t="s">
        <v>68</v>
      </c>
      <c r="AF110" s="47" t="s">
        <v>1761</v>
      </c>
    </row>
    <row r="111" spans="1:32" x14ac:dyDescent="0.25">
      <c r="A111" s="47" t="s">
        <v>1738</v>
      </c>
      <c r="B111" s="47" t="s">
        <v>1762</v>
      </c>
      <c r="C111" s="47">
        <v>4</v>
      </c>
      <c r="D111" s="47" t="s">
        <v>1763</v>
      </c>
      <c r="E111" s="47">
        <v>55</v>
      </c>
      <c r="F111" s="47" t="s">
        <v>904</v>
      </c>
      <c r="G111" s="47" t="s">
        <v>815</v>
      </c>
      <c r="H111" s="47" t="s">
        <v>816</v>
      </c>
      <c r="I111" s="47" t="s">
        <v>821</v>
      </c>
      <c r="J111" s="47" t="s">
        <v>920</v>
      </c>
      <c r="K111" s="47">
        <f>VLOOKUP('R2 XCM Prospect'!C111,'Points Table'!A$3:N$43,IF('R2 XCM Prospect'!J111="A Grade / Juniors",5,IF('R2 XCM Prospect'!J111="B Grade",8,IF('R2 XCM Prospect'!J111="C Grade",11,14))))</f>
        <v>400</v>
      </c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>
        <v>6</v>
      </c>
      <c r="W111" s="47" t="s">
        <v>1764</v>
      </c>
      <c r="X111" s="47" t="s">
        <v>1765</v>
      </c>
      <c r="Y111" s="47" t="s">
        <v>1766</v>
      </c>
      <c r="Z111" s="47" t="s">
        <v>1137</v>
      </c>
      <c r="AA111" s="47" t="s">
        <v>1767</v>
      </c>
      <c r="AB111" s="47" t="s">
        <v>1768</v>
      </c>
      <c r="AC111" s="47" t="s">
        <v>68</v>
      </c>
      <c r="AD111" s="47" t="s">
        <v>68</v>
      </c>
      <c r="AE111" s="47" t="s">
        <v>68</v>
      </c>
      <c r="AF111" s="47" t="s">
        <v>1769</v>
      </c>
    </row>
    <row r="112" spans="1:32" x14ac:dyDescent="0.25">
      <c r="A112" s="47" t="s">
        <v>1770</v>
      </c>
      <c r="B112" s="47" t="s">
        <v>765</v>
      </c>
      <c r="C112" s="47">
        <v>1</v>
      </c>
      <c r="D112" s="47" t="s">
        <v>1771</v>
      </c>
      <c r="E112" s="47">
        <v>724</v>
      </c>
      <c r="F112" s="47" t="s">
        <v>1897</v>
      </c>
      <c r="G112" s="47" t="s">
        <v>815</v>
      </c>
      <c r="H112" s="47" t="s">
        <v>818</v>
      </c>
      <c r="I112" s="47" t="s">
        <v>821</v>
      </c>
      <c r="J112" s="47" t="s">
        <v>36</v>
      </c>
      <c r="K112" s="47">
        <f>VLOOKUP('R2 XCM Prospect'!C112,'Points Table'!A$3:N$43,IF('R2 XCM Prospect'!J112="A Grade / Juniors",5,IF('R2 XCM Prospect'!J112="B Grade",8,IF('R2 XCM Prospect'!J112="C Grade",11,14))))</f>
        <v>400</v>
      </c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>
        <v>5</v>
      </c>
      <c r="W112" s="47" t="s">
        <v>1162</v>
      </c>
      <c r="X112" s="47" t="s">
        <v>1772</v>
      </c>
      <c r="Y112" s="47" t="s">
        <v>1773</v>
      </c>
      <c r="Z112" s="47" t="s">
        <v>1774</v>
      </c>
      <c r="AA112" s="47" t="s">
        <v>1775</v>
      </c>
      <c r="AB112" s="47" t="s">
        <v>68</v>
      </c>
      <c r="AC112" s="47" t="s">
        <v>68</v>
      </c>
      <c r="AD112" s="47" t="s">
        <v>68</v>
      </c>
      <c r="AE112" s="47" t="s">
        <v>68</v>
      </c>
      <c r="AF112" s="47" t="s">
        <v>1776</v>
      </c>
    </row>
    <row r="113" spans="1:32" x14ac:dyDescent="0.25">
      <c r="A113" s="47" t="s">
        <v>1777</v>
      </c>
      <c r="B113" s="47" t="s">
        <v>637</v>
      </c>
      <c r="C113" s="47">
        <v>1</v>
      </c>
      <c r="D113" s="47" t="s">
        <v>1778</v>
      </c>
      <c r="E113" s="47">
        <v>218</v>
      </c>
      <c r="F113" s="47" t="s">
        <v>1898</v>
      </c>
      <c r="G113" s="47" t="s">
        <v>815</v>
      </c>
      <c r="H113" s="47" t="s">
        <v>819</v>
      </c>
      <c r="I113" s="47" t="s">
        <v>821</v>
      </c>
      <c r="J113" s="47" t="s">
        <v>38</v>
      </c>
      <c r="K113" s="47">
        <f>VLOOKUP('R2 XCM Prospect'!C113,'Points Table'!A$3:N$43,IF('R2 XCM Prospect'!J113="A Grade / Juniors",5,IF('R2 XCM Prospect'!J113="B Grade",8,IF('R2 XCM Prospect'!J113="C Grade",11,14))))</f>
        <v>350</v>
      </c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>
        <v>5</v>
      </c>
      <c r="W113" s="47" t="s">
        <v>1779</v>
      </c>
      <c r="X113" s="47" t="s">
        <v>1780</v>
      </c>
      <c r="Y113" s="47" t="s">
        <v>1781</v>
      </c>
      <c r="Z113" s="47" t="s">
        <v>1782</v>
      </c>
      <c r="AA113" s="47" t="s">
        <v>1783</v>
      </c>
      <c r="AB113" s="47" t="s">
        <v>68</v>
      </c>
      <c r="AC113" s="47" t="s">
        <v>68</v>
      </c>
      <c r="AD113" s="47" t="s">
        <v>68</v>
      </c>
      <c r="AE113" s="47" t="s">
        <v>68</v>
      </c>
      <c r="AF113" s="47" t="s">
        <v>1784</v>
      </c>
    </row>
    <row r="114" spans="1:32" x14ac:dyDescent="0.25">
      <c r="A114" s="47" t="s">
        <v>1777</v>
      </c>
      <c r="B114" s="47" t="s">
        <v>508</v>
      </c>
      <c r="C114" s="47">
        <v>2</v>
      </c>
      <c r="D114" s="47" t="s">
        <v>1785</v>
      </c>
      <c r="E114" s="47">
        <v>217</v>
      </c>
      <c r="F114" s="47" t="s">
        <v>1899</v>
      </c>
      <c r="G114" s="47" t="s">
        <v>815</v>
      </c>
      <c r="H114" s="47" t="s">
        <v>819</v>
      </c>
      <c r="I114" s="47" t="s">
        <v>821</v>
      </c>
      <c r="J114" s="47" t="s">
        <v>38</v>
      </c>
      <c r="K114" s="47">
        <f>VLOOKUP('R2 XCM Prospect'!C114,'Points Table'!A$3:N$43,IF('R2 XCM Prospect'!J114="A Grade / Juniors",5,IF('R2 XCM Prospect'!J114="B Grade",8,IF('R2 XCM Prospect'!J114="C Grade",11,14))))</f>
        <v>315</v>
      </c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>
        <v>3</v>
      </c>
      <c r="W114" s="47" t="s">
        <v>1786</v>
      </c>
      <c r="X114" s="47" t="s">
        <v>1787</v>
      </c>
      <c r="Y114" s="47" t="s">
        <v>1788</v>
      </c>
      <c r="Z114" s="47" t="s">
        <v>68</v>
      </c>
      <c r="AA114" s="47" t="s">
        <v>68</v>
      </c>
      <c r="AB114" s="47" t="s">
        <v>68</v>
      </c>
      <c r="AC114" s="47" t="s">
        <v>68</v>
      </c>
      <c r="AD114" s="47" t="s">
        <v>68</v>
      </c>
      <c r="AE114" s="47" t="s">
        <v>68</v>
      </c>
      <c r="AF114" s="47" t="s">
        <v>1789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8FA59-3D04-4440-BE31-682C4A35AD62}">
  <dimension ref="A1:V126"/>
  <sheetViews>
    <sheetView topLeftCell="A50" workbookViewId="0">
      <selection activeCell="E65" sqref="E65"/>
    </sheetView>
  </sheetViews>
  <sheetFormatPr defaultRowHeight="15" x14ac:dyDescent="0.25"/>
  <cols>
    <col min="1" max="1" width="23" customWidth="1"/>
    <col min="4" max="4" width="51.85546875" hidden="1" customWidth="1"/>
    <col min="5" max="6" width="17.5703125" style="1" customWidth="1"/>
    <col min="7" max="7" width="6.7109375" style="1" bestFit="1" customWidth="1"/>
    <col min="8" max="8" width="5" style="1" bestFit="1" customWidth="1"/>
    <col min="9" max="11" width="17.5703125" style="1" customWidth="1"/>
    <col min="12" max="12" width="6.5703125" customWidth="1"/>
    <col min="13" max="21" width="5.42578125" hidden="1" customWidth="1"/>
    <col min="22" max="22" width="18.85546875" customWidth="1"/>
  </cols>
  <sheetData>
    <row r="1" spans="1:22" x14ac:dyDescent="0.25">
      <c r="A1" s="47" t="s">
        <v>55</v>
      </c>
      <c r="B1" s="47" t="s">
        <v>56</v>
      </c>
      <c r="C1" s="47" t="s">
        <v>57</v>
      </c>
      <c r="D1" s="47" t="s">
        <v>53</v>
      </c>
      <c r="E1" s="47" t="s">
        <v>823</v>
      </c>
      <c r="F1" s="47"/>
      <c r="G1" s="47"/>
      <c r="H1" s="47"/>
      <c r="I1" s="47"/>
      <c r="J1" s="50" t="s">
        <v>55</v>
      </c>
      <c r="K1" s="47" t="s">
        <v>35</v>
      </c>
      <c r="L1" s="47" t="s">
        <v>58</v>
      </c>
      <c r="M1" s="47" t="s">
        <v>59</v>
      </c>
      <c r="N1" s="47" t="s">
        <v>60</v>
      </c>
      <c r="O1" s="47" t="s">
        <v>61</v>
      </c>
      <c r="P1" s="47" t="s">
        <v>62</v>
      </c>
      <c r="Q1" s="47" t="s">
        <v>63</v>
      </c>
      <c r="R1" s="47" t="s">
        <v>64</v>
      </c>
      <c r="S1" s="47" t="s">
        <v>65</v>
      </c>
      <c r="T1" s="47" t="s">
        <v>66</v>
      </c>
      <c r="U1" s="47" t="s">
        <v>67</v>
      </c>
      <c r="V1" s="47" t="s">
        <v>54</v>
      </c>
    </row>
    <row r="2" spans="1:22" x14ac:dyDescent="0.25">
      <c r="A2" s="47" t="s">
        <v>1900</v>
      </c>
      <c r="B2" s="47" t="s">
        <v>965</v>
      </c>
      <c r="C2" s="47">
        <v>1</v>
      </c>
      <c r="D2" s="47" t="s">
        <v>1901</v>
      </c>
      <c r="E2" s="47" t="s">
        <v>1826</v>
      </c>
      <c r="F2" s="47" t="s">
        <v>2791</v>
      </c>
      <c r="G2" s="47" t="s">
        <v>2808</v>
      </c>
      <c r="H2" s="47" t="s">
        <v>2809</v>
      </c>
      <c r="I2" s="47" t="s">
        <v>2810</v>
      </c>
      <c r="J2" s="51"/>
      <c r="K2" s="52"/>
      <c r="L2" s="47">
        <v>9</v>
      </c>
      <c r="M2" s="47" t="s">
        <v>1902</v>
      </c>
      <c r="N2" s="47" t="s">
        <v>1903</v>
      </c>
      <c r="O2" s="47" t="s">
        <v>1904</v>
      </c>
      <c r="P2" s="47" t="s">
        <v>1905</v>
      </c>
      <c r="Q2" s="47" t="s">
        <v>1906</v>
      </c>
      <c r="R2" s="47" t="s">
        <v>1907</v>
      </c>
      <c r="S2" s="47" t="s">
        <v>1908</v>
      </c>
      <c r="T2" s="47" t="s">
        <v>1909</v>
      </c>
      <c r="U2" s="47" t="s">
        <v>1910</v>
      </c>
      <c r="V2" s="47" t="s">
        <v>1911</v>
      </c>
    </row>
    <row r="3" spans="1:22" x14ac:dyDescent="0.25">
      <c r="A3" s="47" t="s">
        <v>1900</v>
      </c>
      <c r="B3" s="47" t="s">
        <v>930</v>
      </c>
      <c r="C3" s="47">
        <v>2</v>
      </c>
      <c r="D3" s="47" t="s">
        <v>1912</v>
      </c>
      <c r="E3" s="47" t="s">
        <v>3431</v>
      </c>
      <c r="F3" s="47" t="s">
        <v>2791</v>
      </c>
      <c r="G3" s="47" t="s">
        <v>2808</v>
      </c>
      <c r="H3" s="47" t="s">
        <v>2809</v>
      </c>
      <c r="I3" s="47" t="s">
        <v>2810</v>
      </c>
      <c r="J3" s="52"/>
      <c r="K3" s="52"/>
      <c r="L3" s="47">
        <v>9</v>
      </c>
      <c r="M3" s="47" t="s">
        <v>1913</v>
      </c>
      <c r="N3" s="47" t="s">
        <v>1914</v>
      </c>
      <c r="O3" s="47" t="s">
        <v>1915</v>
      </c>
      <c r="P3" s="47" t="s">
        <v>1916</v>
      </c>
      <c r="Q3" s="47" t="s">
        <v>1917</v>
      </c>
      <c r="R3" s="47" t="s">
        <v>1918</v>
      </c>
      <c r="S3" s="47" t="s">
        <v>1919</v>
      </c>
      <c r="T3" s="47" t="s">
        <v>1920</v>
      </c>
      <c r="U3" s="47" t="s">
        <v>1921</v>
      </c>
      <c r="V3" s="47" t="s">
        <v>1922</v>
      </c>
    </row>
    <row r="4" spans="1:22" x14ac:dyDescent="0.25">
      <c r="A4" s="47" t="s">
        <v>1900</v>
      </c>
      <c r="B4" s="47" t="s">
        <v>954</v>
      </c>
      <c r="C4" s="47">
        <v>3</v>
      </c>
      <c r="D4" s="47" t="s">
        <v>1923</v>
      </c>
      <c r="E4" s="47" t="s">
        <v>1827</v>
      </c>
      <c r="F4" s="47" t="s">
        <v>2791</v>
      </c>
      <c r="G4" s="47" t="s">
        <v>2808</v>
      </c>
      <c r="H4" s="47" t="s">
        <v>2809</v>
      </c>
      <c r="I4" s="47" t="s">
        <v>2810</v>
      </c>
      <c r="J4" s="52"/>
      <c r="K4" s="52"/>
      <c r="L4" s="47">
        <v>8</v>
      </c>
      <c r="M4" s="47" t="s">
        <v>1924</v>
      </c>
      <c r="N4" s="47" t="s">
        <v>1925</v>
      </c>
      <c r="O4" s="47" t="s">
        <v>1926</v>
      </c>
      <c r="P4" s="47" t="s">
        <v>1927</v>
      </c>
      <c r="Q4" s="47" t="s">
        <v>1928</v>
      </c>
      <c r="R4" s="47" t="s">
        <v>1929</v>
      </c>
      <c r="S4" s="47" t="s">
        <v>1930</v>
      </c>
      <c r="T4" s="47" t="s">
        <v>1931</v>
      </c>
      <c r="U4" s="47" t="s">
        <v>68</v>
      </c>
      <c r="V4" s="47" t="s">
        <v>1932</v>
      </c>
    </row>
    <row r="5" spans="1:22" x14ac:dyDescent="0.25">
      <c r="A5" s="47" t="s">
        <v>1933</v>
      </c>
      <c r="B5" s="47" t="s">
        <v>972</v>
      </c>
      <c r="C5" s="47">
        <v>1</v>
      </c>
      <c r="D5" s="47" t="s">
        <v>1934</v>
      </c>
      <c r="E5" s="47" t="s">
        <v>2829</v>
      </c>
      <c r="F5" s="47" t="s">
        <v>2792</v>
      </c>
      <c r="G5" s="47" t="s">
        <v>2808</v>
      </c>
      <c r="H5" s="47" t="s">
        <v>2809</v>
      </c>
      <c r="I5" s="47" t="s">
        <v>2811</v>
      </c>
      <c r="J5" s="52"/>
      <c r="K5" s="52"/>
      <c r="L5" s="47">
        <v>7</v>
      </c>
      <c r="M5" s="47" t="s">
        <v>168</v>
      </c>
      <c r="N5" s="47" t="s">
        <v>1935</v>
      </c>
      <c r="O5" s="47" t="s">
        <v>1936</v>
      </c>
      <c r="P5" s="47" t="s">
        <v>1937</v>
      </c>
      <c r="Q5" s="47" t="s">
        <v>1938</v>
      </c>
      <c r="R5" s="47" t="s">
        <v>1939</v>
      </c>
      <c r="S5" s="47" t="s">
        <v>1940</v>
      </c>
      <c r="T5" s="47" t="s">
        <v>68</v>
      </c>
      <c r="U5" s="47" t="s">
        <v>68</v>
      </c>
      <c r="V5" s="47" t="s">
        <v>1941</v>
      </c>
    </row>
    <row r="6" spans="1:22" x14ac:dyDescent="0.25">
      <c r="A6" s="47" t="s">
        <v>1933</v>
      </c>
      <c r="B6" s="47" t="s">
        <v>942</v>
      </c>
      <c r="C6" s="47">
        <v>2</v>
      </c>
      <c r="D6" s="47" t="s">
        <v>1942</v>
      </c>
      <c r="E6" s="47" t="s">
        <v>2830</v>
      </c>
      <c r="F6" s="47" t="s">
        <v>2792</v>
      </c>
      <c r="G6" s="47" t="s">
        <v>2808</v>
      </c>
      <c r="H6" s="47" t="s">
        <v>2809</v>
      </c>
      <c r="I6" s="47" t="s">
        <v>2811</v>
      </c>
      <c r="J6" s="52"/>
      <c r="K6" s="52"/>
      <c r="L6" s="47">
        <v>7</v>
      </c>
      <c r="M6" s="47" t="s">
        <v>1943</v>
      </c>
      <c r="N6" s="47" t="s">
        <v>1944</v>
      </c>
      <c r="O6" s="47" t="s">
        <v>1945</v>
      </c>
      <c r="P6" s="47" t="s">
        <v>1946</v>
      </c>
      <c r="Q6" s="47" t="s">
        <v>1947</v>
      </c>
      <c r="R6" s="47" t="s">
        <v>1948</v>
      </c>
      <c r="S6" s="47" t="s">
        <v>1949</v>
      </c>
      <c r="T6" s="47" t="s">
        <v>68</v>
      </c>
      <c r="U6" s="47" t="s">
        <v>68</v>
      </c>
      <c r="V6" s="47" t="s">
        <v>1950</v>
      </c>
    </row>
    <row r="7" spans="1:22" x14ac:dyDescent="0.25">
      <c r="A7" s="47" t="s">
        <v>1933</v>
      </c>
      <c r="B7" s="47" t="s">
        <v>988</v>
      </c>
      <c r="C7" s="47">
        <v>3</v>
      </c>
      <c r="D7" s="47" t="s">
        <v>1951</v>
      </c>
      <c r="E7" s="47" t="s">
        <v>2831</v>
      </c>
      <c r="F7" s="47" t="s">
        <v>2792</v>
      </c>
      <c r="G7" s="47" t="s">
        <v>2808</v>
      </c>
      <c r="H7" s="47" t="s">
        <v>2809</v>
      </c>
      <c r="I7" s="47" t="s">
        <v>2811</v>
      </c>
      <c r="J7" s="52"/>
      <c r="K7" s="52"/>
      <c r="L7" s="47">
        <v>7</v>
      </c>
      <c r="M7" s="47" t="s">
        <v>1952</v>
      </c>
      <c r="N7" s="47" t="s">
        <v>1953</v>
      </c>
      <c r="O7" s="47" t="s">
        <v>1954</v>
      </c>
      <c r="P7" s="47" t="s">
        <v>478</v>
      </c>
      <c r="Q7" s="47" t="s">
        <v>1955</v>
      </c>
      <c r="R7" s="47" t="s">
        <v>1956</v>
      </c>
      <c r="S7" s="47" t="s">
        <v>1957</v>
      </c>
      <c r="T7" s="47" t="s">
        <v>68</v>
      </c>
      <c r="U7" s="47" t="s">
        <v>68</v>
      </c>
      <c r="V7" s="47" t="s">
        <v>1958</v>
      </c>
    </row>
    <row r="8" spans="1:22" x14ac:dyDescent="0.25">
      <c r="A8" s="47" t="s">
        <v>1933</v>
      </c>
      <c r="B8" s="47" t="s">
        <v>980</v>
      </c>
      <c r="C8" s="47">
        <v>4</v>
      </c>
      <c r="D8" s="47" t="s">
        <v>1959</v>
      </c>
      <c r="E8" s="47" t="s">
        <v>2832</v>
      </c>
      <c r="F8" s="47" t="s">
        <v>2792</v>
      </c>
      <c r="G8" s="47" t="s">
        <v>2808</v>
      </c>
      <c r="H8" s="47" t="s">
        <v>2809</v>
      </c>
      <c r="I8" s="47" t="s">
        <v>2811</v>
      </c>
      <c r="J8" s="52"/>
      <c r="K8" s="52"/>
      <c r="L8" s="47">
        <v>6</v>
      </c>
      <c r="M8" s="47" t="s">
        <v>1960</v>
      </c>
      <c r="N8" s="47" t="s">
        <v>1961</v>
      </c>
      <c r="O8" s="47" t="s">
        <v>1962</v>
      </c>
      <c r="P8" s="47" t="s">
        <v>1963</v>
      </c>
      <c r="Q8" s="47" t="s">
        <v>1964</v>
      </c>
      <c r="R8" s="47" t="s">
        <v>1965</v>
      </c>
      <c r="S8" s="47" t="s">
        <v>68</v>
      </c>
      <c r="T8" s="47" t="s">
        <v>68</v>
      </c>
      <c r="U8" s="47" t="s">
        <v>68</v>
      </c>
      <c r="V8" s="47" t="s">
        <v>1966</v>
      </c>
    </row>
    <row r="9" spans="1:22" x14ac:dyDescent="0.25">
      <c r="A9" s="47" t="s">
        <v>1933</v>
      </c>
      <c r="B9" s="47" t="s">
        <v>996</v>
      </c>
      <c r="C9" s="47">
        <v>5</v>
      </c>
      <c r="D9" s="47" t="s">
        <v>1967</v>
      </c>
      <c r="E9" s="47" t="s">
        <v>2833</v>
      </c>
      <c r="F9" s="47" t="s">
        <v>2792</v>
      </c>
      <c r="G9" s="47" t="s">
        <v>2808</v>
      </c>
      <c r="H9" s="47" t="s">
        <v>2809</v>
      </c>
      <c r="I9" s="47" t="s">
        <v>2811</v>
      </c>
      <c r="J9" s="52"/>
      <c r="K9" s="52"/>
      <c r="L9" s="47">
        <v>5</v>
      </c>
      <c r="M9" s="47" t="s">
        <v>1968</v>
      </c>
      <c r="N9" s="47" t="s">
        <v>1969</v>
      </c>
      <c r="O9" s="47" t="s">
        <v>1970</v>
      </c>
      <c r="P9" s="47" t="s">
        <v>1971</v>
      </c>
      <c r="Q9" s="47" t="s">
        <v>1972</v>
      </c>
      <c r="R9" s="47" t="s">
        <v>68</v>
      </c>
      <c r="S9" s="47" t="s">
        <v>68</v>
      </c>
      <c r="T9" s="47" t="s">
        <v>68</v>
      </c>
      <c r="U9" s="47" t="s">
        <v>68</v>
      </c>
      <c r="V9" s="47" t="s">
        <v>1973</v>
      </c>
    </row>
    <row r="10" spans="1:22" x14ac:dyDescent="0.25">
      <c r="A10" s="47" t="s">
        <v>1933</v>
      </c>
      <c r="B10" s="47" t="s">
        <v>1014</v>
      </c>
      <c r="C10" s="47">
        <v>6</v>
      </c>
      <c r="D10" s="47" t="s">
        <v>1974</v>
      </c>
      <c r="E10" s="47" t="s">
        <v>2834</v>
      </c>
      <c r="F10" s="47" t="s">
        <v>2792</v>
      </c>
      <c r="G10" s="47" t="s">
        <v>2808</v>
      </c>
      <c r="H10" s="47" t="s">
        <v>2809</v>
      </c>
      <c r="I10" s="47" t="s">
        <v>2811</v>
      </c>
      <c r="J10" s="52"/>
      <c r="K10" s="52"/>
      <c r="L10" s="47">
        <v>3</v>
      </c>
      <c r="M10" s="47" t="s">
        <v>1975</v>
      </c>
      <c r="N10" s="47" t="s">
        <v>1976</v>
      </c>
      <c r="O10" s="47" t="s">
        <v>1977</v>
      </c>
      <c r="P10" s="47" t="s">
        <v>68</v>
      </c>
      <c r="Q10" s="47" t="s">
        <v>68</v>
      </c>
      <c r="R10" s="47" t="s">
        <v>68</v>
      </c>
      <c r="S10" s="47" t="s">
        <v>68</v>
      </c>
      <c r="T10" s="47" t="s">
        <v>68</v>
      </c>
      <c r="U10" s="47" t="s">
        <v>68</v>
      </c>
      <c r="V10" s="47" t="s">
        <v>1978</v>
      </c>
    </row>
    <row r="11" spans="1:22" x14ac:dyDescent="0.25">
      <c r="A11" s="47" t="s">
        <v>1979</v>
      </c>
      <c r="B11" s="47" t="s">
        <v>791</v>
      </c>
      <c r="C11" s="47">
        <v>1</v>
      </c>
      <c r="D11" s="47" t="s">
        <v>1980</v>
      </c>
      <c r="E11" s="47" t="s">
        <v>2835</v>
      </c>
      <c r="F11" s="47" t="s">
        <v>2793</v>
      </c>
      <c r="G11" s="47" t="s">
        <v>2808</v>
      </c>
      <c r="H11" s="47" t="s">
        <v>2812</v>
      </c>
      <c r="I11" s="47" t="s">
        <v>2813</v>
      </c>
      <c r="J11" s="1" t="s">
        <v>920</v>
      </c>
      <c r="K11" s="47">
        <f>VLOOKUP(C11,'Points Table'!A$3:N$43,IF(J11="A Grade / Juniors",5,IF(J11="B Grade",8,IF(J11="C Grade",11,14))))</f>
        <v>500</v>
      </c>
      <c r="L11" s="47">
        <v>3</v>
      </c>
      <c r="M11" s="47" t="s">
        <v>1981</v>
      </c>
      <c r="N11" s="47" t="s">
        <v>1982</v>
      </c>
      <c r="O11" s="47" t="s">
        <v>1983</v>
      </c>
      <c r="P11" s="47" t="s">
        <v>68</v>
      </c>
      <c r="Q11" s="47" t="s">
        <v>68</v>
      </c>
      <c r="R11" s="47" t="s">
        <v>68</v>
      </c>
      <c r="S11" s="47" t="s">
        <v>68</v>
      </c>
      <c r="T11" s="47" t="s">
        <v>68</v>
      </c>
      <c r="U11" s="47" t="s">
        <v>68</v>
      </c>
      <c r="V11" s="47" t="s">
        <v>1984</v>
      </c>
    </row>
    <row r="12" spans="1:22" x14ac:dyDescent="0.25">
      <c r="A12" s="47" t="s">
        <v>1985</v>
      </c>
      <c r="B12" s="47" t="s">
        <v>783</v>
      </c>
      <c r="C12" s="47">
        <v>1</v>
      </c>
      <c r="D12" s="47" t="s">
        <v>1986</v>
      </c>
      <c r="E12" s="47" t="s">
        <v>2836</v>
      </c>
      <c r="F12" s="47" t="s">
        <v>2794</v>
      </c>
      <c r="G12" s="47" t="s">
        <v>2808</v>
      </c>
      <c r="H12" s="47" t="s">
        <v>2812</v>
      </c>
      <c r="I12" s="47" t="s">
        <v>2814</v>
      </c>
      <c r="J12" s="1" t="s">
        <v>920</v>
      </c>
      <c r="K12" s="47">
        <f>VLOOKUP(C12,'Points Table'!A$3:N$43,IF(J12="A Grade / Juniors",5,IF(J12="B Grade",8,IF(J12="C Grade",11,14))))</f>
        <v>500</v>
      </c>
      <c r="L12" s="47">
        <v>3</v>
      </c>
      <c r="M12" s="47" t="s">
        <v>1987</v>
      </c>
      <c r="N12" s="47" t="s">
        <v>1988</v>
      </c>
      <c r="O12" s="47" t="s">
        <v>1989</v>
      </c>
      <c r="P12" s="47" t="s">
        <v>68</v>
      </c>
      <c r="Q12" s="47" t="s">
        <v>68</v>
      </c>
      <c r="R12" s="47" t="s">
        <v>68</v>
      </c>
      <c r="S12" s="47" t="s">
        <v>68</v>
      </c>
      <c r="T12" s="47" t="s">
        <v>68</v>
      </c>
      <c r="U12" s="47" t="s">
        <v>68</v>
      </c>
      <c r="V12" s="47" t="s">
        <v>1990</v>
      </c>
    </row>
    <row r="13" spans="1:22" x14ac:dyDescent="0.25">
      <c r="A13" s="47" t="s">
        <v>1985</v>
      </c>
      <c r="B13" s="47" t="s">
        <v>804</v>
      </c>
      <c r="C13" s="47">
        <v>2</v>
      </c>
      <c r="D13" s="47" t="s">
        <v>1991</v>
      </c>
      <c r="E13" s="47" t="s">
        <v>832</v>
      </c>
      <c r="F13" s="47" t="s">
        <v>2794</v>
      </c>
      <c r="G13" s="47" t="s">
        <v>2808</v>
      </c>
      <c r="H13" s="47" t="s">
        <v>2812</v>
      </c>
      <c r="I13" s="47" t="s">
        <v>2814</v>
      </c>
      <c r="J13" s="1" t="s">
        <v>920</v>
      </c>
      <c r="K13" s="47">
        <f>VLOOKUP(C13,'Points Table'!A$3:N$43,IF(J13="A Grade / Juniors",5,IF(J13="B Grade",8,IF(J13="C Grade",11,14))))</f>
        <v>450</v>
      </c>
      <c r="L13" s="47">
        <v>2</v>
      </c>
      <c r="M13" s="47" t="s">
        <v>1992</v>
      </c>
      <c r="N13" s="47" t="s">
        <v>1993</v>
      </c>
      <c r="O13" s="47" t="s">
        <v>68</v>
      </c>
      <c r="P13" s="47" t="s">
        <v>68</v>
      </c>
      <c r="Q13" s="47" t="s">
        <v>68</v>
      </c>
      <c r="R13" s="47" t="s">
        <v>68</v>
      </c>
      <c r="S13" s="47" t="s">
        <v>68</v>
      </c>
      <c r="T13" s="47" t="s">
        <v>68</v>
      </c>
      <c r="U13" s="47" t="s">
        <v>68</v>
      </c>
      <c r="V13" s="47" t="s">
        <v>1994</v>
      </c>
    </row>
    <row r="14" spans="1:22" x14ac:dyDescent="0.25">
      <c r="A14" s="47" t="s">
        <v>1985</v>
      </c>
      <c r="B14" s="47" t="s">
        <v>774</v>
      </c>
      <c r="C14" s="47">
        <v>3</v>
      </c>
      <c r="D14" s="47" t="s">
        <v>1995</v>
      </c>
      <c r="E14" s="47" t="s">
        <v>834</v>
      </c>
      <c r="F14" s="47" t="s">
        <v>2794</v>
      </c>
      <c r="G14" s="47" t="s">
        <v>2808</v>
      </c>
      <c r="H14" s="47" t="s">
        <v>2812</v>
      </c>
      <c r="I14" s="47" t="s">
        <v>2814</v>
      </c>
      <c r="J14" s="1" t="s">
        <v>920</v>
      </c>
      <c r="K14" s="47">
        <f>VLOOKUP(C14,'Points Table'!A$3:N$43,IF(J14="A Grade / Juniors",5,IF(J14="B Grade",8,IF(J14="C Grade",11,14))))</f>
        <v>420</v>
      </c>
      <c r="L14" s="47">
        <v>2</v>
      </c>
      <c r="M14" s="47" t="s">
        <v>1996</v>
      </c>
      <c r="N14" s="47" t="s">
        <v>1997</v>
      </c>
      <c r="O14" s="47" t="s">
        <v>68</v>
      </c>
      <c r="P14" s="47" t="s">
        <v>68</v>
      </c>
      <c r="Q14" s="47" t="s">
        <v>68</v>
      </c>
      <c r="R14" s="47" t="s">
        <v>68</v>
      </c>
      <c r="S14" s="47" t="s">
        <v>68</v>
      </c>
      <c r="T14" s="47" t="s">
        <v>68</v>
      </c>
      <c r="U14" s="47" t="s">
        <v>68</v>
      </c>
      <c r="V14" s="47" t="s">
        <v>1998</v>
      </c>
    </row>
    <row r="15" spans="1:22" x14ac:dyDescent="0.25">
      <c r="A15" s="47" t="s">
        <v>1999</v>
      </c>
      <c r="B15" s="47" t="s">
        <v>73</v>
      </c>
      <c r="C15" s="47">
        <v>1</v>
      </c>
      <c r="D15" s="47" t="s">
        <v>2000</v>
      </c>
      <c r="E15" s="47" t="s">
        <v>824</v>
      </c>
      <c r="F15" s="47" t="s">
        <v>2795</v>
      </c>
      <c r="G15" s="47" t="s">
        <v>2808</v>
      </c>
      <c r="H15" s="47" t="s">
        <v>2812</v>
      </c>
      <c r="I15" s="47" t="s">
        <v>2815</v>
      </c>
      <c r="J15" s="1" t="s">
        <v>920</v>
      </c>
      <c r="K15" s="47">
        <f>VLOOKUP(C15,'Points Table'!A$3:N$43,IF(J15="A Grade / Juniors",5,IF(J15="B Grade",8,IF(J15="C Grade",11,14))))</f>
        <v>500</v>
      </c>
      <c r="L15" s="47">
        <v>3</v>
      </c>
      <c r="M15" s="47" t="s">
        <v>2001</v>
      </c>
      <c r="N15" s="47" t="s">
        <v>2002</v>
      </c>
      <c r="O15" s="47" t="s">
        <v>2003</v>
      </c>
      <c r="P15" s="47" t="s">
        <v>68</v>
      </c>
      <c r="Q15" s="47" t="s">
        <v>68</v>
      </c>
      <c r="R15" s="47" t="s">
        <v>68</v>
      </c>
      <c r="S15" s="47" t="s">
        <v>68</v>
      </c>
      <c r="T15" s="47" t="s">
        <v>68</v>
      </c>
      <c r="U15" s="47" t="s">
        <v>68</v>
      </c>
      <c r="V15" s="47" t="s">
        <v>2004</v>
      </c>
    </row>
    <row r="16" spans="1:22" x14ac:dyDescent="0.25">
      <c r="A16" s="47" t="s">
        <v>2005</v>
      </c>
      <c r="B16" s="47" t="s">
        <v>1209</v>
      </c>
      <c r="C16" s="47">
        <v>1</v>
      </c>
      <c r="D16" s="47" t="s">
        <v>2006</v>
      </c>
      <c r="E16" s="47" t="s">
        <v>1852</v>
      </c>
      <c r="F16" s="47" t="s">
        <v>2796</v>
      </c>
      <c r="G16" s="47" t="s">
        <v>2808</v>
      </c>
      <c r="H16" s="47" t="s">
        <v>2812</v>
      </c>
      <c r="I16" s="47" t="s">
        <v>2816</v>
      </c>
      <c r="J16" s="1" t="s">
        <v>920</v>
      </c>
      <c r="K16" s="47">
        <f>VLOOKUP(C16,'Points Table'!A$3:N$43,IF(J16="A Grade / Juniors",5,IF(J16="B Grade",8,IF(J16="C Grade",11,14))))</f>
        <v>500</v>
      </c>
      <c r="L16" s="47">
        <v>4</v>
      </c>
      <c r="M16" s="47" t="s">
        <v>2007</v>
      </c>
      <c r="N16" s="47" t="s">
        <v>2008</v>
      </c>
      <c r="O16" s="47" t="s">
        <v>2009</v>
      </c>
      <c r="P16" s="47" t="s">
        <v>2010</v>
      </c>
      <c r="Q16" s="47" t="s">
        <v>68</v>
      </c>
      <c r="R16" s="47" t="s">
        <v>68</v>
      </c>
      <c r="S16" s="47" t="s">
        <v>68</v>
      </c>
      <c r="T16" s="47" t="s">
        <v>68</v>
      </c>
      <c r="U16" s="47" t="s">
        <v>68</v>
      </c>
      <c r="V16" s="47" t="s">
        <v>2011</v>
      </c>
    </row>
    <row r="17" spans="1:22" x14ac:dyDescent="0.25">
      <c r="A17" s="47" t="s">
        <v>2005</v>
      </c>
      <c r="B17" s="47" t="s">
        <v>1237</v>
      </c>
      <c r="C17" s="47">
        <v>2</v>
      </c>
      <c r="D17" s="47" t="s">
        <v>2012</v>
      </c>
      <c r="E17" s="47" t="s">
        <v>1853</v>
      </c>
      <c r="F17" s="47" t="s">
        <v>2796</v>
      </c>
      <c r="G17" s="47" t="s">
        <v>2808</v>
      </c>
      <c r="H17" s="47" t="s">
        <v>2812</v>
      </c>
      <c r="I17" s="47" t="s">
        <v>2816</v>
      </c>
      <c r="J17" s="1" t="s">
        <v>920</v>
      </c>
      <c r="K17" s="47">
        <f>VLOOKUP(C17,'Points Table'!A$3:N$43,IF(J17="A Grade / Juniors",5,IF(J17="B Grade",8,IF(J17="C Grade",11,14))))</f>
        <v>450</v>
      </c>
      <c r="L17" s="47">
        <v>4</v>
      </c>
      <c r="M17" s="47" t="s">
        <v>2013</v>
      </c>
      <c r="N17" s="47" t="s">
        <v>2014</v>
      </c>
      <c r="O17" s="47" t="s">
        <v>2015</v>
      </c>
      <c r="P17" s="47" t="s">
        <v>2016</v>
      </c>
      <c r="Q17" s="47" t="s">
        <v>68</v>
      </c>
      <c r="R17" s="47" t="s">
        <v>68</v>
      </c>
      <c r="S17" s="47" t="s">
        <v>68</v>
      </c>
      <c r="T17" s="47" t="s">
        <v>68</v>
      </c>
      <c r="U17" s="47" t="s">
        <v>68</v>
      </c>
      <c r="V17" s="47" t="s">
        <v>2017</v>
      </c>
    </row>
    <row r="18" spans="1:22" x14ac:dyDescent="0.25">
      <c r="A18" s="47" t="s">
        <v>2005</v>
      </c>
      <c r="B18" s="47" t="s">
        <v>1216</v>
      </c>
      <c r="C18" s="47">
        <v>3</v>
      </c>
      <c r="D18" s="47" t="s">
        <v>2018</v>
      </c>
      <c r="E18" s="47" t="s">
        <v>1854</v>
      </c>
      <c r="F18" s="47" t="s">
        <v>2796</v>
      </c>
      <c r="G18" s="47" t="s">
        <v>2808</v>
      </c>
      <c r="H18" s="47" t="s">
        <v>2812</v>
      </c>
      <c r="I18" s="47" t="s">
        <v>2816</v>
      </c>
      <c r="J18" s="1" t="s">
        <v>920</v>
      </c>
      <c r="K18" s="47">
        <f>VLOOKUP(C18,'Points Table'!A$3:N$43,IF(J18="A Grade / Juniors",5,IF(J18="B Grade",8,IF(J18="C Grade",11,14))))</f>
        <v>420</v>
      </c>
      <c r="L18" s="47">
        <v>4</v>
      </c>
      <c r="M18" s="47" t="s">
        <v>2019</v>
      </c>
      <c r="N18" s="47" t="s">
        <v>2020</v>
      </c>
      <c r="O18" s="47" t="s">
        <v>2021</v>
      </c>
      <c r="P18" s="47" t="s">
        <v>2022</v>
      </c>
      <c r="Q18" s="47" t="s">
        <v>68</v>
      </c>
      <c r="R18" s="47" t="s">
        <v>68</v>
      </c>
      <c r="S18" s="47" t="s">
        <v>68</v>
      </c>
      <c r="T18" s="47" t="s">
        <v>68</v>
      </c>
      <c r="U18" s="47" t="s">
        <v>68</v>
      </c>
      <c r="V18" s="47" t="s">
        <v>2023</v>
      </c>
    </row>
    <row r="19" spans="1:22" x14ac:dyDescent="0.25">
      <c r="A19" s="47" t="s">
        <v>2005</v>
      </c>
      <c r="B19" s="47" t="s">
        <v>1222</v>
      </c>
      <c r="C19" s="47">
        <v>4</v>
      </c>
      <c r="D19" s="47" t="s">
        <v>2024</v>
      </c>
      <c r="E19" s="47" t="s">
        <v>2837</v>
      </c>
      <c r="F19" s="47" t="s">
        <v>2796</v>
      </c>
      <c r="G19" s="47" t="s">
        <v>2808</v>
      </c>
      <c r="H19" s="47" t="s">
        <v>2812</v>
      </c>
      <c r="I19" s="47" t="s">
        <v>2816</v>
      </c>
      <c r="J19" s="1" t="s">
        <v>920</v>
      </c>
      <c r="K19" s="47">
        <f>VLOOKUP(C19,'Points Table'!A$3:N$43,IF(J19="A Grade / Juniors",5,IF(J19="B Grade",8,IF(J19="C Grade",11,14))))</f>
        <v>400</v>
      </c>
      <c r="L19" s="47">
        <v>4</v>
      </c>
      <c r="M19" s="47" t="s">
        <v>2025</v>
      </c>
      <c r="N19" s="47" t="s">
        <v>2026</v>
      </c>
      <c r="O19" s="47" t="s">
        <v>2027</v>
      </c>
      <c r="P19" s="47" t="s">
        <v>2028</v>
      </c>
      <c r="Q19" s="47" t="s">
        <v>68</v>
      </c>
      <c r="R19" s="47" t="s">
        <v>68</v>
      </c>
      <c r="S19" s="47" t="s">
        <v>68</v>
      </c>
      <c r="T19" s="47" t="s">
        <v>68</v>
      </c>
      <c r="U19" s="47" t="s">
        <v>68</v>
      </c>
      <c r="V19" s="47" t="s">
        <v>2029</v>
      </c>
    </row>
    <row r="20" spans="1:22" x14ac:dyDescent="0.25">
      <c r="A20" s="47" t="s">
        <v>2005</v>
      </c>
      <c r="B20" s="47" t="s">
        <v>113</v>
      </c>
      <c r="C20" s="47">
        <v>5</v>
      </c>
      <c r="D20" s="47" t="s">
        <v>2030</v>
      </c>
      <c r="E20" s="47" t="s">
        <v>1856</v>
      </c>
      <c r="F20" s="47" t="s">
        <v>2796</v>
      </c>
      <c r="G20" s="47" t="s">
        <v>2808</v>
      </c>
      <c r="H20" s="47" t="s">
        <v>2812</v>
      </c>
      <c r="I20" s="47" t="s">
        <v>2816</v>
      </c>
      <c r="J20" s="1" t="s">
        <v>920</v>
      </c>
      <c r="K20" s="47">
        <f>VLOOKUP(C20,'Points Table'!A$3:N$43,IF(J20="A Grade / Juniors",5,IF(J20="B Grade",8,IF(J20="C Grade",11,14))))</f>
        <v>390</v>
      </c>
      <c r="L20" s="47">
        <v>4</v>
      </c>
      <c r="M20" s="47" t="s">
        <v>2031</v>
      </c>
      <c r="N20" s="47" t="s">
        <v>2032</v>
      </c>
      <c r="O20" s="47" t="s">
        <v>2033</v>
      </c>
      <c r="P20" s="47" t="s">
        <v>2034</v>
      </c>
      <c r="Q20" s="47" t="s">
        <v>68</v>
      </c>
      <c r="R20" s="47" t="s">
        <v>68</v>
      </c>
      <c r="S20" s="47" t="s">
        <v>68</v>
      </c>
      <c r="T20" s="47" t="s">
        <v>68</v>
      </c>
      <c r="U20" s="47" t="s">
        <v>68</v>
      </c>
      <c r="V20" s="47" t="s">
        <v>2035</v>
      </c>
    </row>
    <row r="21" spans="1:22" x14ac:dyDescent="0.25">
      <c r="A21" s="47" t="s">
        <v>2005</v>
      </c>
      <c r="B21" s="47" t="s">
        <v>1202</v>
      </c>
      <c r="C21" s="47">
        <v>6</v>
      </c>
      <c r="D21" s="47" t="s">
        <v>2036</v>
      </c>
      <c r="E21" s="47" t="s">
        <v>1857</v>
      </c>
      <c r="F21" s="47" t="s">
        <v>2796</v>
      </c>
      <c r="G21" s="47" t="s">
        <v>2808</v>
      </c>
      <c r="H21" s="47" t="s">
        <v>2812</v>
      </c>
      <c r="I21" s="47" t="s">
        <v>2816</v>
      </c>
      <c r="J21" s="1" t="s">
        <v>920</v>
      </c>
      <c r="K21" s="47">
        <f>VLOOKUP(C21,'Points Table'!A$3:N$43,IF(J21="A Grade / Juniors",5,IF(J21="B Grade",8,IF(J21="C Grade",11,14))))</f>
        <v>380</v>
      </c>
      <c r="L21" s="47">
        <v>3</v>
      </c>
      <c r="M21" s="47" t="s">
        <v>2037</v>
      </c>
      <c r="N21" s="47" t="s">
        <v>2038</v>
      </c>
      <c r="O21" s="47" t="s">
        <v>2039</v>
      </c>
      <c r="P21" s="47" t="s">
        <v>68</v>
      </c>
      <c r="Q21" s="47" t="s">
        <v>68</v>
      </c>
      <c r="R21" s="47" t="s">
        <v>68</v>
      </c>
      <c r="S21" s="47" t="s">
        <v>68</v>
      </c>
      <c r="T21" s="47" t="s">
        <v>68</v>
      </c>
      <c r="U21" s="47" t="s">
        <v>68</v>
      </c>
      <c r="V21" s="47" t="s">
        <v>2040</v>
      </c>
    </row>
    <row r="22" spans="1:22" x14ac:dyDescent="0.25">
      <c r="A22" s="47" t="s">
        <v>2005</v>
      </c>
      <c r="B22" s="47" t="s">
        <v>120</v>
      </c>
      <c r="C22" s="47">
        <v>7</v>
      </c>
      <c r="D22" s="47" t="s">
        <v>2041</v>
      </c>
      <c r="E22" s="47" t="s">
        <v>830</v>
      </c>
      <c r="F22" s="47" t="s">
        <v>2796</v>
      </c>
      <c r="G22" s="47" t="s">
        <v>2808</v>
      </c>
      <c r="H22" s="47" t="s">
        <v>2812</v>
      </c>
      <c r="I22" s="47" t="s">
        <v>2816</v>
      </c>
      <c r="J22" s="1" t="s">
        <v>920</v>
      </c>
      <c r="K22" s="47">
        <f>VLOOKUP(C22,'Points Table'!A$3:N$43,IF(J22="A Grade / Juniors",5,IF(J22="B Grade",8,IF(J22="C Grade",11,14))))</f>
        <v>370</v>
      </c>
      <c r="L22" s="47">
        <v>3</v>
      </c>
      <c r="M22" s="47" t="s">
        <v>2042</v>
      </c>
      <c r="N22" s="47" t="s">
        <v>2043</v>
      </c>
      <c r="O22" s="47" t="s">
        <v>2044</v>
      </c>
      <c r="P22" s="47" t="s">
        <v>68</v>
      </c>
      <c r="Q22" s="47" t="s">
        <v>68</v>
      </c>
      <c r="R22" s="47" t="s">
        <v>68</v>
      </c>
      <c r="S22" s="47" t="s">
        <v>68</v>
      </c>
      <c r="T22" s="47" t="s">
        <v>68</v>
      </c>
      <c r="U22" s="47" t="s">
        <v>68</v>
      </c>
      <c r="V22" s="47" t="s">
        <v>2045</v>
      </c>
    </row>
    <row r="23" spans="1:22" x14ac:dyDescent="0.25">
      <c r="A23" s="47" t="s">
        <v>2046</v>
      </c>
      <c r="B23" s="47" t="s">
        <v>90</v>
      </c>
      <c r="C23" s="47">
        <v>1</v>
      </c>
      <c r="D23" s="47" t="s">
        <v>2047</v>
      </c>
      <c r="E23" s="47" t="s">
        <v>1851</v>
      </c>
      <c r="F23" s="47" t="s">
        <v>2797</v>
      </c>
      <c r="G23" s="47" t="s">
        <v>2808</v>
      </c>
      <c r="H23" s="47" t="s">
        <v>2812</v>
      </c>
      <c r="I23" s="47" t="s">
        <v>2817</v>
      </c>
      <c r="J23" s="1" t="s">
        <v>920</v>
      </c>
      <c r="K23" s="47">
        <f>VLOOKUP(C23,'Points Table'!A$3:N$43,IF(J23="A Grade / Juniors",5,IF(J23="B Grade",8,IF(J23="C Grade",11,14))))</f>
        <v>500</v>
      </c>
      <c r="L23" s="47">
        <v>7</v>
      </c>
      <c r="M23" s="47" t="s">
        <v>2048</v>
      </c>
      <c r="N23" s="47" t="s">
        <v>2049</v>
      </c>
      <c r="O23" s="47" t="s">
        <v>2050</v>
      </c>
      <c r="P23" s="47" t="s">
        <v>2051</v>
      </c>
      <c r="Q23" s="47" t="s">
        <v>1482</v>
      </c>
      <c r="R23" s="47" t="s">
        <v>2052</v>
      </c>
      <c r="S23" s="47" t="s">
        <v>2053</v>
      </c>
      <c r="T23" s="47" t="s">
        <v>68</v>
      </c>
      <c r="U23" s="47" t="s">
        <v>68</v>
      </c>
      <c r="V23" s="47" t="s">
        <v>2054</v>
      </c>
    </row>
    <row r="24" spans="1:22" x14ac:dyDescent="0.25">
      <c r="A24" s="47" t="s">
        <v>2046</v>
      </c>
      <c r="B24" s="47" t="s">
        <v>100</v>
      </c>
      <c r="C24" s="47">
        <v>2</v>
      </c>
      <c r="D24" s="47" t="s">
        <v>2055</v>
      </c>
      <c r="E24" s="47" t="s">
        <v>2838</v>
      </c>
      <c r="F24" s="47" t="s">
        <v>2797</v>
      </c>
      <c r="G24" s="47" t="s">
        <v>2808</v>
      </c>
      <c r="H24" s="47" t="s">
        <v>2812</v>
      </c>
      <c r="I24" s="47" t="s">
        <v>2817</v>
      </c>
      <c r="J24" s="1" t="s">
        <v>920</v>
      </c>
      <c r="K24" s="47">
        <f>VLOOKUP(C24,'Points Table'!A$3:N$43,IF(J24="A Grade / Juniors",5,IF(J24="B Grade",8,IF(J24="C Grade",11,14))))</f>
        <v>450</v>
      </c>
      <c r="L24" s="47">
        <v>6</v>
      </c>
      <c r="M24" s="47" t="s">
        <v>2056</v>
      </c>
      <c r="N24" s="47" t="s">
        <v>2057</v>
      </c>
      <c r="O24" s="47" t="s">
        <v>2058</v>
      </c>
      <c r="P24" s="47" t="s">
        <v>2059</v>
      </c>
      <c r="Q24" s="47" t="s">
        <v>2060</v>
      </c>
      <c r="R24" s="47" t="s">
        <v>2061</v>
      </c>
      <c r="S24" s="47" t="s">
        <v>68</v>
      </c>
      <c r="T24" s="47" t="s">
        <v>68</v>
      </c>
      <c r="U24" s="47" t="s">
        <v>68</v>
      </c>
      <c r="V24" s="47" t="s">
        <v>2062</v>
      </c>
    </row>
    <row r="25" spans="1:22" x14ac:dyDescent="0.25">
      <c r="A25" s="47" t="s">
        <v>2046</v>
      </c>
      <c r="B25" s="47" t="s">
        <v>1188</v>
      </c>
      <c r="C25" s="47">
        <v>3</v>
      </c>
      <c r="D25" s="47" t="s">
        <v>2063</v>
      </c>
      <c r="E25" s="47" t="s">
        <v>827</v>
      </c>
      <c r="F25" s="47" t="s">
        <v>2797</v>
      </c>
      <c r="G25" s="47" t="s">
        <v>2808</v>
      </c>
      <c r="H25" s="47" t="s">
        <v>2812</v>
      </c>
      <c r="I25" s="47" t="s">
        <v>2817</v>
      </c>
      <c r="J25" s="1" t="s">
        <v>920</v>
      </c>
      <c r="K25" s="47">
        <f>VLOOKUP(C25,'Points Table'!A$3:N$43,IF(J25="A Grade / Juniors",5,IF(J25="B Grade",8,IF(J25="C Grade",11,14))))</f>
        <v>420</v>
      </c>
      <c r="L25" s="47">
        <v>4</v>
      </c>
      <c r="M25" s="47" t="s">
        <v>2064</v>
      </c>
      <c r="N25" s="47" t="s">
        <v>2065</v>
      </c>
      <c r="O25" s="47" t="s">
        <v>2066</v>
      </c>
      <c r="P25" s="47" t="s">
        <v>2067</v>
      </c>
      <c r="Q25" s="47" t="s">
        <v>68</v>
      </c>
      <c r="R25" s="47" t="s">
        <v>68</v>
      </c>
      <c r="S25" s="47" t="s">
        <v>68</v>
      </c>
      <c r="T25" s="47" t="s">
        <v>68</v>
      </c>
      <c r="U25" s="47" t="s">
        <v>68</v>
      </c>
      <c r="V25" s="47" t="s">
        <v>2068</v>
      </c>
    </row>
    <row r="26" spans="1:22" x14ac:dyDescent="0.25">
      <c r="A26" s="47" t="s">
        <v>2046</v>
      </c>
      <c r="B26" s="47" t="s">
        <v>2069</v>
      </c>
      <c r="C26" s="47">
        <v>4</v>
      </c>
      <c r="D26" s="47" t="s">
        <v>2070</v>
      </c>
      <c r="E26" s="47" t="s">
        <v>826</v>
      </c>
      <c r="F26" s="47" t="s">
        <v>2797</v>
      </c>
      <c r="G26" s="47" t="s">
        <v>2808</v>
      </c>
      <c r="H26" s="47" t="s">
        <v>2812</v>
      </c>
      <c r="I26" s="47" t="s">
        <v>2817</v>
      </c>
      <c r="J26" s="1" t="s">
        <v>920</v>
      </c>
      <c r="K26" s="47">
        <f>VLOOKUP(C26,'Points Table'!A$3:N$43,IF(J26="A Grade / Juniors",5,IF(J26="B Grade",8,IF(J26="C Grade",11,14))))</f>
        <v>400</v>
      </c>
      <c r="L26" s="47">
        <v>1</v>
      </c>
      <c r="M26" s="47" t="s">
        <v>2071</v>
      </c>
      <c r="N26" s="47" t="s">
        <v>68</v>
      </c>
      <c r="O26" s="47" t="s">
        <v>68</v>
      </c>
      <c r="P26" s="47" t="s">
        <v>68</v>
      </c>
      <c r="Q26" s="47" t="s">
        <v>68</v>
      </c>
      <c r="R26" s="47" t="s">
        <v>68</v>
      </c>
      <c r="S26" s="47" t="s">
        <v>68</v>
      </c>
      <c r="T26" s="47" t="s">
        <v>68</v>
      </c>
      <c r="U26" s="47" t="s">
        <v>68</v>
      </c>
      <c r="V26" s="47" t="s">
        <v>2071</v>
      </c>
    </row>
    <row r="27" spans="1:22" x14ac:dyDescent="0.25">
      <c r="A27" s="47" t="s">
        <v>2072</v>
      </c>
      <c r="B27" s="47" t="s">
        <v>1023</v>
      </c>
      <c r="C27" s="47">
        <v>1</v>
      </c>
      <c r="D27" s="47" t="s">
        <v>2073</v>
      </c>
      <c r="E27" s="47" t="s">
        <v>2839</v>
      </c>
      <c r="F27" s="47" t="s">
        <v>2798</v>
      </c>
      <c r="G27" s="47" t="s">
        <v>2818</v>
      </c>
      <c r="H27" s="47" t="s">
        <v>2809</v>
      </c>
      <c r="I27" s="47" t="s">
        <v>2819</v>
      </c>
      <c r="J27" s="52"/>
      <c r="K27" s="52"/>
      <c r="L27" s="47">
        <v>6</v>
      </c>
      <c r="M27" s="47" t="s">
        <v>2074</v>
      </c>
      <c r="N27" s="47" t="s">
        <v>2075</v>
      </c>
      <c r="O27" s="47" t="s">
        <v>2076</v>
      </c>
      <c r="P27" s="47" t="s">
        <v>2077</v>
      </c>
      <c r="Q27" s="47" t="s">
        <v>2078</v>
      </c>
      <c r="R27" s="47" t="s">
        <v>2079</v>
      </c>
      <c r="S27" s="47" t="s">
        <v>68</v>
      </c>
      <c r="T27" s="47" t="s">
        <v>68</v>
      </c>
      <c r="U27" s="47" t="s">
        <v>68</v>
      </c>
      <c r="V27" s="47" t="s">
        <v>2080</v>
      </c>
    </row>
    <row r="28" spans="1:22" x14ac:dyDescent="0.25">
      <c r="A28" s="47" t="s">
        <v>2072</v>
      </c>
      <c r="B28" s="47" t="s">
        <v>1005</v>
      </c>
      <c r="C28" s="47">
        <v>2</v>
      </c>
      <c r="D28" s="47" t="s">
        <v>2081</v>
      </c>
      <c r="E28" s="47" t="s">
        <v>2840</v>
      </c>
      <c r="F28" s="47" t="s">
        <v>2798</v>
      </c>
      <c r="G28" s="47" t="s">
        <v>2818</v>
      </c>
      <c r="H28" s="47" t="s">
        <v>2809</v>
      </c>
      <c r="I28" s="47" t="s">
        <v>2819</v>
      </c>
      <c r="J28" s="52"/>
      <c r="K28" s="52"/>
      <c r="L28" s="47">
        <v>6</v>
      </c>
      <c r="M28" s="47" t="s">
        <v>2082</v>
      </c>
      <c r="N28" s="47" t="s">
        <v>2083</v>
      </c>
      <c r="O28" s="47" t="s">
        <v>2084</v>
      </c>
      <c r="P28" s="47" t="s">
        <v>2085</v>
      </c>
      <c r="Q28" s="47" t="s">
        <v>2086</v>
      </c>
      <c r="R28" s="47" t="s">
        <v>2087</v>
      </c>
      <c r="S28" s="47" t="s">
        <v>68</v>
      </c>
      <c r="T28" s="47" t="s">
        <v>68</v>
      </c>
      <c r="U28" s="47" t="s">
        <v>68</v>
      </c>
      <c r="V28" s="47" t="s">
        <v>2088</v>
      </c>
    </row>
    <row r="29" spans="1:22" x14ac:dyDescent="0.25">
      <c r="A29" s="47" t="s">
        <v>2072</v>
      </c>
      <c r="B29" s="47" t="s">
        <v>1031</v>
      </c>
      <c r="C29" s="47">
        <v>3</v>
      </c>
      <c r="D29" s="47" t="s">
        <v>2089</v>
      </c>
      <c r="E29" s="47" t="s">
        <v>1833</v>
      </c>
      <c r="F29" s="47" t="s">
        <v>2798</v>
      </c>
      <c r="G29" s="47" t="s">
        <v>2818</v>
      </c>
      <c r="H29" s="47" t="s">
        <v>2809</v>
      </c>
      <c r="I29" s="47" t="s">
        <v>2819</v>
      </c>
      <c r="J29" s="52"/>
      <c r="K29" s="52"/>
      <c r="L29" s="47">
        <v>6</v>
      </c>
      <c r="M29" s="47" t="s">
        <v>2090</v>
      </c>
      <c r="N29" s="47" t="s">
        <v>2087</v>
      </c>
      <c r="O29" s="47" t="s">
        <v>2091</v>
      </c>
      <c r="P29" s="47" t="s">
        <v>2092</v>
      </c>
      <c r="Q29" s="47" t="s">
        <v>2093</v>
      </c>
      <c r="R29" s="47" t="s">
        <v>2094</v>
      </c>
      <c r="S29" s="47" t="s">
        <v>68</v>
      </c>
      <c r="T29" s="47" t="s">
        <v>68</v>
      </c>
      <c r="U29" s="47" t="s">
        <v>68</v>
      </c>
      <c r="V29" s="47" t="s">
        <v>2095</v>
      </c>
    </row>
    <row r="30" spans="1:22" x14ac:dyDescent="0.25">
      <c r="A30" s="47" t="s">
        <v>2072</v>
      </c>
      <c r="B30" s="47" t="s">
        <v>1157</v>
      </c>
      <c r="C30" s="47">
        <v>4</v>
      </c>
      <c r="D30" s="47" t="s">
        <v>2096</v>
      </c>
      <c r="E30" s="47" t="s">
        <v>2841</v>
      </c>
      <c r="F30" s="47" t="s">
        <v>2798</v>
      </c>
      <c r="G30" s="47" t="s">
        <v>2818</v>
      </c>
      <c r="H30" s="47" t="s">
        <v>2809</v>
      </c>
      <c r="I30" s="47" t="s">
        <v>2819</v>
      </c>
      <c r="J30" s="52"/>
      <c r="K30" s="52"/>
      <c r="L30" s="47">
        <v>6</v>
      </c>
      <c r="M30" s="47" t="s">
        <v>2097</v>
      </c>
      <c r="N30" s="47" t="s">
        <v>2098</v>
      </c>
      <c r="O30" s="47" t="s">
        <v>2099</v>
      </c>
      <c r="P30" s="47" t="s">
        <v>2100</v>
      </c>
      <c r="Q30" s="47" t="s">
        <v>2101</v>
      </c>
      <c r="R30" s="47" t="s">
        <v>2102</v>
      </c>
      <c r="S30" s="47" t="s">
        <v>68</v>
      </c>
      <c r="T30" s="47" t="s">
        <v>68</v>
      </c>
      <c r="U30" s="47" t="s">
        <v>68</v>
      </c>
      <c r="V30" s="47" t="s">
        <v>2103</v>
      </c>
    </row>
    <row r="31" spans="1:22" x14ac:dyDescent="0.25">
      <c r="A31" s="47" t="s">
        <v>2072</v>
      </c>
      <c r="B31" s="47" t="s">
        <v>1112</v>
      </c>
      <c r="C31" s="47">
        <v>5</v>
      </c>
      <c r="D31" s="47" t="s">
        <v>2104</v>
      </c>
      <c r="E31" s="47" t="s">
        <v>2842</v>
      </c>
      <c r="F31" s="47" t="s">
        <v>2798</v>
      </c>
      <c r="G31" s="47" t="s">
        <v>2818</v>
      </c>
      <c r="H31" s="47" t="s">
        <v>2809</v>
      </c>
      <c r="I31" s="47" t="s">
        <v>2819</v>
      </c>
      <c r="J31" s="52"/>
      <c r="K31" s="52"/>
      <c r="L31" s="47">
        <v>6</v>
      </c>
      <c r="M31" s="47" t="s">
        <v>2105</v>
      </c>
      <c r="N31" s="47" t="s">
        <v>2106</v>
      </c>
      <c r="O31" s="47" t="s">
        <v>2107</v>
      </c>
      <c r="P31" s="47" t="s">
        <v>2108</v>
      </c>
      <c r="Q31" s="47" t="s">
        <v>2109</v>
      </c>
      <c r="R31" s="47" t="s">
        <v>2110</v>
      </c>
      <c r="S31" s="47" t="s">
        <v>68</v>
      </c>
      <c r="T31" s="47" t="s">
        <v>68</v>
      </c>
      <c r="U31" s="47" t="s">
        <v>68</v>
      </c>
      <c r="V31" s="47" t="s">
        <v>2111</v>
      </c>
    </row>
    <row r="32" spans="1:22" x14ac:dyDescent="0.25">
      <c r="A32" s="47" t="s">
        <v>2072</v>
      </c>
      <c r="B32" s="47" t="s">
        <v>1148</v>
      </c>
      <c r="C32" s="47">
        <v>6</v>
      </c>
      <c r="D32" s="47" t="s">
        <v>2112</v>
      </c>
      <c r="E32" s="47" t="s">
        <v>2843</v>
      </c>
      <c r="F32" s="47" t="s">
        <v>2798</v>
      </c>
      <c r="G32" s="47" t="s">
        <v>2818</v>
      </c>
      <c r="H32" s="47" t="s">
        <v>2809</v>
      </c>
      <c r="I32" s="47" t="s">
        <v>2819</v>
      </c>
      <c r="J32" s="52"/>
      <c r="K32" s="52"/>
      <c r="L32" s="47">
        <v>6</v>
      </c>
      <c r="M32" s="47" t="s">
        <v>2113</v>
      </c>
      <c r="N32" s="47" t="s">
        <v>2114</v>
      </c>
      <c r="O32" s="47" t="s">
        <v>2115</v>
      </c>
      <c r="P32" s="47" t="s">
        <v>2116</v>
      </c>
      <c r="Q32" s="47" t="s">
        <v>2117</v>
      </c>
      <c r="R32" s="47" t="s">
        <v>2118</v>
      </c>
      <c r="S32" s="47" t="s">
        <v>68</v>
      </c>
      <c r="T32" s="47" t="s">
        <v>68</v>
      </c>
      <c r="U32" s="47" t="s">
        <v>68</v>
      </c>
      <c r="V32" s="47" t="s">
        <v>2119</v>
      </c>
    </row>
    <row r="33" spans="1:22" x14ac:dyDescent="0.25">
      <c r="A33" s="47" t="s">
        <v>2072</v>
      </c>
      <c r="B33" s="47" t="s">
        <v>1075</v>
      </c>
      <c r="C33" s="47">
        <v>7</v>
      </c>
      <c r="D33" s="47" t="s">
        <v>2120</v>
      </c>
      <c r="E33" s="47" t="s">
        <v>1835</v>
      </c>
      <c r="F33" s="47" t="s">
        <v>2798</v>
      </c>
      <c r="G33" s="47" t="s">
        <v>2818</v>
      </c>
      <c r="H33" s="47" t="s">
        <v>2809</v>
      </c>
      <c r="I33" s="47" t="s">
        <v>2819</v>
      </c>
      <c r="J33" s="52"/>
      <c r="K33" s="52"/>
      <c r="L33" s="47">
        <v>5</v>
      </c>
      <c r="M33" s="47" t="s">
        <v>2121</v>
      </c>
      <c r="N33" s="47" t="s">
        <v>2122</v>
      </c>
      <c r="O33" s="47" t="s">
        <v>2123</v>
      </c>
      <c r="P33" s="47" t="s">
        <v>2124</v>
      </c>
      <c r="Q33" s="47" t="s">
        <v>2125</v>
      </c>
      <c r="R33" s="47" t="s">
        <v>68</v>
      </c>
      <c r="S33" s="47" t="s">
        <v>68</v>
      </c>
      <c r="T33" s="47" t="s">
        <v>68</v>
      </c>
      <c r="U33" s="47" t="s">
        <v>68</v>
      </c>
      <c r="V33" s="47" t="s">
        <v>2126</v>
      </c>
    </row>
    <row r="34" spans="1:22" x14ac:dyDescent="0.25">
      <c r="A34" s="47" t="s">
        <v>2072</v>
      </c>
      <c r="B34" s="47" t="s">
        <v>1164</v>
      </c>
      <c r="C34" s="47">
        <v>8</v>
      </c>
      <c r="D34" s="47" t="s">
        <v>2127</v>
      </c>
      <c r="E34" s="47" t="s">
        <v>2844</v>
      </c>
      <c r="F34" s="47" t="s">
        <v>2798</v>
      </c>
      <c r="G34" s="47" t="s">
        <v>2818</v>
      </c>
      <c r="H34" s="47" t="s">
        <v>2809</v>
      </c>
      <c r="I34" s="47" t="s">
        <v>2819</v>
      </c>
      <c r="J34" s="52"/>
      <c r="K34" s="52"/>
      <c r="L34" s="47">
        <v>4</v>
      </c>
      <c r="M34" s="47" t="s">
        <v>2128</v>
      </c>
      <c r="N34" s="47" t="s">
        <v>2129</v>
      </c>
      <c r="O34" s="47" t="s">
        <v>2130</v>
      </c>
      <c r="P34" s="47" t="s">
        <v>2131</v>
      </c>
      <c r="Q34" s="47" t="s">
        <v>68</v>
      </c>
      <c r="R34" s="47" t="s">
        <v>68</v>
      </c>
      <c r="S34" s="47" t="s">
        <v>68</v>
      </c>
      <c r="T34" s="47" t="s">
        <v>68</v>
      </c>
      <c r="U34" s="47" t="s">
        <v>68</v>
      </c>
      <c r="V34" s="47" t="s">
        <v>2132</v>
      </c>
    </row>
    <row r="35" spans="1:22" x14ac:dyDescent="0.25">
      <c r="A35" s="47" t="s">
        <v>2072</v>
      </c>
      <c r="B35" s="47" t="s">
        <v>1046</v>
      </c>
      <c r="C35" s="47">
        <v>9</v>
      </c>
      <c r="D35" s="47" t="s">
        <v>2133</v>
      </c>
      <c r="E35" s="47" t="s">
        <v>2845</v>
      </c>
      <c r="F35" s="47" t="s">
        <v>2798</v>
      </c>
      <c r="G35" s="47" t="s">
        <v>2818</v>
      </c>
      <c r="H35" s="47" t="s">
        <v>2809</v>
      </c>
      <c r="I35" s="47" t="s">
        <v>2819</v>
      </c>
      <c r="J35" s="52"/>
      <c r="K35" s="52"/>
      <c r="L35" s="47">
        <v>3</v>
      </c>
      <c r="M35" s="47" t="s">
        <v>2134</v>
      </c>
      <c r="N35" s="47" t="s">
        <v>2135</v>
      </c>
      <c r="O35" s="47" t="s">
        <v>2136</v>
      </c>
      <c r="P35" s="47" t="s">
        <v>68</v>
      </c>
      <c r="Q35" s="47" t="s">
        <v>68</v>
      </c>
      <c r="R35" s="47" t="s">
        <v>68</v>
      </c>
      <c r="S35" s="47" t="s">
        <v>68</v>
      </c>
      <c r="T35" s="47" t="s">
        <v>68</v>
      </c>
      <c r="U35" s="47" t="s">
        <v>68</v>
      </c>
      <c r="V35" s="47" t="s">
        <v>2137</v>
      </c>
    </row>
    <row r="36" spans="1:22" x14ac:dyDescent="0.25">
      <c r="A36" s="47" t="s">
        <v>2138</v>
      </c>
      <c r="B36" s="47" t="s">
        <v>1057</v>
      </c>
      <c r="C36" s="47">
        <v>1</v>
      </c>
      <c r="D36" s="47" t="s">
        <v>2139</v>
      </c>
      <c r="E36" s="47" t="s">
        <v>2846</v>
      </c>
      <c r="F36" s="47" t="s">
        <v>2799</v>
      </c>
      <c r="G36" s="47" t="s">
        <v>2818</v>
      </c>
      <c r="H36" s="47" t="s">
        <v>2809</v>
      </c>
      <c r="I36" s="47" t="s">
        <v>2820</v>
      </c>
      <c r="J36" s="52"/>
      <c r="K36" s="52"/>
      <c r="L36" s="47">
        <v>8</v>
      </c>
      <c r="M36" s="47" t="s">
        <v>2140</v>
      </c>
      <c r="N36" s="47" t="s">
        <v>2141</v>
      </c>
      <c r="O36" s="47" t="s">
        <v>2142</v>
      </c>
      <c r="P36" s="47" t="s">
        <v>2143</v>
      </c>
      <c r="Q36" s="47" t="s">
        <v>2144</v>
      </c>
      <c r="R36" s="47" t="s">
        <v>2145</v>
      </c>
      <c r="S36" s="47" t="s">
        <v>2146</v>
      </c>
      <c r="T36" s="47" t="s">
        <v>2147</v>
      </c>
      <c r="U36" s="47" t="s">
        <v>68</v>
      </c>
      <c r="V36" s="47" t="s">
        <v>2148</v>
      </c>
    </row>
    <row r="37" spans="1:22" x14ac:dyDescent="0.25">
      <c r="A37" s="47" t="s">
        <v>2138</v>
      </c>
      <c r="B37" s="47" t="s">
        <v>1712</v>
      </c>
      <c r="C37" s="47">
        <v>2</v>
      </c>
      <c r="D37" s="47" t="s">
        <v>2149</v>
      </c>
      <c r="E37" s="47" t="s">
        <v>1839</v>
      </c>
      <c r="F37" s="47" t="s">
        <v>2799</v>
      </c>
      <c r="G37" s="47" t="s">
        <v>2818</v>
      </c>
      <c r="H37" s="47" t="s">
        <v>2809</v>
      </c>
      <c r="I37" s="47" t="s">
        <v>2820</v>
      </c>
      <c r="J37" s="52"/>
      <c r="K37" s="52"/>
      <c r="L37" s="47">
        <v>7</v>
      </c>
      <c r="M37" s="47" t="s">
        <v>2150</v>
      </c>
      <c r="N37" s="47" t="s">
        <v>1293</v>
      </c>
      <c r="O37" s="47" t="s">
        <v>2151</v>
      </c>
      <c r="P37" s="47" t="s">
        <v>2152</v>
      </c>
      <c r="Q37" s="47" t="s">
        <v>2153</v>
      </c>
      <c r="R37" s="47" t="s">
        <v>2154</v>
      </c>
      <c r="S37" s="47" t="s">
        <v>1495</v>
      </c>
      <c r="T37" s="47" t="s">
        <v>68</v>
      </c>
      <c r="U37" s="47" t="s">
        <v>68</v>
      </c>
      <c r="V37" s="47" t="s">
        <v>2155</v>
      </c>
    </row>
    <row r="38" spans="1:22" x14ac:dyDescent="0.25">
      <c r="A38" s="47" t="s">
        <v>2138</v>
      </c>
      <c r="B38" s="47" t="s">
        <v>1103</v>
      </c>
      <c r="C38" s="47">
        <v>3</v>
      </c>
      <c r="D38" s="47" t="s">
        <v>2156</v>
      </c>
      <c r="E38" s="47" t="s">
        <v>2847</v>
      </c>
      <c r="F38" s="47" t="s">
        <v>2799</v>
      </c>
      <c r="G38" s="47" t="s">
        <v>2818</v>
      </c>
      <c r="H38" s="47" t="s">
        <v>2809</v>
      </c>
      <c r="I38" s="47" t="s">
        <v>2820</v>
      </c>
      <c r="J38" s="52"/>
      <c r="K38" s="52"/>
      <c r="L38" s="47">
        <v>7</v>
      </c>
      <c r="M38" s="47" t="s">
        <v>2157</v>
      </c>
      <c r="N38" s="47" t="s">
        <v>2158</v>
      </c>
      <c r="O38" s="47" t="s">
        <v>2159</v>
      </c>
      <c r="P38" s="47" t="s">
        <v>2160</v>
      </c>
      <c r="Q38" s="47" t="s">
        <v>2161</v>
      </c>
      <c r="R38" s="47" t="s">
        <v>2162</v>
      </c>
      <c r="S38" s="47" t="s">
        <v>2163</v>
      </c>
      <c r="T38" s="47" t="s">
        <v>68</v>
      </c>
      <c r="U38" s="47" t="s">
        <v>68</v>
      </c>
      <c r="V38" s="47" t="s">
        <v>2164</v>
      </c>
    </row>
    <row r="39" spans="1:22" x14ac:dyDescent="0.25">
      <c r="A39" s="47" t="s">
        <v>2138</v>
      </c>
      <c r="B39" s="47" t="s">
        <v>1085</v>
      </c>
      <c r="C39" s="47">
        <v>4</v>
      </c>
      <c r="D39" s="47" t="s">
        <v>2165</v>
      </c>
      <c r="E39" s="47" t="s">
        <v>2848</v>
      </c>
      <c r="F39" s="47" t="s">
        <v>2799</v>
      </c>
      <c r="G39" s="47" t="s">
        <v>2818</v>
      </c>
      <c r="H39" s="47" t="s">
        <v>2809</v>
      </c>
      <c r="I39" s="47" t="s">
        <v>2820</v>
      </c>
      <c r="J39" s="52"/>
      <c r="K39" s="52"/>
      <c r="L39" s="47">
        <v>7</v>
      </c>
      <c r="M39" s="47" t="s">
        <v>2166</v>
      </c>
      <c r="N39" s="47" t="s">
        <v>2167</v>
      </c>
      <c r="O39" s="47" t="s">
        <v>2168</v>
      </c>
      <c r="P39" s="47" t="s">
        <v>2169</v>
      </c>
      <c r="Q39" s="47" t="s">
        <v>2170</v>
      </c>
      <c r="R39" s="47" t="s">
        <v>2171</v>
      </c>
      <c r="S39" s="47" t="s">
        <v>2172</v>
      </c>
      <c r="T39" s="47" t="s">
        <v>68</v>
      </c>
      <c r="U39" s="47" t="s">
        <v>68</v>
      </c>
      <c r="V39" s="47" t="s">
        <v>2173</v>
      </c>
    </row>
    <row r="40" spans="1:22" x14ac:dyDescent="0.25">
      <c r="A40" s="47" t="s">
        <v>2138</v>
      </c>
      <c r="B40" s="47" t="s">
        <v>1130</v>
      </c>
      <c r="C40" s="47">
        <v>5</v>
      </c>
      <c r="D40" s="47" t="s">
        <v>2174</v>
      </c>
      <c r="E40" s="47" t="s">
        <v>1843</v>
      </c>
      <c r="F40" s="47" t="s">
        <v>2799</v>
      </c>
      <c r="G40" s="47" t="s">
        <v>2818</v>
      </c>
      <c r="H40" s="47" t="s">
        <v>2809</v>
      </c>
      <c r="I40" s="47" t="s">
        <v>2820</v>
      </c>
      <c r="J40" s="52"/>
      <c r="K40" s="52"/>
      <c r="L40" s="47">
        <v>7</v>
      </c>
      <c r="M40" s="47" t="s">
        <v>2175</v>
      </c>
      <c r="N40" s="47" t="s">
        <v>2176</v>
      </c>
      <c r="O40" s="47" t="s">
        <v>2177</v>
      </c>
      <c r="P40" s="47" t="s">
        <v>2178</v>
      </c>
      <c r="Q40" s="47" t="s">
        <v>2179</v>
      </c>
      <c r="R40" s="47" t="s">
        <v>1336</v>
      </c>
      <c r="S40" s="47" t="s">
        <v>2180</v>
      </c>
      <c r="T40" s="47" t="s">
        <v>68</v>
      </c>
      <c r="U40" s="47" t="s">
        <v>68</v>
      </c>
      <c r="V40" s="47" t="s">
        <v>2181</v>
      </c>
    </row>
    <row r="41" spans="1:22" x14ac:dyDescent="0.25">
      <c r="A41" s="47" t="s">
        <v>2138</v>
      </c>
      <c r="B41" s="47" t="s">
        <v>1121</v>
      </c>
      <c r="C41" s="47">
        <v>6</v>
      </c>
      <c r="D41" s="47" t="s">
        <v>2182</v>
      </c>
      <c r="E41" s="47" t="s">
        <v>2849</v>
      </c>
      <c r="F41" s="47" t="s">
        <v>2799</v>
      </c>
      <c r="G41" s="47" t="s">
        <v>2818</v>
      </c>
      <c r="H41" s="47" t="s">
        <v>2809</v>
      </c>
      <c r="I41" s="47" t="s">
        <v>2820</v>
      </c>
      <c r="J41" s="52"/>
      <c r="K41" s="52"/>
      <c r="L41" s="47">
        <v>6</v>
      </c>
      <c r="M41" s="47" t="s">
        <v>2183</v>
      </c>
      <c r="N41" s="47" t="s">
        <v>2184</v>
      </c>
      <c r="O41" s="47" t="s">
        <v>2185</v>
      </c>
      <c r="P41" s="47" t="s">
        <v>2186</v>
      </c>
      <c r="Q41" s="47" t="s">
        <v>406</v>
      </c>
      <c r="R41" s="47" t="s">
        <v>2187</v>
      </c>
      <c r="S41" s="47" t="s">
        <v>68</v>
      </c>
      <c r="T41" s="47" t="s">
        <v>68</v>
      </c>
      <c r="U41" s="47" t="s">
        <v>68</v>
      </c>
      <c r="V41" s="47" t="s">
        <v>2188</v>
      </c>
    </row>
    <row r="42" spans="1:22" x14ac:dyDescent="0.25">
      <c r="A42" s="47" t="s">
        <v>2138</v>
      </c>
      <c r="B42" s="47" t="s">
        <v>1094</v>
      </c>
      <c r="C42" s="47">
        <v>7</v>
      </c>
      <c r="D42" s="47" t="s">
        <v>2189</v>
      </c>
      <c r="E42" s="47" t="s">
        <v>2850</v>
      </c>
      <c r="F42" s="47" t="s">
        <v>2799</v>
      </c>
      <c r="G42" s="47" t="s">
        <v>2818</v>
      </c>
      <c r="H42" s="47" t="s">
        <v>2809</v>
      </c>
      <c r="I42" s="47" t="s">
        <v>2820</v>
      </c>
      <c r="J42" s="52"/>
      <c r="K42" s="52"/>
      <c r="L42" s="47">
        <v>5</v>
      </c>
      <c r="M42" s="47" t="s">
        <v>2190</v>
      </c>
      <c r="N42" s="47" t="s">
        <v>2191</v>
      </c>
      <c r="O42" s="47" t="s">
        <v>2192</v>
      </c>
      <c r="P42" s="47" t="s">
        <v>2193</v>
      </c>
      <c r="Q42" s="47" t="s">
        <v>2194</v>
      </c>
      <c r="R42" s="47" t="s">
        <v>68</v>
      </c>
      <c r="S42" s="47" t="s">
        <v>68</v>
      </c>
      <c r="T42" s="47" t="s">
        <v>68</v>
      </c>
      <c r="U42" s="47" t="s">
        <v>68</v>
      </c>
      <c r="V42" s="47" t="s">
        <v>2195</v>
      </c>
    </row>
    <row r="43" spans="1:22" x14ac:dyDescent="0.25">
      <c r="A43" s="47" t="s">
        <v>2138</v>
      </c>
      <c r="B43" s="47" t="s">
        <v>1729</v>
      </c>
      <c r="C43" s="47">
        <v>8</v>
      </c>
      <c r="D43" s="47" t="s">
        <v>2196</v>
      </c>
      <c r="E43" s="47" t="s">
        <v>1845</v>
      </c>
      <c r="F43" s="47" t="s">
        <v>2799</v>
      </c>
      <c r="G43" s="47" t="s">
        <v>2818</v>
      </c>
      <c r="H43" s="47" t="s">
        <v>2809</v>
      </c>
      <c r="I43" s="47" t="s">
        <v>2820</v>
      </c>
      <c r="J43" s="52"/>
      <c r="K43" s="52"/>
      <c r="L43" s="47">
        <v>4</v>
      </c>
      <c r="M43" s="47" t="s">
        <v>2197</v>
      </c>
      <c r="N43" s="47" t="s">
        <v>2198</v>
      </c>
      <c r="O43" s="47" t="s">
        <v>2199</v>
      </c>
      <c r="P43" s="47" t="s">
        <v>2200</v>
      </c>
      <c r="Q43" s="47" t="s">
        <v>68</v>
      </c>
      <c r="R43" s="47" t="s">
        <v>68</v>
      </c>
      <c r="S43" s="47" t="s">
        <v>68</v>
      </c>
      <c r="T43" s="47" t="s">
        <v>68</v>
      </c>
      <c r="U43" s="47" t="s">
        <v>68</v>
      </c>
      <c r="V43" s="47" t="s">
        <v>2201</v>
      </c>
    </row>
    <row r="44" spans="1:22" x14ac:dyDescent="0.25">
      <c r="A44" s="47" t="s">
        <v>2138</v>
      </c>
      <c r="B44" s="47" t="s">
        <v>1720</v>
      </c>
      <c r="C44" s="47">
        <v>9</v>
      </c>
      <c r="D44" s="47" t="s">
        <v>2202</v>
      </c>
      <c r="E44" s="47" t="s">
        <v>2851</v>
      </c>
      <c r="F44" s="47" t="s">
        <v>2799</v>
      </c>
      <c r="G44" s="47" t="s">
        <v>2818</v>
      </c>
      <c r="H44" s="47" t="s">
        <v>2809</v>
      </c>
      <c r="I44" s="47" t="s">
        <v>2820</v>
      </c>
      <c r="J44" s="52"/>
      <c r="K44" s="52"/>
      <c r="L44" s="47">
        <v>4</v>
      </c>
      <c r="M44" s="47" t="s">
        <v>2203</v>
      </c>
      <c r="N44" s="47" t="s">
        <v>2204</v>
      </c>
      <c r="O44" s="47" t="s">
        <v>2205</v>
      </c>
      <c r="P44" s="47" t="s">
        <v>2206</v>
      </c>
      <c r="Q44" s="47" t="s">
        <v>68</v>
      </c>
      <c r="R44" s="47" t="s">
        <v>68</v>
      </c>
      <c r="S44" s="47" t="s">
        <v>68</v>
      </c>
      <c r="T44" s="47" t="s">
        <v>68</v>
      </c>
      <c r="U44" s="47" t="s">
        <v>68</v>
      </c>
      <c r="V44" s="47" t="s">
        <v>2207</v>
      </c>
    </row>
    <row r="45" spans="1:22" x14ac:dyDescent="0.25">
      <c r="A45" s="47" t="s">
        <v>2138</v>
      </c>
      <c r="B45" s="47" t="s">
        <v>1067</v>
      </c>
      <c r="C45" s="47">
        <v>10</v>
      </c>
      <c r="D45" s="47" t="s">
        <v>2208</v>
      </c>
      <c r="E45" s="47" t="s">
        <v>1849</v>
      </c>
      <c r="F45" s="47" t="s">
        <v>2799</v>
      </c>
      <c r="G45" s="47" t="s">
        <v>2818</v>
      </c>
      <c r="H45" s="47" t="s">
        <v>2809</v>
      </c>
      <c r="I45" s="47" t="s">
        <v>2820</v>
      </c>
      <c r="J45" s="52"/>
      <c r="K45" s="52"/>
      <c r="L45" s="47">
        <v>2</v>
      </c>
      <c r="M45" s="47" t="s">
        <v>2209</v>
      </c>
      <c r="N45" s="47" t="s">
        <v>2210</v>
      </c>
      <c r="O45" s="47" t="s">
        <v>68</v>
      </c>
      <c r="P45" s="47" t="s">
        <v>68</v>
      </c>
      <c r="Q45" s="47" t="s">
        <v>68</v>
      </c>
      <c r="R45" s="47" t="s">
        <v>68</v>
      </c>
      <c r="S45" s="47" t="s">
        <v>68</v>
      </c>
      <c r="T45" s="47" t="s">
        <v>68</v>
      </c>
      <c r="U45" s="47" t="s">
        <v>68</v>
      </c>
      <c r="V45" s="47" t="s">
        <v>2211</v>
      </c>
    </row>
    <row r="46" spans="1:22" x14ac:dyDescent="0.25">
      <c r="A46" s="47" t="s">
        <v>2212</v>
      </c>
      <c r="B46" s="47" t="s">
        <v>2213</v>
      </c>
      <c r="C46" s="47">
        <v>1</v>
      </c>
      <c r="D46" s="47" t="s">
        <v>2214</v>
      </c>
      <c r="E46" s="47" t="s">
        <v>2852</v>
      </c>
      <c r="F46" s="47" t="s">
        <v>2800</v>
      </c>
      <c r="G46" s="47" t="s">
        <v>2818</v>
      </c>
      <c r="H46" s="47" t="s">
        <v>2809</v>
      </c>
      <c r="I46" s="47" t="s">
        <v>2821</v>
      </c>
      <c r="J46" s="52"/>
      <c r="K46" s="52"/>
      <c r="L46" s="47">
        <v>7</v>
      </c>
      <c r="M46" s="47" t="s">
        <v>273</v>
      </c>
      <c r="N46" s="47" t="s">
        <v>2215</v>
      </c>
      <c r="O46" s="47" t="s">
        <v>2216</v>
      </c>
      <c r="P46" s="47" t="s">
        <v>2217</v>
      </c>
      <c r="Q46" s="47" t="s">
        <v>2218</v>
      </c>
      <c r="R46" s="47" t="s">
        <v>1392</v>
      </c>
      <c r="S46" s="47" t="s">
        <v>2219</v>
      </c>
      <c r="T46" s="47" t="s">
        <v>68</v>
      </c>
      <c r="U46" s="47" t="s">
        <v>68</v>
      </c>
      <c r="V46" s="47" t="s">
        <v>2220</v>
      </c>
    </row>
    <row r="47" spans="1:22" x14ac:dyDescent="0.25">
      <c r="A47" s="47" t="s">
        <v>2212</v>
      </c>
      <c r="B47" s="47" t="s">
        <v>2221</v>
      </c>
      <c r="C47" s="47">
        <v>2</v>
      </c>
      <c r="D47" s="47" t="s">
        <v>2222</v>
      </c>
      <c r="E47" s="47" t="s">
        <v>2853</v>
      </c>
      <c r="F47" s="47" t="s">
        <v>2800</v>
      </c>
      <c r="G47" s="47" t="s">
        <v>2818</v>
      </c>
      <c r="H47" s="47" t="s">
        <v>2809</v>
      </c>
      <c r="I47" s="47" t="s">
        <v>2821</v>
      </c>
      <c r="J47" s="52"/>
      <c r="K47" s="52"/>
      <c r="L47" s="47">
        <v>7</v>
      </c>
      <c r="M47" s="47" t="s">
        <v>2223</v>
      </c>
      <c r="N47" s="47" t="s">
        <v>2224</v>
      </c>
      <c r="O47" s="47" t="s">
        <v>2225</v>
      </c>
      <c r="P47" s="47" t="s">
        <v>2226</v>
      </c>
      <c r="Q47" s="47" t="s">
        <v>2227</v>
      </c>
      <c r="R47" s="47" t="s">
        <v>2228</v>
      </c>
      <c r="S47" s="47" t="s">
        <v>2229</v>
      </c>
      <c r="T47" s="47" t="s">
        <v>68</v>
      </c>
      <c r="U47" s="47" t="s">
        <v>68</v>
      </c>
      <c r="V47" s="47" t="s">
        <v>2230</v>
      </c>
    </row>
    <row r="48" spans="1:22" x14ac:dyDescent="0.25">
      <c r="A48" s="47" t="s">
        <v>2212</v>
      </c>
      <c r="B48" s="47" t="s">
        <v>2231</v>
      </c>
      <c r="C48" s="47">
        <v>3</v>
      </c>
      <c r="D48" s="47" t="s">
        <v>2232</v>
      </c>
      <c r="E48" s="47" t="s">
        <v>2854</v>
      </c>
      <c r="F48" s="47" t="s">
        <v>2800</v>
      </c>
      <c r="G48" s="47" t="s">
        <v>2818</v>
      </c>
      <c r="H48" s="47" t="s">
        <v>2809</v>
      </c>
      <c r="I48" s="47" t="s">
        <v>2821</v>
      </c>
      <c r="J48" s="52"/>
      <c r="K48" s="52"/>
      <c r="L48" s="47">
        <v>6</v>
      </c>
      <c r="M48" s="47" t="s">
        <v>2233</v>
      </c>
      <c r="N48" s="47" t="s">
        <v>2234</v>
      </c>
      <c r="O48" s="47" t="s">
        <v>2235</v>
      </c>
      <c r="P48" s="47" t="s">
        <v>2236</v>
      </c>
      <c r="Q48" s="47" t="s">
        <v>2237</v>
      </c>
      <c r="R48" s="47" t="s">
        <v>2238</v>
      </c>
      <c r="S48" s="47" t="s">
        <v>68</v>
      </c>
      <c r="T48" s="47" t="s">
        <v>68</v>
      </c>
      <c r="U48" s="47" t="s">
        <v>68</v>
      </c>
      <c r="V48" s="47" t="s">
        <v>2239</v>
      </c>
    </row>
    <row r="49" spans="1:22" x14ac:dyDescent="0.25">
      <c r="A49" s="47" t="s">
        <v>2212</v>
      </c>
      <c r="B49" s="47" t="s">
        <v>2240</v>
      </c>
      <c r="C49" s="47">
        <v>4</v>
      </c>
      <c r="D49" s="47" t="s">
        <v>2241</v>
      </c>
      <c r="E49" s="47" t="s">
        <v>2855</v>
      </c>
      <c r="F49" s="47" t="s">
        <v>2800</v>
      </c>
      <c r="G49" s="47" t="s">
        <v>2818</v>
      </c>
      <c r="H49" s="47" t="s">
        <v>2809</v>
      </c>
      <c r="I49" s="47" t="s">
        <v>2821</v>
      </c>
      <c r="J49" s="52"/>
      <c r="K49" s="52"/>
      <c r="L49" s="47">
        <v>6</v>
      </c>
      <c r="M49" s="47" t="s">
        <v>2242</v>
      </c>
      <c r="N49" s="47" t="s">
        <v>2243</v>
      </c>
      <c r="O49" s="47" t="s">
        <v>2244</v>
      </c>
      <c r="P49" s="47" t="s">
        <v>2245</v>
      </c>
      <c r="Q49" s="47" t="s">
        <v>2246</v>
      </c>
      <c r="R49" s="47" t="s">
        <v>2247</v>
      </c>
      <c r="S49" s="47" t="s">
        <v>68</v>
      </c>
      <c r="T49" s="47" t="s">
        <v>68</v>
      </c>
      <c r="U49" s="47" t="s">
        <v>68</v>
      </c>
      <c r="V49" s="47" t="s">
        <v>2248</v>
      </c>
    </row>
    <row r="50" spans="1:22" x14ac:dyDescent="0.25">
      <c r="A50" s="47" t="s">
        <v>2212</v>
      </c>
      <c r="B50" s="47" t="s">
        <v>2249</v>
      </c>
      <c r="C50" s="47">
        <v>5</v>
      </c>
      <c r="D50" s="47" t="s">
        <v>2250</v>
      </c>
      <c r="E50" s="47" t="s">
        <v>2856</v>
      </c>
      <c r="F50" s="47" t="s">
        <v>2800</v>
      </c>
      <c r="G50" s="47" t="s">
        <v>2818</v>
      </c>
      <c r="H50" s="47" t="s">
        <v>2809</v>
      </c>
      <c r="I50" s="47" t="s">
        <v>2821</v>
      </c>
      <c r="J50" s="52"/>
      <c r="K50" s="52"/>
      <c r="L50" s="47">
        <v>6</v>
      </c>
      <c r="M50" s="47" t="s">
        <v>2251</v>
      </c>
      <c r="N50" s="47" t="s">
        <v>2252</v>
      </c>
      <c r="O50" s="47" t="s">
        <v>2253</v>
      </c>
      <c r="P50" s="47" t="s">
        <v>2254</v>
      </c>
      <c r="Q50" s="47" t="s">
        <v>2255</v>
      </c>
      <c r="R50" s="47" t="s">
        <v>2256</v>
      </c>
      <c r="S50" s="47" t="s">
        <v>68</v>
      </c>
      <c r="T50" s="47" t="s">
        <v>68</v>
      </c>
      <c r="U50" s="47" t="s">
        <v>68</v>
      </c>
      <c r="V50" s="47" t="s">
        <v>2257</v>
      </c>
    </row>
    <row r="51" spans="1:22" x14ac:dyDescent="0.25">
      <c r="A51" s="47" t="s">
        <v>2212</v>
      </c>
      <c r="B51" s="47" t="s">
        <v>2258</v>
      </c>
      <c r="C51" s="47">
        <v>6</v>
      </c>
      <c r="D51" s="47" t="s">
        <v>2259</v>
      </c>
      <c r="E51" s="47" t="s">
        <v>2857</v>
      </c>
      <c r="F51" s="47" t="s">
        <v>2800</v>
      </c>
      <c r="G51" s="47" t="s">
        <v>2818</v>
      </c>
      <c r="H51" s="47" t="s">
        <v>2809</v>
      </c>
      <c r="I51" s="47" t="s">
        <v>2821</v>
      </c>
      <c r="J51" s="52"/>
      <c r="K51" s="52"/>
      <c r="L51" s="47">
        <v>5</v>
      </c>
      <c r="M51" s="47" t="s">
        <v>2260</v>
      </c>
      <c r="N51" s="47" t="s">
        <v>2261</v>
      </c>
      <c r="O51" s="47" t="s">
        <v>2262</v>
      </c>
      <c r="P51" s="47" t="s">
        <v>2263</v>
      </c>
      <c r="Q51" s="47" t="s">
        <v>2264</v>
      </c>
      <c r="R51" s="47" t="s">
        <v>68</v>
      </c>
      <c r="S51" s="47" t="s">
        <v>68</v>
      </c>
      <c r="T51" s="47" t="s">
        <v>68</v>
      </c>
      <c r="U51" s="47" t="s">
        <v>68</v>
      </c>
      <c r="V51" s="47" t="s">
        <v>2265</v>
      </c>
    </row>
    <row r="52" spans="1:22" x14ac:dyDescent="0.25">
      <c r="A52" s="47" t="s">
        <v>2212</v>
      </c>
      <c r="B52" s="47" t="s">
        <v>2266</v>
      </c>
      <c r="C52" s="47">
        <v>7</v>
      </c>
      <c r="D52" s="47" t="s">
        <v>2267</v>
      </c>
      <c r="E52" s="47" t="s">
        <v>2858</v>
      </c>
      <c r="F52" s="47" t="s">
        <v>2800</v>
      </c>
      <c r="G52" s="47" t="s">
        <v>2818</v>
      </c>
      <c r="H52" s="47" t="s">
        <v>2809</v>
      </c>
      <c r="I52" s="47" t="s">
        <v>2821</v>
      </c>
      <c r="J52" s="52"/>
      <c r="K52" s="52"/>
      <c r="L52" s="47">
        <v>5</v>
      </c>
      <c r="M52" s="47" t="s">
        <v>2268</v>
      </c>
      <c r="N52" s="47" t="s">
        <v>2269</v>
      </c>
      <c r="O52" s="47" t="s">
        <v>2270</v>
      </c>
      <c r="P52" s="47" t="s">
        <v>2271</v>
      </c>
      <c r="Q52" s="47" t="s">
        <v>2272</v>
      </c>
      <c r="R52" s="47" t="s">
        <v>68</v>
      </c>
      <c r="S52" s="47" t="s">
        <v>68</v>
      </c>
      <c r="T52" s="47" t="s">
        <v>68</v>
      </c>
      <c r="U52" s="47" t="s">
        <v>68</v>
      </c>
      <c r="V52" s="47" t="s">
        <v>2273</v>
      </c>
    </row>
    <row r="53" spans="1:22" x14ac:dyDescent="0.25">
      <c r="A53" s="47" t="s">
        <v>2274</v>
      </c>
      <c r="B53" s="47" t="s">
        <v>234</v>
      </c>
      <c r="C53" s="47">
        <v>1</v>
      </c>
      <c r="D53" s="47" t="s">
        <v>2275</v>
      </c>
      <c r="E53" s="47" t="s">
        <v>835</v>
      </c>
      <c r="F53" s="47" t="s">
        <v>2801</v>
      </c>
      <c r="G53" s="47" t="s">
        <v>2818</v>
      </c>
      <c r="H53" s="47" t="s">
        <v>2812</v>
      </c>
      <c r="I53" s="47" t="s">
        <v>2822</v>
      </c>
      <c r="J53" s="1" t="s">
        <v>920</v>
      </c>
      <c r="K53" s="47">
        <f>VLOOKUP(C53,'Points Table'!A$3:N$43,IF(J53="A Grade / Juniors",5,IF(J53="B Grade",8,IF(J53="C Grade",11,14))))</f>
        <v>500</v>
      </c>
      <c r="L53" s="47">
        <v>8</v>
      </c>
      <c r="M53" s="47" t="s">
        <v>2276</v>
      </c>
      <c r="N53" s="47" t="s">
        <v>2277</v>
      </c>
      <c r="O53" s="47" t="s">
        <v>2278</v>
      </c>
      <c r="P53" s="47" t="s">
        <v>2279</v>
      </c>
      <c r="Q53" s="47" t="s">
        <v>2280</v>
      </c>
      <c r="R53" s="47" t="s">
        <v>2281</v>
      </c>
      <c r="S53" s="47" t="s">
        <v>2282</v>
      </c>
      <c r="T53" s="47" t="s">
        <v>2283</v>
      </c>
      <c r="U53" s="47" t="s">
        <v>68</v>
      </c>
      <c r="V53" s="47" t="s">
        <v>2284</v>
      </c>
    </row>
    <row r="54" spans="1:22" x14ac:dyDescent="0.25">
      <c r="A54" s="47" t="s">
        <v>2274</v>
      </c>
      <c r="B54" s="47" t="s">
        <v>224</v>
      </c>
      <c r="C54" s="47">
        <v>2</v>
      </c>
      <c r="D54" s="47" t="s">
        <v>2285</v>
      </c>
      <c r="E54" s="47" t="s">
        <v>836</v>
      </c>
      <c r="F54" s="47" t="s">
        <v>2801</v>
      </c>
      <c r="G54" s="47" t="s">
        <v>2818</v>
      </c>
      <c r="H54" s="47" t="s">
        <v>2812</v>
      </c>
      <c r="I54" s="47" t="s">
        <v>2822</v>
      </c>
      <c r="J54" s="1" t="s">
        <v>920</v>
      </c>
      <c r="K54" s="47">
        <f>VLOOKUP(C54,'Points Table'!A$3:N$43,IF(J54="A Grade / Juniors",5,IF(J54="B Grade",8,IF(J54="C Grade",11,14))))</f>
        <v>450</v>
      </c>
      <c r="L54" s="47">
        <v>8</v>
      </c>
      <c r="M54" s="47" t="s">
        <v>2286</v>
      </c>
      <c r="N54" s="47" t="s">
        <v>2287</v>
      </c>
      <c r="O54" s="47" t="s">
        <v>2288</v>
      </c>
      <c r="P54" s="47" t="s">
        <v>2289</v>
      </c>
      <c r="Q54" s="47" t="s">
        <v>2290</v>
      </c>
      <c r="R54" s="47" t="s">
        <v>2291</v>
      </c>
      <c r="S54" s="47" t="s">
        <v>2292</v>
      </c>
      <c r="T54" s="47" t="s">
        <v>2293</v>
      </c>
      <c r="U54" s="47" t="s">
        <v>68</v>
      </c>
      <c r="V54" s="47" t="s">
        <v>2294</v>
      </c>
    </row>
    <row r="55" spans="1:22" x14ac:dyDescent="0.25">
      <c r="A55" s="47" t="s">
        <v>2274</v>
      </c>
      <c r="B55" s="47" t="s">
        <v>258</v>
      </c>
      <c r="C55" s="47">
        <v>3</v>
      </c>
      <c r="D55" s="47" t="s">
        <v>2295</v>
      </c>
      <c r="E55" s="47" t="s">
        <v>2859</v>
      </c>
      <c r="F55" s="47" t="s">
        <v>2801</v>
      </c>
      <c r="G55" s="47" t="s">
        <v>2818</v>
      </c>
      <c r="H55" s="47" t="s">
        <v>2812</v>
      </c>
      <c r="I55" s="47" t="s">
        <v>2822</v>
      </c>
      <c r="J55" s="1" t="s">
        <v>920</v>
      </c>
      <c r="K55" s="47">
        <f>VLOOKUP(C55,'Points Table'!A$3:N$43,IF(J55="A Grade / Juniors",5,IF(J55="B Grade",8,IF(J55="C Grade",11,14))))</f>
        <v>420</v>
      </c>
      <c r="L55" s="47">
        <v>8</v>
      </c>
      <c r="M55" s="47" t="s">
        <v>2296</v>
      </c>
      <c r="N55" s="47" t="s">
        <v>2297</v>
      </c>
      <c r="O55" s="47" t="s">
        <v>2298</v>
      </c>
      <c r="P55" s="47" t="s">
        <v>2299</v>
      </c>
      <c r="Q55" s="47" t="s">
        <v>2300</v>
      </c>
      <c r="R55" s="47" t="s">
        <v>2301</v>
      </c>
      <c r="S55" s="47" t="s">
        <v>2302</v>
      </c>
      <c r="T55" s="47" t="s">
        <v>2303</v>
      </c>
      <c r="U55" s="47" t="s">
        <v>68</v>
      </c>
      <c r="V55" s="47" t="s">
        <v>2304</v>
      </c>
    </row>
    <row r="56" spans="1:22" x14ac:dyDescent="0.25">
      <c r="A56" s="47" t="s">
        <v>2274</v>
      </c>
      <c r="B56" s="47" t="s">
        <v>243</v>
      </c>
      <c r="C56" s="47">
        <v>4</v>
      </c>
      <c r="D56" s="47" t="s">
        <v>2305</v>
      </c>
      <c r="E56" s="47" t="s">
        <v>845</v>
      </c>
      <c r="F56" s="47" t="s">
        <v>2801</v>
      </c>
      <c r="G56" s="47" t="s">
        <v>2818</v>
      </c>
      <c r="H56" s="47" t="s">
        <v>2812</v>
      </c>
      <c r="I56" s="47" t="s">
        <v>2822</v>
      </c>
      <c r="J56" s="1" t="s">
        <v>920</v>
      </c>
      <c r="K56" s="47">
        <f>VLOOKUP(C56,'Points Table'!A$3:N$43,IF(J56="A Grade / Juniors",5,IF(J56="B Grade",8,IF(J56="C Grade",11,14))))</f>
        <v>400</v>
      </c>
      <c r="L56" s="47">
        <v>7</v>
      </c>
      <c r="M56" s="47" t="s">
        <v>2306</v>
      </c>
      <c r="N56" s="47" t="s">
        <v>2307</v>
      </c>
      <c r="O56" s="47" t="s">
        <v>2308</v>
      </c>
      <c r="P56" s="47" t="s">
        <v>2309</v>
      </c>
      <c r="Q56" s="47" t="s">
        <v>2310</v>
      </c>
      <c r="R56" s="47" t="s">
        <v>2311</v>
      </c>
      <c r="S56" s="47" t="s">
        <v>2312</v>
      </c>
      <c r="T56" s="47" t="s">
        <v>68</v>
      </c>
      <c r="U56" s="47" t="s">
        <v>68</v>
      </c>
      <c r="V56" s="47" t="s">
        <v>2313</v>
      </c>
    </row>
    <row r="57" spans="1:22" x14ac:dyDescent="0.25">
      <c r="A57" s="47" t="s">
        <v>2274</v>
      </c>
      <c r="B57" s="47" t="s">
        <v>184</v>
      </c>
      <c r="C57" s="47">
        <v>5</v>
      </c>
      <c r="D57" s="47" t="s">
        <v>2314</v>
      </c>
      <c r="E57" s="47" t="s">
        <v>2860</v>
      </c>
      <c r="F57" s="47" t="s">
        <v>2801</v>
      </c>
      <c r="G57" s="47" t="s">
        <v>2818</v>
      </c>
      <c r="H57" s="47" t="s">
        <v>2812</v>
      </c>
      <c r="I57" s="47" t="s">
        <v>2822</v>
      </c>
      <c r="J57" s="1" t="s">
        <v>920</v>
      </c>
      <c r="K57" s="47">
        <f>VLOOKUP(C57,'Points Table'!A$3:N$43,IF(J57="A Grade / Juniors",5,IF(J57="B Grade",8,IF(J57="C Grade",11,14))))</f>
        <v>390</v>
      </c>
      <c r="L57" s="47">
        <v>7</v>
      </c>
      <c r="M57" s="47" t="s">
        <v>2315</v>
      </c>
      <c r="N57" s="47" t="s">
        <v>2316</v>
      </c>
      <c r="O57" s="47" t="s">
        <v>2217</v>
      </c>
      <c r="P57" s="47" t="s">
        <v>2317</v>
      </c>
      <c r="Q57" s="47" t="s">
        <v>2318</v>
      </c>
      <c r="R57" s="47" t="s">
        <v>2319</v>
      </c>
      <c r="S57" s="47" t="s">
        <v>2320</v>
      </c>
      <c r="T57" s="47" t="s">
        <v>68</v>
      </c>
      <c r="U57" s="47" t="s">
        <v>68</v>
      </c>
      <c r="V57" s="47" t="s">
        <v>2321</v>
      </c>
    </row>
    <row r="58" spans="1:22" x14ac:dyDescent="0.25">
      <c r="A58" s="47" t="s">
        <v>2274</v>
      </c>
      <c r="B58" s="47" t="s">
        <v>204</v>
      </c>
      <c r="C58" s="47">
        <v>6</v>
      </c>
      <c r="D58" s="47" t="s">
        <v>2322</v>
      </c>
      <c r="E58" s="47" t="s">
        <v>838</v>
      </c>
      <c r="F58" s="47" t="s">
        <v>2801</v>
      </c>
      <c r="G58" s="47" t="s">
        <v>2818</v>
      </c>
      <c r="H58" s="47" t="s">
        <v>2812</v>
      </c>
      <c r="I58" s="47" t="s">
        <v>2822</v>
      </c>
      <c r="J58" s="1" t="s">
        <v>920</v>
      </c>
      <c r="K58" s="47">
        <f>VLOOKUP(C58,'Points Table'!A$3:N$43,IF(J58="A Grade / Juniors",5,IF(J58="B Grade",8,IF(J58="C Grade",11,14))))</f>
        <v>380</v>
      </c>
      <c r="L58" s="47">
        <v>7</v>
      </c>
      <c r="M58" s="47" t="s">
        <v>2323</v>
      </c>
      <c r="N58" s="47" t="s">
        <v>2324</v>
      </c>
      <c r="O58" s="47" t="s">
        <v>2325</v>
      </c>
      <c r="P58" s="47" t="s">
        <v>2326</v>
      </c>
      <c r="Q58" s="47" t="s">
        <v>2327</v>
      </c>
      <c r="R58" s="47" t="s">
        <v>2328</v>
      </c>
      <c r="S58" s="47" t="s">
        <v>2329</v>
      </c>
      <c r="T58" s="47" t="s">
        <v>68</v>
      </c>
      <c r="U58" s="47" t="s">
        <v>68</v>
      </c>
      <c r="V58" s="47" t="s">
        <v>2330</v>
      </c>
    </row>
    <row r="59" spans="1:22" x14ac:dyDescent="0.25">
      <c r="A59" s="47" t="s">
        <v>2274</v>
      </c>
      <c r="B59" s="47" t="s">
        <v>152</v>
      </c>
      <c r="C59" s="47">
        <v>7</v>
      </c>
      <c r="D59" s="47" t="s">
        <v>2331</v>
      </c>
      <c r="E59" s="47" t="s">
        <v>839</v>
      </c>
      <c r="F59" s="47" t="s">
        <v>2801</v>
      </c>
      <c r="G59" s="47" t="s">
        <v>2818</v>
      </c>
      <c r="H59" s="47" t="s">
        <v>2812</v>
      </c>
      <c r="I59" s="47" t="s">
        <v>2822</v>
      </c>
      <c r="J59" s="1" t="s">
        <v>920</v>
      </c>
      <c r="K59" s="47">
        <f>VLOOKUP(C59,'Points Table'!A$3:N$43,IF(J59="A Grade / Juniors",5,IF(J59="B Grade",8,IF(J59="C Grade",11,14))))</f>
        <v>370</v>
      </c>
      <c r="L59" s="47">
        <v>7</v>
      </c>
      <c r="M59" s="47" t="s">
        <v>2332</v>
      </c>
      <c r="N59" s="47" t="s">
        <v>2333</v>
      </c>
      <c r="O59" s="47" t="s">
        <v>317</v>
      </c>
      <c r="P59" s="47" t="s">
        <v>2334</v>
      </c>
      <c r="Q59" s="47" t="s">
        <v>2335</v>
      </c>
      <c r="R59" s="47" t="s">
        <v>2336</v>
      </c>
      <c r="S59" s="47" t="s">
        <v>2337</v>
      </c>
      <c r="T59" s="47" t="s">
        <v>68</v>
      </c>
      <c r="U59" s="47" t="s">
        <v>68</v>
      </c>
      <c r="V59" s="47" t="s">
        <v>2338</v>
      </c>
    </row>
    <row r="60" spans="1:22" x14ac:dyDescent="0.25">
      <c r="A60" s="47" t="s">
        <v>2274</v>
      </c>
      <c r="B60" s="47" t="s">
        <v>740</v>
      </c>
      <c r="C60" s="47">
        <v>8</v>
      </c>
      <c r="D60" s="47" t="s">
        <v>2339</v>
      </c>
      <c r="E60" s="47" t="s">
        <v>849</v>
      </c>
      <c r="F60" s="47" t="s">
        <v>2801</v>
      </c>
      <c r="G60" s="47" t="s">
        <v>2818</v>
      </c>
      <c r="H60" s="47" t="s">
        <v>2812</v>
      </c>
      <c r="I60" s="47" t="s">
        <v>2822</v>
      </c>
      <c r="J60" s="1" t="s">
        <v>920</v>
      </c>
      <c r="K60" s="47">
        <f>VLOOKUP(C60,'Points Table'!A$3:N$43,IF(J60="A Grade / Juniors",5,IF(J60="B Grade",8,IF(J60="C Grade",11,14))))</f>
        <v>360</v>
      </c>
      <c r="L60" s="47">
        <v>7</v>
      </c>
      <c r="M60" s="47" t="s">
        <v>2340</v>
      </c>
      <c r="N60" s="47" t="s">
        <v>2341</v>
      </c>
      <c r="O60" s="47" t="s">
        <v>2342</v>
      </c>
      <c r="P60" s="47" t="s">
        <v>2343</v>
      </c>
      <c r="Q60" s="47" t="s">
        <v>301</v>
      </c>
      <c r="R60" s="47" t="s">
        <v>2344</v>
      </c>
      <c r="S60" s="47" t="s">
        <v>2345</v>
      </c>
      <c r="T60" s="47" t="s">
        <v>68</v>
      </c>
      <c r="U60" s="47" t="s">
        <v>68</v>
      </c>
      <c r="V60" s="47" t="s">
        <v>2346</v>
      </c>
    </row>
    <row r="61" spans="1:22" x14ac:dyDescent="0.25">
      <c r="A61" s="47" t="s">
        <v>2274</v>
      </c>
      <c r="B61" s="47" t="s">
        <v>194</v>
      </c>
      <c r="C61" s="47">
        <v>9</v>
      </c>
      <c r="D61" s="47" t="s">
        <v>2347</v>
      </c>
      <c r="E61" s="47" t="s">
        <v>1863</v>
      </c>
      <c r="F61" s="47" t="s">
        <v>2801</v>
      </c>
      <c r="G61" s="47" t="s">
        <v>2818</v>
      </c>
      <c r="H61" s="47" t="s">
        <v>2812</v>
      </c>
      <c r="I61" s="47" t="s">
        <v>2822</v>
      </c>
      <c r="J61" s="1" t="s">
        <v>920</v>
      </c>
      <c r="K61" s="47">
        <f>VLOOKUP(C61,'Points Table'!A$3:N$43,IF(J61="A Grade / Juniors",5,IF(J61="B Grade",8,IF(J61="C Grade",11,14))))</f>
        <v>350</v>
      </c>
      <c r="L61" s="47">
        <v>7</v>
      </c>
      <c r="M61" s="47" t="s">
        <v>2348</v>
      </c>
      <c r="N61" s="47" t="s">
        <v>2349</v>
      </c>
      <c r="O61" s="47" t="s">
        <v>2350</v>
      </c>
      <c r="P61" s="47" t="s">
        <v>2351</v>
      </c>
      <c r="Q61" s="47" t="s">
        <v>2352</v>
      </c>
      <c r="R61" s="47" t="s">
        <v>1437</v>
      </c>
      <c r="S61" s="47" t="s">
        <v>2353</v>
      </c>
      <c r="T61" s="47" t="s">
        <v>68</v>
      </c>
      <c r="U61" s="47" t="s">
        <v>68</v>
      </c>
      <c r="V61" s="47" t="s">
        <v>2354</v>
      </c>
    </row>
    <row r="62" spans="1:22" x14ac:dyDescent="0.25">
      <c r="A62" s="47" t="s">
        <v>2274</v>
      </c>
      <c r="B62" s="47" t="s">
        <v>163</v>
      </c>
      <c r="C62" s="47">
        <v>10</v>
      </c>
      <c r="D62" s="47" t="s">
        <v>2355</v>
      </c>
      <c r="E62" s="47" t="s">
        <v>841</v>
      </c>
      <c r="F62" s="47" t="s">
        <v>2801</v>
      </c>
      <c r="G62" s="47" t="s">
        <v>2818</v>
      </c>
      <c r="H62" s="47" t="s">
        <v>2812</v>
      </c>
      <c r="I62" s="47" t="s">
        <v>2822</v>
      </c>
      <c r="J62" s="1" t="s">
        <v>920</v>
      </c>
      <c r="K62" s="47">
        <f>VLOOKUP(C62,'Points Table'!A$3:N$43,IF(J62="A Grade / Juniors",5,IF(J62="B Grade",8,IF(J62="C Grade",11,14))))</f>
        <v>340</v>
      </c>
      <c r="L62" s="47">
        <v>7</v>
      </c>
      <c r="M62" s="47" t="s">
        <v>2356</v>
      </c>
      <c r="N62" s="47" t="s">
        <v>1182</v>
      </c>
      <c r="O62" s="47" t="s">
        <v>2357</v>
      </c>
      <c r="P62" s="47" t="s">
        <v>494</v>
      </c>
      <c r="Q62" s="47" t="s">
        <v>2358</v>
      </c>
      <c r="R62" s="47" t="s">
        <v>2359</v>
      </c>
      <c r="S62" s="47" t="s">
        <v>2360</v>
      </c>
      <c r="T62" s="47" t="s">
        <v>68</v>
      </c>
      <c r="U62" s="47" t="s">
        <v>68</v>
      </c>
      <c r="V62" s="47" t="s">
        <v>2361</v>
      </c>
    </row>
    <row r="63" spans="1:22" x14ac:dyDescent="0.25">
      <c r="A63" s="47" t="s">
        <v>2274</v>
      </c>
      <c r="B63" s="47" t="s">
        <v>214</v>
      </c>
      <c r="C63" s="47">
        <v>11</v>
      </c>
      <c r="D63" s="47" t="s">
        <v>2362</v>
      </c>
      <c r="E63" s="47" t="s">
        <v>2861</v>
      </c>
      <c r="F63" s="47" t="s">
        <v>2801</v>
      </c>
      <c r="G63" s="47" t="s">
        <v>2818</v>
      </c>
      <c r="H63" s="47" t="s">
        <v>2812</v>
      </c>
      <c r="I63" s="47" t="s">
        <v>2822</v>
      </c>
      <c r="J63" s="1" t="s">
        <v>920</v>
      </c>
      <c r="K63" s="47">
        <f>VLOOKUP(C63,'Points Table'!A$3:N$43,IF(J63="A Grade / Juniors",5,IF(J63="B Grade",8,IF(J63="C Grade",11,14))))</f>
        <v>330</v>
      </c>
      <c r="L63" s="47">
        <v>6</v>
      </c>
      <c r="M63" s="47" t="s">
        <v>2363</v>
      </c>
      <c r="N63" s="47" t="s">
        <v>2364</v>
      </c>
      <c r="O63" s="47" t="s">
        <v>2365</v>
      </c>
      <c r="P63" s="47" t="s">
        <v>2366</v>
      </c>
      <c r="Q63" s="47" t="s">
        <v>2367</v>
      </c>
      <c r="R63" s="47" t="s">
        <v>2368</v>
      </c>
      <c r="S63" s="47" t="s">
        <v>68</v>
      </c>
      <c r="T63" s="47" t="s">
        <v>68</v>
      </c>
      <c r="U63" s="47" t="s">
        <v>68</v>
      </c>
      <c r="V63" s="47" t="s">
        <v>2369</v>
      </c>
    </row>
    <row r="64" spans="1:22" x14ac:dyDescent="0.25">
      <c r="A64" s="47" t="s">
        <v>2274</v>
      </c>
      <c r="B64" s="47" t="s">
        <v>252</v>
      </c>
      <c r="C64" s="47">
        <v>12</v>
      </c>
      <c r="D64" s="47" t="s">
        <v>2370</v>
      </c>
      <c r="E64" s="47" t="s">
        <v>2862</v>
      </c>
      <c r="F64" s="47" t="s">
        <v>2801</v>
      </c>
      <c r="G64" s="47" t="s">
        <v>2818</v>
      </c>
      <c r="H64" s="47" t="s">
        <v>2812</v>
      </c>
      <c r="I64" s="47" t="s">
        <v>2822</v>
      </c>
      <c r="J64" s="1" t="s">
        <v>920</v>
      </c>
      <c r="K64" s="47">
        <f>VLOOKUP(C64,'Points Table'!A$3:N$43,IF(J64="A Grade / Juniors",5,IF(J64="B Grade",8,IF(J64="C Grade",11,14))))</f>
        <v>320</v>
      </c>
      <c r="L64" s="47">
        <v>2</v>
      </c>
      <c r="M64" s="47" t="s">
        <v>2371</v>
      </c>
      <c r="N64" s="47" t="s">
        <v>2372</v>
      </c>
      <c r="O64" s="47" t="s">
        <v>68</v>
      </c>
      <c r="P64" s="47" t="s">
        <v>68</v>
      </c>
      <c r="Q64" s="47" t="s">
        <v>68</v>
      </c>
      <c r="R64" s="47" t="s">
        <v>68</v>
      </c>
      <c r="S64" s="47" t="s">
        <v>68</v>
      </c>
      <c r="T64" s="47" t="s">
        <v>68</v>
      </c>
      <c r="U64" s="47" t="s">
        <v>68</v>
      </c>
      <c r="V64" s="47" t="s">
        <v>2373</v>
      </c>
    </row>
    <row r="65" spans="1:22" x14ac:dyDescent="0.25">
      <c r="A65" s="47" t="s">
        <v>2374</v>
      </c>
      <c r="B65" s="47" t="s">
        <v>145</v>
      </c>
      <c r="C65" s="47">
        <v>1</v>
      </c>
      <c r="D65" s="47" t="s">
        <v>2375</v>
      </c>
      <c r="E65" s="76" t="s">
        <v>3409</v>
      </c>
      <c r="F65" s="47" t="s">
        <v>2802</v>
      </c>
      <c r="G65" s="47" t="s">
        <v>2818</v>
      </c>
      <c r="H65" s="47" t="s">
        <v>2812</v>
      </c>
      <c r="I65" s="47" t="s">
        <v>2823</v>
      </c>
      <c r="J65" s="1" t="s">
        <v>920</v>
      </c>
      <c r="K65" s="47">
        <f>VLOOKUP(C65,'Points Table'!A$3:N$43,IF(J65="A Grade / Juniors",5,IF(J65="B Grade",8,IF(J65="C Grade",11,14))))</f>
        <v>500</v>
      </c>
      <c r="L65" s="47">
        <v>6</v>
      </c>
      <c r="M65" s="47" t="s">
        <v>1192</v>
      </c>
      <c r="N65" s="47" t="s">
        <v>2376</v>
      </c>
      <c r="O65" s="47" t="s">
        <v>2377</v>
      </c>
      <c r="P65" s="47" t="s">
        <v>2378</v>
      </c>
      <c r="Q65" s="47" t="s">
        <v>2379</v>
      </c>
      <c r="R65" s="47" t="s">
        <v>2380</v>
      </c>
      <c r="S65" s="47" t="s">
        <v>68</v>
      </c>
      <c r="T65" s="47" t="s">
        <v>68</v>
      </c>
      <c r="U65" s="47" t="s">
        <v>68</v>
      </c>
      <c r="V65" s="47" t="s">
        <v>1501</v>
      </c>
    </row>
    <row r="66" spans="1:22" x14ac:dyDescent="0.25">
      <c r="A66" s="47" t="s">
        <v>2374</v>
      </c>
      <c r="B66" s="47" t="s">
        <v>139</v>
      </c>
      <c r="C66" s="47">
        <v>2</v>
      </c>
      <c r="D66" s="47" t="s">
        <v>2381</v>
      </c>
      <c r="E66" s="47" t="s">
        <v>904</v>
      </c>
      <c r="F66" s="47" t="s">
        <v>2802</v>
      </c>
      <c r="G66" s="47" t="s">
        <v>2818</v>
      </c>
      <c r="H66" s="47" t="s">
        <v>2812</v>
      </c>
      <c r="I66" s="47" t="s">
        <v>2823</v>
      </c>
      <c r="J66" s="1" t="s">
        <v>920</v>
      </c>
      <c r="K66" s="47">
        <f>VLOOKUP(C66,'Points Table'!A$3:N$43,IF(J66="A Grade / Juniors",5,IF(J66="B Grade",8,IF(J66="C Grade",11,14))))</f>
        <v>450</v>
      </c>
      <c r="L66" s="47">
        <v>6</v>
      </c>
      <c r="M66" s="47" t="s">
        <v>2382</v>
      </c>
      <c r="N66" s="47" t="s">
        <v>2383</v>
      </c>
      <c r="O66" s="47" t="s">
        <v>71</v>
      </c>
      <c r="P66" s="47" t="s">
        <v>2384</v>
      </c>
      <c r="Q66" s="47" t="s">
        <v>2385</v>
      </c>
      <c r="R66" s="47" t="s">
        <v>2386</v>
      </c>
      <c r="S66" s="47" t="s">
        <v>68</v>
      </c>
      <c r="T66" s="47" t="s">
        <v>68</v>
      </c>
      <c r="U66" s="47" t="s">
        <v>68</v>
      </c>
      <c r="V66" s="47" t="s">
        <v>2387</v>
      </c>
    </row>
    <row r="67" spans="1:22" x14ac:dyDescent="0.25">
      <c r="A67" s="47" t="s">
        <v>2374</v>
      </c>
      <c r="B67" s="47" t="s">
        <v>81</v>
      </c>
      <c r="C67" s="47">
        <v>3</v>
      </c>
      <c r="D67" s="47" t="s">
        <v>2388</v>
      </c>
      <c r="E67" s="47" t="s">
        <v>905</v>
      </c>
      <c r="F67" s="47" t="s">
        <v>2802</v>
      </c>
      <c r="G67" s="47" t="s">
        <v>2818</v>
      </c>
      <c r="H67" s="47" t="s">
        <v>2812</v>
      </c>
      <c r="I67" s="47" t="s">
        <v>2823</v>
      </c>
      <c r="J67" s="1" t="s">
        <v>920</v>
      </c>
      <c r="K67" s="47">
        <f>VLOOKUP(C67,'Points Table'!A$3:N$43,IF(J67="A Grade / Juniors",5,IF(J67="B Grade",8,IF(J67="C Grade",11,14))))</f>
        <v>420</v>
      </c>
      <c r="L67" s="47">
        <v>6</v>
      </c>
      <c r="M67" s="47" t="s">
        <v>2389</v>
      </c>
      <c r="N67" s="47" t="s">
        <v>2390</v>
      </c>
      <c r="O67" s="47" t="s">
        <v>2391</v>
      </c>
      <c r="P67" s="47" t="s">
        <v>2392</v>
      </c>
      <c r="Q67" s="47" t="s">
        <v>2393</v>
      </c>
      <c r="R67" s="47" t="s">
        <v>2394</v>
      </c>
      <c r="S67" s="47" t="s">
        <v>68</v>
      </c>
      <c r="T67" s="47" t="s">
        <v>68</v>
      </c>
      <c r="U67" s="47" t="s">
        <v>68</v>
      </c>
      <c r="V67" s="47" t="s">
        <v>2395</v>
      </c>
    </row>
    <row r="68" spans="1:22" x14ac:dyDescent="0.25">
      <c r="A68" s="47" t="s">
        <v>2396</v>
      </c>
      <c r="B68" s="47">
        <v>704</v>
      </c>
      <c r="C68" s="47">
        <v>1</v>
      </c>
      <c r="D68" s="47" t="s">
        <v>2397</v>
      </c>
      <c r="E68" s="47" t="s">
        <v>1866</v>
      </c>
      <c r="F68" s="47" t="s">
        <v>2803</v>
      </c>
      <c r="G68" s="47" t="s">
        <v>2818</v>
      </c>
      <c r="H68" s="47" t="s">
        <v>2812</v>
      </c>
      <c r="I68" s="47" t="s">
        <v>2824</v>
      </c>
      <c r="J68" s="47" t="s">
        <v>36</v>
      </c>
      <c r="K68" s="47">
        <f>VLOOKUP(C68,'Points Table'!A$3:N$43,IF(J68="A Grade / Juniors",5,IF(J68="B Grade",8,IF(J68="C Grade",11,14))))</f>
        <v>400</v>
      </c>
      <c r="L68" s="47">
        <v>7</v>
      </c>
      <c r="M68" s="47" t="s">
        <v>2398</v>
      </c>
      <c r="N68" s="47" t="s">
        <v>2399</v>
      </c>
      <c r="O68" s="47" t="s">
        <v>2400</v>
      </c>
      <c r="P68" s="47" t="s">
        <v>2401</v>
      </c>
      <c r="Q68" s="47" t="s">
        <v>1207</v>
      </c>
      <c r="R68" s="47" t="s">
        <v>2402</v>
      </c>
      <c r="S68" s="47" t="s">
        <v>2403</v>
      </c>
      <c r="T68" s="47" t="s">
        <v>68</v>
      </c>
      <c r="U68" s="47" t="s">
        <v>68</v>
      </c>
      <c r="V68" s="47" t="s">
        <v>2404</v>
      </c>
    </row>
    <row r="69" spans="1:22" x14ac:dyDescent="0.25">
      <c r="A69" s="47" t="s">
        <v>2396</v>
      </c>
      <c r="B69" s="47">
        <v>716</v>
      </c>
      <c r="C69" s="47">
        <v>2</v>
      </c>
      <c r="D69" s="47" t="s">
        <v>2405</v>
      </c>
      <c r="E69" s="47" t="s">
        <v>1867</v>
      </c>
      <c r="F69" s="47" t="s">
        <v>2803</v>
      </c>
      <c r="G69" s="47" t="s">
        <v>2818</v>
      </c>
      <c r="H69" s="47" t="s">
        <v>2812</v>
      </c>
      <c r="I69" s="47" t="s">
        <v>2824</v>
      </c>
      <c r="J69" s="47" t="s">
        <v>36</v>
      </c>
      <c r="K69" s="47">
        <f>VLOOKUP(C69,'Points Table'!A$3:N$43,IF(J69="A Grade / Juniors",5,IF(J69="B Grade",8,IF(J69="C Grade",11,14))))</f>
        <v>360</v>
      </c>
      <c r="L69" s="47">
        <v>7</v>
      </c>
      <c r="M69" s="47" t="s">
        <v>2406</v>
      </c>
      <c r="N69" s="47" t="s">
        <v>2407</v>
      </c>
      <c r="O69" s="47" t="s">
        <v>2408</v>
      </c>
      <c r="P69" s="47" t="s">
        <v>271</v>
      </c>
      <c r="Q69" s="47" t="s">
        <v>2409</v>
      </c>
      <c r="R69" s="47" t="s">
        <v>2410</v>
      </c>
      <c r="S69" s="47" t="s">
        <v>2411</v>
      </c>
      <c r="T69" s="47" t="s">
        <v>68</v>
      </c>
      <c r="U69" s="47" t="s">
        <v>68</v>
      </c>
      <c r="V69" s="47" t="s">
        <v>2412</v>
      </c>
    </row>
    <row r="70" spans="1:22" x14ac:dyDescent="0.25">
      <c r="A70" s="47" t="s">
        <v>2396</v>
      </c>
      <c r="B70" s="47">
        <v>701</v>
      </c>
      <c r="C70" s="47">
        <v>3</v>
      </c>
      <c r="D70" s="47" t="s">
        <v>2413</v>
      </c>
      <c r="E70" s="47" t="s">
        <v>2863</v>
      </c>
      <c r="F70" s="47" t="s">
        <v>2803</v>
      </c>
      <c r="G70" s="47" t="s">
        <v>2818</v>
      </c>
      <c r="H70" s="47" t="s">
        <v>2812</v>
      </c>
      <c r="I70" s="47" t="s">
        <v>2824</v>
      </c>
      <c r="J70" s="47" t="s">
        <v>36</v>
      </c>
      <c r="K70" s="47">
        <f>VLOOKUP(C70,'Points Table'!A$3:N$43,IF(J70="A Grade / Juniors",5,IF(J70="B Grade",8,IF(J70="C Grade",11,14))))</f>
        <v>336</v>
      </c>
      <c r="L70" s="47">
        <v>7</v>
      </c>
      <c r="M70" s="47" t="s">
        <v>2414</v>
      </c>
      <c r="N70" s="47" t="s">
        <v>2415</v>
      </c>
      <c r="O70" s="47" t="s">
        <v>2307</v>
      </c>
      <c r="P70" s="47" t="s">
        <v>2416</v>
      </c>
      <c r="Q70" s="47" t="s">
        <v>2417</v>
      </c>
      <c r="R70" s="47" t="s">
        <v>2418</v>
      </c>
      <c r="S70" s="47" t="s">
        <v>2419</v>
      </c>
      <c r="T70" s="47" t="s">
        <v>68</v>
      </c>
      <c r="U70" s="47" t="s">
        <v>68</v>
      </c>
      <c r="V70" s="47" t="s">
        <v>2420</v>
      </c>
    </row>
    <row r="71" spans="1:22" x14ac:dyDescent="0.25">
      <c r="A71" s="47" t="s">
        <v>2396</v>
      </c>
      <c r="B71" s="47">
        <v>715</v>
      </c>
      <c r="C71" s="47">
        <v>4</v>
      </c>
      <c r="D71" s="47" t="s">
        <v>2421</v>
      </c>
      <c r="E71" s="47" t="s">
        <v>1871</v>
      </c>
      <c r="F71" s="47" t="s">
        <v>2803</v>
      </c>
      <c r="G71" s="47" t="s">
        <v>2818</v>
      </c>
      <c r="H71" s="47" t="s">
        <v>2812</v>
      </c>
      <c r="I71" s="47" t="s">
        <v>2824</v>
      </c>
      <c r="J71" s="47" t="s">
        <v>36</v>
      </c>
      <c r="K71" s="47">
        <f>VLOOKUP(C71,'Points Table'!A$3:N$43,IF(J71="A Grade / Juniors",5,IF(J71="B Grade",8,IF(J71="C Grade",11,14))))</f>
        <v>320</v>
      </c>
      <c r="L71" s="47">
        <v>7</v>
      </c>
      <c r="M71" s="47" t="s">
        <v>2422</v>
      </c>
      <c r="N71" s="47" t="s">
        <v>2423</v>
      </c>
      <c r="O71" s="47" t="s">
        <v>2424</v>
      </c>
      <c r="P71" s="47" t="s">
        <v>2425</v>
      </c>
      <c r="Q71" s="47" t="s">
        <v>2426</v>
      </c>
      <c r="R71" s="47" t="s">
        <v>2427</v>
      </c>
      <c r="S71" s="47" t="s">
        <v>2428</v>
      </c>
      <c r="T71" s="47" t="s">
        <v>68</v>
      </c>
      <c r="U71" s="47" t="s">
        <v>68</v>
      </c>
      <c r="V71" s="47" t="s">
        <v>2429</v>
      </c>
    </row>
    <row r="72" spans="1:22" x14ac:dyDescent="0.25">
      <c r="A72" s="47" t="s">
        <v>2396</v>
      </c>
      <c r="B72" s="47">
        <v>711</v>
      </c>
      <c r="C72" s="47">
        <v>5</v>
      </c>
      <c r="D72" s="47" t="s">
        <v>2430</v>
      </c>
      <c r="E72" s="47" t="s">
        <v>853</v>
      </c>
      <c r="F72" s="47" t="s">
        <v>2803</v>
      </c>
      <c r="G72" s="47" t="s">
        <v>2818</v>
      </c>
      <c r="H72" s="47" t="s">
        <v>2812</v>
      </c>
      <c r="I72" s="47" t="s">
        <v>2824</v>
      </c>
      <c r="J72" s="47" t="s">
        <v>36</v>
      </c>
      <c r="K72" s="47">
        <f>VLOOKUP(C72,'Points Table'!A$3:N$43,IF(J72="A Grade / Juniors",5,IF(J72="B Grade",8,IF(J72="C Grade",11,14))))</f>
        <v>312</v>
      </c>
      <c r="L72" s="47">
        <v>7</v>
      </c>
      <c r="M72" s="47" t="s">
        <v>2431</v>
      </c>
      <c r="N72" s="47" t="s">
        <v>2432</v>
      </c>
      <c r="O72" s="47" t="s">
        <v>2433</v>
      </c>
      <c r="P72" s="47" t="s">
        <v>2434</v>
      </c>
      <c r="Q72" s="47" t="s">
        <v>2435</v>
      </c>
      <c r="R72" s="47" t="s">
        <v>1479</v>
      </c>
      <c r="S72" s="47" t="s">
        <v>2436</v>
      </c>
      <c r="T72" s="47" t="s">
        <v>68</v>
      </c>
      <c r="U72" s="47" t="s">
        <v>68</v>
      </c>
      <c r="V72" s="47" t="s">
        <v>2437</v>
      </c>
    </row>
    <row r="73" spans="1:22" x14ac:dyDescent="0.25">
      <c r="A73" s="47" t="s">
        <v>2396</v>
      </c>
      <c r="B73" s="47">
        <v>714</v>
      </c>
      <c r="C73" s="47">
        <v>6</v>
      </c>
      <c r="D73" s="47" t="s">
        <v>2438</v>
      </c>
      <c r="E73" s="47" t="s">
        <v>1869</v>
      </c>
      <c r="F73" s="47" t="s">
        <v>2803</v>
      </c>
      <c r="G73" s="47" t="s">
        <v>2818</v>
      </c>
      <c r="H73" s="47" t="s">
        <v>2812</v>
      </c>
      <c r="I73" s="47" t="s">
        <v>2824</v>
      </c>
      <c r="J73" s="47" t="s">
        <v>36</v>
      </c>
      <c r="K73" s="47">
        <f>VLOOKUP(C73,'Points Table'!A$3:N$43,IF(J73="A Grade / Juniors",5,IF(J73="B Grade",8,IF(J73="C Grade",11,14))))</f>
        <v>304</v>
      </c>
      <c r="L73" s="47">
        <v>7</v>
      </c>
      <c r="M73" s="47" t="s">
        <v>2439</v>
      </c>
      <c r="N73" s="47" t="s">
        <v>2440</v>
      </c>
      <c r="O73" s="47" t="s">
        <v>1078</v>
      </c>
      <c r="P73" s="47" t="s">
        <v>2441</v>
      </c>
      <c r="Q73" s="47" t="s">
        <v>2442</v>
      </c>
      <c r="R73" s="47" t="s">
        <v>2443</v>
      </c>
      <c r="S73" s="47" t="s">
        <v>2444</v>
      </c>
      <c r="T73" s="47" t="s">
        <v>68</v>
      </c>
      <c r="U73" s="47" t="s">
        <v>68</v>
      </c>
      <c r="V73" s="47" t="s">
        <v>2445</v>
      </c>
    </row>
    <row r="74" spans="1:22" x14ac:dyDescent="0.25">
      <c r="A74" s="47" t="s">
        <v>2396</v>
      </c>
      <c r="B74" s="47">
        <v>713</v>
      </c>
      <c r="C74" s="47">
        <v>7</v>
      </c>
      <c r="D74" s="47" t="s">
        <v>2446</v>
      </c>
      <c r="E74" s="47" t="s">
        <v>855</v>
      </c>
      <c r="F74" s="47" t="s">
        <v>2803</v>
      </c>
      <c r="G74" s="47" t="s">
        <v>2818</v>
      </c>
      <c r="H74" s="47" t="s">
        <v>2812</v>
      </c>
      <c r="I74" s="47" t="s">
        <v>2824</v>
      </c>
      <c r="J74" s="47" t="s">
        <v>36</v>
      </c>
      <c r="K74" s="47">
        <f>VLOOKUP(C74,'Points Table'!A$3:N$43,IF(J74="A Grade / Juniors",5,IF(J74="B Grade",8,IF(J74="C Grade",11,14))))</f>
        <v>296</v>
      </c>
      <c r="L74" s="47">
        <v>7</v>
      </c>
      <c r="M74" s="47" t="s">
        <v>2447</v>
      </c>
      <c r="N74" s="47" t="s">
        <v>2448</v>
      </c>
      <c r="O74" s="47" t="s">
        <v>2309</v>
      </c>
      <c r="P74" s="47" t="s">
        <v>2449</v>
      </c>
      <c r="Q74" s="47" t="s">
        <v>2450</v>
      </c>
      <c r="R74" s="47" t="s">
        <v>1497</v>
      </c>
      <c r="S74" s="47" t="s">
        <v>2451</v>
      </c>
      <c r="T74" s="47" t="s">
        <v>68</v>
      </c>
      <c r="U74" s="47" t="s">
        <v>68</v>
      </c>
      <c r="V74" s="47" t="s">
        <v>2452</v>
      </c>
    </row>
    <row r="75" spans="1:22" x14ac:dyDescent="0.25">
      <c r="A75" s="47" t="s">
        <v>2396</v>
      </c>
      <c r="B75" s="47">
        <v>720</v>
      </c>
      <c r="C75" s="47">
        <v>8</v>
      </c>
      <c r="D75" s="47" t="s">
        <v>2453</v>
      </c>
      <c r="E75" s="47" t="s">
        <v>1872</v>
      </c>
      <c r="F75" s="47" t="s">
        <v>2803</v>
      </c>
      <c r="G75" s="47" t="s">
        <v>2818</v>
      </c>
      <c r="H75" s="47" t="s">
        <v>2812</v>
      </c>
      <c r="I75" s="47" t="s">
        <v>2824</v>
      </c>
      <c r="J75" s="47" t="s">
        <v>36</v>
      </c>
      <c r="K75" s="47">
        <f>VLOOKUP(C75,'Points Table'!A$3:N$43,IF(J75="A Grade / Juniors",5,IF(J75="B Grade",8,IF(J75="C Grade",11,14))))</f>
        <v>288</v>
      </c>
      <c r="L75" s="47">
        <v>7</v>
      </c>
      <c r="M75" s="47" t="s">
        <v>2454</v>
      </c>
      <c r="N75" s="47" t="s">
        <v>2455</v>
      </c>
      <c r="O75" s="47" t="s">
        <v>2456</v>
      </c>
      <c r="P75" s="47" t="s">
        <v>2457</v>
      </c>
      <c r="Q75" s="47" t="s">
        <v>2458</v>
      </c>
      <c r="R75" s="47" t="s">
        <v>2459</v>
      </c>
      <c r="S75" s="47" t="s">
        <v>2460</v>
      </c>
      <c r="T75" s="47" t="s">
        <v>68</v>
      </c>
      <c r="U75" s="47" t="s">
        <v>68</v>
      </c>
      <c r="V75" s="47" t="s">
        <v>2461</v>
      </c>
    </row>
    <row r="76" spans="1:22" x14ac:dyDescent="0.25">
      <c r="A76" s="47" t="s">
        <v>2396</v>
      </c>
      <c r="B76" s="47">
        <v>707</v>
      </c>
      <c r="C76" s="47">
        <v>9</v>
      </c>
      <c r="D76" s="47" t="s">
        <v>2462</v>
      </c>
      <c r="E76" s="47" t="s">
        <v>1868</v>
      </c>
      <c r="F76" s="47" t="s">
        <v>2803</v>
      </c>
      <c r="G76" s="47" t="s">
        <v>2818</v>
      </c>
      <c r="H76" s="47" t="s">
        <v>2812</v>
      </c>
      <c r="I76" s="47" t="s">
        <v>2824</v>
      </c>
      <c r="J76" s="47" t="s">
        <v>36</v>
      </c>
      <c r="K76" s="47">
        <f>VLOOKUP(C76,'Points Table'!A$3:N$43,IF(J76="A Grade / Juniors",5,IF(J76="B Grade",8,IF(J76="C Grade",11,14))))</f>
        <v>280</v>
      </c>
      <c r="L76" s="47">
        <v>7</v>
      </c>
      <c r="M76" s="47" t="s">
        <v>2463</v>
      </c>
      <c r="N76" s="47" t="s">
        <v>1386</v>
      </c>
      <c r="O76" s="47" t="s">
        <v>2464</v>
      </c>
      <c r="P76" s="47" t="s">
        <v>2465</v>
      </c>
      <c r="Q76" s="47" t="s">
        <v>2466</v>
      </c>
      <c r="R76" s="47" t="s">
        <v>2467</v>
      </c>
      <c r="S76" s="47" t="s">
        <v>1468</v>
      </c>
      <c r="T76" s="47" t="s">
        <v>68</v>
      </c>
      <c r="U76" s="47" t="s">
        <v>68</v>
      </c>
      <c r="V76" s="47" t="s">
        <v>2468</v>
      </c>
    </row>
    <row r="77" spans="1:22" x14ac:dyDescent="0.25">
      <c r="A77" s="47" t="s">
        <v>2396</v>
      </c>
      <c r="B77" s="47">
        <v>718</v>
      </c>
      <c r="C77" s="47">
        <v>10</v>
      </c>
      <c r="D77" s="47" t="s">
        <v>2469</v>
      </c>
      <c r="E77" s="47" t="s">
        <v>1870</v>
      </c>
      <c r="F77" s="47" t="s">
        <v>2803</v>
      </c>
      <c r="G77" s="47" t="s">
        <v>2818</v>
      </c>
      <c r="H77" s="47" t="s">
        <v>2812</v>
      </c>
      <c r="I77" s="47" t="s">
        <v>2824</v>
      </c>
      <c r="J77" s="47" t="s">
        <v>36</v>
      </c>
      <c r="K77" s="47">
        <f>VLOOKUP(C77,'Points Table'!A$3:N$43,IF(J77="A Grade / Juniors",5,IF(J77="B Grade",8,IF(J77="C Grade",11,14))))</f>
        <v>272</v>
      </c>
      <c r="L77" s="47">
        <v>7</v>
      </c>
      <c r="M77" s="47" t="s">
        <v>2470</v>
      </c>
      <c r="N77" s="47" t="s">
        <v>2402</v>
      </c>
      <c r="O77" s="47" t="s">
        <v>2471</v>
      </c>
      <c r="P77" s="47" t="s">
        <v>2472</v>
      </c>
      <c r="Q77" s="47" t="s">
        <v>2473</v>
      </c>
      <c r="R77" s="47" t="s">
        <v>2474</v>
      </c>
      <c r="S77" s="47" t="s">
        <v>2475</v>
      </c>
      <c r="T77" s="47" t="s">
        <v>68</v>
      </c>
      <c r="U77" s="47" t="s">
        <v>68</v>
      </c>
      <c r="V77" s="47" t="s">
        <v>2476</v>
      </c>
    </row>
    <row r="78" spans="1:22" x14ac:dyDescent="0.25">
      <c r="A78" s="47" t="s">
        <v>2396</v>
      </c>
      <c r="B78" s="47">
        <v>708</v>
      </c>
      <c r="C78" s="47">
        <v>11</v>
      </c>
      <c r="D78" s="47" t="s">
        <v>2477</v>
      </c>
      <c r="E78" s="47" t="s">
        <v>858</v>
      </c>
      <c r="F78" s="47" t="s">
        <v>2803</v>
      </c>
      <c r="G78" s="47" t="s">
        <v>2818</v>
      </c>
      <c r="H78" s="47" t="s">
        <v>2812</v>
      </c>
      <c r="I78" s="47" t="s">
        <v>2824</v>
      </c>
      <c r="J78" s="47" t="s">
        <v>36</v>
      </c>
      <c r="K78" s="47">
        <f>VLOOKUP(C78,'Points Table'!A$3:N$43,IF(J78="A Grade / Juniors",5,IF(J78="B Grade",8,IF(J78="C Grade",11,14))))</f>
        <v>264</v>
      </c>
      <c r="L78" s="47">
        <v>7</v>
      </c>
      <c r="M78" s="47" t="s">
        <v>2478</v>
      </c>
      <c r="N78" s="47" t="s">
        <v>2479</v>
      </c>
      <c r="O78" s="47" t="s">
        <v>2480</v>
      </c>
      <c r="P78" s="47" t="s">
        <v>2481</v>
      </c>
      <c r="Q78" s="47" t="s">
        <v>2482</v>
      </c>
      <c r="R78" s="47" t="s">
        <v>2483</v>
      </c>
      <c r="S78" s="47" t="s">
        <v>2484</v>
      </c>
      <c r="T78" s="47" t="s">
        <v>68</v>
      </c>
      <c r="U78" s="47" t="s">
        <v>68</v>
      </c>
      <c r="V78" s="47" t="s">
        <v>2485</v>
      </c>
    </row>
    <row r="79" spans="1:22" x14ac:dyDescent="0.25">
      <c r="A79" s="47" t="s">
        <v>2396</v>
      </c>
      <c r="B79" s="47">
        <v>702</v>
      </c>
      <c r="C79" s="47">
        <v>12</v>
      </c>
      <c r="D79" s="47" t="s">
        <v>2486</v>
      </c>
      <c r="E79" s="47" t="s">
        <v>854</v>
      </c>
      <c r="F79" s="47" t="s">
        <v>2803</v>
      </c>
      <c r="G79" s="47" t="s">
        <v>2818</v>
      </c>
      <c r="H79" s="47" t="s">
        <v>2812</v>
      </c>
      <c r="I79" s="47" t="s">
        <v>2824</v>
      </c>
      <c r="J79" s="47" t="s">
        <v>36</v>
      </c>
      <c r="K79" s="47">
        <f>VLOOKUP(C79,'Points Table'!A$3:N$43,IF(J79="A Grade / Juniors",5,IF(J79="B Grade",8,IF(J79="C Grade",11,14))))</f>
        <v>256</v>
      </c>
      <c r="L79" s="47">
        <v>6</v>
      </c>
      <c r="M79" s="47" t="s">
        <v>2487</v>
      </c>
      <c r="N79" s="47" t="s">
        <v>1365</v>
      </c>
      <c r="O79" s="47" t="s">
        <v>2488</v>
      </c>
      <c r="P79" s="47" t="s">
        <v>2489</v>
      </c>
      <c r="Q79" s="47" t="s">
        <v>2490</v>
      </c>
      <c r="R79" s="47" t="s">
        <v>2491</v>
      </c>
      <c r="S79" s="47" t="s">
        <v>68</v>
      </c>
      <c r="T79" s="47" t="s">
        <v>68</v>
      </c>
      <c r="U79" s="47" t="s">
        <v>68</v>
      </c>
      <c r="V79" s="47" t="s">
        <v>2492</v>
      </c>
    </row>
    <row r="80" spans="1:22" x14ac:dyDescent="0.25">
      <c r="A80" s="47" t="s">
        <v>2396</v>
      </c>
      <c r="B80" s="47">
        <v>710</v>
      </c>
      <c r="C80" s="47">
        <v>13</v>
      </c>
      <c r="D80" s="47" t="s">
        <v>2493</v>
      </c>
      <c r="E80" s="47" t="s">
        <v>861</v>
      </c>
      <c r="F80" s="47" t="s">
        <v>2803</v>
      </c>
      <c r="G80" s="47" t="s">
        <v>2818</v>
      </c>
      <c r="H80" s="47" t="s">
        <v>2812</v>
      </c>
      <c r="I80" s="47" t="s">
        <v>2824</v>
      </c>
      <c r="J80" s="47" t="s">
        <v>36</v>
      </c>
      <c r="K80" s="47">
        <f>VLOOKUP(C80,'Points Table'!A$3:N$43,IF(J80="A Grade / Juniors",5,IF(J80="B Grade",8,IF(J80="C Grade",11,14))))</f>
        <v>248</v>
      </c>
      <c r="L80" s="47">
        <v>6</v>
      </c>
      <c r="M80" s="47" t="s">
        <v>2494</v>
      </c>
      <c r="N80" s="47" t="s">
        <v>2495</v>
      </c>
      <c r="O80" s="47" t="s">
        <v>2496</v>
      </c>
      <c r="P80" s="47" t="s">
        <v>2094</v>
      </c>
      <c r="Q80" s="47" t="s">
        <v>2497</v>
      </c>
      <c r="R80" s="47" t="s">
        <v>2498</v>
      </c>
      <c r="S80" s="47" t="s">
        <v>68</v>
      </c>
      <c r="T80" s="47" t="s">
        <v>68</v>
      </c>
      <c r="U80" s="47" t="s">
        <v>68</v>
      </c>
      <c r="V80" s="47" t="s">
        <v>2499</v>
      </c>
    </row>
    <row r="81" spans="1:22" x14ac:dyDescent="0.25">
      <c r="A81" s="47" t="s">
        <v>2396</v>
      </c>
      <c r="B81" s="47">
        <v>712</v>
      </c>
      <c r="C81" s="47">
        <v>14</v>
      </c>
      <c r="D81" s="47" t="s">
        <v>2500</v>
      </c>
      <c r="E81" s="47" t="s">
        <v>860</v>
      </c>
      <c r="F81" s="47" t="s">
        <v>2803</v>
      </c>
      <c r="G81" s="47" t="s">
        <v>2818</v>
      </c>
      <c r="H81" s="47" t="s">
        <v>2812</v>
      </c>
      <c r="I81" s="47" t="s">
        <v>2824</v>
      </c>
      <c r="J81" s="47" t="s">
        <v>36</v>
      </c>
      <c r="K81" s="47">
        <f>VLOOKUP(C81,'Points Table'!A$3:N$43,IF(J81="A Grade / Juniors",5,IF(J81="B Grade",8,IF(J81="C Grade",11,14))))</f>
        <v>240</v>
      </c>
      <c r="L81" s="47">
        <v>6</v>
      </c>
      <c r="M81" s="47" t="s">
        <v>2501</v>
      </c>
      <c r="N81" s="47" t="s">
        <v>2502</v>
      </c>
      <c r="O81" s="47" t="s">
        <v>2503</v>
      </c>
      <c r="P81" s="47" t="s">
        <v>665</v>
      </c>
      <c r="Q81" s="47" t="s">
        <v>2233</v>
      </c>
      <c r="R81" s="47" t="s">
        <v>2504</v>
      </c>
      <c r="S81" s="47" t="s">
        <v>68</v>
      </c>
      <c r="T81" s="47" t="s">
        <v>68</v>
      </c>
      <c r="U81" s="47" t="s">
        <v>68</v>
      </c>
      <c r="V81" s="47" t="s">
        <v>2505</v>
      </c>
    </row>
    <row r="82" spans="1:22" x14ac:dyDescent="0.25">
      <c r="A82" s="47" t="s">
        <v>2396</v>
      </c>
      <c r="B82" s="47">
        <v>705</v>
      </c>
      <c r="C82" s="47">
        <v>15</v>
      </c>
      <c r="D82" s="47" t="s">
        <v>2506</v>
      </c>
      <c r="E82" s="47" t="s">
        <v>852</v>
      </c>
      <c r="F82" s="47" t="s">
        <v>2803</v>
      </c>
      <c r="G82" s="47" t="s">
        <v>2818</v>
      </c>
      <c r="H82" s="47" t="s">
        <v>2812</v>
      </c>
      <c r="I82" s="47" t="s">
        <v>2824</v>
      </c>
      <c r="J82" s="47" t="s">
        <v>36</v>
      </c>
      <c r="K82" s="47">
        <f>VLOOKUP(C82,'Points Table'!A$3:N$43,IF(J82="A Grade / Juniors",5,IF(J82="B Grade",8,IF(J82="C Grade",11,14))))</f>
        <v>232</v>
      </c>
      <c r="L82" s="47">
        <v>6</v>
      </c>
      <c r="M82" s="47" t="s">
        <v>460</v>
      </c>
      <c r="N82" s="47" t="s">
        <v>2053</v>
      </c>
      <c r="O82" s="47" t="s">
        <v>2507</v>
      </c>
      <c r="P82" s="47" t="s">
        <v>589</v>
      </c>
      <c r="Q82" s="47" t="s">
        <v>2124</v>
      </c>
      <c r="R82" s="47" t="s">
        <v>2508</v>
      </c>
      <c r="S82" s="47" t="s">
        <v>68</v>
      </c>
      <c r="T82" s="47" t="s">
        <v>68</v>
      </c>
      <c r="U82" s="47" t="s">
        <v>68</v>
      </c>
      <c r="V82" s="47" t="s">
        <v>2509</v>
      </c>
    </row>
    <row r="83" spans="1:22" x14ac:dyDescent="0.25">
      <c r="A83" s="47" t="s">
        <v>2396</v>
      </c>
      <c r="B83" s="47">
        <v>717</v>
      </c>
      <c r="C83" s="47">
        <v>16</v>
      </c>
      <c r="D83" s="47" t="s">
        <v>2510</v>
      </c>
      <c r="E83" s="47" t="s">
        <v>859</v>
      </c>
      <c r="F83" s="47" t="s">
        <v>2803</v>
      </c>
      <c r="G83" s="47" t="s">
        <v>2818</v>
      </c>
      <c r="H83" s="47" t="s">
        <v>2812</v>
      </c>
      <c r="I83" s="47" t="s">
        <v>2824</v>
      </c>
      <c r="J83" s="47" t="s">
        <v>36</v>
      </c>
      <c r="K83" s="47">
        <f>VLOOKUP(C83,'Points Table'!A$3:N$43,IF(J83="A Grade / Juniors",5,IF(J83="B Grade",8,IF(J83="C Grade",11,14))))</f>
        <v>224</v>
      </c>
      <c r="L83" s="47">
        <v>6</v>
      </c>
      <c r="M83" s="47" t="s">
        <v>2511</v>
      </c>
      <c r="N83" s="47" t="s">
        <v>2512</v>
      </c>
      <c r="O83" s="47" t="s">
        <v>2513</v>
      </c>
      <c r="P83" s="47" t="s">
        <v>2514</v>
      </c>
      <c r="Q83" s="47" t="s">
        <v>2515</v>
      </c>
      <c r="R83" s="47" t="s">
        <v>2516</v>
      </c>
      <c r="S83" s="47" t="s">
        <v>68</v>
      </c>
      <c r="T83" s="47" t="s">
        <v>68</v>
      </c>
      <c r="U83" s="47" t="s">
        <v>68</v>
      </c>
      <c r="V83" s="47" t="s">
        <v>2517</v>
      </c>
    </row>
    <row r="84" spans="1:22" x14ac:dyDescent="0.25">
      <c r="A84" s="47" t="s">
        <v>2396</v>
      </c>
      <c r="B84" s="47">
        <v>719</v>
      </c>
      <c r="C84" s="47">
        <v>17</v>
      </c>
      <c r="D84" s="47" t="s">
        <v>2518</v>
      </c>
      <c r="E84" s="47" t="s">
        <v>857</v>
      </c>
      <c r="F84" s="47" t="s">
        <v>2803</v>
      </c>
      <c r="G84" s="47" t="s">
        <v>2818</v>
      </c>
      <c r="H84" s="47" t="s">
        <v>2812</v>
      </c>
      <c r="I84" s="47" t="s">
        <v>2824</v>
      </c>
      <c r="J84" s="47" t="s">
        <v>36</v>
      </c>
      <c r="K84" s="47">
        <f>VLOOKUP(C84,'Points Table'!A$3:N$43,IF(J84="A Grade / Juniors",5,IF(J84="B Grade",8,IF(J84="C Grade",11,14))))</f>
        <v>216</v>
      </c>
      <c r="L84" s="47">
        <v>4</v>
      </c>
      <c r="M84" s="47" t="s">
        <v>2519</v>
      </c>
      <c r="N84" s="47" t="s">
        <v>2519</v>
      </c>
      <c r="O84" s="47" t="s">
        <v>2520</v>
      </c>
      <c r="P84" s="47" t="s">
        <v>2520</v>
      </c>
      <c r="Q84" s="47" t="s">
        <v>68</v>
      </c>
      <c r="R84" s="47" t="s">
        <v>68</v>
      </c>
      <c r="S84" s="47" t="s">
        <v>68</v>
      </c>
      <c r="T84" s="47" t="s">
        <v>68</v>
      </c>
      <c r="U84" s="47" t="s">
        <v>68</v>
      </c>
      <c r="V84" s="47" t="s">
        <v>2521</v>
      </c>
    </row>
    <row r="85" spans="1:22" x14ac:dyDescent="0.25">
      <c r="A85" s="47" t="s">
        <v>2396</v>
      </c>
      <c r="B85" s="47">
        <v>709</v>
      </c>
      <c r="C85" s="47">
        <v>18</v>
      </c>
      <c r="D85" s="47" t="s">
        <v>2522</v>
      </c>
      <c r="E85" s="47" t="s">
        <v>2864</v>
      </c>
      <c r="F85" s="47" t="s">
        <v>2803</v>
      </c>
      <c r="G85" s="47" t="s">
        <v>2818</v>
      </c>
      <c r="H85" s="47" t="s">
        <v>2812</v>
      </c>
      <c r="I85" s="47" t="s">
        <v>2824</v>
      </c>
      <c r="J85" s="47" t="s">
        <v>36</v>
      </c>
      <c r="K85" s="47">
        <f>VLOOKUP(C85,'Points Table'!A$3:N$43,IF(J85="A Grade / Juniors",5,IF(J85="B Grade",8,IF(J85="C Grade",11,14))))</f>
        <v>208</v>
      </c>
      <c r="L85" s="47">
        <v>1</v>
      </c>
      <c r="M85" s="47" t="s">
        <v>2523</v>
      </c>
      <c r="N85" s="47" t="s">
        <v>68</v>
      </c>
      <c r="O85" s="47" t="s">
        <v>68</v>
      </c>
      <c r="P85" s="47" t="s">
        <v>68</v>
      </c>
      <c r="Q85" s="47" t="s">
        <v>68</v>
      </c>
      <c r="R85" s="47" t="s">
        <v>68</v>
      </c>
      <c r="S85" s="47" t="s">
        <v>68</v>
      </c>
      <c r="T85" s="47" t="s">
        <v>68</v>
      </c>
      <c r="U85" s="47" t="s">
        <v>68</v>
      </c>
      <c r="V85" s="47" t="s">
        <v>2523</v>
      </c>
    </row>
    <row r="86" spans="1:22" x14ac:dyDescent="0.25">
      <c r="A86" s="47" t="s">
        <v>2524</v>
      </c>
      <c r="B86" s="47">
        <v>723</v>
      </c>
      <c r="C86" s="47">
        <v>1</v>
      </c>
      <c r="D86" s="47" t="s">
        <v>2525</v>
      </c>
      <c r="E86" s="47" t="s">
        <v>2865</v>
      </c>
      <c r="F86" s="47" t="s">
        <v>2804</v>
      </c>
      <c r="G86" s="47" t="s">
        <v>2818</v>
      </c>
      <c r="H86" s="47" t="s">
        <v>2812</v>
      </c>
      <c r="I86" s="47" t="s">
        <v>2825</v>
      </c>
      <c r="J86" s="47" t="s">
        <v>36</v>
      </c>
      <c r="K86" s="47">
        <f>VLOOKUP(C86,'Points Table'!A$3:N$43,IF(J86="A Grade / Juniors",5,IF(J86="B Grade",8,IF(J86="C Grade",11,14))))</f>
        <v>400</v>
      </c>
      <c r="L86" s="47">
        <v>6</v>
      </c>
      <c r="M86" s="47" t="s">
        <v>2526</v>
      </c>
      <c r="N86" s="47" t="s">
        <v>2527</v>
      </c>
      <c r="O86" s="47" t="s">
        <v>1017</v>
      </c>
      <c r="P86" s="47" t="s">
        <v>2528</v>
      </c>
      <c r="Q86" s="47" t="s">
        <v>2529</v>
      </c>
      <c r="R86" s="47" t="s">
        <v>2530</v>
      </c>
      <c r="S86" s="47" t="s">
        <v>68</v>
      </c>
      <c r="T86" s="47" t="s">
        <v>68</v>
      </c>
      <c r="U86" s="47" t="s">
        <v>68</v>
      </c>
      <c r="V86" s="47" t="s">
        <v>2531</v>
      </c>
    </row>
    <row r="87" spans="1:22" x14ac:dyDescent="0.25">
      <c r="A87" s="47" t="s">
        <v>2524</v>
      </c>
      <c r="B87" s="47">
        <v>728</v>
      </c>
      <c r="C87" s="47">
        <v>2</v>
      </c>
      <c r="D87" s="47" t="s">
        <v>2532</v>
      </c>
      <c r="E87" s="47" t="s">
        <v>2866</v>
      </c>
      <c r="F87" s="47" t="s">
        <v>2804</v>
      </c>
      <c r="G87" s="47" t="s">
        <v>2818</v>
      </c>
      <c r="H87" s="47" t="s">
        <v>2812</v>
      </c>
      <c r="I87" s="47" t="s">
        <v>2825</v>
      </c>
      <c r="J87" s="47" t="s">
        <v>36</v>
      </c>
      <c r="K87" s="47">
        <f>VLOOKUP(C87,'Points Table'!A$3:N$43,IF(J87="A Grade / Juniors",5,IF(J87="B Grade",8,IF(J87="C Grade",11,14))))</f>
        <v>360</v>
      </c>
      <c r="L87" s="47">
        <v>6</v>
      </c>
      <c r="M87" s="47" t="s">
        <v>2533</v>
      </c>
      <c r="N87" s="47" t="s">
        <v>2534</v>
      </c>
      <c r="O87" s="47" t="s">
        <v>2075</v>
      </c>
      <c r="P87" s="47" t="s">
        <v>2535</v>
      </c>
      <c r="Q87" s="47" t="s">
        <v>2536</v>
      </c>
      <c r="R87" s="47" t="s">
        <v>2537</v>
      </c>
      <c r="S87" s="47" t="s">
        <v>68</v>
      </c>
      <c r="T87" s="47" t="s">
        <v>68</v>
      </c>
      <c r="U87" s="47" t="s">
        <v>68</v>
      </c>
      <c r="V87" s="47" t="s">
        <v>2538</v>
      </c>
    </row>
    <row r="88" spans="1:22" x14ac:dyDescent="0.25">
      <c r="A88" s="47" t="s">
        <v>2524</v>
      </c>
      <c r="B88" s="47">
        <v>727</v>
      </c>
      <c r="C88" s="47">
        <v>3</v>
      </c>
      <c r="D88" s="47" t="s">
        <v>2539</v>
      </c>
      <c r="E88" s="47" t="s">
        <v>2867</v>
      </c>
      <c r="F88" s="47" t="s">
        <v>2804</v>
      </c>
      <c r="G88" s="47" t="s">
        <v>2818</v>
      </c>
      <c r="H88" s="47" t="s">
        <v>2812</v>
      </c>
      <c r="I88" s="47" t="s">
        <v>2825</v>
      </c>
      <c r="J88" s="47" t="s">
        <v>36</v>
      </c>
      <c r="K88" s="47">
        <f>VLOOKUP(C88,'Points Table'!A$3:N$43,IF(J88="A Grade / Juniors",5,IF(J88="B Grade",8,IF(J88="C Grade",11,14))))</f>
        <v>336</v>
      </c>
      <c r="L88" s="47">
        <v>5</v>
      </c>
      <c r="M88" s="47" t="s">
        <v>2540</v>
      </c>
      <c r="N88" s="47" t="s">
        <v>2541</v>
      </c>
      <c r="O88" s="47" t="s">
        <v>2542</v>
      </c>
      <c r="P88" s="47" t="s">
        <v>2543</v>
      </c>
      <c r="Q88" s="47" t="s">
        <v>2544</v>
      </c>
      <c r="R88" s="47" t="s">
        <v>68</v>
      </c>
      <c r="S88" s="47" t="s">
        <v>68</v>
      </c>
      <c r="T88" s="47" t="s">
        <v>68</v>
      </c>
      <c r="U88" s="47" t="s">
        <v>68</v>
      </c>
      <c r="V88" s="47" t="s">
        <v>2545</v>
      </c>
    </row>
    <row r="89" spans="1:22" x14ac:dyDescent="0.25">
      <c r="A89" s="47" t="s">
        <v>2524</v>
      </c>
      <c r="B89" s="47">
        <v>726</v>
      </c>
      <c r="C89" s="47">
        <v>4</v>
      </c>
      <c r="D89" s="47" t="s">
        <v>2546</v>
      </c>
      <c r="E89" s="47" t="s">
        <v>907</v>
      </c>
      <c r="F89" s="47" t="s">
        <v>2804</v>
      </c>
      <c r="G89" s="47" t="s">
        <v>2818</v>
      </c>
      <c r="H89" s="47" t="s">
        <v>2812</v>
      </c>
      <c r="I89" s="47" t="s">
        <v>2825</v>
      </c>
      <c r="J89" s="47" t="s">
        <v>36</v>
      </c>
      <c r="K89" s="47">
        <f>VLOOKUP(C89,'Points Table'!A$3:N$43,IF(J89="A Grade / Juniors",5,IF(J89="B Grade",8,IF(J89="C Grade",11,14))))</f>
        <v>320</v>
      </c>
      <c r="L89" s="47">
        <v>5</v>
      </c>
      <c r="M89" s="47" t="s">
        <v>2547</v>
      </c>
      <c r="N89" s="47" t="s">
        <v>2548</v>
      </c>
      <c r="O89" s="47" t="s">
        <v>2549</v>
      </c>
      <c r="P89" s="47" t="s">
        <v>2550</v>
      </c>
      <c r="Q89" s="47" t="s">
        <v>2551</v>
      </c>
      <c r="R89" s="47" t="s">
        <v>68</v>
      </c>
      <c r="S89" s="47" t="s">
        <v>68</v>
      </c>
      <c r="T89" s="47" t="s">
        <v>68</v>
      </c>
      <c r="U89" s="47" t="s">
        <v>68</v>
      </c>
      <c r="V89" s="47" t="s">
        <v>2552</v>
      </c>
    </row>
    <row r="90" spans="1:22" x14ac:dyDescent="0.25">
      <c r="A90" s="47" t="s">
        <v>2524</v>
      </c>
      <c r="B90" s="47">
        <v>724</v>
      </c>
      <c r="C90" s="47">
        <v>5</v>
      </c>
      <c r="D90" s="47" t="s">
        <v>2553</v>
      </c>
      <c r="E90" s="47" t="s">
        <v>2868</v>
      </c>
      <c r="F90" s="47" t="s">
        <v>2804</v>
      </c>
      <c r="G90" s="47" t="s">
        <v>2818</v>
      </c>
      <c r="H90" s="47" t="s">
        <v>2812</v>
      </c>
      <c r="I90" s="47" t="s">
        <v>2825</v>
      </c>
      <c r="J90" s="47" t="s">
        <v>36</v>
      </c>
      <c r="K90" s="47">
        <f>VLOOKUP(C90,'Points Table'!A$3:N$43,IF(J90="A Grade / Juniors",5,IF(J90="B Grade",8,IF(J90="C Grade",11,14))))</f>
        <v>312</v>
      </c>
      <c r="L90" s="47">
        <v>3</v>
      </c>
      <c r="M90" s="47" t="s">
        <v>2554</v>
      </c>
      <c r="N90" s="47" t="s">
        <v>2555</v>
      </c>
      <c r="O90" s="47" t="s">
        <v>2556</v>
      </c>
      <c r="P90" s="47" t="s">
        <v>68</v>
      </c>
      <c r="Q90" s="47" t="s">
        <v>68</v>
      </c>
      <c r="R90" s="47" t="s">
        <v>68</v>
      </c>
      <c r="S90" s="47" t="s">
        <v>68</v>
      </c>
      <c r="T90" s="47" t="s">
        <v>68</v>
      </c>
      <c r="U90" s="47" t="s">
        <v>68</v>
      </c>
      <c r="V90" s="47" t="s">
        <v>2557</v>
      </c>
    </row>
    <row r="91" spans="1:22" x14ac:dyDescent="0.25">
      <c r="A91" s="47" t="s">
        <v>2524</v>
      </c>
      <c r="B91" s="47">
        <v>725</v>
      </c>
      <c r="C91" s="47">
        <v>6</v>
      </c>
      <c r="D91" s="47" t="s">
        <v>2558</v>
      </c>
      <c r="E91" s="47" t="s">
        <v>2869</v>
      </c>
      <c r="F91" s="47" t="s">
        <v>2804</v>
      </c>
      <c r="G91" s="47" t="s">
        <v>2818</v>
      </c>
      <c r="H91" s="47" t="s">
        <v>2812</v>
      </c>
      <c r="I91" s="47" t="s">
        <v>2825</v>
      </c>
      <c r="J91" s="47" t="s">
        <v>36</v>
      </c>
      <c r="K91" s="47">
        <f>VLOOKUP(C91,'Points Table'!A$3:N$43,IF(J91="A Grade / Juniors",5,IF(J91="B Grade",8,IF(J91="C Grade",11,14))))</f>
        <v>304</v>
      </c>
      <c r="L91" s="47">
        <v>3</v>
      </c>
      <c r="M91" s="47" t="s">
        <v>2559</v>
      </c>
      <c r="N91" s="47" t="s">
        <v>2560</v>
      </c>
      <c r="O91" s="47" t="s">
        <v>2561</v>
      </c>
      <c r="P91" s="47" t="s">
        <v>68</v>
      </c>
      <c r="Q91" s="47" t="s">
        <v>68</v>
      </c>
      <c r="R91" s="47" t="s">
        <v>68</v>
      </c>
      <c r="S91" s="47" t="s">
        <v>68</v>
      </c>
      <c r="T91" s="47" t="s">
        <v>68</v>
      </c>
      <c r="U91" s="47" t="s">
        <v>68</v>
      </c>
      <c r="V91" s="47" t="s">
        <v>2562</v>
      </c>
    </row>
    <row r="92" spans="1:22" x14ac:dyDescent="0.25">
      <c r="A92" s="47" t="s">
        <v>2563</v>
      </c>
      <c r="B92" s="47">
        <v>205</v>
      </c>
      <c r="C92" s="47">
        <v>1</v>
      </c>
      <c r="D92" s="47" t="s">
        <v>2564</v>
      </c>
      <c r="E92" s="47" t="s">
        <v>870</v>
      </c>
      <c r="F92" s="47" t="s">
        <v>2805</v>
      </c>
      <c r="G92" s="47" t="s">
        <v>2818</v>
      </c>
      <c r="H92" s="47" t="s">
        <v>2812</v>
      </c>
      <c r="I92" s="47" t="s">
        <v>2826</v>
      </c>
      <c r="J92" s="47" t="s">
        <v>38</v>
      </c>
      <c r="K92" s="47">
        <f>VLOOKUP(C92,'Points Table'!A$3:N$43,IF(J92="A Grade / Juniors",5,IF(J92="B Grade",8,IF(J92="C Grade",11,14))))</f>
        <v>350</v>
      </c>
      <c r="L92" s="47">
        <v>7</v>
      </c>
      <c r="M92" s="47" t="s">
        <v>2565</v>
      </c>
      <c r="N92" s="47" t="s">
        <v>2566</v>
      </c>
      <c r="O92" s="47" t="s">
        <v>2567</v>
      </c>
      <c r="P92" s="47" t="s">
        <v>2568</v>
      </c>
      <c r="Q92" s="47" t="s">
        <v>2569</v>
      </c>
      <c r="R92" s="47" t="s">
        <v>2570</v>
      </c>
      <c r="S92" s="47" t="s">
        <v>2571</v>
      </c>
      <c r="T92" s="47" t="s">
        <v>68</v>
      </c>
      <c r="U92" s="47" t="s">
        <v>68</v>
      </c>
      <c r="V92" s="47" t="s">
        <v>2572</v>
      </c>
    </row>
    <row r="93" spans="1:22" x14ac:dyDescent="0.25">
      <c r="A93" s="47" t="s">
        <v>2563</v>
      </c>
      <c r="B93" s="47">
        <v>204</v>
      </c>
      <c r="C93" s="47">
        <v>2</v>
      </c>
      <c r="D93" s="47" t="s">
        <v>2573</v>
      </c>
      <c r="E93" s="47" t="s">
        <v>869</v>
      </c>
      <c r="F93" s="47" t="s">
        <v>2805</v>
      </c>
      <c r="G93" s="47" t="s">
        <v>2818</v>
      </c>
      <c r="H93" s="47" t="s">
        <v>2812</v>
      </c>
      <c r="I93" s="47" t="s">
        <v>2826</v>
      </c>
      <c r="J93" s="47" t="s">
        <v>38</v>
      </c>
      <c r="K93" s="47">
        <f>VLOOKUP(C93,'Points Table'!A$3:N$43,IF(J93="A Grade / Juniors",5,IF(J93="B Grade",8,IF(J93="C Grade",11,14))))</f>
        <v>315</v>
      </c>
      <c r="L93" s="47">
        <v>7</v>
      </c>
      <c r="M93" s="47" t="s">
        <v>2574</v>
      </c>
      <c r="N93" s="47" t="s">
        <v>2575</v>
      </c>
      <c r="O93" s="47" t="s">
        <v>2576</v>
      </c>
      <c r="P93" s="47" t="s">
        <v>129</v>
      </c>
      <c r="Q93" s="47" t="s">
        <v>1097</v>
      </c>
      <c r="R93" s="47" t="s">
        <v>2513</v>
      </c>
      <c r="S93" s="47" t="s">
        <v>2577</v>
      </c>
      <c r="T93" s="47" t="s">
        <v>68</v>
      </c>
      <c r="U93" s="47" t="s">
        <v>68</v>
      </c>
      <c r="V93" s="47" t="s">
        <v>2578</v>
      </c>
    </row>
    <row r="94" spans="1:22" x14ac:dyDescent="0.25">
      <c r="A94" s="47" t="s">
        <v>2563</v>
      </c>
      <c r="B94" s="47">
        <v>209</v>
      </c>
      <c r="C94" s="47">
        <v>3</v>
      </c>
      <c r="D94" s="47" t="s">
        <v>2579</v>
      </c>
      <c r="E94" s="47" t="s">
        <v>1879</v>
      </c>
      <c r="F94" s="47" t="s">
        <v>2805</v>
      </c>
      <c r="G94" s="47" t="s">
        <v>2818</v>
      </c>
      <c r="H94" s="47" t="s">
        <v>2812</v>
      </c>
      <c r="I94" s="47" t="s">
        <v>2826</v>
      </c>
      <c r="J94" s="47" t="s">
        <v>38</v>
      </c>
      <c r="K94" s="47">
        <f>VLOOKUP(C94,'Points Table'!A$3:N$43,IF(J94="A Grade / Juniors",5,IF(J94="B Grade",8,IF(J94="C Grade",11,14))))</f>
        <v>294</v>
      </c>
      <c r="L94" s="47">
        <v>6</v>
      </c>
      <c r="M94" s="47" t="s">
        <v>2580</v>
      </c>
      <c r="N94" s="47" t="s">
        <v>2581</v>
      </c>
      <c r="O94" s="47" t="s">
        <v>2582</v>
      </c>
      <c r="P94" s="47" t="s">
        <v>2583</v>
      </c>
      <c r="Q94" s="47" t="s">
        <v>2584</v>
      </c>
      <c r="R94" s="47" t="s">
        <v>2082</v>
      </c>
      <c r="S94" s="47" t="s">
        <v>68</v>
      </c>
      <c r="T94" s="47" t="s">
        <v>68</v>
      </c>
      <c r="U94" s="47" t="s">
        <v>68</v>
      </c>
      <c r="V94" s="47" t="s">
        <v>2585</v>
      </c>
    </row>
    <row r="95" spans="1:22" x14ac:dyDescent="0.25">
      <c r="A95" s="47" t="s">
        <v>2563</v>
      </c>
      <c r="B95" s="47">
        <v>202</v>
      </c>
      <c r="C95" s="47">
        <v>4</v>
      </c>
      <c r="D95" s="47" t="s">
        <v>2586</v>
      </c>
      <c r="E95" s="47" t="s">
        <v>2870</v>
      </c>
      <c r="F95" s="47" t="s">
        <v>2805</v>
      </c>
      <c r="G95" s="47" t="s">
        <v>2818</v>
      </c>
      <c r="H95" s="47" t="s">
        <v>2812</v>
      </c>
      <c r="I95" s="47" t="s">
        <v>2826</v>
      </c>
      <c r="J95" s="47" t="s">
        <v>38</v>
      </c>
      <c r="K95" s="47">
        <f>VLOOKUP(C95,'Points Table'!A$3:N$43,IF(J95="A Grade / Juniors",5,IF(J95="B Grade",8,IF(J95="C Grade",11,14))))</f>
        <v>280</v>
      </c>
      <c r="L95" s="47">
        <v>6</v>
      </c>
      <c r="M95" s="47" t="s">
        <v>2587</v>
      </c>
      <c r="N95" s="47" t="s">
        <v>2588</v>
      </c>
      <c r="O95" s="47" t="s">
        <v>2589</v>
      </c>
      <c r="P95" s="47" t="s">
        <v>2590</v>
      </c>
      <c r="Q95" s="47" t="s">
        <v>2591</v>
      </c>
      <c r="R95" s="47" t="s">
        <v>2592</v>
      </c>
      <c r="S95" s="47" t="s">
        <v>68</v>
      </c>
      <c r="T95" s="47" t="s">
        <v>68</v>
      </c>
      <c r="U95" s="47" t="s">
        <v>68</v>
      </c>
      <c r="V95" s="47" t="s">
        <v>2593</v>
      </c>
    </row>
    <row r="96" spans="1:22" x14ac:dyDescent="0.25">
      <c r="A96" s="47" t="s">
        <v>2563</v>
      </c>
      <c r="B96" s="47">
        <v>215</v>
      </c>
      <c r="C96" s="47">
        <v>5</v>
      </c>
      <c r="D96" s="47" t="s">
        <v>2594</v>
      </c>
      <c r="E96" s="47" t="s">
        <v>2871</v>
      </c>
      <c r="F96" s="47" t="s">
        <v>2805</v>
      </c>
      <c r="G96" s="47" t="s">
        <v>2818</v>
      </c>
      <c r="H96" s="47" t="s">
        <v>2812</v>
      </c>
      <c r="I96" s="47" t="s">
        <v>2826</v>
      </c>
      <c r="J96" s="47" t="s">
        <v>38</v>
      </c>
      <c r="K96" s="47">
        <f>VLOOKUP(C96,'Points Table'!A$3:N$43,IF(J96="A Grade / Juniors",5,IF(J96="B Grade",8,IF(J96="C Grade",11,14))))</f>
        <v>273</v>
      </c>
      <c r="L96" s="47">
        <v>6</v>
      </c>
      <c r="M96" s="47" t="s">
        <v>2595</v>
      </c>
      <c r="N96" s="47" t="s">
        <v>2596</v>
      </c>
      <c r="O96" s="47" t="s">
        <v>2597</v>
      </c>
      <c r="P96" s="47" t="s">
        <v>2598</v>
      </c>
      <c r="Q96" s="47" t="s">
        <v>2599</v>
      </c>
      <c r="R96" s="47" t="s">
        <v>2600</v>
      </c>
      <c r="S96" s="47" t="s">
        <v>68</v>
      </c>
      <c r="T96" s="47" t="s">
        <v>68</v>
      </c>
      <c r="U96" s="47" t="s">
        <v>68</v>
      </c>
      <c r="V96" s="47" t="s">
        <v>2601</v>
      </c>
    </row>
    <row r="97" spans="1:22" x14ac:dyDescent="0.25">
      <c r="A97" s="47" t="s">
        <v>2563</v>
      </c>
      <c r="B97" s="47">
        <v>207</v>
      </c>
      <c r="C97" s="47">
        <v>6</v>
      </c>
      <c r="D97" s="47" t="s">
        <v>2602</v>
      </c>
      <c r="E97" s="47" t="s">
        <v>1880</v>
      </c>
      <c r="F97" s="47" t="s">
        <v>2805</v>
      </c>
      <c r="G97" s="47" t="s">
        <v>2818</v>
      </c>
      <c r="H97" s="47" t="s">
        <v>2812</v>
      </c>
      <c r="I97" s="47" t="s">
        <v>2826</v>
      </c>
      <c r="J97" s="47" t="s">
        <v>38</v>
      </c>
      <c r="K97" s="47">
        <f>VLOOKUP(C97,'Points Table'!A$3:N$43,IF(J97="A Grade / Juniors",5,IF(J97="B Grade",8,IF(J97="C Grade",11,14))))</f>
        <v>266</v>
      </c>
      <c r="L97" s="47">
        <v>6</v>
      </c>
      <c r="M97" s="47" t="s">
        <v>2603</v>
      </c>
      <c r="N97" s="47" t="s">
        <v>2604</v>
      </c>
      <c r="O97" s="47" t="s">
        <v>2605</v>
      </c>
      <c r="P97" s="47" t="s">
        <v>2606</v>
      </c>
      <c r="Q97" s="47" t="s">
        <v>2607</v>
      </c>
      <c r="R97" s="47" t="s">
        <v>2608</v>
      </c>
      <c r="S97" s="47" t="s">
        <v>68</v>
      </c>
      <c r="T97" s="47" t="s">
        <v>68</v>
      </c>
      <c r="U97" s="47" t="s">
        <v>68</v>
      </c>
      <c r="V97" s="47" t="s">
        <v>2609</v>
      </c>
    </row>
    <row r="98" spans="1:22" x14ac:dyDescent="0.25">
      <c r="A98" s="47" t="s">
        <v>2563</v>
      </c>
      <c r="B98" s="47">
        <v>201</v>
      </c>
      <c r="C98" s="47">
        <v>7</v>
      </c>
      <c r="D98" s="47" t="s">
        <v>2610</v>
      </c>
      <c r="E98" s="47" t="s">
        <v>875</v>
      </c>
      <c r="F98" s="47" t="s">
        <v>2805</v>
      </c>
      <c r="G98" s="47" t="s">
        <v>2818</v>
      </c>
      <c r="H98" s="47" t="s">
        <v>2812</v>
      </c>
      <c r="I98" s="47" t="s">
        <v>2826</v>
      </c>
      <c r="J98" s="47" t="s">
        <v>38</v>
      </c>
      <c r="K98" s="47">
        <f>VLOOKUP(C98,'Points Table'!A$3:N$43,IF(J98="A Grade / Juniors",5,IF(J98="B Grade",8,IF(J98="C Grade",11,14))))</f>
        <v>259</v>
      </c>
      <c r="L98" s="47">
        <v>6</v>
      </c>
      <c r="M98" s="47" t="s">
        <v>2611</v>
      </c>
      <c r="N98" s="47" t="s">
        <v>2507</v>
      </c>
      <c r="O98" s="47" t="s">
        <v>2612</v>
      </c>
      <c r="P98" s="47" t="s">
        <v>1154</v>
      </c>
      <c r="Q98" s="47" t="s">
        <v>2613</v>
      </c>
      <c r="R98" s="47" t="s">
        <v>2614</v>
      </c>
      <c r="S98" s="47" t="s">
        <v>68</v>
      </c>
      <c r="T98" s="47" t="s">
        <v>68</v>
      </c>
      <c r="U98" s="47" t="s">
        <v>68</v>
      </c>
      <c r="V98" s="47" t="s">
        <v>2615</v>
      </c>
    </row>
    <row r="99" spans="1:22" x14ac:dyDescent="0.25">
      <c r="A99" s="47" t="s">
        <v>2563</v>
      </c>
      <c r="B99" s="47">
        <v>208</v>
      </c>
      <c r="C99" s="47">
        <v>8</v>
      </c>
      <c r="D99" s="47" t="s">
        <v>2616</v>
      </c>
      <c r="E99" s="47" t="s">
        <v>1882</v>
      </c>
      <c r="F99" s="47" t="s">
        <v>2805</v>
      </c>
      <c r="G99" s="47" t="s">
        <v>2818</v>
      </c>
      <c r="H99" s="47" t="s">
        <v>2812</v>
      </c>
      <c r="I99" s="47" t="s">
        <v>2826</v>
      </c>
      <c r="J99" s="47" t="s">
        <v>38</v>
      </c>
      <c r="K99" s="47">
        <f>VLOOKUP(C99,'Points Table'!A$3:N$43,IF(J99="A Grade / Juniors",5,IF(J99="B Grade",8,IF(J99="C Grade",11,14))))</f>
        <v>251.99999999999997</v>
      </c>
      <c r="L99" s="47">
        <v>6</v>
      </c>
      <c r="M99" s="47" t="s">
        <v>2617</v>
      </c>
      <c r="N99" s="47" t="s">
        <v>2618</v>
      </c>
      <c r="O99" s="47" t="s">
        <v>2619</v>
      </c>
      <c r="P99" s="47" t="s">
        <v>2620</v>
      </c>
      <c r="Q99" s="47" t="s">
        <v>2621</v>
      </c>
      <c r="R99" s="47" t="s">
        <v>2622</v>
      </c>
      <c r="S99" s="47" t="s">
        <v>68</v>
      </c>
      <c r="T99" s="47" t="s">
        <v>68</v>
      </c>
      <c r="U99" s="47" t="s">
        <v>68</v>
      </c>
      <c r="V99" s="47" t="s">
        <v>2623</v>
      </c>
    </row>
    <row r="100" spans="1:22" x14ac:dyDescent="0.25">
      <c r="A100" s="47" t="s">
        <v>2563</v>
      </c>
      <c r="B100" s="47">
        <v>211</v>
      </c>
      <c r="C100" s="47">
        <v>9</v>
      </c>
      <c r="D100" s="47" t="s">
        <v>2624</v>
      </c>
      <c r="E100" s="47" t="s">
        <v>2872</v>
      </c>
      <c r="F100" s="47" t="s">
        <v>2805</v>
      </c>
      <c r="G100" s="47" t="s">
        <v>2818</v>
      </c>
      <c r="H100" s="47" t="s">
        <v>2812</v>
      </c>
      <c r="I100" s="47" t="s">
        <v>2826</v>
      </c>
      <c r="J100" s="47" t="s">
        <v>38</v>
      </c>
      <c r="K100" s="47">
        <f>VLOOKUP(C100,'Points Table'!A$3:N$43,IF(J100="A Grade / Juniors",5,IF(J100="B Grade",8,IF(J100="C Grade",11,14))))</f>
        <v>244.99999999999997</v>
      </c>
      <c r="L100" s="47">
        <v>6</v>
      </c>
      <c r="M100" s="47" t="s">
        <v>2625</v>
      </c>
      <c r="N100" s="47" t="s">
        <v>2626</v>
      </c>
      <c r="O100" s="47" t="s">
        <v>2627</v>
      </c>
      <c r="P100" s="47" t="s">
        <v>2628</v>
      </c>
      <c r="Q100" s="47" t="s">
        <v>2629</v>
      </c>
      <c r="R100" s="47" t="s">
        <v>2630</v>
      </c>
      <c r="S100" s="47" t="s">
        <v>68</v>
      </c>
      <c r="T100" s="47" t="s">
        <v>68</v>
      </c>
      <c r="U100" s="47" t="s">
        <v>68</v>
      </c>
      <c r="V100" s="47" t="s">
        <v>2631</v>
      </c>
    </row>
    <row r="101" spans="1:22" x14ac:dyDescent="0.25">
      <c r="A101" s="47" t="s">
        <v>2563</v>
      </c>
      <c r="B101" s="47">
        <v>216</v>
      </c>
      <c r="C101" s="47">
        <v>10</v>
      </c>
      <c r="D101" s="47" t="s">
        <v>2632</v>
      </c>
      <c r="E101" s="47" t="s">
        <v>2873</v>
      </c>
      <c r="F101" s="47" t="s">
        <v>2805</v>
      </c>
      <c r="G101" s="47" t="s">
        <v>2818</v>
      </c>
      <c r="H101" s="47" t="s">
        <v>2812</v>
      </c>
      <c r="I101" s="47" t="s">
        <v>2826</v>
      </c>
      <c r="J101" s="47" t="s">
        <v>38</v>
      </c>
      <c r="K101" s="47">
        <f>VLOOKUP(C101,'Points Table'!A$3:N$43,IF(J101="A Grade / Juniors",5,IF(J101="B Grade",8,IF(J101="C Grade",11,14))))</f>
        <v>237.99999999999997</v>
      </c>
      <c r="L101" s="47">
        <v>5</v>
      </c>
      <c r="M101" s="47" t="s">
        <v>2633</v>
      </c>
      <c r="N101" s="47" t="s">
        <v>2634</v>
      </c>
      <c r="O101" s="47" t="s">
        <v>2635</v>
      </c>
      <c r="P101" s="47" t="s">
        <v>2636</v>
      </c>
      <c r="Q101" s="47" t="s">
        <v>2637</v>
      </c>
      <c r="R101" s="47" t="s">
        <v>68</v>
      </c>
      <c r="S101" s="47" t="s">
        <v>68</v>
      </c>
      <c r="T101" s="47" t="s">
        <v>68</v>
      </c>
      <c r="U101" s="47" t="s">
        <v>68</v>
      </c>
      <c r="V101" s="47" t="s">
        <v>2638</v>
      </c>
    </row>
    <row r="102" spans="1:22" x14ac:dyDescent="0.25">
      <c r="A102" s="47" t="s">
        <v>2563</v>
      </c>
      <c r="B102" s="47">
        <v>206</v>
      </c>
      <c r="C102" s="47">
        <v>11</v>
      </c>
      <c r="D102" s="47" t="s">
        <v>2639</v>
      </c>
      <c r="E102" s="47" t="s">
        <v>879</v>
      </c>
      <c r="F102" s="47" t="s">
        <v>2805</v>
      </c>
      <c r="G102" s="47" t="s">
        <v>2818</v>
      </c>
      <c r="H102" s="47" t="s">
        <v>2812</v>
      </c>
      <c r="I102" s="47" t="s">
        <v>2826</v>
      </c>
      <c r="J102" s="47" t="s">
        <v>38</v>
      </c>
      <c r="K102" s="47">
        <f>VLOOKUP(C102,'Points Table'!A$3:N$43,IF(J102="A Grade / Juniors",5,IF(J102="B Grade",8,IF(J102="C Grade",11,14))))</f>
        <v>230.99999999999997</v>
      </c>
      <c r="L102" s="47">
        <v>5</v>
      </c>
      <c r="M102" s="47" t="s">
        <v>2621</v>
      </c>
      <c r="N102" s="47" t="s">
        <v>2640</v>
      </c>
      <c r="O102" s="47" t="s">
        <v>2641</v>
      </c>
      <c r="P102" s="47" t="s">
        <v>2642</v>
      </c>
      <c r="Q102" s="47" t="s">
        <v>2643</v>
      </c>
      <c r="R102" s="47" t="s">
        <v>68</v>
      </c>
      <c r="S102" s="47" t="s">
        <v>68</v>
      </c>
      <c r="T102" s="47" t="s">
        <v>68</v>
      </c>
      <c r="U102" s="47" t="s">
        <v>68</v>
      </c>
      <c r="V102" s="47" t="s">
        <v>2644</v>
      </c>
    </row>
    <row r="103" spans="1:22" x14ac:dyDescent="0.25">
      <c r="A103" s="47" t="s">
        <v>2563</v>
      </c>
      <c r="B103" s="47">
        <v>203</v>
      </c>
      <c r="C103" s="47">
        <v>12</v>
      </c>
      <c r="D103" s="47" t="s">
        <v>2645</v>
      </c>
      <c r="E103" s="47" t="s">
        <v>2874</v>
      </c>
      <c r="F103" s="47" t="s">
        <v>2805</v>
      </c>
      <c r="G103" s="47" t="s">
        <v>2818</v>
      </c>
      <c r="H103" s="47" t="s">
        <v>2812</v>
      </c>
      <c r="I103" s="47" t="s">
        <v>2826</v>
      </c>
      <c r="J103" s="47" t="s">
        <v>38</v>
      </c>
      <c r="K103" s="47">
        <f>VLOOKUP(C103,'Points Table'!A$3:N$43,IF(J103="A Grade / Juniors",5,IF(J103="B Grade",8,IF(J103="C Grade",11,14))))</f>
        <v>224</v>
      </c>
      <c r="L103" s="47">
        <v>5</v>
      </c>
      <c r="M103" s="47" t="s">
        <v>2646</v>
      </c>
      <c r="N103" s="47" t="s">
        <v>2647</v>
      </c>
      <c r="O103" s="47" t="s">
        <v>2648</v>
      </c>
      <c r="P103" s="47" t="s">
        <v>2649</v>
      </c>
      <c r="Q103" s="47" t="s">
        <v>2650</v>
      </c>
      <c r="R103" s="47" t="s">
        <v>68</v>
      </c>
      <c r="S103" s="47" t="s">
        <v>68</v>
      </c>
      <c r="T103" s="47" t="s">
        <v>68</v>
      </c>
      <c r="U103" s="47" t="s">
        <v>68</v>
      </c>
      <c r="V103" s="47" t="s">
        <v>2651</v>
      </c>
    </row>
    <row r="104" spans="1:22" x14ac:dyDescent="0.25">
      <c r="A104" s="47" t="s">
        <v>2563</v>
      </c>
      <c r="B104" s="47">
        <v>210</v>
      </c>
      <c r="C104" s="47">
        <v>13</v>
      </c>
      <c r="D104" s="47" t="s">
        <v>2652</v>
      </c>
      <c r="E104" s="47" t="s">
        <v>871</v>
      </c>
      <c r="F104" s="47" t="s">
        <v>2805</v>
      </c>
      <c r="G104" s="47" t="s">
        <v>2818</v>
      </c>
      <c r="H104" s="47" t="s">
        <v>2812</v>
      </c>
      <c r="I104" s="47" t="s">
        <v>2826</v>
      </c>
      <c r="J104" s="47" t="s">
        <v>38</v>
      </c>
      <c r="K104" s="47">
        <f>VLOOKUP(C104,'Points Table'!A$3:N$43,IF(J104="A Grade / Juniors",5,IF(J104="B Grade",8,IF(J104="C Grade",11,14))))</f>
        <v>217</v>
      </c>
      <c r="L104" s="47">
        <v>4</v>
      </c>
      <c r="M104" s="47" t="s">
        <v>1467</v>
      </c>
      <c r="N104" s="47" t="s">
        <v>2653</v>
      </c>
      <c r="O104" s="47" t="s">
        <v>2654</v>
      </c>
      <c r="P104" s="47" t="s">
        <v>2655</v>
      </c>
      <c r="Q104" s="47" t="s">
        <v>68</v>
      </c>
      <c r="R104" s="47" t="s">
        <v>68</v>
      </c>
      <c r="S104" s="47" t="s">
        <v>68</v>
      </c>
      <c r="T104" s="47" t="s">
        <v>68</v>
      </c>
      <c r="U104" s="47" t="s">
        <v>68</v>
      </c>
      <c r="V104" s="47" t="s">
        <v>2656</v>
      </c>
    </row>
    <row r="105" spans="1:22" x14ac:dyDescent="0.25">
      <c r="A105" s="47" t="s">
        <v>2563</v>
      </c>
      <c r="B105" s="47">
        <v>212</v>
      </c>
      <c r="C105" s="47">
        <v>14</v>
      </c>
      <c r="D105" s="47" t="s">
        <v>2657</v>
      </c>
      <c r="E105" s="47" t="s">
        <v>2875</v>
      </c>
      <c r="F105" s="47" t="s">
        <v>2805</v>
      </c>
      <c r="G105" s="47" t="s">
        <v>2818</v>
      </c>
      <c r="H105" s="47" t="s">
        <v>2812</v>
      </c>
      <c r="I105" s="47" t="s">
        <v>2826</v>
      </c>
      <c r="J105" s="47" t="s">
        <v>38</v>
      </c>
      <c r="K105" s="47">
        <f>VLOOKUP(C105,'Points Table'!A$3:N$43,IF(J105="A Grade / Juniors",5,IF(J105="B Grade",8,IF(J105="C Grade",11,14))))</f>
        <v>210</v>
      </c>
      <c r="L105" s="47">
        <v>4</v>
      </c>
      <c r="M105" s="47" t="s">
        <v>729</v>
      </c>
      <c r="N105" s="47" t="s">
        <v>2658</v>
      </c>
      <c r="O105" s="47" t="s">
        <v>2659</v>
      </c>
      <c r="P105" s="47" t="s">
        <v>2660</v>
      </c>
      <c r="Q105" s="47" t="s">
        <v>68</v>
      </c>
      <c r="R105" s="47" t="s">
        <v>68</v>
      </c>
      <c r="S105" s="47" t="s">
        <v>68</v>
      </c>
      <c r="T105" s="47" t="s">
        <v>68</v>
      </c>
      <c r="U105" s="47" t="s">
        <v>68</v>
      </c>
      <c r="V105" s="47" t="s">
        <v>2661</v>
      </c>
    </row>
    <row r="106" spans="1:22" x14ac:dyDescent="0.25">
      <c r="A106" s="47" t="s">
        <v>2563</v>
      </c>
      <c r="B106" s="47">
        <v>213</v>
      </c>
      <c r="C106" s="47">
        <v>15</v>
      </c>
      <c r="D106" s="47" t="s">
        <v>2662</v>
      </c>
      <c r="E106" s="47" t="s">
        <v>1885</v>
      </c>
      <c r="F106" s="47" t="s">
        <v>2805</v>
      </c>
      <c r="G106" s="47" t="s">
        <v>2818</v>
      </c>
      <c r="H106" s="47" t="s">
        <v>2812</v>
      </c>
      <c r="I106" s="47" t="s">
        <v>2826</v>
      </c>
      <c r="J106" s="47" t="s">
        <v>38</v>
      </c>
      <c r="K106" s="47">
        <f>VLOOKUP(C106,'Points Table'!A$3:N$43,IF(J106="A Grade / Juniors",5,IF(J106="B Grade",8,IF(J106="C Grade",11,14))))</f>
        <v>203</v>
      </c>
      <c r="L106" s="47">
        <v>1</v>
      </c>
      <c r="M106" s="47" t="s">
        <v>2663</v>
      </c>
      <c r="N106" s="47" t="s">
        <v>68</v>
      </c>
      <c r="O106" s="47" t="s">
        <v>68</v>
      </c>
      <c r="P106" s="47" t="s">
        <v>68</v>
      </c>
      <c r="Q106" s="47" t="s">
        <v>68</v>
      </c>
      <c r="R106" s="47" t="s">
        <v>68</v>
      </c>
      <c r="S106" s="47" t="s">
        <v>68</v>
      </c>
      <c r="T106" s="47" t="s">
        <v>68</v>
      </c>
      <c r="U106" s="47" t="s">
        <v>68</v>
      </c>
      <c r="V106" s="47" t="s">
        <v>2663</v>
      </c>
    </row>
    <row r="107" spans="1:22" x14ac:dyDescent="0.25">
      <c r="A107" s="47" t="s">
        <v>2664</v>
      </c>
      <c r="B107" s="47">
        <v>218</v>
      </c>
      <c r="C107" s="47">
        <v>1</v>
      </c>
      <c r="D107" s="47" t="s">
        <v>2665</v>
      </c>
      <c r="E107" s="47" t="s">
        <v>1898</v>
      </c>
      <c r="F107" s="47" t="s">
        <v>2806</v>
      </c>
      <c r="G107" s="47" t="s">
        <v>2818</v>
      </c>
      <c r="H107" s="47" t="s">
        <v>2812</v>
      </c>
      <c r="I107" s="47" t="s">
        <v>2827</v>
      </c>
      <c r="J107" s="47" t="s">
        <v>38</v>
      </c>
      <c r="K107" s="47">
        <f>VLOOKUP(C107,'Points Table'!A$3:N$43,IF(J107="A Grade / Juniors",5,IF(J107="B Grade",8,IF(J107="C Grade",11,14))))</f>
        <v>350</v>
      </c>
      <c r="L107" s="47">
        <v>5</v>
      </c>
      <c r="M107" s="47" t="s">
        <v>2666</v>
      </c>
      <c r="N107" s="47" t="s">
        <v>2667</v>
      </c>
      <c r="O107" s="47" t="s">
        <v>2668</v>
      </c>
      <c r="P107" s="47" t="s">
        <v>2669</v>
      </c>
      <c r="Q107" s="47" t="s">
        <v>2670</v>
      </c>
      <c r="R107" s="47" t="s">
        <v>68</v>
      </c>
      <c r="S107" s="47" t="s">
        <v>68</v>
      </c>
      <c r="T107" s="47" t="s">
        <v>68</v>
      </c>
      <c r="U107" s="47" t="s">
        <v>68</v>
      </c>
      <c r="V107" s="47" t="s">
        <v>2671</v>
      </c>
    </row>
    <row r="108" spans="1:22" x14ac:dyDescent="0.25">
      <c r="A108" s="47" t="s">
        <v>2664</v>
      </c>
      <c r="B108" s="47">
        <v>220</v>
      </c>
      <c r="C108" s="47">
        <v>2</v>
      </c>
      <c r="D108" s="47" t="s">
        <v>2672</v>
      </c>
      <c r="E108" s="47" t="s">
        <v>910</v>
      </c>
      <c r="F108" s="47" t="s">
        <v>2806</v>
      </c>
      <c r="G108" s="47" t="s">
        <v>2818</v>
      </c>
      <c r="H108" s="47" t="s">
        <v>2812</v>
      </c>
      <c r="I108" s="47" t="s">
        <v>2827</v>
      </c>
      <c r="J108" s="47" t="s">
        <v>38</v>
      </c>
      <c r="K108" s="47">
        <f>VLOOKUP(C108,'Points Table'!A$3:N$43,IF(J108="A Grade / Juniors",5,IF(J108="B Grade",8,IF(J108="C Grade",11,14))))</f>
        <v>315</v>
      </c>
      <c r="L108" s="47">
        <v>5</v>
      </c>
      <c r="M108" s="47" t="s">
        <v>2673</v>
      </c>
      <c r="N108" s="47" t="s">
        <v>2674</v>
      </c>
      <c r="O108" s="47" t="s">
        <v>2675</v>
      </c>
      <c r="P108" s="47" t="s">
        <v>2676</v>
      </c>
      <c r="Q108" s="47" t="s">
        <v>2677</v>
      </c>
      <c r="R108" s="47" t="s">
        <v>68</v>
      </c>
      <c r="S108" s="47" t="s">
        <v>68</v>
      </c>
      <c r="T108" s="47" t="s">
        <v>68</v>
      </c>
      <c r="U108" s="47" t="s">
        <v>68</v>
      </c>
      <c r="V108" s="47" t="s">
        <v>2678</v>
      </c>
    </row>
    <row r="109" spans="1:22" x14ac:dyDescent="0.25">
      <c r="A109" s="47" t="s">
        <v>2664</v>
      </c>
      <c r="B109" s="47">
        <v>219</v>
      </c>
      <c r="C109" s="47">
        <v>3</v>
      </c>
      <c r="D109" s="47" t="s">
        <v>2679</v>
      </c>
      <c r="E109" s="47" t="s">
        <v>2876</v>
      </c>
      <c r="F109" s="47" t="s">
        <v>2806</v>
      </c>
      <c r="G109" s="47" t="s">
        <v>2818</v>
      </c>
      <c r="H109" s="47" t="s">
        <v>2812</v>
      </c>
      <c r="I109" s="47" t="s">
        <v>2827</v>
      </c>
      <c r="J109" s="47" t="s">
        <v>38</v>
      </c>
      <c r="K109" s="47">
        <f>VLOOKUP(C109,'Points Table'!A$3:N$43,IF(J109="A Grade / Juniors",5,IF(J109="B Grade",8,IF(J109="C Grade",11,14))))</f>
        <v>294</v>
      </c>
      <c r="L109" s="47">
        <v>4</v>
      </c>
      <c r="M109" s="47" t="s">
        <v>2680</v>
      </c>
      <c r="N109" s="47" t="s">
        <v>2681</v>
      </c>
      <c r="O109" s="47" t="s">
        <v>2682</v>
      </c>
      <c r="P109" s="47" t="s">
        <v>2683</v>
      </c>
      <c r="Q109" s="47" t="s">
        <v>68</v>
      </c>
      <c r="R109" s="47" t="s">
        <v>68</v>
      </c>
      <c r="S109" s="47" t="s">
        <v>68</v>
      </c>
      <c r="T109" s="47" t="s">
        <v>68</v>
      </c>
      <c r="U109" s="47" t="s">
        <v>68</v>
      </c>
      <c r="V109" s="47" t="s">
        <v>2684</v>
      </c>
    </row>
    <row r="110" spans="1:22" x14ac:dyDescent="0.25">
      <c r="A110" s="47" t="s">
        <v>2664</v>
      </c>
      <c r="B110" s="47">
        <v>222</v>
      </c>
      <c r="C110" s="47">
        <v>4</v>
      </c>
      <c r="D110" s="47" t="s">
        <v>2685</v>
      </c>
      <c r="E110" s="47" t="s">
        <v>1899</v>
      </c>
      <c r="F110" s="47" t="s">
        <v>2806</v>
      </c>
      <c r="G110" s="47" t="s">
        <v>2818</v>
      </c>
      <c r="H110" s="47" t="s">
        <v>2812</v>
      </c>
      <c r="I110" s="47" t="s">
        <v>2827</v>
      </c>
      <c r="J110" s="47" t="s">
        <v>38</v>
      </c>
      <c r="K110" s="47">
        <f>VLOOKUP(C110,'Points Table'!A$3:N$43,IF(J110="A Grade / Juniors",5,IF(J110="B Grade",8,IF(J110="C Grade",11,14))))</f>
        <v>280</v>
      </c>
      <c r="L110" s="47">
        <v>4</v>
      </c>
      <c r="M110" s="47" t="s">
        <v>2686</v>
      </c>
      <c r="N110" s="47" t="s">
        <v>2687</v>
      </c>
      <c r="O110" s="47" t="s">
        <v>2688</v>
      </c>
      <c r="P110" s="47" t="s">
        <v>2689</v>
      </c>
      <c r="Q110" s="47" t="s">
        <v>68</v>
      </c>
      <c r="R110" s="47" t="s">
        <v>68</v>
      </c>
      <c r="S110" s="47" t="s">
        <v>68</v>
      </c>
      <c r="T110" s="47" t="s">
        <v>68</v>
      </c>
      <c r="U110" s="47" t="s">
        <v>68</v>
      </c>
      <c r="V110" s="47" t="s">
        <v>2690</v>
      </c>
    </row>
    <row r="111" spans="1:22" x14ac:dyDescent="0.25">
      <c r="A111" s="47" t="s">
        <v>2664</v>
      </c>
      <c r="B111" s="47">
        <v>223</v>
      </c>
      <c r="C111" s="47">
        <v>5</v>
      </c>
      <c r="D111" s="47" t="s">
        <v>2691</v>
      </c>
      <c r="E111" s="47" t="s">
        <v>2877</v>
      </c>
      <c r="F111" s="47" t="s">
        <v>2806</v>
      </c>
      <c r="G111" s="47" t="s">
        <v>2818</v>
      </c>
      <c r="H111" s="47" t="s">
        <v>2812</v>
      </c>
      <c r="I111" s="47" t="s">
        <v>2827</v>
      </c>
      <c r="J111" s="47" t="s">
        <v>38</v>
      </c>
      <c r="K111" s="47">
        <f>VLOOKUP(C111,'Points Table'!A$3:N$43,IF(J111="A Grade / Juniors",5,IF(J111="B Grade",8,IF(J111="C Grade",11,14))))</f>
        <v>273</v>
      </c>
      <c r="L111" s="47">
        <v>3</v>
      </c>
      <c r="M111" s="47" t="s">
        <v>2692</v>
      </c>
      <c r="N111" s="47" t="s">
        <v>2693</v>
      </c>
      <c r="O111" s="47" t="s">
        <v>2694</v>
      </c>
      <c r="P111" s="47" t="s">
        <v>68</v>
      </c>
      <c r="Q111" s="47" t="s">
        <v>68</v>
      </c>
      <c r="R111" s="47" t="s">
        <v>68</v>
      </c>
      <c r="S111" s="47" t="s">
        <v>68</v>
      </c>
      <c r="T111" s="47" t="s">
        <v>68</v>
      </c>
      <c r="U111" s="47" t="s">
        <v>68</v>
      </c>
      <c r="V111" s="47" t="s">
        <v>2695</v>
      </c>
    </row>
    <row r="112" spans="1:22" x14ac:dyDescent="0.25">
      <c r="A112" s="47" t="s">
        <v>2664</v>
      </c>
      <c r="B112" s="47">
        <v>361</v>
      </c>
      <c r="C112" s="47">
        <v>6</v>
      </c>
      <c r="D112" s="47" t="s">
        <v>2696</v>
      </c>
      <c r="E112" s="47" t="s">
        <v>2878</v>
      </c>
      <c r="F112" s="47" t="s">
        <v>2806</v>
      </c>
      <c r="G112" s="47" t="s">
        <v>2818</v>
      </c>
      <c r="H112" s="47" t="s">
        <v>2812</v>
      </c>
      <c r="I112" s="47" t="s">
        <v>2827</v>
      </c>
      <c r="J112" s="47" t="s">
        <v>38</v>
      </c>
      <c r="K112" s="47">
        <f>VLOOKUP(C112,'Points Table'!A$3:N$43,IF(J112="A Grade / Juniors",5,IF(J112="B Grade",8,IF(J112="C Grade",11,14))))</f>
        <v>266</v>
      </c>
      <c r="L112" s="47">
        <v>3</v>
      </c>
      <c r="M112" s="47" t="s">
        <v>2697</v>
      </c>
      <c r="N112" s="47" t="s">
        <v>2698</v>
      </c>
      <c r="O112" s="47" t="s">
        <v>2699</v>
      </c>
      <c r="P112" s="47" t="s">
        <v>68</v>
      </c>
      <c r="Q112" s="47" t="s">
        <v>68</v>
      </c>
      <c r="R112" s="47" t="s">
        <v>68</v>
      </c>
      <c r="S112" s="47" t="s">
        <v>68</v>
      </c>
      <c r="T112" s="47" t="s">
        <v>68</v>
      </c>
      <c r="U112" s="47" t="s">
        <v>68</v>
      </c>
      <c r="V112" s="47" t="s">
        <v>2700</v>
      </c>
    </row>
    <row r="113" spans="1:22" x14ac:dyDescent="0.25">
      <c r="A113" s="47" t="s">
        <v>2664</v>
      </c>
      <c r="B113" s="47">
        <v>224</v>
      </c>
      <c r="C113" s="47">
        <v>7</v>
      </c>
      <c r="D113" s="47" t="s">
        <v>2701</v>
      </c>
      <c r="E113" s="47" t="s">
        <v>2879</v>
      </c>
      <c r="F113" s="47" t="s">
        <v>2806</v>
      </c>
      <c r="G113" s="47" t="s">
        <v>2818</v>
      </c>
      <c r="H113" s="47" t="s">
        <v>2812</v>
      </c>
      <c r="I113" s="47" t="s">
        <v>2827</v>
      </c>
      <c r="J113" s="47" t="s">
        <v>38</v>
      </c>
      <c r="K113" s="47">
        <f>VLOOKUP(C113,'Points Table'!A$3:N$43,IF(J113="A Grade / Juniors",5,IF(J113="B Grade",8,IF(J113="C Grade",11,14))))</f>
        <v>259</v>
      </c>
      <c r="L113" s="47">
        <v>3</v>
      </c>
      <c r="M113" s="47" t="s">
        <v>2702</v>
      </c>
      <c r="N113" s="47" t="s">
        <v>2703</v>
      </c>
      <c r="O113" s="47" t="s">
        <v>2704</v>
      </c>
      <c r="P113" s="47" t="s">
        <v>68</v>
      </c>
      <c r="Q113" s="47" t="s">
        <v>68</v>
      </c>
      <c r="R113" s="47" t="s">
        <v>68</v>
      </c>
      <c r="S113" s="47" t="s">
        <v>68</v>
      </c>
      <c r="T113" s="47" t="s">
        <v>68</v>
      </c>
      <c r="U113" s="47" t="s">
        <v>68</v>
      </c>
      <c r="V113" s="47" t="s">
        <v>2705</v>
      </c>
    </row>
    <row r="114" spans="1:22" x14ac:dyDescent="0.25">
      <c r="A114" s="47" t="s">
        <v>2706</v>
      </c>
      <c r="B114" s="47">
        <v>113</v>
      </c>
      <c r="C114" s="47">
        <v>1</v>
      </c>
      <c r="D114" s="47" t="s">
        <v>2707</v>
      </c>
      <c r="E114" s="47" t="s">
        <v>2880</v>
      </c>
      <c r="F114" s="47" t="s">
        <v>2807</v>
      </c>
      <c r="G114" s="47" t="s">
        <v>2818</v>
      </c>
      <c r="H114" s="47" t="s">
        <v>2812</v>
      </c>
      <c r="I114" s="47" t="s">
        <v>2828</v>
      </c>
      <c r="J114" s="47" t="s">
        <v>40</v>
      </c>
      <c r="K114" s="47">
        <f>VLOOKUP(C114,'Points Table'!A$3:N$43,IF(J114="A Grade / Juniors",5,IF(J114="B Grade",8,IF(J114="C Grade",11,14))))</f>
        <v>300</v>
      </c>
      <c r="L114" s="47">
        <v>6</v>
      </c>
      <c r="M114" s="47" t="s">
        <v>2708</v>
      </c>
      <c r="N114" s="47" t="s">
        <v>2709</v>
      </c>
      <c r="O114" s="47" t="s">
        <v>2710</v>
      </c>
      <c r="P114" s="47" t="s">
        <v>1642</v>
      </c>
      <c r="Q114" s="47" t="s">
        <v>2711</v>
      </c>
      <c r="R114" s="47" t="s">
        <v>2712</v>
      </c>
      <c r="S114" s="47" t="s">
        <v>68</v>
      </c>
      <c r="T114" s="47" t="s">
        <v>68</v>
      </c>
      <c r="U114" s="47" t="s">
        <v>68</v>
      </c>
      <c r="V114" s="47" t="s">
        <v>2713</v>
      </c>
    </row>
    <row r="115" spans="1:22" x14ac:dyDescent="0.25">
      <c r="A115" s="47" t="s">
        <v>2706</v>
      </c>
      <c r="B115" s="47">
        <v>112</v>
      </c>
      <c r="C115" s="47">
        <v>2</v>
      </c>
      <c r="D115" s="47" t="s">
        <v>2714</v>
      </c>
      <c r="E115" s="47" t="s">
        <v>2881</v>
      </c>
      <c r="F115" s="47" t="s">
        <v>2807</v>
      </c>
      <c r="G115" s="47" t="s">
        <v>2818</v>
      </c>
      <c r="H115" s="47" t="s">
        <v>2812</v>
      </c>
      <c r="I115" s="47" t="s">
        <v>2828</v>
      </c>
      <c r="J115" s="47" t="s">
        <v>40</v>
      </c>
      <c r="K115" s="47">
        <f>VLOOKUP(C115,'Points Table'!A$3:N$43,IF(J115="A Grade / Juniors",5,IF(J115="B Grade",8,IF(J115="C Grade",11,14))))</f>
        <v>270</v>
      </c>
      <c r="L115" s="47">
        <v>5</v>
      </c>
      <c r="M115" s="47" t="s">
        <v>2715</v>
      </c>
      <c r="N115" s="47" t="s">
        <v>2716</v>
      </c>
      <c r="O115" s="47" t="s">
        <v>2717</v>
      </c>
      <c r="P115" s="47" t="s">
        <v>2718</v>
      </c>
      <c r="Q115" s="47" t="s">
        <v>2719</v>
      </c>
      <c r="R115" s="47" t="s">
        <v>68</v>
      </c>
      <c r="S115" s="47" t="s">
        <v>68</v>
      </c>
      <c r="T115" s="47" t="s">
        <v>68</v>
      </c>
      <c r="U115" s="47" t="s">
        <v>68</v>
      </c>
      <c r="V115" s="47" t="s">
        <v>2720</v>
      </c>
    </row>
    <row r="116" spans="1:22" x14ac:dyDescent="0.25">
      <c r="A116" s="47" t="s">
        <v>2706</v>
      </c>
      <c r="B116" s="47">
        <v>106</v>
      </c>
      <c r="C116" s="47">
        <v>3</v>
      </c>
      <c r="D116" s="47" t="s">
        <v>2721</v>
      </c>
      <c r="E116" s="47" t="s">
        <v>893</v>
      </c>
      <c r="F116" s="47" t="s">
        <v>2807</v>
      </c>
      <c r="G116" s="47" t="s">
        <v>2818</v>
      </c>
      <c r="H116" s="47" t="s">
        <v>2812</v>
      </c>
      <c r="I116" s="47" t="s">
        <v>2828</v>
      </c>
      <c r="J116" s="47" t="s">
        <v>40</v>
      </c>
      <c r="K116" s="47">
        <f>VLOOKUP(C116,'Points Table'!A$3:N$43,IF(J116="A Grade / Juniors",5,IF(J116="B Grade",8,IF(J116="C Grade",11,14))))</f>
        <v>252</v>
      </c>
      <c r="L116" s="47">
        <v>5</v>
      </c>
      <c r="M116" s="47" t="s">
        <v>2722</v>
      </c>
      <c r="N116" s="47" t="s">
        <v>2723</v>
      </c>
      <c r="O116" s="47" t="s">
        <v>2724</v>
      </c>
      <c r="P116" s="47" t="s">
        <v>2725</v>
      </c>
      <c r="Q116" s="47" t="s">
        <v>2726</v>
      </c>
      <c r="R116" s="47" t="s">
        <v>68</v>
      </c>
      <c r="S116" s="47" t="s">
        <v>68</v>
      </c>
      <c r="T116" s="47" t="s">
        <v>68</v>
      </c>
      <c r="U116" s="47" t="s">
        <v>68</v>
      </c>
      <c r="V116" s="47" t="s">
        <v>2727</v>
      </c>
    </row>
    <row r="117" spans="1:22" x14ac:dyDescent="0.25">
      <c r="A117" s="47" t="s">
        <v>2706</v>
      </c>
      <c r="B117" s="47">
        <v>110</v>
      </c>
      <c r="C117" s="47">
        <v>4</v>
      </c>
      <c r="D117" s="47" t="s">
        <v>2728</v>
      </c>
      <c r="E117" s="47" t="s">
        <v>1887</v>
      </c>
      <c r="F117" s="47" t="s">
        <v>2807</v>
      </c>
      <c r="G117" s="47" t="s">
        <v>2818</v>
      </c>
      <c r="H117" s="47" t="s">
        <v>2812</v>
      </c>
      <c r="I117" s="47" t="s">
        <v>2828</v>
      </c>
      <c r="J117" s="47" t="s">
        <v>40</v>
      </c>
      <c r="K117" s="47">
        <f>VLOOKUP(C117,'Points Table'!A$3:N$43,IF(J117="A Grade / Juniors",5,IF(J117="B Grade",8,IF(J117="C Grade",11,14))))</f>
        <v>240</v>
      </c>
      <c r="L117" s="47">
        <v>5</v>
      </c>
      <c r="M117" s="47" t="s">
        <v>2729</v>
      </c>
      <c r="N117" s="47" t="s">
        <v>2730</v>
      </c>
      <c r="O117" s="47" t="s">
        <v>2731</v>
      </c>
      <c r="P117" s="47" t="s">
        <v>2732</v>
      </c>
      <c r="Q117" s="47" t="s">
        <v>2733</v>
      </c>
      <c r="R117" s="47" t="s">
        <v>68</v>
      </c>
      <c r="S117" s="47" t="s">
        <v>68</v>
      </c>
      <c r="T117" s="47" t="s">
        <v>68</v>
      </c>
      <c r="U117" s="47" t="s">
        <v>68</v>
      </c>
      <c r="V117" s="47" t="s">
        <v>2734</v>
      </c>
    </row>
    <row r="118" spans="1:22" x14ac:dyDescent="0.25">
      <c r="A118" s="47" t="s">
        <v>2706</v>
      </c>
      <c r="B118" s="47">
        <v>103</v>
      </c>
      <c r="C118" s="47">
        <v>5</v>
      </c>
      <c r="D118" s="47" t="s">
        <v>2735</v>
      </c>
      <c r="E118" s="47" t="s">
        <v>2882</v>
      </c>
      <c r="F118" s="47" t="s">
        <v>2807</v>
      </c>
      <c r="G118" s="47" t="s">
        <v>2818</v>
      </c>
      <c r="H118" s="47" t="s">
        <v>2812</v>
      </c>
      <c r="I118" s="47" t="s">
        <v>2828</v>
      </c>
      <c r="J118" s="47" t="s">
        <v>40</v>
      </c>
      <c r="K118" s="47">
        <f>VLOOKUP(C118,'Points Table'!A$3:N$43,IF(J118="A Grade / Juniors",5,IF(J118="B Grade",8,IF(J118="C Grade",11,14))))</f>
        <v>234</v>
      </c>
      <c r="L118" s="47">
        <v>5</v>
      </c>
      <c r="M118" s="47" t="s">
        <v>2736</v>
      </c>
      <c r="N118" s="47" t="s">
        <v>2737</v>
      </c>
      <c r="O118" s="47" t="s">
        <v>2738</v>
      </c>
      <c r="P118" s="47" t="s">
        <v>2739</v>
      </c>
      <c r="Q118" s="47" t="s">
        <v>2740</v>
      </c>
      <c r="R118" s="47" t="s">
        <v>68</v>
      </c>
      <c r="S118" s="47" t="s">
        <v>68</v>
      </c>
      <c r="T118" s="47" t="s">
        <v>68</v>
      </c>
      <c r="U118" s="47" t="s">
        <v>68</v>
      </c>
      <c r="V118" s="47" t="s">
        <v>2741</v>
      </c>
    </row>
    <row r="119" spans="1:22" x14ac:dyDescent="0.25">
      <c r="A119" s="47" t="s">
        <v>2706</v>
      </c>
      <c r="B119" s="47">
        <v>111</v>
      </c>
      <c r="C119" s="47">
        <v>6</v>
      </c>
      <c r="D119" s="47" t="s">
        <v>2742</v>
      </c>
      <c r="E119" s="47" t="s">
        <v>2883</v>
      </c>
      <c r="F119" s="47" t="s">
        <v>2807</v>
      </c>
      <c r="G119" s="47" t="s">
        <v>2818</v>
      </c>
      <c r="H119" s="47" t="s">
        <v>2812</v>
      </c>
      <c r="I119" s="47" t="s">
        <v>2828</v>
      </c>
      <c r="J119" s="47" t="s">
        <v>40</v>
      </c>
      <c r="K119" s="47">
        <f>VLOOKUP(C119,'Points Table'!A$3:N$43,IF(J119="A Grade / Juniors",5,IF(J119="B Grade",8,IF(J119="C Grade",11,14))))</f>
        <v>228</v>
      </c>
      <c r="L119" s="47">
        <v>5</v>
      </c>
      <c r="M119" s="47" t="s">
        <v>2743</v>
      </c>
      <c r="N119" s="47" t="s">
        <v>2744</v>
      </c>
      <c r="O119" s="47" t="s">
        <v>2745</v>
      </c>
      <c r="P119" s="47" t="s">
        <v>2746</v>
      </c>
      <c r="Q119" s="47" t="s">
        <v>2747</v>
      </c>
      <c r="R119" s="47" t="s">
        <v>68</v>
      </c>
      <c r="S119" s="47" t="s">
        <v>68</v>
      </c>
      <c r="T119" s="47" t="s">
        <v>68</v>
      </c>
      <c r="U119" s="47" t="s">
        <v>68</v>
      </c>
      <c r="V119" s="47" t="s">
        <v>2748</v>
      </c>
    </row>
    <row r="120" spans="1:22" x14ac:dyDescent="0.25">
      <c r="A120" s="47" t="s">
        <v>2706</v>
      </c>
      <c r="B120" s="47">
        <v>108</v>
      </c>
      <c r="C120" s="47">
        <v>7</v>
      </c>
      <c r="D120" s="47" t="s">
        <v>2749</v>
      </c>
      <c r="E120" s="47" t="s">
        <v>2884</v>
      </c>
      <c r="F120" s="47" t="s">
        <v>2807</v>
      </c>
      <c r="G120" s="47" t="s">
        <v>2818</v>
      </c>
      <c r="H120" s="47" t="s">
        <v>2812</v>
      </c>
      <c r="I120" s="47" t="s">
        <v>2828</v>
      </c>
      <c r="J120" s="47" t="s">
        <v>40</v>
      </c>
      <c r="K120" s="47">
        <f>VLOOKUP(C120,'Points Table'!A$3:N$43,IF(J120="A Grade / Juniors",5,IF(J120="B Grade",8,IF(J120="C Grade",11,14))))</f>
        <v>222</v>
      </c>
      <c r="L120" s="47">
        <v>5</v>
      </c>
      <c r="M120" s="47" t="s">
        <v>565</v>
      </c>
      <c r="N120" s="47" t="s">
        <v>2750</v>
      </c>
      <c r="O120" s="47" t="s">
        <v>2751</v>
      </c>
      <c r="P120" s="47" t="s">
        <v>2752</v>
      </c>
      <c r="Q120" s="47" t="s">
        <v>2753</v>
      </c>
      <c r="R120" s="47" t="s">
        <v>68</v>
      </c>
      <c r="S120" s="47" t="s">
        <v>68</v>
      </c>
      <c r="T120" s="47" t="s">
        <v>68</v>
      </c>
      <c r="U120" s="47" t="s">
        <v>68</v>
      </c>
      <c r="V120" s="47" t="s">
        <v>2754</v>
      </c>
    </row>
    <row r="121" spans="1:22" x14ac:dyDescent="0.25">
      <c r="A121" s="47" t="s">
        <v>2706</v>
      </c>
      <c r="B121" s="47">
        <v>101</v>
      </c>
      <c r="C121" s="47">
        <v>8</v>
      </c>
      <c r="D121" s="47" t="s">
        <v>2755</v>
      </c>
      <c r="E121" s="47" t="s">
        <v>2885</v>
      </c>
      <c r="F121" s="47" t="s">
        <v>2807</v>
      </c>
      <c r="G121" s="47" t="s">
        <v>2818</v>
      </c>
      <c r="H121" s="47" t="s">
        <v>2812</v>
      </c>
      <c r="I121" s="47" t="s">
        <v>2828</v>
      </c>
      <c r="J121" s="47" t="s">
        <v>40</v>
      </c>
      <c r="K121" s="47">
        <f>VLOOKUP(C121,'Points Table'!A$3:N$43,IF(J121="A Grade / Juniors",5,IF(J121="B Grade",8,IF(J121="C Grade",11,14))))</f>
        <v>216</v>
      </c>
      <c r="L121" s="47">
        <v>5</v>
      </c>
      <c r="M121" s="47" t="s">
        <v>2756</v>
      </c>
      <c r="N121" s="47" t="s">
        <v>2757</v>
      </c>
      <c r="O121" s="47" t="s">
        <v>2758</v>
      </c>
      <c r="P121" s="47" t="s">
        <v>2759</v>
      </c>
      <c r="Q121" s="47" t="s">
        <v>2760</v>
      </c>
      <c r="R121" s="47" t="s">
        <v>68</v>
      </c>
      <c r="S121" s="47" t="s">
        <v>68</v>
      </c>
      <c r="T121" s="47" t="s">
        <v>68</v>
      </c>
      <c r="U121" s="47" t="s">
        <v>68</v>
      </c>
      <c r="V121" s="47" t="s">
        <v>2761</v>
      </c>
    </row>
    <row r="122" spans="1:22" x14ac:dyDescent="0.25">
      <c r="A122" s="47" t="s">
        <v>2706</v>
      </c>
      <c r="B122" s="47">
        <v>115</v>
      </c>
      <c r="C122" s="47">
        <v>9</v>
      </c>
      <c r="D122" s="47" t="s">
        <v>2762</v>
      </c>
      <c r="E122" s="47" t="s">
        <v>2886</v>
      </c>
      <c r="F122" s="47" t="s">
        <v>2807</v>
      </c>
      <c r="G122" s="47" t="s">
        <v>2818</v>
      </c>
      <c r="H122" s="47" t="s">
        <v>2812</v>
      </c>
      <c r="I122" s="47" t="s">
        <v>2828</v>
      </c>
      <c r="J122" s="47" t="s">
        <v>40</v>
      </c>
      <c r="K122" s="47">
        <f>VLOOKUP(C122,'Points Table'!A$3:N$43,IF(J122="A Grade / Juniors",5,IF(J122="B Grade",8,IF(J122="C Grade",11,14))))</f>
        <v>210</v>
      </c>
      <c r="L122" s="47">
        <v>5</v>
      </c>
      <c r="M122" s="47" t="s">
        <v>2763</v>
      </c>
      <c r="N122" s="47" t="s">
        <v>2764</v>
      </c>
      <c r="O122" s="47" t="s">
        <v>2765</v>
      </c>
      <c r="P122" s="47" t="s">
        <v>2766</v>
      </c>
      <c r="Q122" s="47" t="s">
        <v>2767</v>
      </c>
      <c r="R122" s="47" t="s">
        <v>68</v>
      </c>
      <c r="S122" s="47" t="s">
        <v>68</v>
      </c>
      <c r="T122" s="47" t="s">
        <v>68</v>
      </c>
      <c r="U122" s="47" t="s">
        <v>68</v>
      </c>
      <c r="V122" s="47" t="s">
        <v>2768</v>
      </c>
    </row>
    <row r="123" spans="1:22" x14ac:dyDescent="0.25">
      <c r="A123" s="47" t="s">
        <v>2706</v>
      </c>
      <c r="B123" s="47">
        <v>114</v>
      </c>
      <c r="C123" s="47">
        <v>10</v>
      </c>
      <c r="D123" s="47" t="s">
        <v>2769</v>
      </c>
      <c r="E123" s="47" t="s">
        <v>2887</v>
      </c>
      <c r="F123" s="47" t="s">
        <v>2807</v>
      </c>
      <c r="G123" s="47" t="s">
        <v>2818</v>
      </c>
      <c r="H123" s="47" t="s">
        <v>2812</v>
      </c>
      <c r="I123" s="47" t="s">
        <v>2828</v>
      </c>
      <c r="J123" s="47" t="s">
        <v>40</v>
      </c>
      <c r="K123" s="47">
        <f>VLOOKUP(C123,'Points Table'!A$3:N$43,IF(J123="A Grade / Juniors",5,IF(J123="B Grade",8,IF(J123="C Grade",11,14))))</f>
        <v>204</v>
      </c>
      <c r="L123" s="47">
        <v>4</v>
      </c>
      <c r="M123" s="47" t="s">
        <v>2770</v>
      </c>
      <c r="N123" s="47" t="s">
        <v>557</v>
      </c>
      <c r="O123" s="47" t="s">
        <v>2771</v>
      </c>
      <c r="P123" s="47" t="s">
        <v>2772</v>
      </c>
      <c r="Q123" s="47" t="s">
        <v>68</v>
      </c>
      <c r="R123" s="47" t="s">
        <v>68</v>
      </c>
      <c r="S123" s="47" t="s">
        <v>68</v>
      </c>
      <c r="T123" s="47" t="s">
        <v>68</v>
      </c>
      <c r="U123" s="47" t="s">
        <v>68</v>
      </c>
      <c r="V123" s="47" t="s">
        <v>2773</v>
      </c>
    </row>
    <row r="124" spans="1:22" x14ac:dyDescent="0.25">
      <c r="A124" s="47" t="s">
        <v>2706</v>
      </c>
      <c r="B124" s="47">
        <v>102</v>
      </c>
      <c r="C124" s="47">
        <v>11</v>
      </c>
      <c r="D124" s="47" t="s">
        <v>2774</v>
      </c>
      <c r="E124" s="47" t="s">
        <v>1888</v>
      </c>
      <c r="F124" s="47" t="s">
        <v>2807</v>
      </c>
      <c r="G124" s="47" t="s">
        <v>2818</v>
      </c>
      <c r="H124" s="47" t="s">
        <v>2812</v>
      </c>
      <c r="I124" s="47" t="s">
        <v>2828</v>
      </c>
      <c r="J124" s="47" t="s">
        <v>40</v>
      </c>
      <c r="K124" s="47">
        <f>VLOOKUP(C124,'Points Table'!A$3:N$43,IF(J124="A Grade / Juniors",5,IF(J124="B Grade",8,IF(J124="C Grade",11,14))))</f>
        <v>198</v>
      </c>
      <c r="L124" s="47">
        <v>4</v>
      </c>
      <c r="M124" s="47" t="s">
        <v>2270</v>
      </c>
      <c r="N124" s="47" t="s">
        <v>2775</v>
      </c>
      <c r="O124" s="47" t="s">
        <v>2776</v>
      </c>
      <c r="P124" s="47" t="s">
        <v>2777</v>
      </c>
      <c r="Q124" s="47" t="s">
        <v>68</v>
      </c>
      <c r="R124" s="47" t="s">
        <v>68</v>
      </c>
      <c r="S124" s="47" t="s">
        <v>68</v>
      </c>
      <c r="T124" s="47" t="s">
        <v>68</v>
      </c>
      <c r="U124" s="47" t="s">
        <v>68</v>
      </c>
      <c r="V124" s="47" t="s">
        <v>2778</v>
      </c>
    </row>
    <row r="125" spans="1:22" x14ac:dyDescent="0.25">
      <c r="A125" s="47" t="s">
        <v>2706</v>
      </c>
      <c r="B125" s="47">
        <v>105</v>
      </c>
      <c r="C125" s="47">
        <v>12</v>
      </c>
      <c r="D125" s="47" t="s">
        <v>2779</v>
      </c>
      <c r="E125" s="47" t="s">
        <v>2888</v>
      </c>
      <c r="F125" s="47" t="s">
        <v>2807</v>
      </c>
      <c r="G125" s="47" t="s">
        <v>2818</v>
      </c>
      <c r="H125" s="47" t="s">
        <v>2812</v>
      </c>
      <c r="I125" s="47" t="s">
        <v>2828</v>
      </c>
      <c r="J125" s="47" t="s">
        <v>40</v>
      </c>
      <c r="K125" s="47">
        <f>VLOOKUP(C125,'Points Table'!A$3:N$43,IF(J125="A Grade / Juniors",5,IF(J125="B Grade",8,IF(J125="C Grade",11,14))))</f>
        <v>192</v>
      </c>
      <c r="L125" s="47">
        <v>4</v>
      </c>
      <c r="M125" s="47" t="s">
        <v>2780</v>
      </c>
      <c r="N125" s="47" t="s">
        <v>2781</v>
      </c>
      <c r="O125" s="47" t="s">
        <v>2782</v>
      </c>
      <c r="P125" s="47" t="s">
        <v>2783</v>
      </c>
      <c r="Q125" s="47" t="s">
        <v>68</v>
      </c>
      <c r="R125" s="47" t="s">
        <v>68</v>
      </c>
      <c r="S125" s="47" t="s">
        <v>68</v>
      </c>
      <c r="T125" s="47" t="s">
        <v>68</v>
      </c>
      <c r="U125" s="47" t="s">
        <v>68</v>
      </c>
      <c r="V125" s="47" t="s">
        <v>2784</v>
      </c>
    </row>
    <row r="126" spans="1:22" x14ac:dyDescent="0.25">
      <c r="A126" s="47" t="s">
        <v>2706</v>
      </c>
      <c r="B126" s="47">
        <v>109</v>
      </c>
      <c r="C126" s="47">
        <v>13</v>
      </c>
      <c r="D126" s="47" t="s">
        <v>2785</v>
      </c>
      <c r="E126" s="47" t="s">
        <v>2889</v>
      </c>
      <c r="F126" s="47" t="s">
        <v>2807</v>
      </c>
      <c r="G126" s="47" t="s">
        <v>2818</v>
      </c>
      <c r="H126" s="47" t="s">
        <v>2812</v>
      </c>
      <c r="I126" s="47" t="s">
        <v>2828</v>
      </c>
      <c r="J126" s="47" t="s">
        <v>40</v>
      </c>
      <c r="K126" s="47">
        <f>VLOOKUP(C126,'Points Table'!A$3:N$43,IF(J126="A Grade / Juniors",5,IF(J126="B Grade",8,IF(J126="C Grade",11,14))))</f>
        <v>186</v>
      </c>
      <c r="L126" s="47">
        <v>4</v>
      </c>
      <c r="M126" s="47" t="s">
        <v>2786</v>
      </c>
      <c r="N126" s="47" t="s">
        <v>2787</v>
      </c>
      <c r="O126" s="47" t="s">
        <v>2788</v>
      </c>
      <c r="P126" s="47" t="s">
        <v>2789</v>
      </c>
      <c r="Q126" s="47" t="s">
        <v>68</v>
      </c>
      <c r="R126" s="47" t="s">
        <v>68</v>
      </c>
      <c r="S126" s="47" t="s">
        <v>68</v>
      </c>
      <c r="T126" s="47" t="s">
        <v>68</v>
      </c>
      <c r="U126" s="47" t="s">
        <v>68</v>
      </c>
      <c r="V126" s="47" t="s">
        <v>2790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2914-5992-47D4-8B8B-EB7393C7C4AD}">
  <dimension ref="A1:S103"/>
  <sheetViews>
    <sheetView topLeftCell="C32" workbookViewId="0">
      <selection activeCell="E44" sqref="E44"/>
    </sheetView>
  </sheetViews>
  <sheetFormatPr defaultRowHeight="15" x14ac:dyDescent="0.25"/>
  <cols>
    <col min="3" max="3" width="9" style="4"/>
    <col min="4" max="4" width="28.5703125" bestFit="1" customWidth="1"/>
    <col min="5" max="5" width="22.5703125" style="1" bestFit="1" customWidth="1"/>
    <col min="6" max="6" width="8.85546875" style="1" customWidth="1"/>
    <col min="7" max="8" width="4.140625" style="1" customWidth="1"/>
    <col min="9" max="10" width="13" style="1" customWidth="1"/>
    <col min="11" max="11" width="4.85546875" bestFit="1" customWidth="1"/>
    <col min="12" max="12" width="4.140625" hidden="1" customWidth="1"/>
    <col min="13" max="13" width="11" hidden="1" customWidth="1"/>
    <col min="14" max="14" width="5" hidden="1" customWidth="1"/>
    <col min="15" max="15" width="9.28515625" hidden="1" customWidth="1"/>
    <col min="16" max="19" width="0" hidden="1" customWidth="1"/>
  </cols>
  <sheetData>
    <row r="1" spans="1:19" x14ac:dyDescent="0.25">
      <c r="A1" s="61" t="s">
        <v>55</v>
      </c>
      <c r="B1" s="61" t="s">
        <v>56</v>
      </c>
      <c r="C1" s="72" t="s">
        <v>57</v>
      </c>
      <c r="D1" s="61"/>
      <c r="E1" s="61"/>
      <c r="F1" s="61"/>
      <c r="G1" s="61"/>
      <c r="H1" s="61"/>
      <c r="I1" s="61" t="s">
        <v>3382</v>
      </c>
      <c r="J1" s="61" t="s">
        <v>35</v>
      </c>
      <c r="K1" s="61" t="s">
        <v>53</v>
      </c>
      <c r="L1" s="61" t="s">
        <v>58</v>
      </c>
      <c r="M1" s="62"/>
      <c r="N1" s="61" t="s">
        <v>59</v>
      </c>
      <c r="O1" s="61" t="s">
        <v>60</v>
      </c>
      <c r="P1" s="61" t="s">
        <v>61</v>
      </c>
      <c r="Q1" s="61" t="s">
        <v>62</v>
      </c>
      <c r="R1" s="61" t="s">
        <v>63</v>
      </c>
      <c r="S1" s="63" t="s">
        <v>54</v>
      </c>
    </row>
    <row r="2" spans="1:19" x14ac:dyDescent="0.25">
      <c r="A2" s="70" t="s">
        <v>3069</v>
      </c>
      <c r="B2" s="61" t="s">
        <v>3070</v>
      </c>
      <c r="C2" s="72">
        <v>1</v>
      </c>
      <c r="D2" s="61" t="s">
        <v>3071</v>
      </c>
      <c r="E2" s="61" t="s">
        <v>3383</v>
      </c>
      <c r="F2" s="61" t="s">
        <v>3369</v>
      </c>
      <c r="G2" s="61"/>
      <c r="H2" s="61"/>
      <c r="I2" s="1" t="s">
        <v>920</v>
      </c>
      <c r="J2" s="61">
        <f>VLOOKUP(C2,'Points Table'!A$3:N$43,IF(I2="A Grade / Juniors",4,IF(I2="B Grade",7,IF(I2="C Grade",10,13))))</f>
        <v>500</v>
      </c>
      <c r="K2" s="61"/>
      <c r="L2" s="61" t="s">
        <v>184</v>
      </c>
      <c r="M2" s="62">
        <v>1.6054398148148148E-2</v>
      </c>
      <c r="N2" s="61"/>
      <c r="O2" s="61" t="s">
        <v>3072</v>
      </c>
      <c r="P2" s="61"/>
      <c r="Q2" s="61"/>
      <c r="R2" s="61"/>
      <c r="S2" s="63" t="s">
        <v>3073</v>
      </c>
    </row>
    <row r="3" spans="1:19" x14ac:dyDescent="0.25">
      <c r="A3" s="71" t="s">
        <v>3069</v>
      </c>
      <c r="B3" s="65" t="s">
        <v>3074</v>
      </c>
      <c r="C3" s="73">
        <v>2</v>
      </c>
      <c r="D3" s="65" t="s">
        <v>3075</v>
      </c>
      <c r="E3" s="65" t="s">
        <v>3384</v>
      </c>
      <c r="F3" s="65" t="s">
        <v>3369</v>
      </c>
      <c r="G3" s="65"/>
      <c r="H3" s="65"/>
      <c r="I3" s="1" t="s">
        <v>920</v>
      </c>
      <c r="J3" s="61">
        <f>VLOOKUP(C3,'Points Table'!A$3:N$43,IF(I3="A Grade / Juniors",4,IF(I3="B Grade",7,IF(I3="C Grade",10,13))))</f>
        <v>450</v>
      </c>
      <c r="K3" s="65"/>
      <c r="L3" s="65" t="s">
        <v>184</v>
      </c>
      <c r="M3" s="66">
        <v>1.6229166666666666E-2</v>
      </c>
      <c r="N3" s="65"/>
      <c r="O3" s="65" t="s">
        <v>3076</v>
      </c>
      <c r="P3" s="65"/>
      <c r="Q3" s="65"/>
      <c r="R3" s="65"/>
      <c r="S3" s="67" t="s">
        <v>3077</v>
      </c>
    </row>
    <row r="4" spans="1:19" x14ac:dyDescent="0.25">
      <c r="A4" s="70" t="s">
        <v>3069</v>
      </c>
      <c r="B4" s="61" t="s">
        <v>3078</v>
      </c>
      <c r="C4" s="61">
        <v>3</v>
      </c>
      <c r="D4" s="61" t="s">
        <v>3079</v>
      </c>
      <c r="E4" s="61" t="s">
        <v>3385</v>
      </c>
      <c r="F4" s="61" t="s">
        <v>3369</v>
      </c>
      <c r="G4" s="61"/>
      <c r="H4" s="61"/>
      <c r="I4" s="1" t="s">
        <v>920</v>
      </c>
      <c r="J4" s="61">
        <f>VLOOKUP(C4,'Points Table'!A$3:N$43,IF(I4="A Grade / Juniors",4,IF(I4="B Grade",7,IF(I4="C Grade",10,13))))</f>
        <v>420</v>
      </c>
      <c r="K4" s="61"/>
      <c r="L4" s="61" t="s">
        <v>184</v>
      </c>
      <c r="M4" s="62">
        <v>1.7086805555555556E-2</v>
      </c>
      <c r="N4" s="61"/>
      <c r="O4" s="61" t="s">
        <v>3080</v>
      </c>
      <c r="P4" s="61"/>
      <c r="Q4" s="61"/>
      <c r="R4" s="61"/>
      <c r="S4" s="63" t="s">
        <v>3081</v>
      </c>
    </row>
    <row r="5" spans="1:19" x14ac:dyDescent="0.25">
      <c r="A5" s="71" t="s">
        <v>3069</v>
      </c>
      <c r="B5" s="65" t="s">
        <v>3082</v>
      </c>
      <c r="C5" s="73">
        <v>4</v>
      </c>
      <c r="D5" s="65" t="s">
        <v>3083</v>
      </c>
      <c r="E5" s="65" t="s">
        <v>3386</v>
      </c>
      <c r="F5" s="65" t="s">
        <v>3369</v>
      </c>
      <c r="G5" s="65"/>
      <c r="H5" s="65"/>
      <c r="I5" s="1" t="s">
        <v>920</v>
      </c>
      <c r="J5" s="61">
        <f>VLOOKUP(C5,'Points Table'!A$3:N$43,IF(I5="A Grade / Juniors",4,IF(I5="B Grade",7,IF(I5="C Grade",10,13))))</f>
        <v>400</v>
      </c>
      <c r="K5" s="65"/>
      <c r="L5" s="65" t="s">
        <v>184</v>
      </c>
      <c r="M5" s="66">
        <v>1.7152777777777777E-2</v>
      </c>
      <c r="N5" s="65"/>
      <c r="O5" s="65" t="s">
        <v>3084</v>
      </c>
      <c r="P5" s="65"/>
      <c r="Q5" s="65"/>
      <c r="R5" s="65"/>
      <c r="S5" s="67" t="s">
        <v>3085</v>
      </c>
    </row>
    <row r="6" spans="1:19" x14ac:dyDescent="0.25">
      <c r="A6" s="70" t="s">
        <v>3069</v>
      </c>
      <c r="B6" s="61" t="s">
        <v>3086</v>
      </c>
      <c r="C6" s="72">
        <v>5</v>
      </c>
      <c r="D6" s="61" t="s">
        <v>3087</v>
      </c>
      <c r="E6" s="61" t="s">
        <v>3387</v>
      </c>
      <c r="F6" s="61" t="s">
        <v>3369</v>
      </c>
      <c r="G6" s="61"/>
      <c r="H6" s="61"/>
      <c r="I6" s="1" t="s">
        <v>920</v>
      </c>
      <c r="J6" s="61">
        <f>VLOOKUP(C6,'Points Table'!A$3:N$43,IF(I6="A Grade / Juniors",4,IF(I6="B Grade",7,IF(I6="C Grade",10,13))))</f>
        <v>390</v>
      </c>
      <c r="K6" s="61"/>
      <c r="L6" s="61" t="s">
        <v>184</v>
      </c>
      <c r="M6" s="62">
        <v>1.6978009259259259E-2</v>
      </c>
      <c r="N6" s="61"/>
      <c r="O6" s="61" t="s">
        <v>3088</v>
      </c>
      <c r="P6" s="61"/>
      <c r="Q6" s="61"/>
      <c r="R6" s="61"/>
      <c r="S6" s="63" t="s">
        <v>3089</v>
      </c>
    </row>
    <row r="7" spans="1:19" x14ac:dyDescent="0.25">
      <c r="A7" s="71" t="s">
        <v>3069</v>
      </c>
      <c r="B7" s="65" t="s">
        <v>3090</v>
      </c>
      <c r="C7" s="73">
        <v>6</v>
      </c>
      <c r="D7" s="65" t="s">
        <v>3091</v>
      </c>
      <c r="E7" s="65" t="s">
        <v>3388</v>
      </c>
      <c r="F7" s="65" t="s">
        <v>3369</v>
      </c>
      <c r="G7" s="65"/>
      <c r="H7" s="65"/>
      <c r="I7" s="1" t="s">
        <v>920</v>
      </c>
      <c r="J7" s="61">
        <f>VLOOKUP(C7,'Points Table'!A$3:N$43,IF(I7="A Grade / Juniors",4,IF(I7="B Grade",7,IF(I7="C Grade",10,13))))</f>
        <v>380</v>
      </c>
      <c r="K7" s="65"/>
      <c r="L7" s="65" t="s">
        <v>184</v>
      </c>
      <c r="M7" s="66">
        <v>1.9991898148148148E-2</v>
      </c>
      <c r="N7" s="65"/>
      <c r="O7" s="65" t="s">
        <v>3092</v>
      </c>
      <c r="P7" s="65"/>
      <c r="Q7" s="65"/>
      <c r="R7" s="65"/>
      <c r="S7" s="67" t="s">
        <v>3093</v>
      </c>
    </row>
    <row r="8" spans="1:19" x14ac:dyDescent="0.25">
      <c r="A8" s="70" t="s">
        <v>3069</v>
      </c>
      <c r="B8" s="61" t="s">
        <v>3094</v>
      </c>
      <c r="C8" s="72">
        <v>7</v>
      </c>
      <c r="D8" s="61" t="s">
        <v>3095</v>
      </c>
      <c r="E8" s="61" t="s">
        <v>3389</v>
      </c>
      <c r="F8" s="61" t="s">
        <v>3369</v>
      </c>
      <c r="G8" s="61"/>
      <c r="H8" s="61"/>
      <c r="I8" s="1" t="s">
        <v>920</v>
      </c>
      <c r="J8" s="61">
        <f>VLOOKUP(C8,'Points Table'!A$3:N$43,IF(I8="A Grade / Juniors",4,IF(I8="B Grade",7,IF(I8="C Grade",10,13))))</f>
        <v>370</v>
      </c>
      <c r="K8" s="61"/>
      <c r="L8" s="61" t="s">
        <v>184</v>
      </c>
      <c r="M8" s="62">
        <v>2.5305555555555557E-2</v>
      </c>
      <c r="N8" s="61"/>
      <c r="O8" s="61" t="s">
        <v>3096</v>
      </c>
      <c r="P8" s="61"/>
      <c r="Q8" s="61"/>
      <c r="R8" s="61"/>
      <c r="S8" s="63" t="s">
        <v>3097</v>
      </c>
    </row>
    <row r="9" spans="1:19" x14ac:dyDescent="0.25">
      <c r="A9" s="71" t="s">
        <v>3098</v>
      </c>
      <c r="B9" s="65" t="s">
        <v>3099</v>
      </c>
      <c r="C9" s="73">
        <v>1</v>
      </c>
      <c r="D9" s="65" t="s">
        <v>3100</v>
      </c>
      <c r="E9" s="65" t="s">
        <v>3390</v>
      </c>
      <c r="F9" s="65" t="s">
        <v>3370</v>
      </c>
      <c r="G9" s="65"/>
      <c r="H9" s="65"/>
      <c r="I9" s="1" t="s">
        <v>920</v>
      </c>
      <c r="J9" s="61">
        <f>VLOOKUP(C9,'Points Table'!A$3:N$43,IF(I9="A Grade / Juniors",4,IF(I9="B Grade",7,IF(I9="C Grade",10,13))))</f>
        <v>500</v>
      </c>
      <c r="K9" s="65"/>
      <c r="L9" s="65" t="s">
        <v>2901</v>
      </c>
      <c r="M9" s="66">
        <v>1.2921296296296297E-2</v>
      </c>
      <c r="N9" s="65"/>
      <c r="O9" s="65" t="s">
        <v>3101</v>
      </c>
      <c r="P9" s="65" t="s">
        <v>3102</v>
      </c>
      <c r="Q9" s="65"/>
      <c r="R9" s="65"/>
      <c r="S9" s="67" t="s">
        <v>3103</v>
      </c>
    </row>
    <row r="10" spans="1:19" x14ac:dyDescent="0.25">
      <c r="A10" s="70" t="s">
        <v>3098</v>
      </c>
      <c r="B10" s="61" t="s">
        <v>3104</v>
      </c>
      <c r="C10" s="72">
        <v>2</v>
      </c>
      <c r="D10" s="61" t="s">
        <v>3105</v>
      </c>
      <c r="E10" s="61" t="s">
        <v>3391</v>
      </c>
      <c r="F10" s="61" t="s">
        <v>3370</v>
      </c>
      <c r="G10" s="61"/>
      <c r="H10" s="61"/>
      <c r="I10" s="1" t="s">
        <v>920</v>
      </c>
      <c r="J10" s="61">
        <f>VLOOKUP(C10,'Points Table'!A$3:N$43,IF(I10="A Grade / Juniors",4,IF(I10="B Grade",7,IF(I10="C Grade",10,13))))</f>
        <v>450</v>
      </c>
      <c r="K10" s="61"/>
      <c r="L10" s="61" t="s">
        <v>2901</v>
      </c>
      <c r="M10" s="62">
        <v>1.4296296296296297E-2</v>
      </c>
      <c r="N10" s="61"/>
      <c r="O10" s="61" t="s">
        <v>3106</v>
      </c>
      <c r="P10" s="61" t="s">
        <v>3107</v>
      </c>
      <c r="Q10" s="61"/>
      <c r="R10" s="61"/>
      <c r="S10" s="63" t="s">
        <v>3108</v>
      </c>
    </row>
    <row r="11" spans="1:19" x14ac:dyDescent="0.25">
      <c r="A11" s="71" t="s">
        <v>3098</v>
      </c>
      <c r="B11" s="65" t="s">
        <v>3109</v>
      </c>
      <c r="C11" s="73">
        <v>3</v>
      </c>
      <c r="D11" s="65" t="s">
        <v>3110</v>
      </c>
      <c r="E11" s="65" t="s">
        <v>3392</v>
      </c>
      <c r="F11" s="65" t="s">
        <v>3370</v>
      </c>
      <c r="G11" s="65"/>
      <c r="H11" s="65"/>
      <c r="I11" s="1" t="s">
        <v>920</v>
      </c>
      <c r="J11" s="61">
        <f>VLOOKUP(C11,'Points Table'!A$3:N$43,IF(I11="A Grade / Juniors",4,IF(I11="B Grade",7,IF(I11="C Grade",10,13))))</f>
        <v>420</v>
      </c>
      <c r="K11" s="65"/>
      <c r="L11" s="65" t="s">
        <v>2901</v>
      </c>
      <c r="M11" s="66">
        <v>1.5194444444444444E-2</v>
      </c>
      <c r="N11" s="65"/>
      <c r="O11" s="65" t="s">
        <v>3111</v>
      </c>
      <c r="P11" s="65" t="s">
        <v>3112</v>
      </c>
      <c r="Q11" s="65"/>
      <c r="R11" s="65"/>
      <c r="S11" s="67" t="s">
        <v>3113</v>
      </c>
    </row>
    <row r="12" spans="1:19" x14ac:dyDescent="0.25">
      <c r="A12" s="70" t="s">
        <v>3098</v>
      </c>
      <c r="B12" s="61" t="s">
        <v>3114</v>
      </c>
      <c r="C12" s="72">
        <v>4</v>
      </c>
      <c r="D12" s="61" t="s">
        <v>3115</v>
      </c>
      <c r="E12" s="61" t="s">
        <v>1859</v>
      </c>
      <c r="F12" s="61" t="s">
        <v>3370</v>
      </c>
      <c r="G12" s="61"/>
      <c r="H12" s="61"/>
      <c r="I12" s="1" t="s">
        <v>920</v>
      </c>
      <c r="J12" s="61">
        <f>VLOOKUP(C12,'Points Table'!A$3:N$43,IF(I12="A Grade / Juniors",4,IF(I12="B Grade",7,IF(I12="C Grade",10,13))))</f>
        <v>400</v>
      </c>
      <c r="K12" s="61"/>
      <c r="L12" s="61" t="s">
        <v>2901</v>
      </c>
      <c r="M12" s="62">
        <v>1.51875E-2</v>
      </c>
      <c r="N12" s="61"/>
      <c r="O12" s="61" t="s">
        <v>3116</v>
      </c>
      <c r="P12" s="61" t="s">
        <v>3117</v>
      </c>
      <c r="Q12" s="61"/>
      <c r="R12" s="61"/>
      <c r="S12" s="63" t="s">
        <v>3118</v>
      </c>
    </row>
    <row r="13" spans="1:19" x14ac:dyDescent="0.25">
      <c r="A13" s="71" t="s">
        <v>3098</v>
      </c>
      <c r="B13" s="65" t="s">
        <v>3119</v>
      </c>
      <c r="C13" s="73">
        <v>5</v>
      </c>
      <c r="D13" s="65" t="s">
        <v>3120</v>
      </c>
      <c r="E13" s="65" t="s">
        <v>3393</v>
      </c>
      <c r="F13" s="65" t="s">
        <v>3370</v>
      </c>
      <c r="G13" s="65"/>
      <c r="H13" s="65"/>
      <c r="I13" s="1" t="s">
        <v>920</v>
      </c>
      <c r="J13" s="61">
        <f>VLOOKUP(C13,'Points Table'!A$3:N$43,IF(I13="A Grade / Juniors",4,IF(I13="B Grade",7,IF(I13="C Grade",10,13))))</f>
        <v>390</v>
      </c>
      <c r="K13" s="65"/>
      <c r="L13" s="65" t="s">
        <v>2901</v>
      </c>
      <c r="M13" s="66">
        <v>1.6370370370370372E-2</v>
      </c>
      <c r="N13" s="65"/>
      <c r="O13" s="65" t="s">
        <v>3121</v>
      </c>
      <c r="P13" s="65" t="s">
        <v>3122</v>
      </c>
      <c r="Q13" s="65"/>
      <c r="R13" s="65"/>
      <c r="S13" s="67" t="s">
        <v>3123</v>
      </c>
    </row>
    <row r="14" spans="1:19" x14ac:dyDescent="0.25">
      <c r="A14" s="70" t="s">
        <v>3098</v>
      </c>
      <c r="B14" s="61" t="s">
        <v>3124</v>
      </c>
      <c r="C14" s="72">
        <v>6</v>
      </c>
      <c r="D14" s="61" t="s">
        <v>3125</v>
      </c>
      <c r="E14" s="61" t="s">
        <v>3394</v>
      </c>
      <c r="F14" s="61" t="s">
        <v>3370</v>
      </c>
      <c r="G14" s="61"/>
      <c r="H14" s="61"/>
      <c r="I14" s="1" t="s">
        <v>920</v>
      </c>
      <c r="J14" s="61">
        <f>VLOOKUP(C14,'Points Table'!A$3:N$43,IF(I14="A Grade / Juniors",4,IF(I14="B Grade",7,IF(I14="C Grade",10,13))))</f>
        <v>380</v>
      </c>
      <c r="K14" s="61"/>
      <c r="L14" s="61" t="s">
        <v>184</v>
      </c>
      <c r="M14" s="62">
        <v>1.576736111111111E-2</v>
      </c>
      <c r="N14" s="61"/>
      <c r="O14" s="61" t="s">
        <v>3126</v>
      </c>
      <c r="P14" s="61"/>
      <c r="Q14" s="61"/>
      <c r="R14" s="61"/>
      <c r="S14" s="63" t="s">
        <v>3127</v>
      </c>
    </row>
    <row r="15" spans="1:19" x14ac:dyDescent="0.25">
      <c r="A15" s="71" t="s">
        <v>3098</v>
      </c>
      <c r="B15" s="65" t="s">
        <v>3128</v>
      </c>
      <c r="C15" s="73">
        <v>7</v>
      </c>
      <c r="D15" s="65" t="s">
        <v>3129</v>
      </c>
      <c r="E15" s="65" t="s">
        <v>831</v>
      </c>
      <c r="F15" s="65" t="s">
        <v>3370</v>
      </c>
      <c r="G15" s="65"/>
      <c r="H15" s="65"/>
      <c r="I15" s="1" t="s">
        <v>920</v>
      </c>
      <c r="J15" s="61">
        <f>VLOOKUP(C15,'Points Table'!A$3:N$43,IF(I15="A Grade / Juniors",4,IF(I15="B Grade",7,IF(I15="C Grade",10,13))))</f>
        <v>370</v>
      </c>
      <c r="K15" s="65"/>
      <c r="L15" s="65" t="s">
        <v>184</v>
      </c>
      <c r="M15" s="66">
        <v>1.8374999999999999E-2</v>
      </c>
      <c r="N15" s="65"/>
      <c r="O15" s="65" t="s">
        <v>3130</v>
      </c>
      <c r="P15" s="65"/>
      <c r="Q15" s="65"/>
      <c r="R15" s="65"/>
      <c r="S15" s="67" t="s">
        <v>3131</v>
      </c>
    </row>
    <row r="16" spans="1:19" x14ac:dyDescent="0.25">
      <c r="A16" s="70" t="s">
        <v>3098</v>
      </c>
      <c r="B16" s="61" t="s">
        <v>3132</v>
      </c>
      <c r="C16" s="72">
        <v>8</v>
      </c>
      <c r="D16" s="61" t="s">
        <v>3133</v>
      </c>
      <c r="E16" s="61" t="s">
        <v>2836</v>
      </c>
      <c r="F16" s="61" t="s">
        <v>3370</v>
      </c>
      <c r="G16" s="61"/>
      <c r="H16" s="61"/>
      <c r="I16" s="1" t="s">
        <v>920</v>
      </c>
      <c r="J16" s="61">
        <f>VLOOKUP(C16,'Points Table'!A$3:N$43,IF(I16="A Grade / Juniors",4,IF(I16="B Grade",7,IF(I16="C Grade",10,13))))</f>
        <v>360</v>
      </c>
      <c r="K16" s="61"/>
      <c r="L16" s="61" t="s">
        <v>184</v>
      </c>
      <c r="M16" s="62">
        <v>1.9061342592592592E-2</v>
      </c>
      <c r="N16" s="61"/>
      <c r="O16" s="61" t="s">
        <v>3134</v>
      </c>
      <c r="P16" s="61"/>
      <c r="Q16" s="61"/>
      <c r="R16" s="61"/>
      <c r="S16" s="63" t="s">
        <v>3135</v>
      </c>
    </row>
    <row r="17" spans="1:19" x14ac:dyDescent="0.25">
      <c r="A17" s="71" t="s">
        <v>3098</v>
      </c>
      <c r="B17" s="65" t="s">
        <v>3136</v>
      </c>
      <c r="C17" s="73">
        <v>9</v>
      </c>
      <c r="D17" s="65" t="s">
        <v>3137</v>
      </c>
      <c r="E17" s="65" t="s">
        <v>3395</v>
      </c>
      <c r="F17" s="65" t="s">
        <v>3370</v>
      </c>
      <c r="G17" s="65"/>
      <c r="H17" s="65"/>
      <c r="I17" s="1" t="s">
        <v>920</v>
      </c>
      <c r="J17" s="61">
        <f>VLOOKUP(C17,'Points Table'!A$3:N$43,IF(I17="A Grade / Juniors",4,IF(I17="B Grade",7,IF(I17="C Grade",10,13))))</f>
        <v>350</v>
      </c>
      <c r="K17" s="65"/>
      <c r="L17" s="65" t="s">
        <v>184</v>
      </c>
      <c r="M17" s="66">
        <v>2.069560185185185E-2</v>
      </c>
      <c r="N17" s="65"/>
      <c r="O17" s="65" t="s">
        <v>3138</v>
      </c>
      <c r="P17" s="65"/>
      <c r="Q17" s="65"/>
      <c r="R17" s="65"/>
      <c r="S17" s="67" t="s">
        <v>3139</v>
      </c>
    </row>
    <row r="18" spans="1:19" x14ac:dyDescent="0.25">
      <c r="A18" s="70" t="s">
        <v>3098</v>
      </c>
      <c r="B18" s="61" t="s">
        <v>3140</v>
      </c>
      <c r="C18" s="72">
        <v>10</v>
      </c>
      <c r="D18" s="61" t="s">
        <v>3141</v>
      </c>
      <c r="E18" s="61" t="s">
        <v>832</v>
      </c>
      <c r="F18" s="61" t="s">
        <v>3370</v>
      </c>
      <c r="G18" s="61"/>
      <c r="H18" s="61"/>
      <c r="I18" s="1" t="s">
        <v>920</v>
      </c>
      <c r="J18" s="61">
        <f>VLOOKUP(C18,'Points Table'!A$3:N$43,IF(I18="A Grade / Juniors",4,IF(I18="B Grade",7,IF(I18="C Grade",10,13))))</f>
        <v>340</v>
      </c>
      <c r="K18" s="61"/>
      <c r="L18" s="61" t="s">
        <v>184</v>
      </c>
      <c r="M18" s="62">
        <v>2.0625000000000001E-2</v>
      </c>
      <c r="N18" s="61"/>
      <c r="O18" s="61" t="s">
        <v>3142</v>
      </c>
      <c r="P18" s="61"/>
      <c r="Q18" s="61"/>
      <c r="R18" s="61"/>
      <c r="S18" s="63" t="s">
        <v>3143</v>
      </c>
    </row>
    <row r="19" spans="1:19" x14ac:dyDescent="0.25">
      <c r="A19" s="71" t="s">
        <v>3098</v>
      </c>
      <c r="B19" s="65" t="s">
        <v>3144</v>
      </c>
      <c r="C19" s="73">
        <v>11</v>
      </c>
      <c r="D19" s="65" t="s">
        <v>3145</v>
      </c>
      <c r="E19" s="65" t="s">
        <v>3396</v>
      </c>
      <c r="F19" s="65" t="s">
        <v>3370</v>
      </c>
      <c r="G19" s="65"/>
      <c r="H19" s="65"/>
      <c r="I19" s="1" t="s">
        <v>920</v>
      </c>
      <c r="J19" s="61">
        <f>VLOOKUP(C19,'Points Table'!A$3:N$43,IF(I19="A Grade / Juniors",4,IF(I19="B Grade",7,IF(I19="C Grade",10,13))))</f>
        <v>330</v>
      </c>
      <c r="K19" s="65"/>
      <c r="L19" s="65" t="s">
        <v>184</v>
      </c>
      <c r="M19" s="66">
        <v>2.0718750000000001E-2</v>
      </c>
      <c r="N19" s="65"/>
      <c r="O19" s="65" t="s">
        <v>3146</v>
      </c>
      <c r="P19" s="65"/>
      <c r="Q19" s="65"/>
      <c r="R19" s="65"/>
      <c r="S19" s="67" t="s">
        <v>3147</v>
      </c>
    </row>
    <row r="20" spans="1:19" x14ac:dyDescent="0.25">
      <c r="A20" s="70" t="s">
        <v>3098</v>
      </c>
      <c r="B20" s="61" t="s">
        <v>3148</v>
      </c>
      <c r="C20" s="72">
        <v>12</v>
      </c>
      <c r="D20" s="61" t="s">
        <v>3149</v>
      </c>
      <c r="E20" s="61" t="s">
        <v>833</v>
      </c>
      <c r="F20" s="61" t="s">
        <v>3370</v>
      </c>
      <c r="G20" s="61"/>
      <c r="H20" s="61"/>
      <c r="I20" s="1" t="s">
        <v>920</v>
      </c>
      <c r="J20" s="61">
        <f>VLOOKUP(C20,'Points Table'!A$3:N$43,IF(I20="A Grade / Juniors",4,IF(I20="B Grade",7,IF(I20="C Grade",10,13))))</f>
        <v>320</v>
      </c>
      <c r="K20" s="61"/>
      <c r="L20" s="61" t="s">
        <v>224</v>
      </c>
      <c r="M20" s="62">
        <v>1.7587962962962961E-2</v>
      </c>
      <c r="N20" s="61"/>
      <c r="O20" s="61"/>
      <c r="P20" s="61"/>
      <c r="Q20" s="61"/>
      <c r="R20" s="61"/>
      <c r="S20" s="63" t="s">
        <v>3150</v>
      </c>
    </row>
    <row r="21" spans="1:19" x14ac:dyDescent="0.25">
      <c r="A21" s="71" t="s">
        <v>3151</v>
      </c>
      <c r="B21" s="65" t="s">
        <v>3152</v>
      </c>
      <c r="C21" s="73">
        <v>1</v>
      </c>
      <c r="D21" s="65" t="s">
        <v>3153</v>
      </c>
      <c r="E21" s="65" t="s">
        <v>3397</v>
      </c>
      <c r="F21" s="65" t="s">
        <v>3371</v>
      </c>
      <c r="G21" s="65"/>
      <c r="H21" s="65"/>
      <c r="I21" s="1" t="s">
        <v>920</v>
      </c>
      <c r="J21" s="61">
        <f>VLOOKUP(C21,'Points Table'!A$3:N$43,IF(I21="A Grade / Juniors",4,IF(I21="B Grade",7,IF(I21="C Grade",10,13))))</f>
        <v>500</v>
      </c>
      <c r="K21" s="65"/>
      <c r="L21" s="65" t="s">
        <v>204</v>
      </c>
      <c r="M21" s="66">
        <v>1.2150462962962964E-2</v>
      </c>
      <c r="N21" s="65"/>
      <c r="O21" s="65" t="s">
        <v>3154</v>
      </c>
      <c r="P21" s="65" t="s">
        <v>3155</v>
      </c>
      <c r="Q21" s="65" t="s">
        <v>3156</v>
      </c>
      <c r="R21" s="65"/>
      <c r="S21" s="67" t="s">
        <v>3157</v>
      </c>
    </row>
    <row r="22" spans="1:19" x14ac:dyDescent="0.25">
      <c r="A22" s="70" t="s">
        <v>3151</v>
      </c>
      <c r="B22" s="61" t="s">
        <v>3158</v>
      </c>
      <c r="C22" s="72">
        <v>2</v>
      </c>
      <c r="D22" s="61" t="s">
        <v>3159</v>
      </c>
      <c r="E22" s="61" t="s">
        <v>3398</v>
      </c>
      <c r="F22" s="61" t="s">
        <v>3371</v>
      </c>
      <c r="G22" s="61"/>
      <c r="H22" s="61"/>
      <c r="I22" s="1" t="s">
        <v>920</v>
      </c>
      <c r="J22" s="61">
        <f>VLOOKUP(C22,'Points Table'!A$3:N$43,IF(I22="A Grade / Juniors",4,IF(I22="B Grade",7,IF(I22="C Grade",10,13))))</f>
        <v>450</v>
      </c>
      <c r="K22" s="61"/>
      <c r="L22" s="61" t="s">
        <v>204</v>
      </c>
      <c r="M22" s="62">
        <v>1.2153935185185186E-2</v>
      </c>
      <c r="N22" s="61"/>
      <c r="O22" s="61" t="s">
        <v>3160</v>
      </c>
      <c r="P22" s="61" t="s">
        <v>3161</v>
      </c>
      <c r="Q22" s="61" t="s">
        <v>3162</v>
      </c>
      <c r="R22" s="61"/>
      <c r="S22" s="63" t="s">
        <v>3163</v>
      </c>
    </row>
    <row r="23" spans="1:19" x14ac:dyDescent="0.25">
      <c r="A23" s="71" t="s">
        <v>3151</v>
      </c>
      <c r="B23" s="65" t="s">
        <v>3164</v>
      </c>
      <c r="C23" s="73">
        <v>3</v>
      </c>
      <c r="D23" s="65" t="s">
        <v>3165</v>
      </c>
      <c r="E23" s="65" t="s">
        <v>2837</v>
      </c>
      <c r="F23" s="65" t="s">
        <v>3371</v>
      </c>
      <c r="G23" s="65"/>
      <c r="H23" s="65"/>
      <c r="I23" s="1" t="s">
        <v>920</v>
      </c>
      <c r="J23" s="61">
        <f>VLOOKUP(C23,'Points Table'!A$3:N$43,IF(I23="A Grade / Juniors",4,IF(I23="B Grade",7,IF(I23="C Grade",10,13))))</f>
        <v>420</v>
      </c>
      <c r="K23" s="65"/>
      <c r="L23" s="65" t="s">
        <v>204</v>
      </c>
      <c r="M23" s="66">
        <v>1.2849537037037038E-2</v>
      </c>
      <c r="N23" s="65"/>
      <c r="O23" s="65" t="s">
        <v>3166</v>
      </c>
      <c r="P23" s="65" t="s">
        <v>3167</v>
      </c>
      <c r="Q23" s="65" t="s">
        <v>3168</v>
      </c>
      <c r="R23" s="65"/>
      <c r="S23" s="67" t="s">
        <v>3169</v>
      </c>
    </row>
    <row r="24" spans="1:19" x14ac:dyDescent="0.25">
      <c r="A24" s="70" t="s">
        <v>3151</v>
      </c>
      <c r="B24" s="61" t="s">
        <v>3170</v>
      </c>
      <c r="C24" s="72">
        <v>4</v>
      </c>
      <c r="D24" s="61" t="s">
        <v>3171</v>
      </c>
      <c r="E24" s="61" t="s">
        <v>1852</v>
      </c>
      <c r="F24" s="61" t="s">
        <v>3371</v>
      </c>
      <c r="G24" s="61"/>
      <c r="H24" s="61"/>
      <c r="I24" s="1" t="s">
        <v>920</v>
      </c>
      <c r="J24" s="61">
        <f>VLOOKUP(C24,'Points Table'!A$3:N$43,IF(I24="A Grade / Juniors",4,IF(I24="B Grade",7,IF(I24="C Grade",10,13))))</f>
        <v>400</v>
      </c>
      <c r="K24" s="61"/>
      <c r="L24" s="61" t="s">
        <v>204</v>
      </c>
      <c r="M24" s="62">
        <v>1.2812499999999999E-2</v>
      </c>
      <c r="N24" s="61"/>
      <c r="O24" s="61" t="s">
        <v>3172</v>
      </c>
      <c r="P24" s="61" t="s">
        <v>3173</v>
      </c>
      <c r="Q24" s="61" t="s">
        <v>3174</v>
      </c>
      <c r="R24" s="61"/>
      <c r="S24" s="63" t="s">
        <v>3175</v>
      </c>
    </row>
    <row r="25" spans="1:19" x14ac:dyDescent="0.25">
      <c r="A25" s="71" t="s">
        <v>3151</v>
      </c>
      <c r="B25" s="65" t="s">
        <v>3176</v>
      </c>
      <c r="C25" s="73">
        <v>5</v>
      </c>
      <c r="D25" s="65" t="s">
        <v>3177</v>
      </c>
      <c r="E25" s="65" t="s">
        <v>1854</v>
      </c>
      <c r="F25" s="65" t="s">
        <v>3371</v>
      </c>
      <c r="G25" s="65"/>
      <c r="H25" s="65"/>
      <c r="I25" s="1" t="s">
        <v>920</v>
      </c>
      <c r="J25" s="61">
        <f>VLOOKUP(C25,'Points Table'!A$3:N$43,IF(I25="A Grade / Juniors",4,IF(I25="B Grade",7,IF(I25="C Grade",10,13))))</f>
        <v>390</v>
      </c>
      <c r="K25" s="65"/>
      <c r="L25" s="65" t="s">
        <v>204</v>
      </c>
      <c r="M25" s="66">
        <v>1.2800925925925926E-2</v>
      </c>
      <c r="N25" s="65"/>
      <c r="O25" s="65" t="s">
        <v>3178</v>
      </c>
      <c r="P25" s="65" t="s">
        <v>3179</v>
      </c>
      <c r="Q25" s="65" t="s">
        <v>3180</v>
      </c>
      <c r="R25" s="65"/>
      <c r="S25" s="67" t="s">
        <v>3181</v>
      </c>
    </row>
    <row r="26" spans="1:19" x14ac:dyDescent="0.25">
      <c r="A26" s="70" t="s">
        <v>3151</v>
      </c>
      <c r="B26" s="61" t="s">
        <v>3182</v>
      </c>
      <c r="C26" s="72">
        <v>6</v>
      </c>
      <c r="D26" s="61" t="s">
        <v>3183</v>
      </c>
      <c r="E26" s="61" t="s">
        <v>1853</v>
      </c>
      <c r="F26" s="61" t="s">
        <v>3371</v>
      </c>
      <c r="G26" s="61"/>
      <c r="H26" s="61"/>
      <c r="I26" s="1" t="s">
        <v>920</v>
      </c>
      <c r="J26" s="61">
        <f>VLOOKUP(C26,'Points Table'!A$3:N$43,IF(I26="A Grade / Juniors",4,IF(I26="B Grade",7,IF(I26="C Grade",10,13))))</f>
        <v>380</v>
      </c>
      <c r="K26" s="61"/>
      <c r="L26" s="61" t="s">
        <v>204</v>
      </c>
      <c r="M26" s="62">
        <v>1.2861111111111111E-2</v>
      </c>
      <c r="N26" s="61"/>
      <c r="O26" s="61" t="s">
        <v>3184</v>
      </c>
      <c r="P26" s="61" t="s">
        <v>3185</v>
      </c>
      <c r="Q26" s="61" t="s">
        <v>3186</v>
      </c>
      <c r="R26" s="61"/>
      <c r="S26" s="63" t="s">
        <v>3187</v>
      </c>
    </row>
    <row r="27" spans="1:19" x14ac:dyDescent="0.25">
      <c r="A27" s="71" t="s">
        <v>3151</v>
      </c>
      <c r="B27" s="65" t="s">
        <v>3188</v>
      </c>
      <c r="C27" s="73">
        <v>7</v>
      </c>
      <c r="D27" s="65" t="s">
        <v>3189</v>
      </c>
      <c r="E27" s="65" t="s">
        <v>829</v>
      </c>
      <c r="F27" s="65" t="s">
        <v>3371</v>
      </c>
      <c r="G27" s="65"/>
      <c r="H27" s="65"/>
      <c r="I27" s="1" t="s">
        <v>920</v>
      </c>
      <c r="J27" s="61">
        <f>VLOOKUP(C27,'Points Table'!A$3:N$43,IF(I27="A Grade / Juniors",4,IF(I27="B Grade",7,IF(I27="C Grade",10,13))))</f>
        <v>370</v>
      </c>
      <c r="K27" s="65"/>
      <c r="L27" s="65" t="s">
        <v>2901</v>
      </c>
      <c r="M27" s="66">
        <v>1.3893518518518519E-2</v>
      </c>
      <c r="N27" s="65"/>
      <c r="O27" s="65" t="s">
        <v>3190</v>
      </c>
      <c r="P27" s="65" t="s">
        <v>3191</v>
      </c>
      <c r="Q27" s="65"/>
      <c r="R27" s="65"/>
      <c r="S27" s="67" t="s">
        <v>3192</v>
      </c>
    </row>
    <row r="28" spans="1:19" x14ac:dyDescent="0.25">
      <c r="A28" s="70" t="s">
        <v>3151</v>
      </c>
      <c r="B28" s="61" t="s">
        <v>3193</v>
      </c>
      <c r="C28" s="72">
        <v>8</v>
      </c>
      <c r="D28" s="61" t="s">
        <v>3194</v>
      </c>
      <c r="E28" s="61" t="s">
        <v>830</v>
      </c>
      <c r="F28" s="61" t="s">
        <v>3371</v>
      </c>
      <c r="G28" s="61"/>
      <c r="H28" s="61"/>
      <c r="I28" s="1" t="s">
        <v>920</v>
      </c>
      <c r="J28" s="61">
        <f>VLOOKUP(C28,'Points Table'!A$3:N$43,IF(I28="A Grade / Juniors",4,IF(I28="B Grade",7,IF(I28="C Grade",10,13))))</f>
        <v>360</v>
      </c>
      <c r="K28" s="61"/>
      <c r="L28" s="61" t="s">
        <v>2901</v>
      </c>
      <c r="M28" s="62">
        <v>1.6113425925925927E-2</v>
      </c>
      <c r="N28" s="61"/>
      <c r="O28" s="61" t="s">
        <v>3195</v>
      </c>
      <c r="P28" s="61" t="s">
        <v>3196</v>
      </c>
      <c r="Q28" s="61"/>
      <c r="R28" s="61"/>
      <c r="S28" s="63" t="s">
        <v>3197</v>
      </c>
    </row>
    <row r="29" spans="1:19" x14ac:dyDescent="0.25">
      <c r="A29" s="71" t="s">
        <v>3151</v>
      </c>
      <c r="B29" s="65" t="s">
        <v>3198</v>
      </c>
      <c r="C29" s="73">
        <v>9</v>
      </c>
      <c r="D29" s="65" t="s">
        <v>3199</v>
      </c>
      <c r="E29" s="65" t="s">
        <v>1856</v>
      </c>
      <c r="F29" s="65" t="s">
        <v>3371</v>
      </c>
      <c r="G29" s="65"/>
      <c r="H29" s="65"/>
      <c r="I29" s="1" t="s">
        <v>920</v>
      </c>
      <c r="J29" s="61">
        <f>VLOOKUP(C29,'Points Table'!A$3:N$43,IF(I29="A Grade / Juniors",4,IF(I29="B Grade",7,IF(I29="C Grade",10,13))))</f>
        <v>350</v>
      </c>
      <c r="K29" s="65"/>
      <c r="L29" s="65" t="s">
        <v>2901</v>
      </c>
      <c r="M29" s="66">
        <v>1.6181712962962964E-2</v>
      </c>
      <c r="N29" s="65"/>
      <c r="O29" s="65" t="s">
        <v>3200</v>
      </c>
      <c r="P29" s="65" t="s">
        <v>3201</v>
      </c>
      <c r="Q29" s="65"/>
      <c r="R29" s="65"/>
      <c r="S29" s="67" t="s">
        <v>3202</v>
      </c>
    </row>
    <row r="30" spans="1:19" x14ac:dyDescent="0.25">
      <c r="A30" s="70" t="s">
        <v>3151</v>
      </c>
      <c r="B30" s="61" t="s">
        <v>3203</v>
      </c>
      <c r="C30" s="72">
        <v>10</v>
      </c>
      <c r="D30" s="61" t="s">
        <v>3204</v>
      </c>
      <c r="E30" s="61" t="s">
        <v>3399</v>
      </c>
      <c r="F30" s="61" t="s">
        <v>3371</v>
      </c>
      <c r="G30" s="61"/>
      <c r="H30" s="61"/>
      <c r="I30" s="1" t="s">
        <v>920</v>
      </c>
      <c r="J30" s="61">
        <f>VLOOKUP(C30,'Points Table'!A$3:N$43,IF(I30="A Grade / Juniors",4,IF(I30="B Grade",7,IF(I30="C Grade",10,13))))</f>
        <v>340</v>
      </c>
      <c r="K30" s="61"/>
      <c r="L30" s="61" t="s">
        <v>2901</v>
      </c>
      <c r="M30" s="62">
        <v>1.4857638888888889E-2</v>
      </c>
      <c r="N30" s="61"/>
      <c r="O30" s="61" t="s">
        <v>3205</v>
      </c>
      <c r="P30" s="61" t="s">
        <v>3206</v>
      </c>
      <c r="Q30" s="61"/>
      <c r="R30" s="61"/>
      <c r="S30" s="63" t="s">
        <v>3207</v>
      </c>
    </row>
    <row r="31" spans="1:19" x14ac:dyDescent="0.25">
      <c r="A31" s="71" t="s">
        <v>3151</v>
      </c>
      <c r="B31" s="65" t="s">
        <v>3208</v>
      </c>
      <c r="C31" s="73">
        <v>11</v>
      </c>
      <c r="D31" s="65" t="s">
        <v>3209</v>
      </c>
      <c r="E31" s="65" t="s">
        <v>3400</v>
      </c>
      <c r="F31" s="65" t="s">
        <v>3371</v>
      </c>
      <c r="G31" s="65"/>
      <c r="H31" s="65"/>
      <c r="I31" s="1" t="s">
        <v>920</v>
      </c>
      <c r="J31" s="61">
        <f>VLOOKUP(C31,'Points Table'!A$3:N$43,IF(I31="A Grade / Juniors",4,IF(I31="B Grade",7,IF(I31="C Grade",10,13))))</f>
        <v>330</v>
      </c>
      <c r="K31" s="65"/>
      <c r="L31" s="65" t="s">
        <v>184</v>
      </c>
      <c r="M31" s="66">
        <v>1.2164351851851852E-2</v>
      </c>
      <c r="N31" s="65"/>
      <c r="O31" s="65" t="s">
        <v>3210</v>
      </c>
      <c r="P31" s="65"/>
      <c r="Q31" s="65"/>
      <c r="R31" s="65"/>
      <c r="S31" s="67" t="s">
        <v>3211</v>
      </c>
    </row>
    <row r="32" spans="1:19" x14ac:dyDescent="0.25">
      <c r="A32" s="70" t="s">
        <v>3151</v>
      </c>
      <c r="B32" s="61" t="s">
        <v>3212</v>
      </c>
      <c r="C32" s="72">
        <v>12</v>
      </c>
      <c r="D32" s="61" t="s">
        <v>3213</v>
      </c>
      <c r="E32" s="61" t="s">
        <v>3401</v>
      </c>
      <c r="F32" s="61" t="s">
        <v>3371</v>
      </c>
      <c r="G32" s="61"/>
      <c r="H32" s="61"/>
      <c r="I32" s="1" t="s">
        <v>920</v>
      </c>
      <c r="J32" s="61">
        <f>VLOOKUP(C32,'Points Table'!A$3:N$43,IF(I32="A Grade / Juniors",4,IF(I32="B Grade",7,IF(I32="C Grade",10,13))))</f>
        <v>320</v>
      </c>
      <c r="K32" s="61"/>
      <c r="L32" s="61" t="s">
        <v>224</v>
      </c>
      <c r="M32" s="62">
        <v>1.240162037037037E-2</v>
      </c>
      <c r="N32" s="61"/>
      <c r="O32" s="61"/>
      <c r="P32" s="61"/>
      <c r="Q32" s="61"/>
      <c r="R32" s="61"/>
      <c r="S32" s="63" t="s">
        <v>3214</v>
      </c>
    </row>
    <row r="33" spans="1:19" x14ac:dyDescent="0.25">
      <c r="A33" s="71" t="s">
        <v>3215</v>
      </c>
      <c r="B33" s="65" t="s">
        <v>3216</v>
      </c>
      <c r="C33" s="73">
        <v>1</v>
      </c>
      <c r="D33" s="65" t="s">
        <v>3217</v>
      </c>
      <c r="E33" s="65" t="s">
        <v>3402</v>
      </c>
      <c r="F33" s="65" t="s">
        <v>3372</v>
      </c>
      <c r="G33" s="65"/>
      <c r="H33" s="65"/>
      <c r="I33" s="1" t="s">
        <v>920</v>
      </c>
      <c r="J33" s="61">
        <f>VLOOKUP(C33,'Points Table'!A$3:N$43,IF(I33="A Grade / Juniors",4,IF(I33="B Grade",7,IF(I33="C Grade",10,13))))</f>
        <v>500</v>
      </c>
      <c r="K33" s="65"/>
      <c r="L33" s="65" t="s">
        <v>204</v>
      </c>
      <c r="M33" s="66">
        <v>1.2341435185185184E-2</v>
      </c>
      <c r="N33" s="65"/>
      <c r="O33" s="65" t="s">
        <v>3218</v>
      </c>
      <c r="P33" s="65" t="s">
        <v>3219</v>
      </c>
      <c r="Q33" s="65" t="s">
        <v>3220</v>
      </c>
      <c r="R33" s="65"/>
      <c r="S33" s="67" t="s">
        <v>3221</v>
      </c>
    </row>
    <row r="34" spans="1:19" x14ac:dyDescent="0.25">
      <c r="A34" s="70" t="s">
        <v>3215</v>
      </c>
      <c r="B34" s="61" t="s">
        <v>3222</v>
      </c>
      <c r="C34" s="72">
        <v>2</v>
      </c>
      <c r="D34" s="61" t="s">
        <v>3223</v>
      </c>
      <c r="E34" s="61" t="s">
        <v>3403</v>
      </c>
      <c r="F34" s="61" t="s">
        <v>3372</v>
      </c>
      <c r="G34" s="61"/>
      <c r="H34" s="61"/>
      <c r="I34" s="1" t="s">
        <v>920</v>
      </c>
      <c r="J34" s="61">
        <f>VLOOKUP(C34,'Points Table'!A$3:N$43,IF(I34="A Grade / Juniors",4,IF(I34="B Grade",7,IF(I34="C Grade",10,13))))</f>
        <v>450</v>
      </c>
      <c r="K34" s="61"/>
      <c r="L34" s="61" t="s">
        <v>204</v>
      </c>
      <c r="M34" s="62">
        <v>1.2334490740740741E-2</v>
      </c>
      <c r="N34" s="61"/>
      <c r="O34" s="61" t="s">
        <v>3224</v>
      </c>
      <c r="P34" s="61" t="s">
        <v>3225</v>
      </c>
      <c r="Q34" s="61" t="s">
        <v>3226</v>
      </c>
      <c r="R34" s="61"/>
      <c r="S34" s="63" t="s">
        <v>3227</v>
      </c>
    </row>
    <row r="35" spans="1:19" x14ac:dyDescent="0.25">
      <c r="A35" s="71" t="s">
        <v>3215</v>
      </c>
      <c r="B35" s="65" t="s">
        <v>3228</v>
      </c>
      <c r="C35" s="73">
        <v>3</v>
      </c>
      <c r="D35" s="65" t="s">
        <v>3229</v>
      </c>
      <c r="E35" s="65" t="s">
        <v>3404</v>
      </c>
      <c r="F35" s="65" t="s">
        <v>3372</v>
      </c>
      <c r="G35" s="65"/>
      <c r="H35" s="65"/>
      <c r="I35" s="1" t="s">
        <v>920</v>
      </c>
      <c r="J35" s="61">
        <f>VLOOKUP(C35,'Points Table'!A$3:N$43,IF(I35="A Grade / Juniors",4,IF(I35="B Grade",7,IF(I35="C Grade",10,13))))</f>
        <v>420</v>
      </c>
      <c r="K35" s="65"/>
      <c r="L35" s="65" t="s">
        <v>204</v>
      </c>
      <c r="M35" s="66">
        <v>1.2564814814814815E-2</v>
      </c>
      <c r="N35" s="65"/>
      <c r="O35" s="65" t="s">
        <v>3230</v>
      </c>
      <c r="P35" s="65" t="s">
        <v>3231</v>
      </c>
      <c r="Q35" s="65" t="s">
        <v>3232</v>
      </c>
      <c r="R35" s="65"/>
      <c r="S35" s="67" t="s">
        <v>3233</v>
      </c>
    </row>
    <row r="36" spans="1:19" x14ac:dyDescent="0.25">
      <c r="A36" s="70" t="s">
        <v>3215</v>
      </c>
      <c r="B36" s="61" t="s">
        <v>783</v>
      </c>
      <c r="C36" s="72">
        <v>4</v>
      </c>
      <c r="D36" s="61" t="s">
        <v>3234</v>
      </c>
      <c r="E36" s="61" t="s">
        <v>1851</v>
      </c>
      <c r="F36" s="61" t="s">
        <v>3372</v>
      </c>
      <c r="G36" s="61"/>
      <c r="H36" s="61"/>
      <c r="I36" s="1" t="s">
        <v>920</v>
      </c>
      <c r="J36" s="61">
        <f>VLOOKUP(C36,'Points Table'!A$3:N$43,IF(I36="A Grade / Juniors",4,IF(I36="B Grade",7,IF(I36="C Grade",10,13))))</f>
        <v>400</v>
      </c>
      <c r="K36" s="61"/>
      <c r="L36" s="61" t="s">
        <v>184</v>
      </c>
      <c r="M36" s="62">
        <v>1.3407407407407408E-2</v>
      </c>
      <c r="N36" s="61"/>
      <c r="O36" s="61" t="s">
        <v>3235</v>
      </c>
      <c r="P36" s="61"/>
      <c r="Q36" s="61"/>
      <c r="R36" s="61"/>
      <c r="S36" s="63" t="s">
        <v>3236</v>
      </c>
    </row>
    <row r="37" spans="1:19" x14ac:dyDescent="0.25">
      <c r="A37" s="71" t="s">
        <v>3215</v>
      </c>
      <c r="B37" s="65" t="s">
        <v>3237</v>
      </c>
      <c r="C37" s="73">
        <v>5</v>
      </c>
      <c r="D37" s="65" t="s">
        <v>3238</v>
      </c>
      <c r="E37" s="65" t="s">
        <v>3405</v>
      </c>
      <c r="F37" s="65" t="s">
        <v>3372</v>
      </c>
      <c r="G37" s="65"/>
      <c r="H37" s="65"/>
      <c r="I37" s="1" t="s">
        <v>920</v>
      </c>
      <c r="J37" s="61">
        <f>VLOOKUP(C37,'Points Table'!A$3:N$43,IF(I37="A Grade / Juniors",4,IF(I37="B Grade",7,IF(I37="C Grade",10,13))))</f>
        <v>390</v>
      </c>
      <c r="K37" s="65"/>
      <c r="L37" s="65" t="s">
        <v>224</v>
      </c>
      <c r="M37" s="66">
        <v>1.3625E-2</v>
      </c>
      <c r="N37" s="65"/>
      <c r="O37" s="65"/>
      <c r="P37" s="65"/>
      <c r="Q37" s="65"/>
      <c r="R37" s="65"/>
      <c r="S37" s="67" t="s">
        <v>3101</v>
      </c>
    </row>
    <row r="38" spans="1:19" x14ac:dyDescent="0.25">
      <c r="A38" s="68" t="s">
        <v>3239</v>
      </c>
      <c r="B38" s="65" t="s">
        <v>3240</v>
      </c>
      <c r="C38" s="73">
        <v>1</v>
      </c>
      <c r="D38" s="65" t="s">
        <v>3241</v>
      </c>
      <c r="E38" s="65" t="s">
        <v>3406</v>
      </c>
      <c r="F38" s="65" t="s">
        <v>3373</v>
      </c>
      <c r="G38" s="65"/>
      <c r="H38" s="65"/>
      <c r="I38" s="1" t="s">
        <v>920</v>
      </c>
      <c r="J38" s="61">
        <f>VLOOKUP(C38,'Points Table'!A$3:N$43,IF(I38="A Grade / Juniors",4,IF(I38="B Grade",7,IF(I38="C Grade",10,13))))</f>
        <v>500</v>
      </c>
      <c r="K38" s="65"/>
      <c r="L38" s="65" t="s">
        <v>224</v>
      </c>
      <c r="M38" s="66">
        <v>1.6938657407407406E-2</v>
      </c>
      <c r="N38" s="65"/>
      <c r="O38" s="65"/>
      <c r="P38" s="65"/>
      <c r="Q38" s="65"/>
      <c r="R38" s="65"/>
      <c r="S38" s="67" t="s">
        <v>3242</v>
      </c>
    </row>
    <row r="39" spans="1:19" x14ac:dyDescent="0.25">
      <c r="A39" s="69" t="s">
        <v>3239</v>
      </c>
      <c r="B39" s="61" t="s">
        <v>3243</v>
      </c>
      <c r="C39" s="72">
        <v>2</v>
      </c>
      <c r="D39" s="61" t="s">
        <v>3244</v>
      </c>
      <c r="E39" s="61" t="s">
        <v>825</v>
      </c>
      <c r="F39" s="61" t="s">
        <v>3373</v>
      </c>
      <c r="G39" s="61"/>
      <c r="H39" s="61"/>
      <c r="I39" s="1" t="s">
        <v>920</v>
      </c>
      <c r="J39" s="61">
        <f>VLOOKUP(C39,'Points Table'!A$3:N$43,IF(I39="A Grade / Juniors",4,IF(I39="B Grade",7,IF(I39="C Grade",10,13))))</f>
        <v>450</v>
      </c>
      <c r="K39" s="61"/>
      <c r="L39" s="61" t="s">
        <v>224</v>
      </c>
      <c r="M39" s="62">
        <v>1.6946759259259259E-2</v>
      </c>
      <c r="N39" s="61"/>
      <c r="O39" s="61"/>
      <c r="P39" s="61"/>
      <c r="Q39" s="61"/>
      <c r="R39" s="61"/>
      <c r="S39" s="63" t="s">
        <v>3245</v>
      </c>
    </row>
    <row r="40" spans="1:19" x14ac:dyDescent="0.25">
      <c r="A40" s="68" t="s">
        <v>3246</v>
      </c>
      <c r="B40" s="65" t="s">
        <v>3247</v>
      </c>
      <c r="C40" s="73">
        <v>1</v>
      </c>
      <c r="D40" s="65" t="s">
        <v>3248</v>
      </c>
      <c r="E40" s="65" t="s">
        <v>824</v>
      </c>
      <c r="F40" s="65" t="s">
        <v>3374</v>
      </c>
      <c r="G40" s="65"/>
      <c r="H40" s="65"/>
      <c r="I40" s="1" t="s">
        <v>920</v>
      </c>
      <c r="J40" s="61">
        <f>VLOOKUP(C40,'Points Table'!A$3:N$43,IF(I40="A Grade / Juniors",4,IF(I40="B Grade",7,IF(I40="C Grade",10,13))))</f>
        <v>500</v>
      </c>
      <c r="K40" s="65"/>
      <c r="L40" s="65" t="s">
        <v>184</v>
      </c>
      <c r="M40" s="66">
        <v>1.6880787037037038E-2</v>
      </c>
      <c r="N40" s="65"/>
      <c r="O40" s="65" t="s">
        <v>3249</v>
      </c>
      <c r="P40" s="65"/>
      <c r="Q40" s="65"/>
      <c r="R40" s="65"/>
      <c r="S40" s="67" t="s">
        <v>3250</v>
      </c>
    </row>
    <row r="41" spans="1:19" x14ac:dyDescent="0.25">
      <c r="A41" s="60" t="s">
        <v>3251</v>
      </c>
      <c r="B41" s="61" t="s">
        <v>732</v>
      </c>
      <c r="C41" s="72">
        <v>1</v>
      </c>
      <c r="D41" s="61" t="s">
        <v>3252</v>
      </c>
      <c r="E41" s="61" t="s">
        <v>3407</v>
      </c>
      <c r="F41" s="61" t="s">
        <v>3375</v>
      </c>
      <c r="G41" s="61"/>
      <c r="H41" s="61"/>
      <c r="I41" s="1" t="s">
        <v>920</v>
      </c>
      <c r="J41" s="61">
        <f>VLOOKUP(C41,'Points Table'!A$3:N$43,IF(I41="A Grade / Juniors",4,IF(I41="B Grade",7,IF(I41="C Grade",10,13))))</f>
        <v>500</v>
      </c>
      <c r="K41" s="61"/>
      <c r="L41" s="61" t="s">
        <v>2901</v>
      </c>
      <c r="M41" s="62">
        <v>1.4699074074074074E-2</v>
      </c>
      <c r="N41" s="61"/>
      <c r="O41" s="61" t="s">
        <v>3253</v>
      </c>
      <c r="P41" s="61" t="s">
        <v>3254</v>
      </c>
      <c r="Q41" s="61"/>
      <c r="R41" s="61"/>
      <c r="S41" s="63" t="s">
        <v>3255</v>
      </c>
    </row>
    <row r="42" spans="1:19" x14ac:dyDescent="0.25">
      <c r="A42" s="64" t="s">
        <v>3251</v>
      </c>
      <c r="B42" s="65" t="s">
        <v>687</v>
      </c>
      <c r="C42" s="73">
        <v>2</v>
      </c>
      <c r="D42" s="65" t="s">
        <v>3256</v>
      </c>
      <c r="E42" s="65" t="s">
        <v>1896</v>
      </c>
      <c r="F42" s="65" t="s">
        <v>3375</v>
      </c>
      <c r="G42" s="65"/>
      <c r="H42" s="65"/>
      <c r="I42" s="1" t="s">
        <v>920</v>
      </c>
      <c r="J42" s="61">
        <f>VLOOKUP(C42,'Points Table'!A$3:N$43,IF(I42="A Grade / Juniors",4,IF(I42="B Grade",7,IF(I42="C Grade",10,13))))</f>
        <v>450</v>
      </c>
      <c r="K42" s="65"/>
      <c r="L42" s="65" t="s">
        <v>2901</v>
      </c>
      <c r="M42" s="66">
        <v>1.5877314814814816E-2</v>
      </c>
      <c r="N42" s="65"/>
      <c r="O42" s="65" t="s">
        <v>3257</v>
      </c>
      <c r="P42" s="65" t="s">
        <v>3258</v>
      </c>
      <c r="Q42" s="65"/>
      <c r="R42" s="65"/>
      <c r="S42" s="67" t="s">
        <v>3259</v>
      </c>
    </row>
    <row r="43" spans="1:19" x14ac:dyDescent="0.25">
      <c r="A43" s="60" t="s">
        <v>3251</v>
      </c>
      <c r="B43" s="61" t="s">
        <v>695</v>
      </c>
      <c r="C43" s="72">
        <v>3</v>
      </c>
      <c r="D43" s="61" t="s">
        <v>3260</v>
      </c>
      <c r="E43" s="61" t="s">
        <v>3408</v>
      </c>
      <c r="F43" s="61" t="s">
        <v>3375</v>
      </c>
      <c r="G43" s="61"/>
      <c r="H43" s="61"/>
      <c r="I43" s="1" t="s">
        <v>920</v>
      </c>
      <c r="J43" s="61">
        <f>VLOOKUP(C43,'Points Table'!A$3:N$43,IF(I43="A Grade / Juniors",4,IF(I43="B Grade",7,IF(I43="C Grade",10,13))))</f>
        <v>420</v>
      </c>
      <c r="K43" s="61"/>
      <c r="L43" s="61" t="s">
        <v>2901</v>
      </c>
      <c r="M43" s="62">
        <v>1.5495370370370371E-2</v>
      </c>
      <c r="N43" s="61"/>
      <c r="O43" s="61" t="s">
        <v>3261</v>
      </c>
      <c r="P43" s="61" t="s">
        <v>2938</v>
      </c>
      <c r="Q43" s="61"/>
      <c r="R43" s="61"/>
      <c r="S43" s="63" t="s">
        <v>3262</v>
      </c>
    </row>
    <row r="44" spans="1:19" x14ac:dyDescent="0.25">
      <c r="A44" s="64" t="s">
        <v>3251</v>
      </c>
      <c r="B44" s="65" t="s">
        <v>718</v>
      </c>
      <c r="C44" s="73">
        <v>4</v>
      </c>
      <c r="D44" s="65" t="s">
        <v>3263</v>
      </c>
      <c r="E44" s="65" t="s">
        <v>3409</v>
      </c>
      <c r="F44" s="65" t="s">
        <v>3375</v>
      </c>
      <c r="G44" s="65"/>
      <c r="H44" s="65"/>
      <c r="I44" s="1" t="s">
        <v>920</v>
      </c>
      <c r="J44" s="61">
        <f>VLOOKUP(C44,'Points Table'!A$3:N$43,IF(I44="A Grade / Juniors",4,IF(I44="B Grade",7,IF(I44="C Grade",10,13))))</f>
        <v>400</v>
      </c>
      <c r="K44" s="65"/>
      <c r="L44" s="65" t="s">
        <v>2901</v>
      </c>
      <c r="M44" s="66">
        <v>1.6089120370370372E-2</v>
      </c>
      <c r="N44" s="65"/>
      <c r="O44" s="65" t="s">
        <v>3264</v>
      </c>
      <c r="P44" s="65" t="s">
        <v>3265</v>
      </c>
      <c r="Q44" s="65"/>
      <c r="R44" s="65"/>
      <c r="S44" s="67" t="s">
        <v>3266</v>
      </c>
    </row>
    <row r="45" spans="1:19" x14ac:dyDescent="0.25">
      <c r="A45" s="60" t="s">
        <v>3251</v>
      </c>
      <c r="B45" s="61" t="s">
        <v>670</v>
      </c>
      <c r="C45" s="72">
        <v>5</v>
      </c>
      <c r="D45" s="61" t="s">
        <v>3267</v>
      </c>
      <c r="E45" s="61" t="s">
        <v>904</v>
      </c>
      <c r="F45" s="61" t="s">
        <v>3375</v>
      </c>
      <c r="G45" s="61"/>
      <c r="H45" s="61"/>
      <c r="I45" s="1" t="s">
        <v>920</v>
      </c>
      <c r="J45" s="61">
        <f>VLOOKUP(C45,'Points Table'!A$3:N$43,IF(I45="A Grade / Juniors",4,IF(I45="B Grade",7,IF(I45="C Grade",10,13))))</f>
        <v>390</v>
      </c>
      <c r="K45" s="61"/>
      <c r="L45" s="61" t="s">
        <v>2901</v>
      </c>
      <c r="M45" s="62">
        <v>1.7356481481481483E-2</v>
      </c>
      <c r="N45" s="61"/>
      <c r="O45" s="61" t="s">
        <v>3268</v>
      </c>
      <c r="P45" s="61" t="s">
        <v>3269</v>
      </c>
      <c r="Q45" s="61"/>
      <c r="R45" s="61"/>
      <c r="S45" s="63" t="s">
        <v>3270</v>
      </c>
    </row>
    <row r="46" spans="1:19" x14ac:dyDescent="0.25">
      <c r="A46" s="64" t="s">
        <v>3271</v>
      </c>
      <c r="B46" s="65" t="s">
        <v>643</v>
      </c>
      <c r="C46" s="73">
        <v>1</v>
      </c>
      <c r="D46" s="65" t="s">
        <v>3272</v>
      </c>
      <c r="E46" s="65" t="s">
        <v>2866</v>
      </c>
      <c r="F46" s="65" t="s">
        <v>3376</v>
      </c>
      <c r="G46" s="65"/>
      <c r="H46" s="65"/>
      <c r="I46" s="1" t="s">
        <v>36</v>
      </c>
      <c r="J46" s="61">
        <f>VLOOKUP(C46,'Points Table'!A$3:N$43,IF(I46="A Grade / Juniors",4,IF(I46="B Grade",7,IF(I46="C Grade",10,13))))</f>
        <v>400</v>
      </c>
      <c r="K46" s="65"/>
      <c r="L46" s="65" t="s">
        <v>184</v>
      </c>
      <c r="M46" s="66">
        <v>1.7162037037037038E-2</v>
      </c>
      <c r="N46" s="65"/>
      <c r="O46" s="65" t="s">
        <v>3273</v>
      </c>
      <c r="P46" s="65"/>
      <c r="Q46" s="65"/>
      <c r="R46" s="65"/>
      <c r="S46" s="67" t="s">
        <v>3274</v>
      </c>
    </row>
    <row r="47" spans="1:19" x14ac:dyDescent="0.25">
      <c r="A47" s="60" t="s">
        <v>3271</v>
      </c>
      <c r="B47" s="61" t="s">
        <v>559</v>
      </c>
      <c r="C47" s="72">
        <v>2</v>
      </c>
      <c r="D47" s="61" t="s">
        <v>3275</v>
      </c>
      <c r="E47" s="61" t="s">
        <v>3410</v>
      </c>
      <c r="F47" s="61" t="s">
        <v>3376</v>
      </c>
      <c r="G47" s="61"/>
      <c r="H47" s="61"/>
      <c r="I47" s="1" t="s">
        <v>36</v>
      </c>
      <c r="J47" s="61">
        <f>VLOOKUP(C47,'Points Table'!A$3:N$43,IF(I47="A Grade / Juniors",4,IF(I47="B Grade",7,IF(I47="C Grade",10,13))))</f>
        <v>360</v>
      </c>
      <c r="K47" s="61"/>
      <c r="L47" s="61" t="s">
        <v>184</v>
      </c>
      <c r="M47" s="62">
        <v>1.8780092592592591E-2</v>
      </c>
      <c r="N47" s="61"/>
      <c r="O47" s="61" t="s">
        <v>3276</v>
      </c>
      <c r="P47" s="61"/>
      <c r="Q47" s="61"/>
      <c r="R47" s="61"/>
      <c r="S47" s="63" t="s">
        <v>3277</v>
      </c>
    </row>
    <row r="48" spans="1:19" x14ac:dyDescent="0.25">
      <c r="A48" s="64" t="s">
        <v>3271</v>
      </c>
      <c r="B48" s="65" t="s">
        <v>446</v>
      </c>
      <c r="C48" s="73">
        <v>3</v>
      </c>
      <c r="D48" s="65" t="s">
        <v>3278</v>
      </c>
      <c r="E48" s="65" t="s">
        <v>3411</v>
      </c>
      <c r="F48" s="65" t="s">
        <v>3376</v>
      </c>
      <c r="G48" s="65"/>
      <c r="H48" s="65"/>
      <c r="I48" s="1" t="s">
        <v>36</v>
      </c>
      <c r="J48" s="61">
        <f>VLOOKUP(C48,'Points Table'!A$3:N$43,IF(I48="A Grade / Juniors",4,IF(I48="B Grade",7,IF(I48="C Grade",10,13))))</f>
        <v>336</v>
      </c>
      <c r="K48" s="65"/>
      <c r="L48" s="65" t="s">
        <v>184</v>
      </c>
      <c r="M48" s="66">
        <v>2.1585648148148149E-2</v>
      </c>
      <c r="N48" s="65"/>
      <c r="O48" s="65" t="s">
        <v>3279</v>
      </c>
      <c r="P48" s="65"/>
      <c r="Q48" s="65"/>
      <c r="R48" s="65"/>
      <c r="S48" s="67" t="s">
        <v>3280</v>
      </c>
    </row>
    <row r="49" spans="1:19" x14ac:dyDescent="0.25">
      <c r="A49" s="60" t="s">
        <v>3281</v>
      </c>
      <c r="B49" s="61" t="s">
        <v>295</v>
      </c>
      <c r="C49" s="72">
        <v>1</v>
      </c>
      <c r="D49" s="61" t="s">
        <v>3282</v>
      </c>
      <c r="E49" s="61" t="s">
        <v>1899</v>
      </c>
      <c r="F49" s="61" t="s">
        <v>3377</v>
      </c>
      <c r="G49" s="61"/>
      <c r="H49" s="61"/>
      <c r="I49" s="1" t="s">
        <v>38</v>
      </c>
      <c r="J49" s="61">
        <f>VLOOKUP(C49,'Points Table'!A$3:N$43,IF(I49="A Grade / Juniors",4,IF(I49="B Grade",7,IF(I49="C Grade",10,13))))</f>
        <v>350</v>
      </c>
      <c r="K49" s="61"/>
      <c r="L49" s="61" t="s">
        <v>224</v>
      </c>
      <c r="M49" s="62">
        <v>2.4087962962962964E-2</v>
      </c>
      <c r="N49" s="61"/>
      <c r="O49" s="61"/>
      <c r="P49" s="61"/>
      <c r="Q49" s="61"/>
      <c r="R49" s="61"/>
      <c r="S49" s="63" t="s">
        <v>3283</v>
      </c>
    </row>
    <row r="50" spans="1:19" x14ac:dyDescent="0.25">
      <c r="A50" s="60" t="s">
        <v>3284</v>
      </c>
      <c r="B50" s="61" t="s">
        <v>127</v>
      </c>
      <c r="C50" s="72">
        <v>1</v>
      </c>
      <c r="D50" s="61" t="s">
        <v>3285</v>
      </c>
      <c r="E50" s="61" t="s">
        <v>3412</v>
      </c>
      <c r="F50" s="61" t="s">
        <v>3378</v>
      </c>
      <c r="G50" s="61"/>
      <c r="H50" s="61"/>
      <c r="I50" s="1" t="s">
        <v>920</v>
      </c>
      <c r="J50" s="61">
        <f>VLOOKUP(C50,'Points Table'!A$3:N$43,IF(I50="A Grade / Juniors",4,IF(I50="B Grade",7,IF(I50="C Grade",10,13))))</f>
        <v>500</v>
      </c>
      <c r="K50" s="61"/>
      <c r="L50" s="61" t="s">
        <v>243</v>
      </c>
      <c r="M50" s="62">
        <v>1.1815972222222223E-2</v>
      </c>
      <c r="N50" s="61"/>
      <c r="O50" s="61" t="s">
        <v>3286</v>
      </c>
      <c r="P50" s="61" t="s">
        <v>3287</v>
      </c>
      <c r="Q50" s="61" t="s">
        <v>3288</v>
      </c>
      <c r="R50" s="61" t="s">
        <v>3289</v>
      </c>
      <c r="S50" s="63" t="s">
        <v>3290</v>
      </c>
    </row>
    <row r="51" spans="1:19" x14ac:dyDescent="0.25">
      <c r="A51" s="64" t="s">
        <v>3284</v>
      </c>
      <c r="B51" s="65" t="s">
        <v>747</v>
      </c>
      <c r="C51" s="73">
        <v>2</v>
      </c>
      <c r="D51" s="65" t="s">
        <v>3291</v>
      </c>
      <c r="E51" s="65" t="s">
        <v>1860</v>
      </c>
      <c r="F51" s="65" t="s">
        <v>3378</v>
      </c>
      <c r="G51" s="65"/>
      <c r="H51" s="65"/>
      <c r="I51" s="1" t="s">
        <v>920</v>
      </c>
      <c r="J51" s="61">
        <f>VLOOKUP(C51,'Points Table'!A$3:N$43,IF(I51="A Grade / Juniors",4,IF(I51="B Grade",7,IF(I51="C Grade",10,13))))</f>
        <v>450</v>
      </c>
      <c r="K51" s="65"/>
      <c r="L51" s="65" t="s">
        <v>243</v>
      </c>
      <c r="M51" s="66">
        <v>1.1853009259259259E-2</v>
      </c>
      <c r="N51" s="65"/>
      <c r="O51" s="65" t="s">
        <v>3292</v>
      </c>
      <c r="P51" s="65" t="s">
        <v>3293</v>
      </c>
      <c r="Q51" s="65" t="s">
        <v>3294</v>
      </c>
      <c r="R51" s="65" t="s">
        <v>3295</v>
      </c>
      <c r="S51" s="67" t="s">
        <v>3296</v>
      </c>
    </row>
    <row r="52" spans="1:19" x14ac:dyDescent="0.25">
      <c r="A52" s="60" t="s">
        <v>3284</v>
      </c>
      <c r="B52" s="61" t="s">
        <v>3297</v>
      </c>
      <c r="C52" s="72">
        <v>3</v>
      </c>
      <c r="D52" s="61" t="s">
        <v>3298</v>
      </c>
      <c r="E52" s="61" t="s">
        <v>836</v>
      </c>
      <c r="F52" s="61" t="s">
        <v>3378</v>
      </c>
      <c r="G52" s="61"/>
      <c r="H52" s="61"/>
      <c r="I52" s="1" t="s">
        <v>920</v>
      </c>
      <c r="J52" s="61">
        <f>VLOOKUP(C52,'Points Table'!A$3:N$43,IF(I52="A Grade / Juniors",4,IF(I52="B Grade",7,IF(I52="C Grade",10,13))))</f>
        <v>420</v>
      </c>
      <c r="K52" s="61"/>
      <c r="L52" s="61" t="s">
        <v>243</v>
      </c>
      <c r="M52" s="62">
        <v>1.2009259259259259E-2</v>
      </c>
      <c r="N52" s="61"/>
      <c r="O52" s="61" t="s">
        <v>3299</v>
      </c>
      <c r="P52" s="61" t="s">
        <v>3300</v>
      </c>
      <c r="Q52" s="61" t="s">
        <v>3301</v>
      </c>
      <c r="R52" s="61" t="s">
        <v>3302</v>
      </c>
      <c r="S52" s="63" t="s">
        <v>3303</v>
      </c>
    </row>
    <row r="53" spans="1:19" x14ac:dyDescent="0.25">
      <c r="A53" s="64" t="s">
        <v>3284</v>
      </c>
      <c r="B53" s="65" t="s">
        <v>133</v>
      </c>
      <c r="C53" s="73">
        <v>4</v>
      </c>
      <c r="D53" s="65" t="s">
        <v>3304</v>
      </c>
      <c r="E53" s="65" t="s">
        <v>1869</v>
      </c>
      <c r="F53" s="65" t="s">
        <v>3378</v>
      </c>
      <c r="G53" s="65"/>
      <c r="H53" s="65"/>
      <c r="I53" s="1" t="s">
        <v>920</v>
      </c>
      <c r="J53" s="61">
        <f>VLOOKUP(C53,'Points Table'!A$3:N$43,IF(I53="A Grade / Juniors",4,IF(I53="B Grade",7,IF(I53="C Grade",10,13))))</f>
        <v>400</v>
      </c>
      <c r="K53" s="65"/>
      <c r="L53" s="65" t="s">
        <v>243</v>
      </c>
      <c r="M53" s="66">
        <v>1.3472222222222222E-2</v>
      </c>
      <c r="N53" s="65"/>
      <c r="O53" s="65" t="s">
        <v>3305</v>
      </c>
      <c r="P53" s="65" t="s">
        <v>3306</v>
      </c>
      <c r="Q53" s="65" t="s">
        <v>3307</v>
      </c>
      <c r="R53" s="65" t="s">
        <v>3308</v>
      </c>
      <c r="S53" s="67" t="s">
        <v>3309</v>
      </c>
    </row>
    <row r="54" spans="1:19" x14ac:dyDescent="0.25">
      <c r="A54" s="60" t="s">
        <v>3284</v>
      </c>
      <c r="B54" s="61" t="s">
        <v>234</v>
      </c>
      <c r="C54" s="72">
        <v>5</v>
      </c>
      <c r="D54" s="61" t="s">
        <v>3310</v>
      </c>
      <c r="E54" s="61" t="s">
        <v>838</v>
      </c>
      <c r="F54" s="61" t="s">
        <v>3378</v>
      </c>
      <c r="G54" s="61"/>
      <c r="H54" s="61"/>
      <c r="I54" s="1" t="s">
        <v>920</v>
      </c>
      <c r="J54" s="61">
        <f>VLOOKUP(C54,'Points Table'!A$3:N$43,IF(I54="A Grade / Juniors",4,IF(I54="B Grade",7,IF(I54="C Grade",10,13))))</f>
        <v>390</v>
      </c>
      <c r="K54" s="61"/>
      <c r="L54" s="61" t="s">
        <v>243</v>
      </c>
      <c r="M54" s="62">
        <v>1.4133101851851852E-2</v>
      </c>
      <c r="N54" s="61"/>
      <c r="O54" s="61" t="s">
        <v>3311</v>
      </c>
      <c r="P54" s="61" t="s">
        <v>3312</v>
      </c>
      <c r="Q54" s="61" t="s">
        <v>3313</v>
      </c>
      <c r="R54" s="61" t="s">
        <v>3314</v>
      </c>
      <c r="S54" s="63" t="s">
        <v>3315</v>
      </c>
    </row>
    <row r="55" spans="1:19" x14ac:dyDescent="0.25">
      <c r="A55" s="64" t="s">
        <v>3284</v>
      </c>
      <c r="B55" s="65" t="s">
        <v>145</v>
      </c>
      <c r="C55" s="73">
        <v>6</v>
      </c>
      <c r="D55" s="65" t="s">
        <v>3316</v>
      </c>
      <c r="E55" s="65" t="s">
        <v>841</v>
      </c>
      <c r="F55" s="65" t="s">
        <v>3378</v>
      </c>
      <c r="G55" s="65"/>
      <c r="H55" s="65"/>
      <c r="I55" s="1" t="s">
        <v>920</v>
      </c>
      <c r="J55" s="61">
        <f>VLOOKUP(C55,'Points Table'!A$3:N$43,IF(I55="A Grade / Juniors",4,IF(I55="B Grade",7,IF(I55="C Grade",10,13))))</f>
        <v>380</v>
      </c>
      <c r="K55" s="65"/>
      <c r="L55" s="65" t="s">
        <v>243</v>
      </c>
      <c r="M55" s="66">
        <v>1.4043981481481482E-2</v>
      </c>
      <c r="N55" s="65"/>
      <c r="O55" s="65" t="s">
        <v>3317</v>
      </c>
      <c r="P55" s="65" t="s">
        <v>3318</v>
      </c>
      <c r="Q55" s="65" t="s">
        <v>3319</v>
      </c>
      <c r="R55" s="65" t="s">
        <v>3190</v>
      </c>
      <c r="S55" s="67" t="s">
        <v>3320</v>
      </c>
    </row>
    <row r="56" spans="1:19" x14ac:dyDescent="0.25">
      <c r="A56" s="60" t="s">
        <v>3284</v>
      </c>
      <c r="B56" s="61" t="s">
        <v>204</v>
      </c>
      <c r="C56" s="72">
        <v>7</v>
      </c>
      <c r="D56" s="61" t="s">
        <v>3321</v>
      </c>
      <c r="E56" s="61" t="s">
        <v>2860</v>
      </c>
      <c r="F56" s="61" t="s">
        <v>3378</v>
      </c>
      <c r="G56" s="61"/>
      <c r="H56" s="61"/>
      <c r="I56" s="1" t="s">
        <v>920</v>
      </c>
      <c r="J56" s="61">
        <f>VLOOKUP(C56,'Points Table'!A$3:N$43,IF(I56="A Grade / Juniors",4,IF(I56="B Grade",7,IF(I56="C Grade",10,13))))</f>
        <v>370</v>
      </c>
      <c r="K56" s="61"/>
      <c r="L56" s="61" t="s">
        <v>243</v>
      </c>
      <c r="M56" s="62">
        <v>1.4238425925925925E-2</v>
      </c>
      <c r="N56" s="61"/>
      <c r="O56" s="61" t="s">
        <v>3322</v>
      </c>
      <c r="P56" s="61" t="s">
        <v>3323</v>
      </c>
      <c r="Q56" s="61" t="s">
        <v>3324</v>
      </c>
      <c r="R56" s="61" t="s">
        <v>3325</v>
      </c>
      <c r="S56" s="63" t="s">
        <v>3326</v>
      </c>
    </row>
    <row r="57" spans="1:19" x14ac:dyDescent="0.25">
      <c r="A57" s="64" t="s">
        <v>3284</v>
      </c>
      <c r="B57" s="65" t="s">
        <v>740</v>
      </c>
      <c r="C57" s="73">
        <v>8</v>
      </c>
      <c r="D57" s="65" t="s">
        <v>3327</v>
      </c>
      <c r="E57" s="65" t="s">
        <v>1863</v>
      </c>
      <c r="F57" s="65" t="s">
        <v>3378</v>
      </c>
      <c r="G57" s="65"/>
      <c r="H57" s="65"/>
      <c r="I57" s="1" t="s">
        <v>920</v>
      </c>
      <c r="J57" s="61">
        <f>VLOOKUP(C57,'Points Table'!A$3:N$43,IF(I57="A Grade / Juniors",4,IF(I57="B Grade",7,IF(I57="C Grade",10,13))))</f>
        <v>360</v>
      </c>
      <c r="K57" s="65"/>
      <c r="L57" s="65" t="s">
        <v>243</v>
      </c>
      <c r="M57" s="66">
        <v>1.3922453703703704E-2</v>
      </c>
      <c r="N57" s="65"/>
      <c r="O57" s="65" t="s">
        <v>3328</v>
      </c>
      <c r="P57" s="65" t="s">
        <v>3329</v>
      </c>
      <c r="Q57" s="65" t="s">
        <v>2924</v>
      </c>
      <c r="R57" s="65" t="s">
        <v>3330</v>
      </c>
      <c r="S57" s="67" t="s">
        <v>3331</v>
      </c>
    </row>
    <row r="58" spans="1:19" x14ac:dyDescent="0.25">
      <c r="A58" s="60" t="s">
        <v>3284</v>
      </c>
      <c r="B58" s="61" t="s">
        <v>163</v>
      </c>
      <c r="C58" s="72">
        <v>9</v>
      </c>
      <c r="D58" s="61" t="s">
        <v>3332</v>
      </c>
      <c r="E58" s="61" t="s">
        <v>845</v>
      </c>
      <c r="F58" s="61" t="s">
        <v>3378</v>
      </c>
      <c r="G58" s="61"/>
      <c r="H58" s="61"/>
      <c r="I58" s="1" t="s">
        <v>920</v>
      </c>
      <c r="J58" s="61">
        <f>VLOOKUP(C58,'Points Table'!A$3:N$43,IF(I58="A Grade / Juniors",4,IF(I58="B Grade",7,IF(I58="C Grade",10,13))))</f>
        <v>350</v>
      </c>
      <c r="K58" s="61"/>
      <c r="L58" s="61" t="s">
        <v>243</v>
      </c>
      <c r="M58" s="62">
        <v>1.3231481481481481E-2</v>
      </c>
      <c r="N58" s="61"/>
      <c r="O58" s="61" t="s">
        <v>3333</v>
      </c>
      <c r="P58" s="61" t="s">
        <v>3334</v>
      </c>
      <c r="Q58" s="61" t="s">
        <v>3335</v>
      </c>
      <c r="R58" s="61" t="s">
        <v>3336</v>
      </c>
      <c r="S58" s="63" t="s">
        <v>3337</v>
      </c>
    </row>
    <row r="59" spans="1:19" x14ac:dyDescent="0.25">
      <c r="A59" s="64" t="s">
        <v>3284</v>
      </c>
      <c r="B59" s="65" t="s">
        <v>791</v>
      </c>
      <c r="C59" s="73">
        <v>10</v>
      </c>
      <c r="D59" s="65" t="s">
        <v>3338</v>
      </c>
      <c r="E59" s="65" t="s">
        <v>2838</v>
      </c>
      <c r="F59" s="65" t="s">
        <v>3378</v>
      </c>
      <c r="G59" s="65"/>
      <c r="H59" s="65"/>
      <c r="I59" s="1" t="s">
        <v>920</v>
      </c>
      <c r="J59" s="61">
        <f>VLOOKUP(C59,'Points Table'!A$3:N$43,IF(I59="A Grade / Juniors",4,IF(I59="B Grade",7,IF(I59="C Grade",10,13))))</f>
        <v>340</v>
      </c>
      <c r="K59" s="65"/>
      <c r="L59" s="65" t="s">
        <v>243</v>
      </c>
      <c r="M59" s="66">
        <v>1.376388888888889E-2</v>
      </c>
      <c r="N59" s="65"/>
      <c r="O59" s="65" t="s">
        <v>3339</v>
      </c>
      <c r="P59" s="65" t="s">
        <v>3340</v>
      </c>
      <c r="Q59" s="65" t="s">
        <v>3341</v>
      </c>
      <c r="R59" s="65" t="s">
        <v>3342</v>
      </c>
      <c r="S59" s="67" t="s">
        <v>3343</v>
      </c>
    </row>
    <row r="60" spans="1:19" x14ac:dyDescent="0.25">
      <c r="A60" s="60" t="s">
        <v>3284</v>
      </c>
      <c r="B60" s="61" t="s">
        <v>224</v>
      </c>
      <c r="C60" s="72">
        <v>11</v>
      </c>
      <c r="D60" s="61" t="s">
        <v>3344</v>
      </c>
      <c r="E60" s="61" t="s">
        <v>3413</v>
      </c>
      <c r="F60" s="61" t="s">
        <v>3378</v>
      </c>
      <c r="G60" s="61"/>
      <c r="H60" s="61"/>
      <c r="I60" s="1" t="s">
        <v>920</v>
      </c>
      <c r="J60" s="61">
        <f>VLOOKUP(C60,'Points Table'!A$3:N$43,IF(I60="A Grade / Juniors",4,IF(I60="B Grade",7,IF(I60="C Grade",10,13))))</f>
        <v>330</v>
      </c>
      <c r="K60" s="61"/>
      <c r="L60" s="61" t="s">
        <v>204</v>
      </c>
      <c r="M60" s="62">
        <v>1.3518518518518518E-2</v>
      </c>
      <c r="N60" s="61"/>
      <c r="O60" s="61" t="s">
        <v>3345</v>
      </c>
      <c r="P60" s="61" t="s">
        <v>3346</v>
      </c>
      <c r="Q60" s="61" t="s">
        <v>3347</v>
      </c>
      <c r="R60" s="61"/>
      <c r="S60" s="63" t="s">
        <v>3348</v>
      </c>
    </row>
    <row r="61" spans="1:19" x14ac:dyDescent="0.25">
      <c r="A61" s="64" t="s">
        <v>3284</v>
      </c>
      <c r="B61" s="65" t="s">
        <v>184</v>
      </c>
      <c r="C61" s="73">
        <v>12</v>
      </c>
      <c r="D61" s="65" t="s">
        <v>3349</v>
      </c>
      <c r="E61" s="65" t="s">
        <v>846</v>
      </c>
      <c r="F61" s="65" t="s">
        <v>3378</v>
      </c>
      <c r="G61" s="65"/>
      <c r="H61" s="65"/>
      <c r="I61" s="1" t="s">
        <v>920</v>
      </c>
      <c r="J61" s="61">
        <f>VLOOKUP(C61,'Points Table'!A$3:N$43,IF(I61="A Grade / Juniors",4,IF(I61="B Grade",7,IF(I61="C Grade",10,13))))</f>
        <v>320</v>
      </c>
      <c r="K61" s="65"/>
      <c r="L61" s="65" t="s">
        <v>204</v>
      </c>
      <c r="M61" s="66">
        <v>1.2314814814814815E-2</v>
      </c>
      <c r="N61" s="65"/>
      <c r="O61" s="65" t="s">
        <v>3350</v>
      </c>
      <c r="P61" s="65" t="s">
        <v>3351</v>
      </c>
      <c r="Q61" s="65" t="s">
        <v>3352</v>
      </c>
      <c r="R61" s="65"/>
      <c r="S61" s="67" t="s">
        <v>3353</v>
      </c>
    </row>
    <row r="62" spans="1:19" x14ac:dyDescent="0.25">
      <c r="A62" s="60" t="s">
        <v>3284</v>
      </c>
      <c r="B62" s="61" t="s">
        <v>81</v>
      </c>
      <c r="C62" s="72">
        <v>13</v>
      </c>
      <c r="D62" s="61" t="s">
        <v>3354</v>
      </c>
      <c r="E62" s="61" t="s">
        <v>839</v>
      </c>
      <c r="F62" s="61" t="s">
        <v>3378</v>
      </c>
      <c r="G62" s="61"/>
      <c r="H62" s="61"/>
      <c r="I62" s="1" t="s">
        <v>920</v>
      </c>
      <c r="J62" s="61">
        <f>VLOOKUP(C62,'Points Table'!A$3:N$43,IF(I62="A Grade / Juniors",4,IF(I62="B Grade",7,IF(I62="C Grade",10,13))))</f>
        <v>310</v>
      </c>
      <c r="K62" s="61"/>
      <c r="L62" s="61" t="s">
        <v>204</v>
      </c>
      <c r="M62" s="62">
        <v>1.4285879629629629E-2</v>
      </c>
      <c r="N62" s="61"/>
      <c r="O62" s="61" t="s">
        <v>3355</v>
      </c>
      <c r="P62" s="61" t="s">
        <v>3356</v>
      </c>
      <c r="Q62" s="61" t="s">
        <v>3357</v>
      </c>
      <c r="R62" s="61"/>
      <c r="S62" s="63" t="s">
        <v>3358</v>
      </c>
    </row>
    <row r="63" spans="1:19" x14ac:dyDescent="0.25">
      <c r="A63" s="64" t="s">
        <v>3284</v>
      </c>
      <c r="B63" s="65" t="s">
        <v>194</v>
      </c>
      <c r="C63" s="73">
        <v>14</v>
      </c>
      <c r="D63" s="65" t="s">
        <v>3359</v>
      </c>
      <c r="E63" s="65" t="s">
        <v>3414</v>
      </c>
      <c r="F63" s="65" t="s">
        <v>3378</v>
      </c>
      <c r="G63" s="65"/>
      <c r="H63" s="65"/>
      <c r="I63" s="1" t="s">
        <v>920</v>
      </c>
      <c r="J63" s="61">
        <f>VLOOKUP(C63,'Points Table'!A$3:N$43,IF(I63="A Grade / Juniors",4,IF(I63="B Grade",7,IF(I63="C Grade",10,13))))</f>
        <v>300</v>
      </c>
      <c r="K63" s="65"/>
      <c r="L63" s="65" t="s">
        <v>204</v>
      </c>
      <c r="M63" s="66">
        <v>1.4885416666666667E-2</v>
      </c>
      <c r="N63" s="65"/>
      <c r="O63" s="65" t="s">
        <v>3360</v>
      </c>
      <c r="P63" s="65" t="s">
        <v>3361</v>
      </c>
      <c r="Q63" s="65" t="s">
        <v>3362</v>
      </c>
      <c r="R63" s="65"/>
      <c r="S63" s="67" t="s">
        <v>3363</v>
      </c>
    </row>
    <row r="64" spans="1:19" x14ac:dyDescent="0.25">
      <c r="A64" s="60" t="s">
        <v>3284</v>
      </c>
      <c r="B64" s="61" t="s">
        <v>214</v>
      </c>
      <c r="C64" s="72">
        <v>15</v>
      </c>
      <c r="D64" s="61" t="s">
        <v>3364</v>
      </c>
      <c r="E64" s="61" t="s">
        <v>1862</v>
      </c>
      <c r="F64" s="61" t="s">
        <v>3378</v>
      </c>
      <c r="G64" s="61"/>
      <c r="H64" s="61"/>
      <c r="I64" s="1" t="s">
        <v>920</v>
      </c>
      <c r="J64" s="61">
        <f>VLOOKUP(C64,'Points Table'!A$3:N$43,IF(I64="A Grade / Juniors",4,IF(I64="B Grade",7,IF(I64="C Grade",10,13))))</f>
        <v>290</v>
      </c>
      <c r="K64" s="61"/>
      <c r="L64" s="61" t="s">
        <v>2901</v>
      </c>
      <c r="M64" s="62">
        <v>1.3826388888888888E-2</v>
      </c>
      <c r="N64" s="61"/>
      <c r="O64" s="61" t="s">
        <v>3365</v>
      </c>
      <c r="P64" s="61" t="s">
        <v>3080</v>
      </c>
      <c r="Q64" s="61"/>
      <c r="R64" s="61"/>
      <c r="S64" s="63" t="s">
        <v>3366</v>
      </c>
    </row>
    <row r="65" spans="1:19" x14ac:dyDescent="0.25">
      <c r="A65" s="64" t="s">
        <v>3284</v>
      </c>
      <c r="B65" s="65" t="s">
        <v>174</v>
      </c>
      <c r="C65" s="73">
        <v>16</v>
      </c>
      <c r="D65" s="65" t="s">
        <v>3367</v>
      </c>
      <c r="E65" s="65" t="s">
        <v>840</v>
      </c>
      <c r="F65" s="65" t="s">
        <v>3378</v>
      </c>
      <c r="G65" s="65"/>
      <c r="H65" s="65"/>
      <c r="I65" s="1" t="s">
        <v>920</v>
      </c>
      <c r="J65" s="61">
        <f>VLOOKUP(C65,'Points Table'!A$3:N$43,IF(I65="A Grade / Juniors",4,IF(I65="B Grade",7,IF(I65="C Grade",10,13))))</f>
        <v>280</v>
      </c>
      <c r="K65" s="65"/>
      <c r="L65" s="65" t="s">
        <v>224</v>
      </c>
      <c r="M65" s="66">
        <v>1.4230324074074074E-2</v>
      </c>
      <c r="N65" s="65"/>
      <c r="O65" s="65"/>
      <c r="P65" s="65"/>
      <c r="Q65" s="65"/>
      <c r="R65" s="65"/>
      <c r="S65" s="67" t="s">
        <v>3368</v>
      </c>
    </row>
    <row r="66" spans="1:19" x14ac:dyDescent="0.25">
      <c r="A66" s="64" t="s">
        <v>2890</v>
      </c>
      <c r="B66" s="65" t="s">
        <v>649</v>
      </c>
      <c r="C66" s="73">
        <v>1</v>
      </c>
      <c r="D66" s="65" t="s">
        <v>2891</v>
      </c>
      <c r="E66" s="65" t="s">
        <v>1866</v>
      </c>
      <c r="F66" s="65" t="s">
        <v>3379</v>
      </c>
      <c r="G66" s="65"/>
      <c r="H66" s="65"/>
      <c r="I66" s="1" t="s">
        <v>36</v>
      </c>
      <c r="J66" s="61">
        <f>VLOOKUP(C66,'Points Table'!A$3:N$43,IF(I66="A Grade / Juniors",4,IF(I66="B Grade",7,IF(I66="C Grade",10,13))))</f>
        <v>400</v>
      </c>
      <c r="K66" s="65"/>
      <c r="L66" s="65" t="s">
        <v>204</v>
      </c>
      <c r="M66" s="66">
        <v>1.4336805555555556E-2</v>
      </c>
      <c r="N66" s="65"/>
      <c r="O66" s="65" t="s">
        <v>2892</v>
      </c>
      <c r="P66" s="65" t="s">
        <v>2893</v>
      </c>
      <c r="Q66" s="65" t="s">
        <v>2894</v>
      </c>
      <c r="R66" s="65"/>
      <c r="S66" s="67" t="s">
        <v>2895</v>
      </c>
    </row>
    <row r="67" spans="1:19" x14ac:dyDescent="0.25">
      <c r="A67" s="60" t="s">
        <v>2890</v>
      </c>
      <c r="B67" s="61" t="s">
        <v>583</v>
      </c>
      <c r="C67" s="72">
        <v>2</v>
      </c>
      <c r="D67" s="61" t="s">
        <v>2896</v>
      </c>
      <c r="E67" s="61" t="s">
        <v>854</v>
      </c>
      <c r="F67" s="61" t="s">
        <v>3379</v>
      </c>
      <c r="G67" s="61"/>
      <c r="H67" s="61"/>
      <c r="I67" s="1" t="s">
        <v>36</v>
      </c>
      <c r="J67" s="61">
        <f>VLOOKUP(C67,'Points Table'!A$3:N$43,IF(I67="A Grade / Juniors",4,IF(I67="B Grade",7,IF(I67="C Grade",10,13))))</f>
        <v>360</v>
      </c>
      <c r="K67" s="61"/>
      <c r="L67" s="61" t="s">
        <v>204</v>
      </c>
      <c r="M67" s="62">
        <v>1.3959490740740741E-2</v>
      </c>
      <c r="N67" s="61"/>
      <c r="O67" s="61" t="s">
        <v>2897</v>
      </c>
      <c r="P67" s="61" t="s">
        <v>2898</v>
      </c>
      <c r="Q67" s="61" t="s">
        <v>2899</v>
      </c>
      <c r="R67" s="61"/>
      <c r="S67" s="63" t="s">
        <v>2900</v>
      </c>
    </row>
    <row r="68" spans="1:19" x14ac:dyDescent="0.25">
      <c r="A68" s="64" t="s">
        <v>2890</v>
      </c>
      <c r="B68" s="65" t="s">
        <v>258</v>
      </c>
      <c r="C68" s="73">
        <v>3</v>
      </c>
      <c r="D68" s="65" t="s">
        <v>2902</v>
      </c>
      <c r="E68" s="65" t="s">
        <v>3415</v>
      </c>
      <c r="F68" s="65" t="s">
        <v>3379</v>
      </c>
      <c r="G68" s="65"/>
      <c r="H68" s="65"/>
      <c r="I68" s="1" t="s">
        <v>36</v>
      </c>
      <c r="J68" s="61">
        <f>VLOOKUP(C68,'Points Table'!A$3:N$43,IF(I68="A Grade / Juniors",4,IF(I68="B Grade",7,IF(I68="C Grade",10,13))))</f>
        <v>336</v>
      </c>
      <c r="K68" s="65"/>
      <c r="L68" s="65" t="s">
        <v>204</v>
      </c>
      <c r="M68" s="66">
        <v>1.4056712962962964E-2</v>
      </c>
      <c r="N68" s="65"/>
      <c r="O68" s="65" t="s">
        <v>2903</v>
      </c>
      <c r="P68" s="65" t="s">
        <v>2904</v>
      </c>
      <c r="Q68" s="65" t="s">
        <v>2905</v>
      </c>
      <c r="R68" s="65"/>
      <c r="S68" s="67" t="s">
        <v>2906</v>
      </c>
    </row>
    <row r="69" spans="1:19" x14ac:dyDescent="0.25">
      <c r="A69" s="60" t="s">
        <v>2890</v>
      </c>
      <c r="B69" s="61" t="s">
        <v>475</v>
      </c>
      <c r="C69" s="72">
        <v>4</v>
      </c>
      <c r="D69" s="61" t="s">
        <v>2907</v>
      </c>
      <c r="E69" s="61" t="s">
        <v>853</v>
      </c>
      <c r="F69" s="61" t="s">
        <v>3379</v>
      </c>
      <c r="G69" s="61"/>
      <c r="H69" s="61"/>
      <c r="I69" s="1" t="s">
        <v>36</v>
      </c>
      <c r="J69" s="61">
        <f>VLOOKUP(C69,'Points Table'!A$3:N$43,IF(I69="A Grade / Juniors",4,IF(I69="B Grade",7,IF(I69="C Grade",10,13))))</f>
        <v>320</v>
      </c>
      <c r="K69" s="61"/>
      <c r="L69" s="61" t="s">
        <v>204</v>
      </c>
      <c r="M69" s="62">
        <v>1.4734953703703703E-2</v>
      </c>
      <c r="N69" s="61"/>
      <c r="O69" s="61" t="s">
        <v>2908</v>
      </c>
      <c r="P69" s="61" t="s">
        <v>2909</v>
      </c>
      <c r="Q69" s="61" t="s">
        <v>2910</v>
      </c>
      <c r="R69" s="61"/>
      <c r="S69" s="63" t="s">
        <v>2911</v>
      </c>
    </row>
    <row r="70" spans="1:19" x14ac:dyDescent="0.25">
      <c r="A70" s="64" t="s">
        <v>2890</v>
      </c>
      <c r="B70" s="65" t="s">
        <v>542</v>
      </c>
      <c r="C70" s="73">
        <v>5</v>
      </c>
      <c r="D70" s="65" t="s">
        <v>2912</v>
      </c>
      <c r="E70" s="65" t="s">
        <v>3416</v>
      </c>
      <c r="F70" s="65" t="s">
        <v>3379</v>
      </c>
      <c r="G70" s="65"/>
      <c r="H70" s="65"/>
      <c r="I70" s="1" t="s">
        <v>36</v>
      </c>
      <c r="J70" s="61">
        <f>VLOOKUP(C70,'Points Table'!A$3:N$43,IF(I70="A Grade / Juniors",4,IF(I70="B Grade",7,IF(I70="C Grade",10,13))))</f>
        <v>312</v>
      </c>
      <c r="K70" s="65"/>
      <c r="L70" s="65" t="s">
        <v>204</v>
      </c>
      <c r="M70" s="66">
        <v>1.3896990740740741E-2</v>
      </c>
      <c r="N70" s="65"/>
      <c r="O70" s="65" t="s">
        <v>2913</v>
      </c>
      <c r="P70" s="65" t="s">
        <v>2914</v>
      </c>
      <c r="Q70" s="65" t="s">
        <v>2915</v>
      </c>
      <c r="R70" s="65"/>
      <c r="S70" s="67" t="s">
        <v>2916</v>
      </c>
    </row>
    <row r="71" spans="1:19" x14ac:dyDescent="0.25">
      <c r="A71" s="60" t="s">
        <v>2890</v>
      </c>
      <c r="B71" s="61" t="s">
        <v>524</v>
      </c>
      <c r="C71" s="72">
        <v>6</v>
      </c>
      <c r="D71" s="61" t="s">
        <v>2917</v>
      </c>
      <c r="E71" s="61" t="s">
        <v>1868</v>
      </c>
      <c r="F71" s="61" t="s">
        <v>3379</v>
      </c>
      <c r="G71" s="61"/>
      <c r="H71" s="61"/>
      <c r="I71" s="1" t="s">
        <v>36</v>
      </c>
      <c r="J71" s="61">
        <f>VLOOKUP(C71,'Points Table'!A$3:N$43,IF(I71="A Grade / Juniors",4,IF(I71="B Grade",7,IF(I71="C Grade",10,13))))</f>
        <v>304</v>
      </c>
      <c r="K71" s="61"/>
      <c r="L71" s="61" t="s">
        <v>204</v>
      </c>
      <c r="M71" s="62">
        <v>1.4443287037037037E-2</v>
      </c>
      <c r="N71" s="61"/>
      <c r="O71" s="61" t="s">
        <v>2918</v>
      </c>
      <c r="P71" s="61" t="s">
        <v>2919</v>
      </c>
      <c r="Q71" s="61" t="s">
        <v>2920</v>
      </c>
      <c r="R71" s="61"/>
      <c r="S71" s="63" t="s">
        <v>2921</v>
      </c>
    </row>
    <row r="72" spans="1:19" x14ac:dyDescent="0.25">
      <c r="A72" s="64" t="s">
        <v>2890</v>
      </c>
      <c r="B72" s="65" t="s">
        <v>631</v>
      </c>
      <c r="C72" s="73">
        <v>7</v>
      </c>
      <c r="D72" s="65" t="s">
        <v>2922</v>
      </c>
      <c r="E72" s="65" t="s">
        <v>855</v>
      </c>
      <c r="F72" s="65" t="s">
        <v>3379</v>
      </c>
      <c r="G72" s="65"/>
      <c r="H72" s="65"/>
      <c r="I72" s="1" t="s">
        <v>36</v>
      </c>
      <c r="J72" s="61">
        <f>VLOOKUP(C72,'Points Table'!A$3:N$43,IF(I72="A Grade / Juniors",4,IF(I72="B Grade",7,IF(I72="C Grade",10,13))))</f>
        <v>296</v>
      </c>
      <c r="K72" s="65"/>
      <c r="L72" s="65" t="s">
        <v>204</v>
      </c>
      <c r="M72" s="66">
        <v>1.5400462962962963E-2</v>
      </c>
      <c r="N72" s="65"/>
      <c r="O72" s="65" t="s">
        <v>2923</v>
      </c>
      <c r="P72" s="65" t="s">
        <v>2924</v>
      </c>
      <c r="Q72" s="65" t="s">
        <v>2925</v>
      </c>
      <c r="R72" s="65"/>
      <c r="S72" s="67" t="s">
        <v>2926</v>
      </c>
    </row>
    <row r="73" spans="1:19" x14ac:dyDescent="0.25">
      <c r="A73" s="60" t="s">
        <v>2890</v>
      </c>
      <c r="B73" s="61" t="s">
        <v>533</v>
      </c>
      <c r="C73" s="72">
        <v>8</v>
      </c>
      <c r="D73" s="61" t="s">
        <v>2927</v>
      </c>
      <c r="E73" s="61" t="s">
        <v>861</v>
      </c>
      <c r="F73" s="61" t="s">
        <v>3379</v>
      </c>
      <c r="G73" s="61"/>
      <c r="H73" s="61"/>
      <c r="I73" s="1" t="s">
        <v>36</v>
      </c>
      <c r="J73" s="61">
        <f>VLOOKUP(C73,'Points Table'!A$3:N$43,IF(I73="A Grade / Juniors",4,IF(I73="B Grade",7,IF(I73="C Grade",10,13))))</f>
        <v>288</v>
      </c>
      <c r="K73" s="61"/>
      <c r="L73" s="61" t="s">
        <v>204</v>
      </c>
      <c r="M73" s="62">
        <v>1.5305555555555555E-2</v>
      </c>
      <c r="N73" s="61"/>
      <c r="O73" s="61" t="s">
        <v>2928</v>
      </c>
      <c r="P73" s="61" t="s">
        <v>2929</v>
      </c>
      <c r="Q73" s="61" t="s">
        <v>2930</v>
      </c>
      <c r="R73" s="61"/>
      <c r="S73" s="63" t="s">
        <v>2931</v>
      </c>
    </row>
    <row r="74" spans="1:19" x14ac:dyDescent="0.25">
      <c r="A74" s="64" t="s">
        <v>2890</v>
      </c>
      <c r="B74" s="65" t="s">
        <v>576</v>
      </c>
      <c r="C74" s="73">
        <v>9</v>
      </c>
      <c r="D74" s="65" t="s">
        <v>2932</v>
      </c>
      <c r="E74" s="65" t="s">
        <v>1874</v>
      </c>
      <c r="F74" s="65" t="s">
        <v>3379</v>
      </c>
      <c r="G74" s="65"/>
      <c r="H74" s="65"/>
      <c r="I74" s="1" t="s">
        <v>36</v>
      </c>
      <c r="J74" s="61">
        <f>VLOOKUP(C74,'Points Table'!A$3:N$43,IF(I74="A Grade / Juniors",4,IF(I74="B Grade",7,IF(I74="C Grade",10,13))))</f>
        <v>280</v>
      </c>
      <c r="K74" s="65"/>
      <c r="L74" s="65" t="s">
        <v>204</v>
      </c>
      <c r="M74" s="66">
        <v>1.5030092592592593E-2</v>
      </c>
      <c r="N74" s="65"/>
      <c r="O74" s="65" t="s">
        <v>2933</v>
      </c>
      <c r="P74" s="65" t="s">
        <v>2934</v>
      </c>
      <c r="Q74" s="65" t="s">
        <v>2935</v>
      </c>
      <c r="R74" s="65"/>
      <c r="S74" s="67" t="s">
        <v>2936</v>
      </c>
    </row>
    <row r="75" spans="1:19" x14ac:dyDescent="0.25">
      <c r="A75" s="60" t="s">
        <v>2890</v>
      </c>
      <c r="B75" s="61" t="s">
        <v>599</v>
      </c>
      <c r="C75" s="72">
        <v>10</v>
      </c>
      <c r="D75" s="61" t="s">
        <v>2937</v>
      </c>
      <c r="E75" s="61" t="s">
        <v>1871</v>
      </c>
      <c r="F75" s="61" t="s">
        <v>3379</v>
      </c>
      <c r="G75" s="61"/>
      <c r="H75" s="61"/>
      <c r="I75" s="1" t="s">
        <v>36</v>
      </c>
      <c r="J75" s="61">
        <f>VLOOKUP(C75,'Points Table'!A$3:N$43,IF(I75="A Grade / Juniors",4,IF(I75="B Grade",7,IF(I75="C Grade",10,13))))</f>
        <v>272</v>
      </c>
      <c r="K75" s="61"/>
      <c r="L75" s="61" t="s">
        <v>204</v>
      </c>
      <c r="M75" s="62">
        <v>1.5741898148148147E-2</v>
      </c>
      <c r="N75" s="61"/>
      <c r="O75" s="61" t="s">
        <v>2938</v>
      </c>
      <c r="P75" s="61" t="s">
        <v>2939</v>
      </c>
      <c r="Q75" s="61" t="s">
        <v>2940</v>
      </c>
      <c r="R75" s="61"/>
      <c r="S75" s="63" t="s">
        <v>2941</v>
      </c>
    </row>
    <row r="76" spans="1:19" x14ac:dyDescent="0.25">
      <c r="A76" s="64" t="s">
        <v>2890</v>
      </c>
      <c r="B76" s="65" t="s">
        <v>508</v>
      </c>
      <c r="C76" s="73">
        <v>11</v>
      </c>
      <c r="D76" s="65" t="s">
        <v>2942</v>
      </c>
      <c r="E76" s="65" t="s">
        <v>3417</v>
      </c>
      <c r="F76" s="65" t="s">
        <v>3379</v>
      </c>
      <c r="G76" s="65"/>
      <c r="H76" s="65"/>
      <c r="I76" s="1" t="s">
        <v>36</v>
      </c>
      <c r="J76" s="61">
        <f>VLOOKUP(C76,'Points Table'!A$3:N$43,IF(I76="A Grade / Juniors",4,IF(I76="B Grade",7,IF(I76="C Grade",10,13))))</f>
        <v>264</v>
      </c>
      <c r="K76" s="65"/>
      <c r="L76" s="65" t="s">
        <v>2901</v>
      </c>
      <c r="M76" s="66">
        <v>1.7039351851851851E-2</v>
      </c>
      <c r="N76" s="65"/>
      <c r="O76" s="65" t="s">
        <v>2943</v>
      </c>
      <c r="P76" s="65" t="s">
        <v>2944</v>
      </c>
      <c r="Q76" s="65"/>
      <c r="R76" s="65"/>
      <c r="S76" s="67" t="s">
        <v>2945</v>
      </c>
    </row>
    <row r="77" spans="1:19" x14ac:dyDescent="0.25">
      <c r="A77" s="60" t="s">
        <v>2946</v>
      </c>
      <c r="B77" s="61" t="s">
        <v>2947</v>
      </c>
      <c r="C77" s="72">
        <v>1</v>
      </c>
      <c r="D77" s="61" t="s">
        <v>2948</v>
      </c>
      <c r="E77" s="61" t="s">
        <v>1879</v>
      </c>
      <c r="F77" s="61" t="s">
        <v>3380</v>
      </c>
      <c r="G77" s="61"/>
      <c r="H77" s="61"/>
      <c r="I77" s="61" t="s">
        <v>38</v>
      </c>
      <c r="J77" s="61">
        <f>VLOOKUP(C77,'Points Table'!A$3:N$43,IF(I77="A Grade / Juniors",4,IF(I77="B Grade",7,IF(I77="C Grade",10,13))))</f>
        <v>350</v>
      </c>
      <c r="K77" s="61"/>
      <c r="L77" s="61" t="s">
        <v>2901</v>
      </c>
      <c r="M77" s="62">
        <v>1.5064814814814816E-2</v>
      </c>
      <c r="N77" s="61"/>
      <c r="O77" s="61" t="s">
        <v>2949</v>
      </c>
      <c r="P77" s="61" t="s">
        <v>2950</v>
      </c>
      <c r="Q77" s="61"/>
      <c r="R77" s="61"/>
      <c r="S77" s="63" t="s">
        <v>2951</v>
      </c>
    </row>
    <row r="78" spans="1:19" x14ac:dyDescent="0.25">
      <c r="A78" s="64" t="s">
        <v>2946</v>
      </c>
      <c r="B78" s="65" t="s">
        <v>2952</v>
      </c>
      <c r="C78" s="73">
        <v>2</v>
      </c>
      <c r="D78" s="65" t="s">
        <v>2953</v>
      </c>
      <c r="E78" s="65" t="s">
        <v>1884</v>
      </c>
      <c r="F78" s="65" t="s">
        <v>3380</v>
      </c>
      <c r="G78" s="65"/>
      <c r="H78" s="65"/>
      <c r="I78" s="61" t="s">
        <v>38</v>
      </c>
      <c r="J78" s="61">
        <f>VLOOKUP(C78,'Points Table'!A$3:N$43,IF(I78="A Grade / Juniors",4,IF(I78="B Grade",7,IF(I78="C Grade",10,13))))</f>
        <v>315</v>
      </c>
      <c r="K78" s="65"/>
      <c r="L78" s="65" t="s">
        <v>2901</v>
      </c>
      <c r="M78" s="66">
        <v>1.5263888888888889E-2</v>
      </c>
      <c r="N78" s="65"/>
      <c r="O78" s="65" t="s">
        <v>2954</v>
      </c>
      <c r="P78" s="65" t="s">
        <v>2955</v>
      </c>
      <c r="Q78" s="65"/>
      <c r="R78" s="65"/>
      <c r="S78" s="67" t="s">
        <v>2956</v>
      </c>
    </row>
    <row r="79" spans="1:19" x14ac:dyDescent="0.25">
      <c r="A79" s="60" t="s">
        <v>2946</v>
      </c>
      <c r="B79" s="61" t="s">
        <v>2957</v>
      </c>
      <c r="C79" s="72">
        <v>3</v>
      </c>
      <c r="D79" s="61" t="s">
        <v>2958</v>
      </c>
      <c r="E79" s="61" t="s">
        <v>885</v>
      </c>
      <c r="F79" s="61" t="s">
        <v>3380</v>
      </c>
      <c r="G79" s="61"/>
      <c r="H79" s="61"/>
      <c r="I79" s="61" t="s">
        <v>38</v>
      </c>
      <c r="J79" s="61">
        <f>VLOOKUP(C79,'Points Table'!A$3:N$43,IF(I79="A Grade / Juniors",4,IF(I79="B Grade",7,IF(I79="C Grade",10,13))))</f>
        <v>294</v>
      </c>
      <c r="K79" s="61"/>
      <c r="L79" s="61" t="s">
        <v>2901</v>
      </c>
      <c r="M79" s="62">
        <v>1.5068287037037036E-2</v>
      </c>
      <c r="N79" s="61"/>
      <c r="O79" s="61" t="s">
        <v>2959</v>
      </c>
      <c r="P79" s="61" t="s">
        <v>2960</v>
      </c>
      <c r="Q79" s="61"/>
      <c r="R79" s="61"/>
      <c r="S79" s="63" t="s">
        <v>2961</v>
      </c>
    </row>
    <row r="80" spans="1:19" x14ac:dyDescent="0.25">
      <c r="A80" s="64" t="s">
        <v>2946</v>
      </c>
      <c r="B80" s="65" t="s">
        <v>2962</v>
      </c>
      <c r="C80" s="73">
        <v>4</v>
      </c>
      <c r="D80" s="65" t="s">
        <v>2963</v>
      </c>
      <c r="E80" s="65" t="s">
        <v>3418</v>
      </c>
      <c r="F80" s="65" t="s">
        <v>3380</v>
      </c>
      <c r="G80" s="65"/>
      <c r="H80" s="65"/>
      <c r="I80" s="61" t="s">
        <v>38</v>
      </c>
      <c r="J80" s="61">
        <f>VLOOKUP(C80,'Points Table'!A$3:N$43,IF(I80="A Grade / Juniors",4,IF(I80="B Grade",7,IF(I80="C Grade",10,13))))</f>
        <v>280</v>
      </c>
      <c r="K80" s="65"/>
      <c r="L80" s="65" t="s">
        <v>2901</v>
      </c>
      <c r="M80" s="66">
        <v>1.5586805555555555E-2</v>
      </c>
      <c r="N80" s="65"/>
      <c r="O80" s="65" t="s">
        <v>2964</v>
      </c>
      <c r="P80" s="65" t="s">
        <v>2965</v>
      </c>
      <c r="Q80" s="65"/>
      <c r="R80" s="65"/>
      <c r="S80" s="67" t="s">
        <v>2966</v>
      </c>
    </row>
    <row r="81" spans="1:19" x14ac:dyDescent="0.25">
      <c r="A81" s="60" t="s">
        <v>2946</v>
      </c>
      <c r="B81" s="61" t="s">
        <v>2967</v>
      </c>
      <c r="C81" s="72">
        <v>5</v>
      </c>
      <c r="D81" s="61" t="s">
        <v>2968</v>
      </c>
      <c r="E81" s="61" t="s">
        <v>870</v>
      </c>
      <c r="F81" s="61" t="s">
        <v>3380</v>
      </c>
      <c r="G81" s="61"/>
      <c r="H81" s="61"/>
      <c r="I81" s="61" t="s">
        <v>38</v>
      </c>
      <c r="J81" s="61">
        <f>VLOOKUP(C81,'Points Table'!A$3:N$43,IF(I81="A Grade / Juniors",4,IF(I81="B Grade",7,IF(I81="C Grade",10,13))))</f>
        <v>273</v>
      </c>
      <c r="K81" s="61"/>
      <c r="L81" s="61" t="s">
        <v>2901</v>
      </c>
      <c r="M81" s="62">
        <v>1.5456018518518518E-2</v>
      </c>
      <c r="N81" s="61"/>
      <c r="O81" s="61" t="s">
        <v>2969</v>
      </c>
      <c r="P81" s="61" t="s">
        <v>2970</v>
      </c>
      <c r="Q81" s="61"/>
      <c r="R81" s="61"/>
      <c r="S81" s="63" t="s">
        <v>2971</v>
      </c>
    </row>
    <row r="82" spans="1:19" x14ac:dyDescent="0.25">
      <c r="A82" s="64" t="s">
        <v>2946</v>
      </c>
      <c r="B82" s="65" t="s">
        <v>2972</v>
      </c>
      <c r="C82" s="73">
        <v>6</v>
      </c>
      <c r="D82" s="65" t="s">
        <v>2973</v>
      </c>
      <c r="E82" s="65" t="s">
        <v>1880</v>
      </c>
      <c r="F82" s="65" t="s">
        <v>3380</v>
      </c>
      <c r="G82" s="65"/>
      <c r="H82" s="65"/>
      <c r="I82" s="61" t="s">
        <v>38</v>
      </c>
      <c r="J82" s="61">
        <f>VLOOKUP(C82,'Points Table'!A$3:N$43,IF(I82="A Grade / Juniors",4,IF(I82="B Grade",7,IF(I82="C Grade",10,13))))</f>
        <v>266</v>
      </c>
      <c r="K82" s="65"/>
      <c r="L82" s="65" t="s">
        <v>2901</v>
      </c>
      <c r="M82" s="66">
        <v>1.5559027777777778E-2</v>
      </c>
      <c r="N82" s="65"/>
      <c r="O82" s="65" t="s">
        <v>2974</v>
      </c>
      <c r="P82" s="65" t="s">
        <v>2975</v>
      </c>
      <c r="Q82" s="65"/>
      <c r="R82" s="65"/>
      <c r="S82" s="67" t="s">
        <v>2976</v>
      </c>
    </row>
    <row r="83" spans="1:19" x14ac:dyDescent="0.25">
      <c r="A83" s="60" t="s">
        <v>2946</v>
      </c>
      <c r="B83" s="61" t="s">
        <v>2977</v>
      </c>
      <c r="C83" s="72">
        <v>7</v>
      </c>
      <c r="D83" s="61" t="s">
        <v>2978</v>
      </c>
      <c r="E83" s="61" t="s">
        <v>3419</v>
      </c>
      <c r="F83" s="61" t="s">
        <v>3380</v>
      </c>
      <c r="G83" s="61"/>
      <c r="H83" s="61"/>
      <c r="I83" s="61" t="s">
        <v>38</v>
      </c>
      <c r="J83" s="61">
        <f>VLOOKUP(C83,'Points Table'!A$3:N$43,IF(I83="A Grade / Juniors",4,IF(I83="B Grade",7,IF(I83="C Grade",10,13))))</f>
        <v>259</v>
      </c>
      <c r="K83" s="61"/>
      <c r="L83" s="61" t="s">
        <v>2901</v>
      </c>
      <c r="M83" s="62">
        <v>1.633449074074074E-2</v>
      </c>
      <c r="N83" s="61"/>
      <c r="O83" s="61" t="s">
        <v>2979</v>
      </c>
      <c r="P83" s="61" t="s">
        <v>2980</v>
      </c>
      <c r="Q83" s="61"/>
      <c r="R83" s="61"/>
      <c r="S83" s="63" t="s">
        <v>2981</v>
      </c>
    </row>
    <row r="84" spans="1:19" x14ac:dyDescent="0.25">
      <c r="A84" s="64" t="s">
        <v>2946</v>
      </c>
      <c r="B84" s="65" t="s">
        <v>2982</v>
      </c>
      <c r="C84" s="73">
        <v>8</v>
      </c>
      <c r="D84" s="65" t="s">
        <v>2983</v>
      </c>
      <c r="E84" s="65" t="s">
        <v>3420</v>
      </c>
      <c r="F84" s="65" t="s">
        <v>3380</v>
      </c>
      <c r="G84" s="65"/>
      <c r="H84" s="65"/>
      <c r="I84" s="61" t="s">
        <v>38</v>
      </c>
      <c r="J84" s="61">
        <f>VLOOKUP(C84,'Points Table'!A$3:N$43,IF(I84="A Grade / Juniors",4,IF(I84="B Grade",7,IF(I84="C Grade",10,13))))</f>
        <v>251.99999999999997</v>
      </c>
      <c r="K84" s="65"/>
      <c r="L84" s="65" t="s">
        <v>2901</v>
      </c>
      <c r="M84" s="66">
        <v>1.6714120370370369E-2</v>
      </c>
      <c r="N84" s="65"/>
      <c r="O84" s="65" t="s">
        <v>2984</v>
      </c>
      <c r="P84" s="65" t="s">
        <v>2985</v>
      </c>
      <c r="Q84" s="65"/>
      <c r="R84" s="65"/>
      <c r="S84" s="67" t="s">
        <v>2986</v>
      </c>
    </row>
    <row r="85" spans="1:19" x14ac:dyDescent="0.25">
      <c r="A85" s="60" t="s">
        <v>2946</v>
      </c>
      <c r="B85" s="61" t="s">
        <v>2987</v>
      </c>
      <c r="C85" s="72">
        <v>9</v>
      </c>
      <c r="D85" s="61" t="s">
        <v>2988</v>
      </c>
      <c r="E85" s="61" t="s">
        <v>874</v>
      </c>
      <c r="F85" s="61" t="s">
        <v>3380</v>
      </c>
      <c r="G85" s="61"/>
      <c r="H85" s="61"/>
      <c r="I85" s="61" t="s">
        <v>38</v>
      </c>
      <c r="J85" s="61">
        <f>VLOOKUP(C85,'Points Table'!A$3:N$43,IF(I85="A Grade / Juniors",4,IF(I85="B Grade",7,IF(I85="C Grade",10,13))))</f>
        <v>244.99999999999997</v>
      </c>
      <c r="K85" s="61"/>
      <c r="L85" s="61" t="s">
        <v>2901</v>
      </c>
      <c r="M85" s="62">
        <v>1.5901620370370372E-2</v>
      </c>
      <c r="N85" s="61"/>
      <c r="O85" s="61" t="s">
        <v>2989</v>
      </c>
      <c r="P85" s="61" t="s">
        <v>2990</v>
      </c>
      <c r="Q85" s="61"/>
      <c r="R85" s="61"/>
      <c r="S85" s="63" t="s">
        <v>2991</v>
      </c>
    </row>
    <row r="86" spans="1:19" x14ac:dyDescent="0.25">
      <c r="A86" s="64" t="s">
        <v>2946</v>
      </c>
      <c r="B86" s="65" t="s">
        <v>2992</v>
      </c>
      <c r="C86" s="73">
        <v>10</v>
      </c>
      <c r="D86" s="65" t="s">
        <v>2993</v>
      </c>
      <c r="E86" s="65" t="s">
        <v>3421</v>
      </c>
      <c r="F86" s="65" t="s">
        <v>3380</v>
      </c>
      <c r="G86" s="65"/>
      <c r="H86" s="65"/>
      <c r="I86" s="61" t="s">
        <v>38</v>
      </c>
      <c r="J86" s="61">
        <f>VLOOKUP(C86,'Points Table'!A$3:N$43,IF(I86="A Grade / Juniors",4,IF(I86="B Grade",7,IF(I86="C Grade",10,13))))</f>
        <v>237.99999999999997</v>
      </c>
      <c r="K86" s="65"/>
      <c r="L86" s="65" t="s">
        <v>2901</v>
      </c>
      <c r="M86" s="66">
        <v>1.6670138888888891E-2</v>
      </c>
      <c r="N86" s="65"/>
      <c r="O86" s="65" t="s">
        <v>2994</v>
      </c>
      <c r="P86" s="65" t="s">
        <v>2995</v>
      </c>
      <c r="Q86" s="65"/>
      <c r="R86" s="65"/>
      <c r="S86" s="67" t="s">
        <v>2996</v>
      </c>
    </row>
    <row r="87" spans="1:19" x14ac:dyDescent="0.25">
      <c r="A87" s="60" t="s">
        <v>2946</v>
      </c>
      <c r="B87" s="61" t="s">
        <v>2997</v>
      </c>
      <c r="C87" s="72">
        <v>11</v>
      </c>
      <c r="D87" s="61" t="s">
        <v>2998</v>
      </c>
      <c r="E87" s="61" t="s">
        <v>3422</v>
      </c>
      <c r="F87" s="61" t="s">
        <v>3380</v>
      </c>
      <c r="G87" s="61"/>
      <c r="H87" s="61"/>
      <c r="I87" s="61" t="s">
        <v>38</v>
      </c>
      <c r="J87" s="61">
        <f>VLOOKUP(C87,'Points Table'!A$3:N$43,IF(I87="A Grade / Juniors",4,IF(I87="B Grade",7,IF(I87="C Grade",10,13))))</f>
        <v>230.99999999999997</v>
      </c>
      <c r="K87" s="61"/>
      <c r="L87" s="61" t="s">
        <v>2901</v>
      </c>
      <c r="M87" s="62">
        <v>1.6078703703703703E-2</v>
      </c>
      <c r="N87" s="61"/>
      <c r="O87" s="61" t="s">
        <v>2999</v>
      </c>
      <c r="P87" s="61" t="s">
        <v>3000</v>
      </c>
      <c r="Q87" s="61"/>
      <c r="R87" s="61"/>
      <c r="S87" s="63" t="s">
        <v>3001</v>
      </c>
    </row>
    <row r="88" spans="1:19" x14ac:dyDescent="0.25">
      <c r="A88" s="64" t="s">
        <v>2946</v>
      </c>
      <c r="B88" s="65" t="s">
        <v>3002</v>
      </c>
      <c r="C88" s="73">
        <v>12</v>
      </c>
      <c r="D88" s="65" t="s">
        <v>3003</v>
      </c>
      <c r="E88" s="65" t="s">
        <v>1882</v>
      </c>
      <c r="F88" s="65" t="s">
        <v>3380</v>
      </c>
      <c r="G88" s="65"/>
      <c r="H88" s="65"/>
      <c r="I88" s="61" t="s">
        <v>38</v>
      </c>
      <c r="J88" s="61">
        <f>VLOOKUP(C88,'Points Table'!A$3:N$43,IF(I88="A Grade / Juniors",4,IF(I88="B Grade",7,IF(I88="C Grade",10,13))))</f>
        <v>224</v>
      </c>
      <c r="K88" s="65"/>
      <c r="L88" s="65" t="s">
        <v>2901</v>
      </c>
      <c r="M88" s="66">
        <v>1.6086805555555556E-2</v>
      </c>
      <c r="N88" s="65"/>
      <c r="O88" s="65" t="s">
        <v>3004</v>
      </c>
      <c r="P88" s="65" t="s">
        <v>3005</v>
      </c>
      <c r="Q88" s="65"/>
      <c r="R88" s="65"/>
      <c r="S88" s="67" t="s">
        <v>3006</v>
      </c>
    </row>
    <row r="89" spans="1:19" x14ac:dyDescent="0.25">
      <c r="A89" s="60" t="s">
        <v>2946</v>
      </c>
      <c r="B89" s="61" t="s">
        <v>3007</v>
      </c>
      <c r="C89" s="72">
        <v>13</v>
      </c>
      <c r="D89" s="61" t="s">
        <v>3008</v>
      </c>
      <c r="E89" s="61" t="s">
        <v>3423</v>
      </c>
      <c r="F89" s="61" t="s">
        <v>3380</v>
      </c>
      <c r="G89" s="61"/>
      <c r="H89" s="61"/>
      <c r="I89" s="61" t="s">
        <v>38</v>
      </c>
      <c r="J89" s="61">
        <f>VLOOKUP(C89,'Points Table'!A$3:N$43,IF(I89="A Grade / Juniors",4,IF(I89="B Grade",7,IF(I89="C Grade",10,13))))</f>
        <v>217</v>
      </c>
      <c r="K89" s="61"/>
      <c r="L89" s="61" t="s">
        <v>2901</v>
      </c>
      <c r="M89" s="62">
        <v>1.7099537037037038E-2</v>
      </c>
      <c r="N89" s="61"/>
      <c r="O89" s="61" t="s">
        <v>3009</v>
      </c>
      <c r="P89" s="61" t="s">
        <v>3010</v>
      </c>
      <c r="Q89" s="61"/>
      <c r="R89" s="61"/>
      <c r="S89" s="63" t="s">
        <v>3011</v>
      </c>
    </row>
    <row r="90" spans="1:19" x14ac:dyDescent="0.25">
      <c r="A90" s="64" t="s">
        <v>2946</v>
      </c>
      <c r="B90" s="65" t="s">
        <v>3012</v>
      </c>
      <c r="C90" s="72">
        <v>14</v>
      </c>
      <c r="D90" s="65" t="s">
        <v>3013</v>
      </c>
      <c r="E90" s="65" t="s">
        <v>879</v>
      </c>
      <c r="F90" s="65" t="s">
        <v>3380</v>
      </c>
      <c r="G90" s="65"/>
      <c r="H90" s="65"/>
      <c r="I90" s="61" t="s">
        <v>38</v>
      </c>
      <c r="J90" s="61">
        <f>VLOOKUP(C90,'Points Table'!A$3:N$43,IF(I90="A Grade / Juniors",4,IF(I90="B Grade",7,IF(I90="C Grade",10,13))))</f>
        <v>210</v>
      </c>
      <c r="K90" s="65"/>
      <c r="L90" s="65" t="s">
        <v>2901</v>
      </c>
      <c r="M90" s="66">
        <v>1.8260416666666668E-2</v>
      </c>
      <c r="N90" s="65"/>
      <c r="O90" s="65" t="s">
        <v>3014</v>
      </c>
      <c r="P90" s="65" t="s">
        <v>3015</v>
      </c>
      <c r="Q90" s="65"/>
      <c r="R90" s="65"/>
      <c r="S90" s="67" t="s">
        <v>3016</v>
      </c>
    </row>
    <row r="91" spans="1:19" x14ac:dyDescent="0.25">
      <c r="A91" s="60" t="s">
        <v>2946</v>
      </c>
      <c r="B91" s="61" t="s">
        <v>3017</v>
      </c>
      <c r="C91" s="72">
        <v>15</v>
      </c>
      <c r="D91" s="61" t="s">
        <v>3018</v>
      </c>
      <c r="E91" s="61" t="s">
        <v>888</v>
      </c>
      <c r="F91" s="61" t="s">
        <v>3380</v>
      </c>
      <c r="G91" s="61"/>
      <c r="H91" s="61"/>
      <c r="I91" s="61" t="s">
        <v>38</v>
      </c>
      <c r="J91" s="61">
        <f>VLOOKUP(C91,'Points Table'!A$3:N$43,IF(I91="A Grade / Juniors",4,IF(I91="B Grade",7,IF(I91="C Grade",10,13))))</f>
        <v>203</v>
      </c>
      <c r="K91" s="61"/>
      <c r="L91" s="61" t="s">
        <v>224</v>
      </c>
      <c r="M91" s="62">
        <v>2.1697916666666667E-2</v>
      </c>
      <c r="N91" s="61"/>
      <c r="O91" s="61"/>
      <c r="P91" s="61"/>
      <c r="Q91" s="61"/>
      <c r="R91" s="61"/>
      <c r="S91" s="63" t="s">
        <v>3019</v>
      </c>
    </row>
    <row r="92" spans="1:19" x14ac:dyDescent="0.25">
      <c r="A92" s="64" t="s">
        <v>3020</v>
      </c>
      <c r="B92" s="65" t="s">
        <v>3021</v>
      </c>
      <c r="C92" s="72">
        <v>1</v>
      </c>
      <c r="D92" s="65" t="s">
        <v>3022</v>
      </c>
      <c r="E92" s="65" t="s">
        <v>3424</v>
      </c>
      <c r="F92" s="65" t="s">
        <v>3381</v>
      </c>
      <c r="G92" s="65"/>
      <c r="H92" s="65"/>
      <c r="I92" s="65" t="s">
        <v>40</v>
      </c>
      <c r="J92" s="61">
        <f>VLOOKUP(C92,'Points Table'!A$3:N$43,IF(I92="A Grade / Juniors",4,IF(I92="B Grade",7,IF(I92="C Grade",10,13))))</f>
        <v>300</v>
      </c>
      <c r="K92" s="65"/>
      <c r="L92" s="65" t="s">
        <v>184</v>
      </c>
      <c r="M92" s="66">
        <v>1.5655092592592592E-2</v>
      </c>
      <c r="N92" s="65"/>
      <c r="O92" s="65" t="s">
        <v>3023</v>
      </c>
      <c r="P92" s="65"/>
      <c r="Q92" s="65"/>
      <c r="R92" s="65"/>
      <c r="S92" s="67" t="s">
        <v>3024</v>
      </c>
    </row>
    <row r="93" spans="1:19" x14ac:dyDescent="0.25">
      <c r="A93" s="60" t="s">
        <v>3020</v>
      </c>
      <c r="B93" s="61" t="s">
        <v>3025</v>
      </c>
      <c r="C93" s="72">
        <v>2</v>
      </c>
      <c r="D93" s="61" t="s">
        <v>3026</v>
      </c>
      <c r="E93" s="61" t="s">
        <v>3425</v>
      </c>
      <c r="F93" s="61" t="s">
        <v>3381</v>
      </c>
      <c r="G93" s="61"/>
      <c r="H93" s="61"/>
      <c r="I93" s="65" t="s">
        <v>40</v>
      </c>
      <c r="J93" s="61">
        <f>VLOOKUP(C93,'Points Table'!A$3:N$43,IF(I93="A Grade / Juniors",4,IF(I93="B Grade",7,IF(I93="C Grade",10,13))))</f>
        <v>270</v>
      </c>
      <c r="K93" s="61"/>
      <c r="L93" s="61" t="s">
        <v>184</v>
      </c>
      <c r="M93" s="62">
        <v>1.6642361111111111E-2</v>
      </c>
      <c r="N93" s="61"/>
      <c r="O93" s="61" t="s">
        <v>3027</v>
      </c>
      <c r="P93" s="61"/>
      <c r="Q93" s="61"/>
      <c r="R93" s="61"/>
      <c r="S93" s="63" t="s">
        <v>3028</v>
      </c>
    </row>
    <row r="94" spans="1:19" x14ac:dyDescent="0.25">
      <c r="A94" s="64" t="s">
        <v>3020</v>
      </c>
      <c r="B94" s="65" t="s">
        <v>3029</v>
      </c>
      <c r="C94" s="72">
        <v>3</v>
      </c>
      <c r="D94" s="65" t="s">
        <v>3030</v>
      </c>
      <c r="E94" s="65" t="s">
        <v>3426</v>
      </c>
      <c r="F94" s="65" t="s">
        <v>3381</v>
      </c>
      <c r="G94" s="65"/>
      <c r="H94" s="65"/>
      <c r="I94" s="65" t="s">
        <v>40</v>
      </c>
      <c r="J94" s="61">
        <f>VLOOKUP(C94,'Points Table'!A$3:N$43,IF(I94="A Grade / Juniors",4,IF(I94="B Grade",7,IF(I94="C Grade",10,13))))</f>
        <v>252</v>
      </c>
      <c r="K94" s="65"/>
      <c r="L94" s="65" t="s">
        <v>184</v>
      </c>
      <c r="M94" s="66">
        <v>1.7200231481481483E-2</v>
      </c>
      <c r="N94" s="65"/>
      <c r="O94" s="65" t="s">
        <v>3031</v>
      </c>
      <c r="P94" s="65"/>
      <c r="Q94" s="65"/>
      <c r="R94" s="65"/>
      <c r="S94" s="67" t="s">
        <v>3032</v>
      </c>
    </row>
    <row r="95" spans="1:19" x14ac:dyDescent="0.25">
      <c r="A95" s="60" t="s">
        <v>3020</v>
      </c>
      <c r="B95" s="61" t="s">
        <v>3033</v>
      </c>
      <c r="C95" s="72">
        <v>4</v>
      </c>
      <c r="D95" s="61" t="s">
        <v>3034</v>
      </c>
      <c r="E95" s="61" t="s">
        <v>1887</v>
      </c>
      <c r="F95" s="61" t="s">
        <v>3381</v>
      </c>
      <c r="G95" s="61"/>
      <c r="H95" s="61"/>
      <c r="I95" s="65" t="s">
        <v>40</v>
      </c>
      <c r="J95" s="61">
        <f>VLOOKUP(C95,'Points Table'!A$3:N$43,IF(I95="A Grade / Juniors",4,IF(I95="B Grade",7,IF(I95="C Grade",10,13))))</f>
        <v>240</v>
      </c>
      <c r="K95" s="61"/>
      <c r="L95" s="61" t="s">
        <v>184</v>
      </c>
      <c r="M95" s="62">
        <v>1.7635416666666667E-2</v>
      </c>
      <c r="N95" s="61"/>
      <c r="O95" s="61" t="s">
        <v>3035</v>
      </c>
      <c r="P95" s="61"/>
      <c r="Q95" s="61"/>
      <c r="R95" s="61"/>
      <c r="S95" s="63" t="s">
        <v>3036</v>
      </c>
    </row>
    <row r="96" spans="1:19" x14ac:dyDescent="0.25">
      <c r="A96" s="64" t="s">
        <v>3020</v>
      </c>
      <c r="B96" s="65" t="s">
        <v>3037</v>
      </c>
      <c r="C96" s="72">
        <v>5</v>
      </c>
      <c r="D96" s="65" t="s">
        <v>3038</v>
      </c>
      <c r="E96" s="65" t="s">
        <v>894</v>
      </c>
      <c r="F96" s="65" t="s">
        <v>3381</v>
      </c>
      <c r="G96" s="65"/>
      <c r="H96" s="65"/>
      <c r="I96" s="65" t="s">
        <v>40</v>
      </c>
      <c r="J96" s="61">
        <f>VLOOKUP(C96,'Points Table'!A$3:N$43,IF(I96="A Grade / Juniors",4,IF(I96="B Grade",7,IF(I96="C Grade",10,13))))</f>
        <v>234</v>
      </c>
      <c r="K96" s="65"/>
      <c r="L96" s="65" t="s">
        <v>184</v>
      </c>
      <c r="M96" s="66">
        <v>1.7707175925925925E-2</v>
      </c>
      <c r="N96" s="65"/>
      <c r="O96" s="65" t="s">
        <v>3039</v>
      </c>
      <c r="P96" s="65"/>
      <c r="Q96" s="65"/>
      <c r="R96" s="65"/>
      <c r="S96" s="67" t="s">
        <v>3040</v>
      </c>
    </row>
    <row r="97" spans="1:19" x14ac:dyDescent="0.25">
      <c r="A97" s="60" t="s">
        <v>3020</v>
      </c>
      <c r="B97" s="61" t="s">
        <v>3041</v>
      </c>
      <c r="C97" s="72">
        <v>6</v>
      </c>
      <c r="D97" s="61" t="s">
        <v>3042</v>
      </c>
      <c r="E97" s="61" t="s">
        <v>3427</v>
      </c>
      <c r="F97" s="61" t="s">
        <v>3381</v>
      </c>
      <c r="G97" s="61"/>
      <c r="H97" s="61"/>
      <c r="I97" s="65" t="s">
        <v>40</v>
      </c>
      <c r="J97" s="61">
        <f>VLOOKUP(C97,'Points Table'!A$3:N$43,IF(I97="A Grade / Juniors",4,IF(I97="B Grade",7,IF(I97="C Grade",10,13))))</f>
        <v>228</v>
      </c>
      <c r="K97" s="61"/>
      <c r="L97" s="61" t="s">
        <v>184</v>
      </c>
      <c r="M97" s="62">
        <v>1.8201388888888888E-2</v>
      </c>
      <c r="N97" s="61"/>
      <c r="O97" s="61" t="s">
        <v>3043</v>
      </c>
      <c r="P97" s="61"/>
      <c r="Q97" s="61"/>
      <c r="R97" s="61"/>
      <c r="S97" s="63" t="s">
        <v>3044</v>
      </c>
    </row>
    <row r="98" spans="1:19" x14ac:dyDescent="0.25">
      <c r="A98" s="64" t="s">
        <v>3020</v>
      </c>
      <c r="B98" s="65" t="s">
        <v>3045</v>
      </c>
      <c r="C98" s="72">
        <v>7</v>
      </c>
      <c r="D98" s="65" t="s">
        <v>3046</v>
      </c>
      <c r="E98" s="65" t="s">
        <v>3428</v>
      </c>
      <c r="F98" s="65" t="s">
        <v>3381</v>
      </c>
      <c r="G98" s="65"/>
      <c r="H98" s="65"/>
      <c r="I98" s="65" t="s">
        <v>40</v>
      </c>
      <c r="J98" s="61">
        <f>VLOOKUP(C98,'Points Table'!A$3:N$43,IF(I98="A Grade / Juniors",4,IF(I98="B Grade",7,IF(I98="C Grade",10,13))))</f>
        <v>222</v>
      </c>
      <c r="K98" s="65"/>
      <c r="L98" s="65" t="s">
        <v>184</v>
      </c>
      <c r="M98" s="66">
        <v>1.841550925925926E-2</v>
      </c>
      <c r="N98" s="65"/>
      <c r="O98" s="65" t="s">
        <v>3047</v>
      </c>
      <c r="P98" s="65"/>
      <c r="Q98" s="65"/>
      <c r="R98" s="65"/>
      <c r="S98" s="67" t="s">
        <v>3048</v>
      </c>
    </row>
    <row r="99" spans="1:19" x14ac:dyDescent="0.25">
      <c r="A99" s="60" t="s">
        <v>3020</v>
      </c>
      <c r="B99" s="61" t="s">
        <v>3049</v>
      </c>
      <c r="C99" s="72">
        <v>8</v>
      </c>
      <c r="D99" s="61" t="s">
        <v>3050</v>
      </c>
      <c r="E99" s="61" t="s">
        <v>3429</v>
      </c>
      <c r="F99" s="61" t="s">
        <v>3381</v>
      </c>
      <c r="G99" s="61"/>
      <c r="H99" s="61"/>
      <c r="I99" s="65" t="s">
        <v>40</v>
      </c>
      <c r="J99" s="61">
        <f>VLOOKUP(C99,'Points Table'!A$3:N$43,IF(I99="A Grade / Juniors",4,IF(I99="B Grade",7,IF(I99="C Grade",10,13))))</f>
        <v>216</v>
      </c>
      <c r="K99" s="61"/>
      <c r="L99" s="61" t="s">
        <v>184</v>
      </c>
      <c r="M99" s="62">
        <v>2.0512731481481482E-2</v>
      </c>
      <c r="N99" s="61"/>
      <c r="O99" s="61" t="s">
        <v>3051</v>
      </c>
      <c r="P99" s="61"/>
      <c r="Q99" s="61"/>
      <c r="R99" s="61"/>
      <c r="S99" s="63" t="s">
        <v>3052</v>
      </c>
    </row>
    <row r="100" spans="1:19" x14ac:dyDescent="0.25">
      <c r="A100" s="64" t="s">
        <v>3020</v>
      </c>
      <c r="B100" s="65" t="s">
        <v>3053</v>
      </c>
      <c r="C100" s="72">
        <v>9</v>
      </c>
      <c r="D100" s="65" t="s">
        <v>3054</v>
      </c>
      <c r="E100" s="65" t="s">
        <v>2887</v>
      </c>
      <c r="F100" s="65" t="s">
        <v>3381</v>
      </c>
      <c r="G100" s="65"/>
      <c r="H100" s="65"/>
      <c r="I100" s="65" t="s">
        <v>40</v>
      </c>
      <c r="J100" s="61">
        <f>VLOOKUP(C100,'Points Table'!A$3:N$43,IF(I100="A Grade / Juniors",4,IF(I100="B Grade",7,IF(I100="C Grade",10,13))))</f>
        <v>210</v>
      </c>
      <c r="K100" s="65"/>
      <c r="L100" s="65" t="s">
        <v>184</v>
      </c>
      <c r="M100" s="66">
        <v>1.9597222222222221E-2</v>
      </c>
      <c r="N100" s="65"/>
      <c r="O100" s="65" t="s">
        <v>3055</v>
      </c>
      <c r="P100" s="65"/>
      <c r="Q100" s="65"/>
      <c r="R100" s="65"/>
      <c r="S100" s="67" t="s">
        <v>3056</v>
      </c>
    </row>
    <row r="101" spans="1:19" x14ac:dyDescent="0.25">
      <c r="A101" s="60" t="s">
        <v>3020</v>
      </c>
      <c r="B101" s="61" t="s">
        <v>3057</v>
      </c>
      <c r="C101" s="72">
        <v>10</v>
      </c>
      <c r="D101" s="61" t="s">
        <v>3058</v>
      </c>
      <c r="E101" s="61" t="s">
        <v>2886</v>
      </c>
      <c r="F101" s="61" t="s">
        <v>3381</v>
      </c>
      <c r="G101" s="61"/>
      <c r="H101" s="61"/>
      <c r="I101" s="65" t="s">
        <v>40</v>
      </c>
      <c r="J101" s="61">
        <f>VLOOKUP(C101,'Points Table'!A$3:N$43,IF(I101="A Grade / Juniors",4,IF(I101="B Grade",7,IF(I101="C Grade",10,13))))</f>
        <v>204</v>
      </c>
      <c r="K101" s="61"/>
      <c r="L101" s="61" t="s">
        <v>184</v>
      </c>
      <c r="M101" s="62">
        <v>2.0563657407407409E-2</v>
      </c>
      <c r="N101" s="61"/>
      <c r="O101" s="61" t="s">
        <v>3059</v>
      </c>
      <c r="P101" s="61"/>
      <c r="Q101" s="61"/>
      <c r="R101" s="61"/>
      <c r="S101" s="63" t="s">
        <v>3060</v>
      </c>
    </row>
    <row r="102" spans="1:19" x14ac:dyDescent="0.25">
      <c r="A102" s="64" t="s">
        <v>3020</v>
      </c>
      <c r="B102" s="65" t="s">
        <v>3061</v>
      </c>
      <c r="C102" s="72">
        <v>11</v>
      </c>
      <c r="D102" s="65" t="s">
        <v>3062</v>
      </c>
      <c r="E102" s="65" t="s">
        <v>1888</v>
      </c>
      <c r="F102" s="65" t="s">
        <v>3381</v>
      </c>
      <c r="G102" s="65"/>
      <c r="H102" s="65"/>
      <c r="I102" s="65" t="s">
        <v>40</v>
      </c>
      <c r="J102" s="61">
        <f>VLOOKUP(C102,'Points Table'!A$3:N$43,IF(I102="A Grade / Juniors",4,IF(I102="B Grade",7,IF(I102="C Grade",10,13))))</f>
        <v>198</v>
      </c>
      <c r="K102" s="65"/>
      <c r="L102" s="65" t="s">
        <v>184</v>
      </c>
      <c r="M102" s="66">
        <v>2.0750000000000001E-2</v>
      </c>
      <c r="N102" s="65"/>
      <c r="O102" s="65" t="s">
        <v>3063</v>
      </c>
      <c r="P102" s="65"/>
      <c r="Q102" s="65"/>
      <c r="R102" s="65"/>
      <c r="S102" s="67" t="s">
        <v>3064</v>
      </c>
    </row>
    <row r="103" spans="1:19" x14ac:dyDescent="0.25">
      <c r="A103" s="60" t="s">
        <v>3020</v>
      </c>
      <c r="B103" s="61" t="s">
        <v>3065</v>
      </c>
      <c r="C103" s="72">
        <v>12</v>
      </c>
      <c r="D103" s="61" t="s">
        <v>3066</v>
      </c>
      <c r="E103" s="61" t="s">
        <v>3430</v>
      </c>
      <c r="F103" s="61" t="s">
        <v>3381</v>
      </c>
      <c r="G103" s="61"/>
      <c r="H103" s="61"/>
      <c r="I103" s="65" t="s">
        <v>40</v>
      </c>
      <c r="J103" s="61">
        <f>VLOOKUP(C103,'Points Table'!A$3:N$43,IF(I103="A Grade / Juniors",4,IF(I103="B Grade",7,IF(I103="C Grade",10,13))))</f>
        <v>192</v>
      </c>
      <c r="K103" s="61"/>
      <c r="L103" s="61" t="s">
        <v>184</v>
      </c>
      <c r="M103" s="62">
        <v>2.0844907407407406E-2</v>
      </c>
      <c r="N103" s="61"/>
      <c r="O103" s="61" t="s">
        <v>3067</v>
      </c>
      <c r="P103" s="61"/>
      <c r="Q103" s="61"/>
      <c r="R103" s="61"/>
      <c r="S103" s="63" t="s">
        <v>3068</v>
      </c>
    </row>
  </sheetData>
  <pageMargins left="0.7" right="0.7" top="0.75" bottom="0.75" header="0.3" footer="0.3"/>
  <pageSetup paperSize="9" orientation="portrait" horizontalDpi="30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I F A A B Q S w M E F A A C A A g A b 7 s h U / n 1 d Y m k A A A A 9 Q A A A B I A H A B D b 2 5 m a W c v U G F j a 2 F n Z S 5 4 b W w g o h g A K K A U A A A A A A A A A A A A A A A A A A A A A A A A A A A A h Y 9 N D o I w F I S v Q r q n B f y J m k e J c S u J i d G 4 b U q F R n g Y W i x 3 c + G R v I I Y R d 2 5 n P m + x c z 9 e o O k q 0 r v o h q j a 4 x J S A P i K Z R 1 p j G P S W u P / o w k H D Z C n k S u v F 5 G s + h M F p P C 2 v O C M e c c d S N a N z m L g i B k h 3 S 9 l Y W q B P n I + r / s a z R W o F S E w / 4 1 h k d 0 P q H T c T 8 J 2 N B B q v H L o 5 4 9 6 U 8 J q 7 a 0 b a O 4 Q n + 5 A z Z E Y O 8 L / A F Q S w M E F A A C A A g A b 7 s h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+ 7 I V P 1 p R K O 3 A I A A G o k A A A T A B w A R m 9 y b X V s Y X M v U 2 V j d G l v b j E u b S C i G A A o o B Q A A A A A A A A A A A A A A A A A A A A A A A A A A A D t m F 1 v 2 j A U h u + R + A 9 W e r E g E Y Q T 6 L 7 E R Z u u K t p Q U a H S p M K F S 1 x q 1 b G R b b R V q P 9 9 z k f p R 5 x q W 9 I W 2 n C D 9 P p w d H z 8 8 O Y 4 E s 8 U 4 Q y M k m / 4 t V 6 r 1 + Q l E j g A O 9 Y Y n V P c b k N g D 9 E c A 9 i w Q A 9 Q r O o 1 o D 8 j v h Q z r J V h c N G K Q 6 V 9 S C h u + Z w p z J S 0 L f / L 5 F R i I S c 6 X 8 g n B 1 h e K b 6 Y u G 0 X g p / + A J w E A I L j D 0 e I U i 4 Q A 0 e E U m D D R m s R X F i N J j j r h w u K Q 5 0 M R e X 1 L N h y r W m j m R S w L q + X 1 r I 6 6 w e 9 d d X W 9 O b s A C k 0 T c N 3 r K H g I V d 6 a 0 c Y B b q s a D t x d C t d S X X 7 N o W u I F 3 Z o 3 Q 0 Q x Q J 2 V N i i d c 1 7 F j + J W J z n X N 8 v c B 3 C c d 6 O / K C i 9 D n d B m y a F H a h g q a q 5 X l I 4 X n X F x b T a B 0 H F D 4 t 7 p p g p V 1 g n R / h 1 Q v Z 5 a G f V 9 r f a Z 2 O 6 0 o e R J P d M 5 M 6 A + 0 k N l Y r Q K 4 j i X h n e o a V c + o d o x q 1 6 j u G t W P R v W T U f 2 c U c d c I f p A v W n U a 4 Q Z D 8 c I t 5 v C 7 W 4 m 3 K 4 Z b r c 4 3 G 4 F 9 6 v D f W 8 X 9 + C + V Y v D f e f c w C 4 O O P / F K E e B j B F P C X e B P n W 5 0 I + P h G + f I i n J r D L w i v E X N / B N Z r z y 8 b f M + E v 6 u F c u 4 4 6 G 3 D n h S x Y 4 n u M L R O b n S 8 G c Q y T C a h K v I H 8 l I 9 9 g y N + J k z + C 9 N 1 Q / k x W H p G d s F M m 1 M c p 1 N D 5 h u b 6 l 3 / F c V T K Y 6 d O y y v A c J z 1 h Q C O Q 2 D m c B L d z d G 9 H L 2 T o 3 d z 9 N 2 M n t 7 4 j 5 M b f 3 w S Y D D e 1 4 0 W V z l J s q 6 a 6 F n i 0 s 2 2 8 x b y 2 g D z + g D z G g E f d u K f w I a b D X a R C a Q C + 3 2 C b R y + O 2 W 9 J d w b 7 P t g h A X B E u g 2 t x + D 7 z r f C Z t d E o a q K f z / B 5 S 8 P 8 K 2 D S 7 l D t f b A H E 1 Z b 8 Z i M t 7 D X I f 4 m 5 5 N 8 R D S l h 0 b u C U k e R x 5 4 H 4 0 f c E s V 5 F 7 N s l t j z b 9 V J i S 3 y f U Q 6 t n p l W r z i t X k X r c 9 J a Z H r d O M + s R t U t p d D s m U + x + Q d Q S w E C L Q A U A A I A C A B v u y F T + f V 1 i a Q A A A D 1 A A A A E g A A A A A A A A A A A A A A A A A A A A A A Q 2 9 u Z m l n L 1 B h Y 2 t h Z 2 U u e G 1 s U E s B A i 0 A F A A C A A g A b 7 s h U w / K 6 a u k A A A A 6 Q A A A B M A A A A A A A A A A A A A A A A A 8 A A A A F t D b 2 5 0 Z W 5 0 X 1 R 5 c G V z X S 5 4 b W x Q S w E C L Q A U A A I A C A B v u y F T 9 a U S j t w C A A B q J A A A E w A A A A A A A A A A A A A A A A D h A Q A A R m 9 y b X V s Y X M v U 2 V j d G l v b j E u b V B L B Q Y A A A A A A w A D A M I A A A A K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i x w A A A A A A A E D H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c t M j V U M D M 6 M z c 6 M z Q u N j M y M D M z O F o i I C 8 + P E V u d H J 5 I F R 5 c G U 9 I k Z p b G x D b 2 x 1 b W 5 U e X B l c y I g V m F s d W U 9 I n N C Z 0 1 E Q m d Z R E N n b 0 t D Z 2 9 L Q 2 c 9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w M S A o U G F n Z S A x K S A o N C k v Q 2 h h b m d l Z C B U e X B l L n t D Y X R l Z 2 9 y e S w w f S Z x d W 9 0 O y w m c X V v d D t T Z W N 0 a W 9 u M S 9 U Y W J s Z T A w M S A o U G F n Z S A x K S A o N C k v Q 2 h h b m d l Z C B U e X B l L n t S Y W N l I F B s Y X R l L D F 9 J n F 1 b 3 Q 7 L C Z x d W 9 0 O 1 N l Y 3 R p b 2 4 x L 1 R h Y m x l M D A x I C h Q Y W d l I D E p I C g 0 K S 9 D a G F u Z 2 V k I F R 5 c G U u e 1 B J Q y w y f S Z x d W 9 0 O y w m c X V v d D t T Z W N 0 a W 9 u M S 9 U Y W J s Z T A w M S A o U G F n Z S A x K S A o N C k v Q 2 h h b m d l Z C B U e X B l L n t D b 2 x 1 b W 4 0 L D N 9 J n F 1 b 3 Q 7 L C Z x d W 9 0 O 1 N l Y 3 R p b 2 4 x L 1 R h Y m x l M D A x I C h Q Y W d l I D E p I C g 0 K S 9 D a G F u Z 2 V k I F R 5 c G U u e 1 J p Z G V y L D R 9 J n F 1 b 3 Q 7 L C Z x d W 9 0 O 1 N l Y 3 R p b 2 4 x L 1 R h Y m x l M D A x I C h Q Y W d l I D E p I C g 0 K S 9 D a G F u Z 2 V k I F R 5 c G U u e 0 x h c H M s N X 0 m c X V v d D s s J n F 1 b 3 Q 7 U 2 V j d G l v b j E v V G F i b G U w M D E g K F B h Z 2 U g M S k g K D Q p L 0 N o Y W 5 n Z W Q g V H l w Z S 5 7 T G F w I D E s N n 0 m c X V v d D s s J n F 1 b 3 Q 7 U 2 V j d G l v b j E v V G F i b G U w M D E g K F B h Z 2 U g M S k g K D Q p L 0 N o Y W 5 n Z W Q g V H l w Z S 5 7 T G F w I D I s N 3 0 m c X V v d D s s J n F 1 b 3 Q 7 U 2 V j d G l v b j E v V G F i b G U w M D E g K F B h Z 2 U g M S k g K D Q p L 0 N o Y W 5 n Z W Q g V H l w Z S 5 7 T G F w I D M s O H 0 m c X V v d D s s J n F 1 b 3 Q 7 U 2 V j d G l v b j E v V G F i b G U w M D E g K F B h Z 2 U g M S k g K D Q p L 0 N o Y W 5 n Z W Q g V H l w Z S 5 7 T G F w I D Q s O X 0 m c X V v d D s s J n F 1 b 3 Q 7 U 2 V j d G l v b j E v V G F i b G U w M D E g K F B h Z 2 U g M S k g K D Q p L 0 N o Y W 5 n Z W Q g V H l w Z S 5 7 T G F w I D U s M T B 9 J n F 1 b 3 Q 7 L C Z x d W 9 0 O 1 N l Y 3 R p b 2 4 x L 1 R h Y m x l M D A x I C h Q Y W d l I D E p I C g 0 K S 9 D a G F u Z 2 V k I F R 5 c G U u e 0 x h c C A 2 L D E x f S Z x d W 9 0 O y w m c X V v d D t T Z W N 0 a W 9 u M S 9 U Y W J s Z T A w M S A o U G F n Z S A x K S A o N C k v Q 2 h h b m d l Z C B U e X B l L n t U b 3 R h b C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C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c t M j V U M D M 6 M z c 6 M z Q u N j M 0 N j E x O F o i I C 8 + P E V u d H J 5 I F R 5 c G U 9 I k Z p b G x D b 2 x 1 b W 5 U e X B l c y I g V m F s d W U 9 I n N C Z 0 1 E Q m d Z R E N n b 0 t D Z 2 9 H Q 2 c 9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Q p L 0 N o Y W 5 n Z W Q g V H l w Z S 5 7 Q 2 F 0 Z W d v c n k s M H 0 m c X V v d D s s J n F 1 b 3 Q 7 U 2 V j d G l v b j E v V G F i b G U w M D I g K F B h Z 2 U g M i k g K D Q p L 0 N o Y W 5 n Z W Q g V H l w Z S 5 7 U m F j Z S B Q b G F 0 Z S w x f S Z x d W 9 0 O y w m c X V v d D t T Z W N 0 a W 9 u M S 9 U Y W J s Z T A w M i A o U G F n Z S A y K S A o N C k v Q 2 h h b m d l Z C B U e X B l L n t Q S U M s M n 0 m c X V v d D s s J n F 1 b 3 Q 7 U 2 V j d G l v b j E v V G F i b G U w M D I g K F B h Z 2 U g M i k g K D Q p L 0 N o Y W 5 n Z W Q g V H l w Z S 5 7 Q 2 9 s d W 1 u N C w z f S Z x d W 9 0 O y w m c X V v d D t T Z W N 0 a W 9 u M S 9 U Y W J s Z T A w M i A o U G F n Z S A y K S A o N C k v Q 2 h h b m d l Z C B U e X B l L n t S a W R l c i w 0 f S Z x d W 9 0 O y w m c X V v d D t T Z W N 0 a W 9 u M S 9 U Y W J s Z T A w M i A o U G F n Z S A y K S A o N C k v Q 2 h h b m d l Z C B U e X B l L n t M Y X B z L D V 9 J n F 1 b 3 Q 7 L C Z x d W 9 0 O 1 N l Y 3 R p b 2 4 x L 1 R h Y m x l M D A y I C h Q Y W d l I D I p I C g 0 K S 9 D a G F u Z 2 V k I F R 5 c G U u e 0 x h c C A x L D Z 9 J n F 1 b 3 Q 7 L C Z x d W 9 0 O 1 N l Y 3 R p b 2 4 x L 1 R h Y m x l M D A y I C h Q Y W d l I D I p I C g 0 K S 9 D a G F u Z 2 V k I F R 5 c G U u e 0 x h c C A y L D d 9 J n F 1 b 3 Q 7 L C Z x d W 9 0 O 1 N l Y 3 R p b 2 4 x L 1 R h Y m x l M D A y I C h Q Y W d l I D I p I C g 0 K S 9 D a G F u Z 2 V k I F R 5 c G U u e 0 x h c C A z L D h 9 J n F 1 b 3 Q 7 L C Z x d W 9 0 O 1 N l Y 3 R p b 2 4 x L 1 R h Y m x l M D A y I C h Q Y W d l I D I p I C g 0 K S 9 D a G F u Z 2 V k I F R 5 c G U u e 0 x h c C A 0 L D l 9 J n F 1 b 3 Q 7 L C Z x d W 9 0 O 1 N l Y 3 R p b 2 4 x L 1 R h Y m x l M D A y I C h Q Y W d l I D I p I C g 0 K S 9 D a G F u Z 2 V k I F R 5 c G U u e 0 x h c C A 1 L D E w f S Z x d W 9 0 O y w m c X V v d D t T Z W N 0 a W 9 u M S 9 U Y W J s Z T A w M i A o U G F n Z S A y K S A o N C k v Q 2 h h b m d l Z C B U e X B l L n t M Y X A g N i w x M X 0 m c X V v d D s s J n F 1 b 3 Q 7 U 2 V j d G l v b j E v V G F i b G U w M D I g K F B h Z 2 U g M i k g K D Q p L 0 N o Y W 5 n Z W Q g V H l w Z S 5 7 V G 9 0 Y W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N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k t M D F U M T M 6 N T U 6 N D E u M D Q 2 N j U 0 N V o i I C 8 + P E V u d H J 5 I F R 5 c G U 9 I k Z p b G x D b 2 x 1 b W 5 U e X B l c y I g V m F s d W U 9 I n N C Z 0 1 E Q m d Z R E N n b 0 t D Z 2 9 L Q 2 c 9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U p L 0 N o Y W 5 n Z W Q g V H l w Z S 5 7 Q 2 F 0 Z W d v c n k s M H 0 m c X V v d D s s J n F 1 b 3 Q 7 U 2 V j d G l v b j E v V G F i b G U w M D I g K F B h Z 2 U g M i k g K D U p L 0 N o Y W 5 n Z W Q g V H l w Z S 5 7 U m F j Z S B Q b G F 0 Z S w x f S Z x d W 9 0 O y w m c X V v d D t T Z W N 0 a W 9 u M S 9 U Y W J s Z T A w M i A o U G F n Z S A y K S A o N S k v Q 2 h h b m d l Z C B U e X B l L n t Q S U M s M n 0 m c X V v d D s s J n F 1 b 3 Q 7 U 2 V j d G l v b j E v V G F i b G U w M D I g K F B h Z 2 U g M i k g K D U p L 0 N o Y W 5 n Z W Q g V H l w Z S 5 7 Q 2 9 s d W 1 u N C w z f S Z x d W 9 0 O y w m c X V v d D t T Z W N 0 a W 9 u M S 9 U Y W J s Z T A w M i A o U G F n Z S A y K S A o N S k v Q 2 h h b m d l Z C B U e X B l L n t S a W R l c i w 0 f S Z x d W 9 0 O y w m c X V v d D t T Z W N 0 a W 9 u M S 9 U Y W J s Z T A w M i A o U G F n Z S A y K S A o N S k v Q 2 h h b m d l Z C B U e X B l L n t M Y X B z L D V 9 J n F 1 b 3 Q 7 L C Z x d W 9 0 O 1 N l Y 3 R p b 2 4 x L 1 R h Y m x l M D A y I C h Q Y W d l I D I p I C g 1 K S 9 D a G F u Z 2 V k I F R 5 c G U u e 0 x h c C A x L D Z 9 J n F 1 b 3 Q 7 L C Z x d W 9 0 O 1 N l Y 3 R p b 2 4 x L 1 R h Y m x l M D A y I C h Q Y W d l I D I p I C g 1 K S 9 D a G F u Z 2 V k I F R 5 c G U u e 0 x h c C A y L D d 9 J n F 1 b 3 Q 7 L C Z x d W 9 0 O 1 N l Y 3 R p b 2 4 x L 1 R h Y m x l M D A y I C h Q Y W d l I D I p I C g 1 K S 9 D a G F u Z 2 V k I F R 5 c G U u e 0 x h c C A z L D h 9 J n F 1 b 3 Q 7 L C Z x d W 9 0 O 1 N l Y 3 R p b 2 4 x L 1 R h Y m x l M D A y I C h Q Y W d l I D I p I C g 1 K S 9 D a G F u Z 2 V k I F R 5 c G U u e 0 x h c C A 0 L D l 9 J n F 1 b 3 Q 7 L C Z x d W 9 0 O 1 N l Y 3 R p b 2 4 x L 1 R h Y m x l M D A y I C h Q Y W d l I D I p I C g 1 K S 9 D a G F u Z 2 V k I F R 5 c G U u e 0 x h c C A 1 L D E w f S Z x d W 9 0 O y w m c X V v d D t T Z W N 0 a W 9 u M S 9 U Y W J s Z T A w M i A o U G F n Z S A y K S A o N S k v Q 2 h h b m d l Z C B U e X B l L n t M Y X A g N i w x M X 0 m c X V v d D s s J n F 1 b 3 Q 7 U 2 V j d G l v b j E v V G F i b G U w M D I g K F B h Z 2 U g M i k g K D U p L 0 N o Y W 5 n Z W Q g V H l w Z S 5 7 V G 9 0 Y W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j I 5 N T c x W i I g L z 4 8 R W 5 0 c n k g V H l w Z T 0 i R m l s b E N v b H V t b l R 5 c G V z I i B W Y W x 1 Z T 0 i c 0 J n T U R C Z 1 l E Q 2 d v S 0 N n b z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M y A o U G F n Z S A z K S 9 D a G F u Z 2 V k I F R 5 c G U u e 0 N h d G V n b 3 J 5 L D B 9 J n F 1 b 3 Q 7 L C Z x d W 9 0 O 1 N l Y 3 R p b 2 4 x L 1 R h Y m x l M D A z I C h Q Y W d l I D M p L 0 N o Y W 5 n Z W Q g V H l w Z S 5 7 U m F j Z S B Q b G F 0 Z S w x f S Z x d W 9 0 O y w m c X V v d D t T Z W N 0 a W 9 u M S 9 U Y W J s Z T A w M y A o U G F n Z S A z K S 9 D a G F u Z 2 V k I F R 5 c G U u e 1 B J Q y w y f S Z x d W 9 0 O y w m c X V v d D t T Z W N 0 a W 9 u M S 9 U Y W J s Z T A w M y A o U G F n Z S A z K S 9 D a G F u Z 2 V k I F R 5 c G U u e 0 N v b H V t b j Q s M 3 0 m c X V v d D s s J n F 1 b 3 Q 7 U 2 V j d G l v b j E v V G F i b G U w M D M g K F B h Z 2 U g M y k v Q 2 h h b m d l Z C B U e X B l L n t S a W R l c i w 0 f S Z x d W 9 0 O y w m c X V v d D t T Z W N 0 a W 9 u M S 9 U Y W J s Z T A w M y A o U G F n Z S A z K S 9 D a G F u Z 2 V k I F R 5 c G U u e 0 x h c H M s N X 0 m c X V v d D s s J n F 1 b 3 Q 7 U 2 V j d G l v b j E v V G F i b G U w M D M g K F B h Z 2 U g M y k v Q 2 h h b m d l Z C B U e X B l L n t M Y X A g M S w 2 f S Z x d W 9 0 O y w m c X V v d D t T Z W N 0 a W 9 u M S 9 U Y W J s Z T A w M y A o U G F n Z S A z K S 9 D a G F u Z 2 V k I F R 5 c G U u e 0 x h c C A y L D d 9 J n F 1 b 3 Q 7 L C Z x d W 9 0 O 1 N l Y 3 R p b 2 4 x L 1 R h Y m x l M D A z I C h Q Y W d l I D M p L 0 N o Y W 5 n Z W Q g V H l w Z S 5 7 T G F w I D M s O H 0 m c X V v d D s s J n F 1 b 3 Q 7 U 2 V j d G l v b j E v V G F i b G U w M D M g K F B h Z 2 U g M y k v Q 2 h h b m d l Z C B U e X B l L n t M Y X A g N C w 5 f S Z x d W 9 0 O y w m c X V v d D t T Z W N 0 a W 9 u M S 9 U Y W J s Z T A w M y A o U G F n Z S A z K S 9 D a G F u Z 2 V k I F R 5 c G U u e 0 x h c C A 1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M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U Y W J s Z T A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j M z M T g x W i I g L z 4 8 R W 5 0 c n k g V H l w Z T 0 i R m l s b E N v b H V t b l R 5 c G V z I i B W Y W x 1 Z T 0 i c 0 J n T U R C Z 1 l E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w M S A o U G F n Z S A x K S A o N S k v Q 2 h h b m d l Z C B U e X B l L n t D Y X R l Z 2 9 y e S w w f S Z x d W 9 0 O y w m c X V v d D t T Z W N 0 a W 9 u M S 9 U Y W J s Z T A w M S A o U G F n Z S A x K S A o N S k v Q 2 h h b m d l Z C B U e X B l L n t S Y W N l I F B s Y X R l L D F 9 J n F 1 b 3 Q 7 L C Z x d W 9 0 O 1 N l Y 3 R p b 2 4 x L 1 R h Y m x l M D A x I C h Q Y W d l I D E p I C g 1 K S 9 D a G F u Z 2 V k I F R 5 c G U u e 1 B J Q y w y f S Z x d W 9 0 O y w m c X V v d D t T Z W N 0 a W 9 u M S 9 U Y W J s Z T A w M S A o U G F n Z S A x K S A o N S k v Q 2 h h b m d l Z C B U e X B l L n t D b 2 x 1 b W 4 0 L D N 9 J n F 1 b 3 Q 7 L C Z x d W 9 0 O 1 N l Y 3 R p b 2 4 x L 1 R h Y m x l M D A x I C h Q Y W d l I D E p I C g 1 K S 9 D a G F u Z 2 V k I F R 5 c G U u e 1 J p Z G V y L D R 9 J n F 1 b 3 Q 7 L C Z x d W 9 0 O 1 N l Y 3 R p b 2 4 x L 1 R h Y m x l M D A x I C h Q Y W d l I D E p I C g 1 K S 9 D a G F u Z 2 V k I F R 5 c G U u e 0 x h c H M s N X 0 m c X V v d D s s J n F 1 b 3 Q 7 U 2 V j d G l v b j E v V G F i b G U w M D E g K F B h Z 2 U g M S k g K D U p L 0 N o Y W 5 n Z W Q g V H l w Z S 5 7 T G F w I D E s N n 0 m c X V v d D s s J n F 1 b 3 Q 7 U 2 V j d G l v b j E v V G F i b G U w M D E g K F B h Z 2 U g M S k g K D U p L 0 N o Y W 5 n Z W Q g V H l w Z S 5 7 T G F w I D I s N 3 0 m c X V v d D s s J n F 1 b 3 Q 7 U 2 V j d G l v b j E v V G F i b G U w M D E g K F B h Z 2 U g M S k g K D U p L 0 N o Y W 5 n Z W Q g V H l w Z S 5 7 T G F w I D M s O H 0 m c X V v d D s s J n F 1 b 3 Q 7 U 2 V j d G l v b j E v V G F i b G U w M D E g K F B h Z 2 U g M S k g K D U p L 0 N o Y W 5 n Z W Q g V H l w Z S 5 7 T G F w I D Q s O X 0 m c X V v d D s s J n F 1 b 3 Q 7 U 2 V j d G l v b j E v V G F i b G U w M D E g K F B h Z 2 U g M S k g K D U p L 0 N o Y W 5 n Z W Q g V H l w Z S 5 7 T G F w I D U s M T B 9 J n F 1 b 3 Q 7 L C Z x d W 9 0 O 1 N l Y 3 R p b 2 4 x L 1 R h Y m x l M D A x I C h Q Y W d l I D E p I C g 1 K S 9 D a G F u Z 2 V k I F R 5 c G U u e 0 x h c C A 2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U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S w c 3 H 8 l T p K o 7 D F t 9 q n r E k A A A A A A g A A A A A A E G Y A A A A B A A A g A A A A r P M B a t 0 U w B O / a q E g G q 1 F H 0 t f + p y z w 8 F w w c / P L 0 u N c 4 o A A A A A D o A A A A A C A A A g A A A A h w y f 1 u y D K j x p C 7 j 4 C X / z s l k m 9 Q k z q y 1 I c Y a F X e f X 4 X 5 Q A A A A G g 7 C r + 9 4 b 8 d K y x y p + J t o Z 0 8 3 b j M y y d 6 + S b l C k j f 5 H J o S H i 8 U C y e C V S I Y S x l G 6 w k a 4 g X 7 n y a u H 7 v f C i 0 3 7 i Q P 6 N d O 0 v q V S u 5 R 7 Z 2 3 C 1 H F v Z d A A A A A I G T q / f J L e / o e 2 p A G f 3 E 5 R P E l 3 v / N s q z x G q Y P u S 4 O q 0 l D d d g z p z u Q B i h X n 5 4 O Z / u c y K A n O N x j r M l 1 + Y x m 6 Z p e r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Summary Sheet</vt:lpstr>
      <vt:lpstr>Points Table</vt:lpstr>
      <vt:lpstr>Participants</vt:lpstr>
      <vt:lpstr>League Table R6</vt:lpstr>
      <vt:lpstr>Engraving</vt:lpstr>
      <vt:lpstr>R1 XCM OHal</vt:lpstr>
      <vt:lpstr>R2 XCM Prospect</vt:lpstr>
      <vt:lpstr>R3 XCM Craigburn</vt:lpstr>
      <vt:lpstr>R4 XCO Eagle</vt:lpstr>
      <vt:lpstr>R5 XCO Kinchina</vt:lpstr>
      <vt:lpstr>R6 XCO Flinders</vt:lpstr>
      <vt:lpstr>R7 XCO Melrose</vt:lpstr>
      <vt:lpstr>R8 XCO Melrose</vt:lpstr>
      <vt:lpstr>Engraving!Print_Area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Adam Kerin</cp:lastModifiedBy>
  <cp:lastPrinted>2021-10-20T01:48:16Z</cp:lastPrinted>
  <dcterms:created xsi:type="dcterms:W3CDTF">2021-03-31T10:04:31Z</dcterms:created>
  <dcterms:modified xsi:type="dcterms:W3CDTF">2021-10-20T01:48:20Z</dcterms:modified>
</cp:coreProperties>
</file>