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913"/>
  <workbookPr/>
  <mc:AlternateContent xmlns:mc="http://schemas.openxmlformats.org/markup-compatibility/2006">
    <mc:Choice Requires="x15">
      <x15ac:absPath xmlns:x15ac="http://schemas.microsoft.com/office/spreadsheetml/2010/11/ac" url="/Users/JAS/Downloads/"/>
    </mc:Choice>
  </mc:AlternateContent>
  <xr:revisionPtr revIDLastSave="0" documentId="13_ncr:1_{A0A9BFF6-9F96-7842-8E43-B010E7D036E4}" xr6:coauthVersionLast="45" xr6:coauthVersionMax="45" xr10:uidLastSave="{00000000-0000-0000-0000-000000000000}"/>
  <bookViews>
    <workbookView xWindow="0" yWindow="460" windowWidth="38400" windowHeight="19940" firstSheet="2" activeTab="6" xr2:uid="{00000000-000D-0000-FFFF-FFFF00000000}"/>
  </bookViews>
  <sheets>
    <sheet name="R1 Anstey XCO" sheetId="14" r:id="rId1"/>
    <sheet name="R2 Eagle XCO" sheetId="15" r:id="rId2"/>
    <sheet name="R3 Kinchina XCO" sheetId="16" r:id="rId3"/>
    <sheet name="R4 Willowie XCO" sheetId="17" r:id="rId4"/>
    <sheet name="R5 Willowie XCO" sheetId="18" r:id="rId5"/>
    <sheet name="Participants" sheetId="19" r:id="rId6"/>
    <sheet name="League Table Round 5" sheetId="4" r:id="rId7"/>
    <sheet name="Competition Information" sheetId="5" r:id="rId8"/>
    <sheet name="Points Table" sheetId="1" r:id="rId9"/>
  </sheets>
  <definedNames>
    <definedName name="_xlnm._FilterDatabase" localSheetId="6" hidden="1">'League Table Round 5'!$S$17:$Z$52</definedName>
    <definedName name="_xlnm.Print_Area" localSheetId="6">'League Table Round 5'!$A$1:$AI$170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I19" i="4" l="1" a="1"/>
  <c r="AI19" i="4" s="1"/>
  <c r="AI20" i="4" a="1"/>
  <c r="AI20" i="4" s="1"/>
  <c r="AI21" i="4" a="1"/>
  <c r="AI21" i="4" s="1"/>
  <c r="AI22" i="4" a="1"/>
  <c r="AI22" i="4"/>
  <c r="AI23" i="4" a="1"/>
  <c r="AI23" i="4" s="1"/>
  <c r="AI24" i="4" a="1"/>
  <c r="AI24" i="4" s="1"/>
  <c r="AI25" i="4" a="1"/>
  <c r="AI25" i="4" s="1"/>
  <c r="AI26" i="4" a="1"/>
  <c r="AI26" i="4" s="1"/>
  <c r="AI27" i="4" a="1"/>
  <c r="AI27" i="4" s="1"/>
  <c r="AI18" i="4" a="1"/>
  <c r="AI18" i="4" s="1"/>
  <c r="Z21" i="4" a="1"/>
  <c r="Z21" i="4" s="1"/>
  <c r="Z20" i="4" a="1"/>
  <c r="Z20" i="4" s="1"/>
  <c r="Z19" i="4" a="1"/>
  <c r="Z19" i="4" s="1"/>
  <c r="Z22" i="4" a="1"/>
  <c r="Z22" i="4"/>
  <c r="Z23" i="4" a="1"/>
  <c r="Z23" i="4" s="1"/>
  <c r="Z24" i="4" a="1"/>
  <c r="Z24" i="4" s="1"/>
  <c r="Z25" i="4" a="1"/>
  <c r="Z25" i="4" s="1"/>
  <c r="Z26" i="4" a="1"/>
  <c r="Z26" i="4"/>
  <c r="Z27" i="4" a="1"/>
  <c r="Z27" i="4" s="1"/>
  <c r="Z28" i="4" a="1"/>
  <c r="Z28" i="4" s="1"/>
  <c r="Z29" i="4" a="1"/>
  <c r="Z29" i="4" s="1"/>
  <c r="Z30" i="4" a="1"/>
  <c r="Z30" i="4"/>
  <c r="Z31" i="4" a="1"/>
  <c r="Z31" i="4" s="1"/>
  <c r="Z32" i="4" a="1"/>
  <c r="Z32" i="4" s="1"/>
  <c r="Z33" i="4" a="1"/>
  <c r="Z33" i="4" s="1"/>
  <c r="Z34" i="4" a="1"/>
  <c r="Z34" i="4"/>
  <c r="Z35" i="4" a="1"/>
  <c r="Z35" i="4" s="1"/>
  <c r="Z36" i="4" a="1"/>
  <c r="Z36" i="4" s="1"/>
  <c r="Z37" i="4" a="1"/>
  <c r="Z37" i="4" s="1"/>
  <c r="Z38" i="4" a="1"/>
  <c r="Z38" i="4"/>
  <c r="Z39" i="4" a="1"/>
  <c r="Z39" i="4" s="1"/>
  <c r="Z40" i="4" a="1"/>
  <c r="Z40" i="4" s="1"/>
  <c r="Z41" i="4" a="1"/>
  <c r="Z41" i="4" s="1"/>
  <c r="Z42" i="4" a="1"/>
  <c r="Z42" i="4"/>
  <c r="Z43" i="4" a="1"/>
  <c r="Z43" i="4" s="1"/>
  <c r="Z44" i="4" a="1"/>
  <c r="Z44" i="4" s="1"/>
  <c r="Z45" i="4" a="1"/>
  <c r="Z45" i="4" s="1"/>
  <c r="Z46" i="4" a="1"/>
  <c r="Z46" i="4"/>
  <c r="Z47" i="4" a="1"/>
  <c r="Z47" i="4" s="1"/>
  <c r="Z48" i="4" a="1"/>
  <c r="Z48" i="4" s="1"/>
  <c r="Z49" i="4" a="1"/>
  <c r="Z49" i="4" s="1"/>
  <c r="Z50" i="4" a="1"/>
  <c r="Z50" i="4"/>
  <c r="Z51" i="4" a="1"/>
  <c r="Z51" i="4" s="1"/>
  <c r="Z52" i="4" a="1"/>
  <c r="Z52" i="4" s="1"/>
  <c r="Z53" i="4" a="1"/>
  <c r="Z53" i="4" s="1"/>
  <c r="Z54" i="4" a="1"/>
  <c r="Z54" i="4"/>
  <c r="Z55" i="4" a="1"/>
  <c r="Z55" i="4" s="1"/>
  <c r="Z56" i="4" a="1"/>
  <c r="Z56" i="4" s="1"/>
  <c r="Z57" i="4" a="1"/>
  <c r="Z57" i="4" s="1"/>
  <c r="Z58" i="4" a="1"/>
  <c r="Z58" i="4"/>
  <c r="Z59" i="4" a="1"/>
  <c r="Z59" i="4" s="1"/>
  <c r="Z60" i="4" a="1"/>
  <c r="Z60" i="4" s="1"/>
  <c r="Z61" i="4" a="1"/>
  <c r="Z61" i="4" s="1"/>
  <c r="Z62" i="4" a="1"/>
  <c r="Z62" i="4"/>
  <c r="Z63" i="4" a="1"/>
  <c r="Z63" i="4" s="1"/>
  <c r="Z64" i="4" a="1"/>
  <c r="Z64" i="4" s="1"/>
  <c r="Z65" i="4" a="1"/>
  <c r="Z65" i="4" s="1"/>
  <c r="Z66" i="4" a="1"/>
  <c r="Z66" i="4"/>
  <c r="Z67" i="4" a="1"/>
  <c r="Z67" i="4" s="1"/>
  <c r="Z68" i="4" a="1"/>
  <c r="Z68" i="4" s="1"/>
  <c r="Z69" i="4" a="1"/>
  <c r="Z69" i="4" s="1"/>
  <c r="Z70" i="4" a="1"/>
  <c r="Z70" i="4" s="1"/>
  <c r="Z71" i="4" a="1"/>
  <c r="Z71" i="4" s="1"/>
  <c r="Z18" i="4" a="1"/>
  <c r="Z18" i="4" s="1"/>
  <c r="AG20" i="4"/>
  <c r="AF20" i="4"/>
  <c r="AE20" i="4"/>
  <c r="AD20" i="4"/>
  <c r="AC20" i="4"/>
  <c r="AG25" i="4"/>
  <c r="AF25" i="4"/>
  <c r="AE25" i="4"/>
  <c r="AD25" i="4"/>
  <c r="AC25" i="4"/>
  <c r="AG19" i="4"/>
  <c r="AF19" i="4"/>
  <c r="AE19" i="4"/>
  <c r="AD19" i="4"/>
  <c r="AC19" i="4"/>
  <c r="AG24" i="4"/>
  <c r="AF24" i="4"/>
  <c r="AE24" i="4"/>
  <c r="AD24" i="4"/>
  <c r="AC24" i="4"/>
  <c r="AG18" i="4"/>
  <c r="AF18" i="4"/>
  <c r="AE18" i="4"/>
  <c r="AD18" i="4"/>
  <c r="AC18" i="4"/>
  <c r="AH18" i="4" s="1"/>
  <c r="AG22" i="4"/>
  <c r="AF22" i="4"/>
  <c r="AE22" i="4"/>
  <c r="AD22" i="4"/>
  <c r="AC22" i="4"/>
  <c r="AG23" i="4"/>
  <c r="AF23" i="4"/>
  <c r="AE23" i="4"/>
  <c r="AD23" i="4"/>
  <c r="AC23" i="4"/>
  <c r="AG27" i="4"/>
  <c r="AF27" i="4"/>
  <c r="AE27" i="4"/>
  <c r="AD27" i="4"/>
  <c r="AC27" i="4"/>
  <c r="AG21" i="4"/>
  <c r="AF21" i="4"/>
  <c r="AE21" i="4"/>
  <c r="AD21" i="4"/>
  <c r="AC21" i="4"/>
  <c r="AG26" i="4"/>
  <c r="AF26" i="4"/>
  <c r="AE26" i="4"/>
  <c r="AD26" i="4"/>
  <c r="AC26" i="4"/>
  <c r="AH23" i="4" l="1"/>
  <c r="AH27" i="4"/>
  <c r="AH19" i="4"/>
  <c r="AH21" i="4"/>
  <c r="AH20" i="4"/>
  <c r="AH26" i="4"/>
  <c r="AH22" i="4"/>
  <c r="AH24" i="4"/>
  <c r="AH25" i="4"/>
  <c r="K18" i="4"/>
  <c r="L18" i="4"/>
  <c r="M18" i="4"/>
  <c r="N18" i="4"/>
  <c r="O18" i="4"/>
  <c r="P18" i="4"/>
  <c r="K19" i="4"/>
  <c r="L19" i="4"/>
  <c r="M19" i="4"/>
  <c r="P19" i="4" s="1"/>
  <c r="N19" i="4"/>
  <c r="O19" i="4"/>
  <c r="K20" i="4"/>
  <c r="P20" i="4" s="1"/>
  <c r="L20" i="4"/>
  <c r="M20" i="4"/>
  <c r="N20" i="4"/>
  <c r="O20" i="4"/>
  <c r="K21" i="4"/>
  <c r="P21" i="4" s="1"/>
  <c r="L21" i="4"/>
  <c r="M21" i="4"/>
  <c r="N21" i="4"/>
  <c r="O21" i="4"/>
  <c r="K22" i="4"/>
  <c r="L22" i="4"/>
  <c r="M22" i="4"/>
  <c r="N22" i="4"/>
  <c r="O22" i="4"/>
  <c r="P22" i="4"/>
  <c r="K23" i="4"/>
  <c r="P23" i="4" s="1"/>
  <c r="L23" i="4"/>
  <c r="M23" i="4"/>
  <c r="N23" i="4"/>
  <c r="O23" i="4"/>
  <c r="K24" i="4"/>
  <c r="P24" i="4" s="1"/>
  <c r="L24" i="4"/>
  <c r="M24" i="4"/>
  <c r="N24" i="4"/>
  <c r="O24" i="4"/>
  <c r="K25" i="4"/>
  <c r="L25" i="4"/>
  <c r="M25" i="4"/>
  <c r="P25" i="4" s="1"/>
  <c r="N25" i="4"/>
  <c r="O25" i="4"/>
  <c r="K26" i="4"/>
  <c r="L26" i="4"/>
  <c r="M26" i="4"/>
  <c r="N26" i="4"/>
  <c r="O26" i="4"/>
  <c r="P26" i="4"/>
  <c r="K27" i="4"/>
  <c r="P27" i="4" s="1"/>
  <c r="L27" i="4"/>
  <c r="M27" i="4"/>
  <c r="N27" i="4"/>
  <c r="O27" i="4"/>
  <c r="K28" i="4"/>
  <c r="P28" i="4" s="1"/>
  <c r="L28" i="4"/>
  <c r="M28" i="4"/>
  <c r="N28" i="4"/>
  <c r="O28" i="4"/>
  <c r="K29" i="4"/>
  <c r="L29" i="4"/>
  <c r="M29" i="4"/>
  <c r="P29" i="4" s="1"/>
  <c r="N29" i="4"/>
  <c r="O29" i="4"/>
  <c r="K30" i="4"/>
  <c r="L30" i="4"/>
  <c r="M30" i="4"/>
  <c r="N30" i="4"/>
  <c r="O30" i="4"/>
  <c r="P30" i="4"/>
  <c r="K31" i="4"/>
  <c r="P31" i="4" s="1"/>
  <c r="L31" i="4"/>
  <c r="M31" i="4"/>
  <c r="N31" i="4"/>
  <c r="O31" i="4"/>
  <c r="K32" i="4"/>
  <c r="P32" i="4" s="1"/>
  <c r="L32" i="4"/>
  <c r="M32" i="4"/>
  <c r="N32" i="4"/>
  <c r="O32" i="4"/>
  <c r="K33" i="4"/>
  <c r="L33" i="4"/>
  <c r="M33" i="4"/>
  <c r="P33" i="4" s="1"/>
  <c r="N33" i="4"/>
  <c r="O33" i="4"/>
  <c r="K34" i="4"/>
  <c r="L34" i="4"/>
  <c r="M34" i="4"/>
  <c r="N34" i="4"/>
  <c r="O34" i="4"/>
  <c r="P34" i="4"/>
  <c r="K35" i="4"/>
  <c r="P35" i="4" s="1"/>
  <c r="L35" i="4"/>
  <c r="M35" i="4"/>
  <c r="N35" i="4"/>
  <c r="O35" i="4"/>
  <c r="K36" i="4"/>
  <c r="P36" i="4" s="1"/>
  <c r="L36" i="4"/>
  <c r="M36" i="4"/>
  <c r="N36" i="4"/>
  <c r="O36" i="4"/>
  <c r="K37" i="4"/>
  <c r="L37" i="4"/>
  <c r="M37" i="4"/>
  <c r="P37" i="4" s="1"/>
  <c r="N37" i="4"/>
  <c r="O37" i="4"/>
  <c r="K38" i="4"/>
  <c r="L38" i="4"/>
  <c r="M38" i="4"/>
  <c r="N38" i="4"/>
  <c r="O38" i="4"/>
  <c r="P38" i="4"/>
  <c r="K39" i="4"/>
  <c r="P39" i="4" s="1"/>
  <c r="L39" i="4"/>
  <c r="M39" i="4"/>
  <c r="N39" i="4"/>
  <c r="O39" i="4"/>
  <c r="K40" i="4"/>
  <c r="P40" i="4" s="1"/>
  <c r="L40" i="4"/>
  <c r="M40" i="4"/>
  <c r="N40" i="4"/>
  <c r="O40" i="4"/>
  <c r="K41" i="4"/>
  <c r="L41" i="4"/>
  <c r="M41" i="4"/>
  <c r="P41" i="4" s="1"/>
  <c r="N41" i="4"/>
  <c r="O41" i="4"/>
  <c r="K42" i="4"/>
  <c r="L42" i="4"/>
  <c r="M42" i="4"/>
  <c r="N42" i="4"/>
  <c r="O42" i="4"/>
  <c r="P42" i="4"/>
  <c r="K43" i="4"/>
  <c r="P43" i="4" s="1"/>
  <c r="L43" i="4"/>
  <c r="M43" i="4"/>
  <c r="N43" i="4"/>
  <c r="O43" i="4"/>
  <c r="K44" i="4"/>
  <c r="P44" i="4" s="1"/>
  <c r="L44" i="4"/>
  <c r="M44" i="4"/>
  <c r="N44" i="4"/>
  <c r="O44" i="4"/>
  <c r="K45" i="4"/>
  <c r="L45" i="4"/>
  <c r="M45" i="4"/>
  <c r="P45" i="4" s="1"/>
  <c r="N45" i="4"/>
  <c r="O45" i="4"/>
  <c r="K46" i="4"/>
  <c r="L46" i="4"/>
  <c r="M46" i="4"/>
  <c r="N46" i="4"/>
  <c r="O46" i="4"/>
  <c r="P46" i="4"/>
  <c r="K47" i="4"/>
  <c r="P47" i="4" s="1"/>
  <c r="L47" i="4"/>
  <c r="M47" i="4"/>
  <c r="N47" i="4"/>
  <c r="O47" i="4"/>
  <c r="K48" i="4"/>
  <c r="P48" i="4" s="1"/>
  <c r="L48" i="4"/>
  <c r="M48" i="4"/>
  <c r="N48" i="4"/>
  <c r="O48" i="4"/>
  <c r="K49" i="4"/>
  <c r="P49" i="4" s="1"/>
  <c r="L49" i="4"/>
  <c r="M49" i="4"/>
  <c r="N49" i="4"/>
  <c r="O49" i="4"/>
  <c r="T52" i="4"/>
  <c r="U52" i="4"/>
  <c r="V52" i="4"/>
  <c r="W52" i="4"/>
  <c r="X52" i="4"/>
  <c r="T47" i="4"/>
  <c r="U47" i="4"/>
  <c r="V47" i="4"/>
  <c r="W47" i="4"/>
  <c r="X47" i="4"/>
  <c r="T40" i="4"/>
  <c r="U40" i="4"/>
  <c r="V40" i="4"/>
  <c r="W40" i="4"/>
  <c r="X40" i="4"/>
  <c r="T67" i="4"/>
  <c r="U67" i="4"/>
  <c r="V67" i="4"/>
  <c r="W67" i="4"/>
  <c r="X67" i="4"/>
  <c r="T60" i="4"/>
  <c r="U60" i="4"/>
  <c r="V60" i="4"/>
  <c r="W60" i="4"/>
  <c r="X60" i="4"/>
  <c r="T66" i="4"/>
  <c r="U66" i="4"/>
  <c r="V66" i="4"/>
  <c r="W66" i="4"/>
  <c r="X66" i="4"/>
  <c r="T19" i="4"/>
  <c r="U19" i="4"/>
  <c r="V19" i="4"/>
  <c r="W19" i="4"/>
  <c r="X19" i="4"/>
  <c r="T70" i="4"/>
  <c r="U70" i="4"/>
  <c r="V70" i="4"/>
  <c r="W70" i="4"/>
  <c r="X70" i="4"/>
  <c r="T35" i="4"/>
  <c r="U35" i="4"/>
  <c r="V35" i="4"/>
  <c r="W35" i="4"/>
  <c r="X35" i="4"/>
  <c r="T21" i="4"/>
  <c r="U21" i="4"/>
  <c r="V21" i="4"/>
  <c r="W21" i="4"/>
  <c r="X21" i="4"/>
  <c r="T18" i="4"/>
  <c r="U18" i="4"/>
  <c r="V18" i="4"/>
  <c r="W18" i="4"/>
  <c r="X18" i="4"/>
  <c r="T41" i="4"/>
  <c r="U41" i="4"/>
  <c r="V41" i="4"/>
  <c r="W41" i="4"/>
  <c r="X41" i="4"/>
  <c r="T65" i="4"/>
  <c r="U65" i="4"/>
  <c r="V65" i="4"/>
  <c r="W65" i="4"/>
  <c r="X65" i="4"/>
  <c r="T63" i="4"/>
  <c r="U63" i="4"/>
  <c r="V63" i="4"/>
  <c r="W63" i="4"/>
  <c r="X63" i="4"/>
  <c r="T64" i="4"/>
  <c r="U64" i="4"/>
  <c r="V64" i="4"/>
  <c r="W64" i="4"/>
  <c r="X64" i="4"/>
  <c r="T48" i="4"/>
  <c r="U48" i="4"/>
  <c r="V48" i="4"/>
  <c r="W48" i="4"/>
  <c r="X48" i="4"/>
  <c r="T23" i="4"/>
  <c r="U23" i="4"/>
  <c r="V23" i="4"/>
  <c r="W23" i="4"/>
  <c r="X23" i="4"/>
  <c r="T31" i="4"/>
  <c r="U31" i="4"/>
  <c r="V31" i="4"/>
  <c r="W31" i="4"/>
  <c r="X31" i="4"/>
  <c r="T44" i="4"/>
  <c r="U44" i="4"/>
  <c r="V44" i="4"/>
  <c r="W44" i="4"/>
  <c r="X44" i="4"/>
  <c r="T59" i="4"/>
  <c r="U59" i="4"/>
  <c r="V59" i="4"/>
  <c r="W59" i="4"/>
  <c r="X59" i="4"/>
  <c r="T32" i="4"/>
  <c r="U32" i="4"/>
  <c r="V32" i="4"/>
  <c r="W32" i="4"/>
  <c r="X32" i="4"/>
  <c r="T39" i="4"/>
  <c r="U39" i="4"/>
  <c r="V39" i="4"/>
  <c r="W39" i="4"/>
  <c r="X39" i="4"/>
  <c r="T49" i="4"/>
  <c r="U49" i="4"/>
  <c r="V49" i="4"/>
  <c r="W49" i="4"/>
  <c r="X49" i="4"/>
  <c r="T56" i="4"/>
  <c r="U56" i="4"/>
  <c r="V56" i="4"/>
  <c r="W56" i="4"/>
  <c r="X56" i="4"/>
  <c r="T61" i="4"/>
  <c r="U61" i="4"/>
  <c r="V61" i="4"/>
  <c r="W61" i="4"/>
  <c r="X61" i="4"/>
  <c r="T42" i="4"/>
  <c r="U42" i="4"/>
  <c r="V42" i="4"/>
  <c r="W42" i="4"/>
  <c r="X42" i="4"/>
  <c r="X29" i="4"/>
  <c r="X71" i="4"/>
  <c r="X54" i="4"/>
  <c r="X69" i="4"/>
  <c r="X24" i="4"/>
  <c r="X37" i="4"/>
  <c r="X53" i="4"/>
  <c r="X20" i="4"/>
  <c r="X34" i="4"/>
  <c r="X38" i="4"/>
  <c r="X27" i="4"/>
  <c r="X43" i="4"/>
  <c r="X50" i="4"/>
  <c r="X45" i="4"/>
  <c r="X22" i="4"/>
  <c r="X28" i="4"/>
  <c r="X36" i="4"/>
  <c r="X58" i="4"/>
  <c r="X30" i="4"/>
  <c r="X51" i="4"/>
  <c r="X68" i="4"/>
  <c r="X57" i="4"/>
  <c r="X33" i="4"/>
  <c r="X26" i="4"/>
  <c r="X46" i="4"/>
  <c r="X62" i="4"/>
  <c r="X25" i="4"/>
  <c r="X55" i="4"/>
  <c r="W71" i="4"/>
  <c r="W34" i="4"/>
  <c r="W22" i="4"/>
  <c r="W51" i="4"/>
  <c r="F40" i="4"/>
  <c r="F55" i="4"/>
  <c r="F84" i="4"/>
  <c r="F156" i="4"/>
  <c r="F124" i="4"/>
  <c r="F152" i="4"/>
  <c r="F81" i="4"/>
  <c r="F115" i="4"/>
  <c r="F47" i="4"/>
  <c r="F143" i="4"/>
  <c r="F86" i="4"/>
  <c r="F125" i="4"/>
  <c r="F117" i="4"/>
  <c r="F77" i="4"/>
  <c r="F72" i="4"/>
  <c r="F112" i="4"/>
  <c r="F144" i="4"/>
  <c r="F53" i="4"/>
  <c r="F149" i="4"/>
  <c r="F66" i="4"/>
  <c r="F104" i="4"/>
  <c r="F99" i="4"/>
  <c r="F138" i="4"/>
  <c r="F32" i="4"/>
  <c r="F108" i="4"/>
  <c r="F101" i="4"/>
  <c r="F20" i="4"/>
  <c r="F27" i="4"/>
  <c r="F21" i="4"/>
  <c r="F155" i="4"/>
  <c r="F159" i="4"/>
  <c r="F58" i="4"/>
  <c r="F79" i="4"/>
  <c r="F135" i="4"/>
  <c r="F52" i="4"/>
  <c r="F103" i="4"/>
  <c r="F34" i="4"/>
  <c r="F19" i="4"/>
  <c r="F98" i="4"/>
  <c r="F133" i="4"/>
  <c r="F50" i="4"/>
  <c r="F105" i="4"/>
  <c r="F63" i="4"/>
  <c r="F69" i="4"/>
  <c r="F160" i="4"/>
  <c r="F62" i="4"/>
  <c r="F82" i="4"/>
  <c r="F24" i="4"/>
  <c r="F134" i="4"/>
  <c r="F164" i="4"/>
  <c r="F33" i="4"/>
  <c r="F119" i="4"/>
  <c r="F107" i="4"/>
  <c r="F136" i="4"/>
  <c r="F23" i="4"/>
  <c r="F75" i="4"/>
  <c r="F85" i="4"/>
  <c r="F74" i="4"/>
  <c r="F122" i="4"/>
  <c r="F64" i="4"/>
  <c r="F109" i="4"/>
  <c r="F126" i="4"/>
  <c r="F56" i="4"/>
  <c r="F42" i="4"/>
  <c r="F18" i="4"/>
  <c r="F71" i="4"/>
  <c r="F110" i="4"/>
  <c r="F80" i="4"/>
  <c r="F67" i="4"/>
  <c r="F36" i="4"/>
  <c r="F44" i="4"/>
  <c r="F35" i="4"/>
  <c r="F118" i="4"/>
  <c r="F90" i="4"/>
  <c r="F26" i="4"/>
  <c r="F28" i="4"/>
  <c r="F70" i="4"/>
  <c r="F163" i="4"/>
  <c r="F129" i="4"/>
  <c r="F78" i="4"/>
  <c r="F150" i="4"/>
  <c r="F131" i="4"/>
  <c r="F132" i="4"/>
  <c r="F113" i="4"/>
  <c r="F123" i="4"/>
  <c r="F93" i="4"/>
  <c r="F39" i="4"/>
  <c r="F157" i="4"/>
  <c r="F88" i="4"/>
  <c r="F37" i="4"/>
  <c r="F141" i="4"/>
  <c r="F145" i="4"/>
  <c r="F137" i="4"/>
  <c r="F102" i="4"/>
  <c r="F154" i="4"/>
  <c r="F142" i="4"/>
  <c r="F61" i="4"/>
  <c r="F161" i="4"/>
  <c r="F57" i="4"/>
  <c r="F94" i="4"/>
  <c r="F25" i="4"/>
  <c r="F59" i="4"/>
  <c r="F91" i="4"/>
  <c r="F31" i="4"/>
  <c r="F148" i="4"/>
  <c r="F146" i="4"/>
  <c r="F41" i="4"/>
  <c r="F120" i="4"/>
  <c r="F83" i="4"/>
  <c r="F38" i="4"/>
  <c r="F96" i="4"/>
  <c r="F97" i="4"/>
  <c r="F22" i="4"/>
  <c r="F127" i="4"/>
  <c r="F54" i="4"/>
  <c r="F116" i="4"/>
  <c r="F68" i="4"/>
  <c r="F147" i="4"/>
  <c r="F158" i="4"/>
  <c r="F121" i="4"/>
  <c r="F89" i="4"/>
  <c r="F73" i="4"/>
  <c r="F87" i="4"/>
  <c r="F100" i="4"/>
  <c r="F165" i="4"/>
  <c r="F140" i="4"/>
  <c r="F76" i="4"/>
  <c r="F49" i="4"/>
  <c r="F51" i="4"/>
  <c r="F139" i="4"/>
  <c r="F45" i="4"/>
  <c r="F43" i="4"/>
  <c r="F106" i="4"/>
  <c r="F48" i="4"/>
  <c r="F166" i="4"/>
  <c r="F46" i="4"/>
  <c r="F128" i="4"/>
  <c r="F114" i="4"/>
  <c r="F30" i="4"/>
  <c r="F130" i="4"/>
  <c r="F65" i="4"/>
  <c r="F162" i="4"/>
  <c r="F92" i="4"/>
  <c r="F151" i="4"/>
  <c r="F95" i="4"/>
  <c r="F153" i="4"/>
  <c r="F60" i="4"/>
  <c r="F29" i="4"/>
  <c r="F111" i="4"/>
  <c r="E40" i="4"/>
  <c r="E55" i="4"/>
  <c r="E84" i="4"/>
  <c r="E156" i="4"/>
  <c r="E124" i="4"/>
  <c r="E152" i="4"/>
  <c r="E81" i="4"/>
  <c r="E115" i="4"/>
  <c r="E47" i="4"/>
  <c r="E143" i="4"/>
  <c r="E86" i="4"/>
  <c r="E125" i="4"/>
  <c r="E117" i="4"/>
  <c r="E77" i="4"/>
  <c r="E112" i="4"/>
  <c r="E149" i="4"/>
  <c r="E104" i="4"/>
  <c r="E99" i="4"/>
  <c r="E108" i="4"/>
  <c r="E101" i="4"/>
  <c r="E155" i="4"/>
  <c r="E159" i="4"/>
  <c r="E58" i="4"/>
  <c r="E135" i="4"/>
  <c r="E103" i="4"/>
  <c r="E133" i="4"/>
  <c r="E50" i="4"/>
  <c r="E105" i="4"/>
  <c r="E63" i="4"/>
  <c r="E69" i="4"/>
  <c r="E160" i="4"/>
  <c r="E62" i="4"/>
  <c r="E82" i="4"/>
  <c r="E164" i="4"/>
  <c r="E119" i="4"/>
  <c r="E107" i="4"/>
  <c r="E136" i="4"/>
  <c r="E74" i="4"/>
  <c r="E122" i="4"/>
  <c r="E109" i="4"/>
  <c r="E126" i="4"/>
  <c r="E71" i="4"/>
  <c r="E80" i="4"/>
  <c r="E67" i="4"/>
  <c r="E118" i="4"/>
  <c r="E26" i="4"/>
  <c r="E163" i="4"/>
  <c r="E129" i="4"/>
  <c r="E150" i="4"/>
  <c r="E131" i="4"/>
  <c r="E132" i="4"/>
  <c r="E123" i="4"/>
  <c r="E93" i="4"/>
  <c r="E39" i="4"/>
  <c r="E157" i="4"/>
  <c r="E88" i="4"/>
  <c r="E141" i="4"/>
  <c r="E145" i="4"/>
  <c r="E137" i="4"/>
  <c r="E102" i="4"/>
  <c r="E154" i="4"/>
  <c r="E142" i="4"/>
  <c r="E161" i="4"/>
  <c r="E57" i="4"/>
  <c r="E94" i="4"/>
  <c r="E59" i="4"/>
  <c r="E91" i="4"/>
  <c r="E148" i="4"/>
  <c r="E146" i="4"/>
  <c r="E41" i="4"/>
  <c r="E120" i="4"/>
  <c r="E38" i="4"/>
  <c r="E22" i="4"/>
  <c r="E127" i="4"/>
  <c r="E54" i="4"/>
  <c r="E116" i="4"/>
  <c r="E147" i="4"/>
  <c r="E158" i="4"/>
  <c r="E121" i="4"/>
  <c r="E89" i="4"/>
  <c r="E73" i="4"/>
  <c r="E87" i="4"/>
  <c r="E100" i="4"/>
  <c r="E165" i="4"/>
  <c r="E140" i="4"/>
  <c r="E76" i="4"/>
  <c r="E51" i="4"/>
  <c r="E139" i="4"/>
  <c r="E45" i="4"/>
  <c r="E106" i="4"/>
  <c r="E48" i="4"/>
  <c r="E166" i="4"/>
  <c r="E128" i="4"/>
  <c r="E114" i="4"/>
  <c r="E30" i="4"/>
  <c r="E65" i="4"/>
  <c r="E162" i="4"/>
  <c r="E92" i="4"/>
  <c r="E151" i="4"/>
  <c r="E95" i="4"/>
  <c r="E153" i="4"/>
  <c r="E60" i="4"/>
  <c r="E111" i="4"/>
  <c r="T62" i="4"/>
  <c r="U62" i="4"/>
  <c r="V62" i="4"/>
  <c r="T25" i="4"/>
  <c r="U25" i="4"/>
  <c r="V25" i="4"/>
  <c r="T55" i="4"/>
  <c r="U55" i="4"/>
  <c r="V55" i="4"/>
  <c r="B111" i="4"/>
  <c r="C111" i="4"/>
  <c r="D111" i="4"/>
  <c r="D60" i="4"/>
  <c r="C60" i="4"/>
  <c r="B60" i="4"/>
  <c r="D153" i="4"/>
  <c r="C153" i="4"/>
  <c r="B153" i="4"/>
  <c r="D95" i="4"/>
  <c r="C95" i="4"/>
  <c r="B95" i="4"/>
  <c r="D151" i="4"/>
  <c r="C151" i="4"/>
  <c r="B151" i="4"/>
  <c r="D92" i="4"/>
  <c r="C92" i="4"/>
  <c r="B92" i="4"/>
  <c r="D162" i="4"/>
  <c r="C162" i="4"/>
  <c r="B162" i="4"/>
  <c r="D65" i="4"/>
  <c r="C65" i="4"/>
  <c r="B65" i="4"/>
  <c r="D130" i="4"/>
  <c r="C130" i="4"/>
  <c r="B130" i="4"/>
  <c r="D30" i="4"/>
  <c r="C30" i="4"/>
  <c r="B30" i="4"/>
  <c r="D114" i="4"/>
  <c r="C114" i="4"/>
  <c r="B114" i="4"/>
  <c r="D128" i="4"/>
  <c r="C128" i="4"/>
  <c r="B128" i="4"/>
  <c r="D46" i="4"/>
  <c r="C46" i="4"/>
  <c r="B46" i="4"/>
  <c r="D166" i="4"/>
  <c r="C166" i="4"/>
  <c r="B166" i="4"/>
  <c r="B29" i="4"/>
  <c r="C29" i="4"/>
  <c r="D29" i="4"/>
  <c r="P4" i="18"/>
  <c r="P5" i="18"/>
  <c r="P6" i="18"/>
  <c r="P7" i="18"/>
  <c r="P8" i="18"/>
  <c r="P9" i="18"/>
  <c r="P10" i="18"/>
  <c r="P11" i="18"/>
  <c r="P12" i="18"/>
  <c r="P13" i="18"/>
  <c r="P14" i="18"/>
  <c r="P15" i="18"/>
  <c r="P16" i="18"/>
  <c r="P17" i="18"/>
  <c r="P18" i="18"/>
  <c r="P19" i="18"/>
  <c r="P20" i="18"/>
  <c r="P21" i="18"/>
  <c r="P22" i="18"/>
  <c r="P23" i="18"/>
  <c r="P24" i="18"/>
  <c r="P25" i="18"/>
  <c r="P26" i="18"/>
  <c r="P27" i="18"/>
  <c r="P28" i="18"/>
  <c r="P29" i="18"/>
  <c r="P30" i="18"/>
  <c r="P31" i="18"/>
  <c r="P32" i="18"/>
  <c r="P33" i="18"/>
  <c r="P34" i="18"/>
  <c r="P35" i="18"/>
  <c r="P36" i="18"/>
  <c r="P37" i="18"/>
  <c r="P38" i="18"/>
  <c r="P39" i="18"/>
  <c r="P40" i="18"/>
  <c r="P41" i="18"/>
  <c r="P42" i="18"/>
  <c r="P43" i="18"/>
  <c r="P44" i="18"/>
  <c r="P45" i="18"/>
  <c r="P46" i="18"/>
  <c r="P47" i="18"/>
  <c r="P48" i="18"/>
  <c r="P49" i="18"/>
  <c r="P50" i="18"/>
  <c r="P51" i="18"/>
  <c r="P52" i="18"/>
  <c r="P53" i="18"/>
  <c r="P54" i="18"/>
  <c r="P55" i="18"/>
  <c r="P56" i="18"/>
  <c r="P57" i="18"/>
  <c r="P58" i="18"/>
  <c r="P59" i="18"/>
  <c r="P60" i="18"/>
  <c r="P61" i="18"/>
  <c r="P62" i="18"/>
  <c r="P63" i="18"/>
  <c r="P64" i="18"/>
  <c r="P65" i="18"/>
  <c r="P66" i="18"/>
  <c r="P67" i="18"/>
  <c r="P68" i="18"/>
  <c r="P69" i="18"/>
  <c r="P70" i="18"/>
  <c r="P71" i="18"/>
  <c r="P72" i="18"/>
  <c r="P73" i="18"/>
  <c r="P74" i="18"/>
  <c r="P75" i="18"/>
  <c r="P76" i="18"/>
  <c r="P77" i="18"/>
  <c r="P78" i="18"/>
  <c r="P79" i="18"/>
  <c r="P80" i="18"/>
  <c r="P81" i="18"/>
  <c r="P82" i="18"/>
  <c r="P83" i="18"/>
  <c r="P84" i="18"/>
  <c r="P85" i="18"/>
  <c r="P86" i="18"/>
  <c r="P87" i="18"/>
  <c r="P88" i="18"/>
  <c r="P89" i="18"/>
  <c r="P90" i="18"/>
  <c r="P91" i="18"/>
  <c r="P3" i="18"/>
  <c r="P113" i="17"/>
  <c r="W27" i="4" s="1"/>
  <c r="P4" i="17"/>
  <c r="P5" i="17"/>
  <c r="P6" i="17"/>
  <c r="P7" i="17"/>
  <c r="P8" i="17"/>
  <c r="P9" i="17"/>
  <c r="P10" i="17"/>
  <c r="P11" i="17"/>
  <c r="P12" i="17"/>
  <c r="P13" i="17"/>
  <c r="P14" i="17"/>
  <c r="P15" i="17"/>
  <c r="P16" i="17"/>
  <c r="P17" i="17"/>
  <c r="P18" i="17"/>
  <c r="P19" i="17"/>
  <c r="W62" i="4" s="1"/>
  <c r="P20" i="17"/>
  <c r="P21" i="17"/>
  <c r="W30" i="4" s="1"/>
  <c r="P22" i="17"/>
  <c r="P23" i="17"/>
  <c r="W26" i="4" s="1"/>
  <c r="P24" i="17"/>
  <c r="P25" i="17"/>
  <c r="P26" i="17"/>
  <c r="P27" i="17"/>
  <c r="W55" i="4" s="1"/>
  <c r="P28" i="17"/>
  <c r="W69" i="4" s="1"/>
  <c r="P29" i="17"/>
  <c r="P30" i="17"/>
  <c r="P31" i="17"/>
  <c r="P32" i="17"/>
  <c r="W28" i="4" s="1"/>
  <c r="P33" i="17"/>
  <c r="W38" i="4" s="1"/>
  <c r="P34" i="17"/>
  <c r="W24" i="4" s="1"/>
  <c r="P35" i="17"/>
  <c r="W53" i="4" s="1"/>
  <c r="P36" i="17"/>
  <c r="W50" i="4" s="1"/>
  <c r="P37" i="17"/>
  <c r="W58" i="4" s="1"/>
  <c r="P38" i="17"/>
  <c r="W33" i="4" s="1"/>
  <c r="P39" i="17"/>
  <c r="P40" i="17"/>
  <c r="W25" i="4" s="1"/>
  <c r="P41" i="17"/>
  <c r="W43" i="4" s="1"/>
  <c r="P42" i="17"/>
  <c r="P43" i="17"/>
  <c r="W29" i="4" s="1"/>
  <c r="P44" i="17"/>
  <c r="P45" i="17"/>
  <c r="W45" i="4" s="1"/>
  <c r="P46" i="17"/>
  <c r="P47" i="17"/>
  <c r="W37" i="4" s="1"/>
  <c r="P48" i="17"/>
  <c r="W20" i="4" s="1"/>
  <c r="P49" i="17"/>
  <c r="P50" i="17"/>
  <c r="P51" i="17"/>
  <c r="W46" i="4" s="1"/>
  <c r="P52" i="17"/>
  <c r="P53" i="17"/>
  <c r="W54" i="4" s="1"/>
  <c r="P54" i="17"/>
  <c r="W36" i="4" s="1"/>
  <c r="P55" i="17"/>
  <c r="P56" i="17"/>
  <c r="P57" i="17"/>
  <c r="E20" i="4" s="1"/>
  <c r="P58" i="17"/>
  <c r="E18" i="4" s="1"/>
  <c r="P59" i="17"/>
  <c r="E31" i="4" s="1"/>
  <c r="P60" i="17"/>
  <c r="E19" i="4" s="1"/>
  <c r="P61" i="17"/>
  <c r="E27" i="4" s="1"/>
  <c r="P62" i="17"/>
  <c r="E37" i="4" s="1"/>
  <c r="P63" i="17"/>
  <c r="E53" i="4" s="1"/>
  <c r="P64" i="17"/>
  <c r="E21" i="4" s="1"/>
  <c r="P65" i="17"/>
  <c r="E64" i="4" s="1"/>
  <c r="P66" i="17"/>
  <c r="E23" i="4" s="1"/>
  <c r="P67" i="17"/>
  <c r="P68" i="17"/>
  <c r="E33" i="4" s="1"/>
  <c r="P69" i="17"/>
  <c r="P70" i="17"/>
  <c r="P71" i="17"/>
  <c r="E90" i="4" s="1"/>
  <c r="P72" i="17"/>
  <c r="E44" i="4" s="1"/>
  <c r="P73" i="17"/>
  <c r="E29" i="4" s="1"/>
  <c r="P74" i="17"/>
  <c r="E28" i="4" s="1"/>
  <c r="P75" i="17"/>
  <c r="P76" i="17"/>
  <c r="P77" i="17"/>
  <c r="E25" i="4" s="1"/>
  <c r="P78" i="17"/>
  <c r="E70" i="4" s="1"/>
  <c r="P79" i="17"/>
  <c r="E36" i="4" s="1"/>
  <c r="P80" i="17"/>
  <c r="E32" i="4" s="1"/>
  <c r="P81" i="17"/>
  <c r="E24" i="4" s="1"/>
  <c r="P82" i="17"/>
  <c r="E79" i="4" s="1"/>
  <c r="P83" i="17"/>
  <c r="E52" i="4" s="1"/>
  <c r="P84" i="17"/>
  <c r="P85" i="17"/>
  <c r="P86" i="17"/>
  <c r="E66" i="4" s="1"/>
  <c r="P87" i="17"/>
  <c r="E113" i="4" s="1"/>
  <c r="P88" i="17"/>
  <c r="E35" i="4" s="1"/>
  <c r="P89" i="17"/>
  <c r="E68" i="4" s="1"/>
  <c r="P90" i="17"/>
  <c r="E43" i="4" s="1"/>
  <c r="P91" i="17"/>
  <c r="E83" i="4" s="1"/>
  <c r="P92" i="17"/>
  <c r="E42" i="4" s="1"/>
  <c r="P93" i="17"/>
  <c r="E130" i="4" s="1"/>
  <c r="P94" i="17"/>
  <c r="E85" i="4" s="1"/>
  <c r="P95" i="17"/>
  <c r="E78" i="4" s="1"/>
  <c r="P96" i="17"/>
  <c r="E49" i="4" s="1"/>
  <c r="P97" i="17"/>
  <c r="E61" i="4" s="1"/>
  <c r="P98" i="17"/>
  <c r="E96" i="4" s="1"/>
  <c r="P99" i="17"/>
  <c r="E98" i="4" s="1"/>
  <c r="P100" i="17"/>
  <c r="P101" i="17"/>
  <c r="E110" i="4" s="1"/>
  <c r="P102" i="17"/>
  <c r="E75" i="4" s="1"/>
  <c r="P103" i="17"/>
  <c r="E72" i="4" s="1"/>
  <c r="P104" i="17"/>
  <c r="E34" i="4" s="1"/>
  <c r="P105" i="17"/>
  <c r="E134" i="4" s="1"/>
  <c r="P106" i="17"/>
  <c r="E138" i="4" s="1"/>
  <c r="P107" i="17"/>
  <c r="E46" i="4" s="1"/>
  <c r="P108" i="17"/>
  <c r="E56" i="4" s="1"/>
  <c r="P109" i="17"/>
  <c r="E144" i="4" s="1"/>
  <c r="P110" i="17"/>
  <c r="P111" i="17"/>
  <c r="W57" i="4" s="1"/>
  <c r="P112" i="17"/>
  <c r="W68" i="4" s="1"/>
  <c r="P3" i="17"/>
  <c r="Y48" i="4" l="1"/>
  <c r="Y41" i="4"/>
  <c r="Y67" i="4"/>
  <c r="Y21" i="4"/>
  <c r="Y65" i="4"/>
  <c r="Y40" i="4"/>
  <c r="Y56" i="4"/>
  <c r="Y70" i="4"/>
  <c r="Y66" i="4"/>
  <c r="Y59" i="4"/>
  <c r="Y61" i="4"/>
  <c r="Y39" i="4"/>
  <c r="Y44" i="4"/>
  <c r="Y18" i="4"/>
  <c r="Y49" i="4"/>
  <c r="Y60" i="4"/>
  <c r="Y47" i="4"/>
  <c r="Y23" i="4"/>
  <c r="Y63" i="4"/>
  <c r="Y42" i="4"/>
  <c r="Y64" i="4"/>
  <c r="Y35" i="4"/>
  <c r="Y32" i="4"/>
  <c r="Y31" i="4"/>
  <c r="Y19" i="4"/>
  <c r="Y52" i="4"/>
  <c r="Y55" i="4"/>
  <c r="E97" i="4"/>
  <c r="G111" i="4"/>
  <c r="G65" i="4"/>
  <c r="Y62" i="4"/>
  <c r="Y25" i="4"/>
  <c r="G151" i="4"/>
  <c r="G46" i="4"/>
  <c r="G130" i="4"/>
  <c r="G128" i="4"/>
  <c r="G29" i="4"/>
  <c r="G60" i="4"/>
  <c r="G162" i="4"/>
  <c r="G30" i="4"/>
  <c r="G95" i="4"/>
  <c r="G92" i="4"/>
  <c r="G166" i="4"/>
  <c r="G114" i="4"/>
  <c r="G153" i="4"/>
  <c r="V27" i="4"/>
  <c r="V43" i="4"/>
  <c r="V50" i="4"/>
  <c r="V45" i="4"/>
  <c r="V22" i="4"/>
  <c r="V28" i="4"/>
  <c r="V58" i="4"/>
  <c r="V30" i="4"/>
  <c r="V68" i="4"/>
  <c r="V57" i="4"/>
  <c r="V33" i="4"/>
  <c r="V46" i="4"/>
  <c r="T51" i="4"/>
  <c r="T36" i="4"/>
  <c r="T26" i="4"/>
  <c r="U51" i="4"/>
  <c r="U36" i="4"/>
  <c r="U26" i="4"/>
  <c r="B73" i="4"/>
  <c r="B68" i="4"/>
  <c r="B131" i="4"/>
  <c r="B28" i="4"/>
  <c r="B78" i="4"/>
  <c r="B118" i="4"/>
  <c r="B142" i="4"/>
  <c r="B57" i="4"/>
  <c r="B157" i="4"/>
  <c r="B129" i="4"/>
  <c r="B161" i="4"/>
  <c r="B122" i="4"/>
  <c r="B18" i="4"/>
  <c r="B146" i="4"/>
  <c r="B71" i="4"/>
  <c r="B121" i="4"/>
  <c r="B100" i="4"/>
  <c r="B49" i="4"/>
  <c r="B64" i="4"/>
  <c r="B22" i="4"/>
  <c r="B36" i="4"/>
  <c r="B137" i="4"/>
  <c r="B39" i="4"/>
  <c r="B31" i="4"/>
  <c r="B102" i="4"/>
  <c r="C73" i="4"/>
  <c r="C68" i="4"/>
  <c r="C131" i="4"/>
  <c r="C28" i="4"/>
  <c r="C78" i="4"/>
  <c r="C118" i="4"/>
  <c r="C142" i="4"/>
  <c r="C57" i="4"/>
  <c r="C157" i="4"/>
  <c r="C129" i="4"/>
  <c r="C161" i="4"/>
  <c r="C122" i="4"/>
  <c r="C18" i="4"/>
  <c r="C146" i="4"/>
  <c r="C71" i="4"/>
  <c r="C121" i="4"/>
  <c r="C100" i="4"/>
  <c r="C49" i="4"/>
  <c r="C64" i="4"/>
  <c r="C22" i="4"/>
  <c r="C36" i="4"/>
  <c r="C137" i="4"/>
  <c r="C39" i="4"/>
  <c r="C31" i="4"/>
  <c r="C102" i="4"/>
  <c r="D149" i="4"/>
  <c r="D126" i="4"/>
  <c r="D139" i="4"/>
  <c r="P4" i="16"/>
  <c r="P5" i="16"/>
  <c r="P6" i="16"/>
  <c r="P8" i="16"/>
  <c r="P9" i="16"/>
  <c r="P10" i="16"/>
  <c r="P11" i="16"/>
  <c r="P12" i="16"/>
  <c r="P13" i="16"/>
  <c r="P14" i="16"/>
  <c r="P16" i="16"/>
  <c r="P17" i="16"/>
  <c r="P18" i="16"/>
  <c r="P19" i="16"/>
  <c r="P20" i="16"/>
  <c r="P21" i="16"/>
  <c r="P22" i="16"/>
  <c r="P23" i="16"/>
  <c r="P29" i="16"/>
  <c r="P30" i="16"/>
  <c r="P31" i="16"/>
  <c r="V53" i="4" s="1"/>
  <c r="P34" i="16"/>
  <c r="V29" i="4" s="1"/>
  <c r="P36" i="16"/>
  <c r="P37" i="16"/>
  <c r="V37" i="4" s="1"/>
  <c r="P38" i="16"/>
  <c r="P39" i="16"/>
  <c r="P42" i="16"/>
  <c r="V36" i="4" s="1"/>
  <c r="P44" i="16"/>
  <c r="V71" i="4" s="1"/>
  <c r="P45" i="16"/>
  <c r="P46" i="16"/>
  <c r="P47" i="16"/>
  <c r="P48" i="16"/>
  <c r="P49" i="16"/>
  <c r="P50" i="16"/>
  <c r="V34" i="4" s="1"/>
  <c r="P61" i="16"/>
  <c r="P52" i="16"/>
  <c r="V38" i="4" s="1"/>
  <c r="P53" i="16"/>
  <c r="P54" i="16"/>
  <c r="P55" i="16"/>
  <c r="V24" i="4" s="1"/>
  <c r="P56" i="16"/>
  <c r="P57" i="16"/>
  <c r="P58" i="16"/>
  <c r="P59" i="16"/>
  <c r="V26" i="4" s="1"/>
  <c r="P63" i="16"/>
  <c r="V69" i="4" s="1"/>
  <c r="P64" i="16"/>
  <c r="P65" i="16"/>
  <c r="P66" i="16"/>
  <c r="P67" i="16"/>
  <c r="V51" i="4" s="1"/>
  <c r="P71" i="16"/>
  <c r="V54" i="4" s="1"/>
  <c r="P69" i="16"/>
  <c r="V20" i="4" s="1"/>
  <c r="P73" i="16"/>
  <c r="P74" i="16"/>
  <c r="P75" i="16"/>
  <c r="P76" i="16"/>
  <c r="D84" i="4" s="1"/>
  <c r="P77" i="16"/>
  <c r="D122" i="4" s="1"/>
  <c r="P78" i="16"/>
  <c r="D64" i="4" s="1"/>
  <c r="P79" i="16"/>
  <c r="P80" i="16"/>
  <c r="D104" i="4" s="1"/>
  <c r="P81" i="16"/>
  <c r="D18" i="4" s="1"/>
  <c r="P82" i="16"/>
  <c r="D71" i="4" s="1"/>
  <c r="P83" i="16"/>
  <c r="P84" i="16"/>
  <c r="P85" i="16"/>
  <c r="P86" i="16"/>
  <c r="P87" i="16"/>
  <c r="P88" i="16"/>
  <c r="P89" i="16"/>
  <c r="P90" i="16"/>
  <c r="P91" i="16"/>
  <c r="P92" i="16"/>
  <c r="P93" i="16"/>
  <c r="P94" i="16"/>
  <c r="P96" i="16"/>
  <c r="P97" i="16"/>
  <c r="P98" i="16"/>
  <c r="P99" i="16"/>
  <c r="P100" i="16"/>
  <c r="P101" i="16"/>
  <c r="D118" i="4" s="1"/>
  <c r="P102" i="16"/>
  <c r="P103" i="16"/>
  <c r="D129" i="4" s="1"/>
  <c r="P104" i="16"/>
  <c r="P105" i="16"/>
  <c r="D131" i="4" s="1"/>
  <c r="P106" i="16"/>
  <c r="D157" i="4" s="1"/>
  <c r="P107" i="16"/>
  <c r="P108" i="16"/>
  <c r="P109" i="16"/>
  <c r="D142" i="4" s="1"/>
  <c r="P111" i="16"/>
  <c r="P112" i="16"/>
  <c r="D36" i="4" s="1"/>
  <c r="P113" i="16"/>
  <c r="D28" i="4" s="1"/>
  <c r="P114" i="16"/>
  <c r="D78" i="4" s="1"/>
  <c r="P115" i="16"/>
  <c r="P116" i="16"/>
  <c r="D39" i="4" s="1"/>
  <c r="P117" i="16"/>
  <c r="P118" i="16"/>
  <c r="D102" i="4" s="1"/>
  <c r="P119" i="16"/>
  <c r="P120" i="16"/>
  <c r="D161" i="4" s="1"/>
  <c r="P121" i="16"/>
  <c r="P122" i="16"/>
  <c r="D31" i="4" s="1"/>
  <c r="G31" i="4" s="1"/>
  <c r="P123" i="16"/>
  <c r="D146" i="4" s="1"/>
  <c r="P124" i="16"/>
  <c r="P125" i="16"/>
  <c r="P126" i="16"/>
  <c r="P127" i="16"/>
  <c r="P128" i="16"/>
  <c r="P129" i="16"/>
  <c r="D73" i="4" s="1"/>
  <c r="P130" i="16"/>
  <c r="D100" i="4" s="1"/>
  <c r="P131" i="16"/>
  <c r="P132" i="16"/>
  <c r="D49" i="4" s="1"/>
  <c r="P134" i="16"/>
  <c r="P135" i="16"/>
  <c r="D133" i="4" s="1"/>
  <c r="P136" i="16"/>
  <c r="D137" i="4" s="1"/>
  <c r="P137" i="16"/>
  <c r="P138" i="16"/>
  <c r="D57" i="4" s="1"/>
  <c r="G57" i="4" s="1"/>
  <c r="P139" i="16"/>
  <c r="P140" i="16"/>
  <c r="P141" i="16"/>
  <c r="P142" i="16"/>
  <c r="P143" i="16"/>
  <c r="D22" i="4" s="1"/>
  <c r="P144" i="16"/>
  <c r="D68" i="4" s="1"/>
  <c r="P145" i="16"/>
  <c r="D121" i="4" s="1"/>
  <c r="G121" i="4" s="1"/>
  <c r="P3" i="16"/>
  <c r="G100" i="4" l="1"/>
  <c r="G68" i="4"/>
  <c r="G131" i="4"/>
  <c r="G129" i="4"/>
  <c r="G73" i="4"/>
  <c r="G102" i="4"/>
  <c r="G161" i="4"/>
  <c r="G49" i="4"/>
  <c r="G64" i="4"/>
  <c r="G157" i="4"/>
  <c r="Y51" i="4"/>
  <c r="G142" i="4"/>
  <c r="G118" i="4"/>
  <c r="G71" i="4"/>
  <c r="Y26" i="4"/>
  <c r="Y36" i="4"/>
  <c r="G146" i="4"/>
  <c r="G137" i="4"/>
  <c r="G36" i="4"/>
  <c r="G18" i="4"/>
  <c r="G78" i="4"/>
  <c r="G122" i="4"/>
  <c r="G28" i="4"/>
  <c r="G22" i="4"/>
  <c r="G39" i="4"/>
  <c r="D89" i="4"/>
  <c r="D93" i="4"/>
  <c r="D20" i="4"/>
  <c r="D107" i="4"/>
  <c r="D158" i="4"/>
  <c r="D160" i="4"/>
  <c r="D113" i="4"/>
  <c r="D33" i="4"/>
  <c r="D163" i="4"/>
  <c r="D96" i="4"/>
  <c r="D70" i="4"/>
  <c r="D47" i="4"/>
  <c r="D136" i="4"/>
  <c r="D112" i="4"/>
  <c r="D125" i="4"/>
  <c r="D44" i="4"/>
  <c r="D59" i="4"/>
  <c r="D80" i="4"/>
  <c r="D43" i="4"/>
  <c r="D154" i="4"/>
  <c r="D152" i="4"/>
  <c r="D45" i="4"/>
  <c r="D109" i="4"/>
  <c r="D97" i="4"/>
  <c r="D91" i="4"/>
  <c r="D62" i="4"/>
  <c r="D123" i="4"/>
  <c r="D27" i="4"/>
  <c r="D67" i="4"/>
  <c r="D56" i="4"/>
  <c r="D23" i="4"/>
  <c r="D69" i="4"/>
  <c r="D72" i="4"/>
  <c r="D138" i="4"/>
  <c r="D55" i="4"/>
  <c r="D51" i="4"/>
  <c r="D147" i="4"/>
  <c r="D38" i="4"/>
  <c r="D164" i="4"/>
  <c r="D145" i="4"/>
  <c r="D19" i="4"/>
  <c r="D79" i="4"/>
  <c r="D110" i="4"/>
  <c r="D74" i="4"/>
  <c r="D119" i="4"/>
  <c r="D63" i="4"/>
  <c r="D135" i="4"/>
  <c r="D156" i="4"/>
  <c r="D76" i="4"/>
  <c r="D25" i="4"/>
  <c r="D34" i="4"/>
  <c r="D85" i="4"/>
  <c r="D32" i="4"/>
  <c r="D40" i="4"/>
  <c r="D77" i="4"/>
  <c r="D115" i="4"/>
  <c r="D116" i="4"/>
  <c r="D26" i="4"/>
  <c r="D54" i="4"/>
  <c r="D37" i="4"/>
  <c r="D155" i="4"/>
  <c r="D81" i="4"/>
  <c r="D83" i="4"/>
  <c r="D141" i="4"/>
  <c r="D24" i="4"/>
  <c r="D120" i="4"/>
  <c r="D52" i="4"/>
  <c r="D159" i="4"/>
  <c r="D53" i="4"/>
  <c r="D48" i="4"/>
  <c r="D41" i="4"/>
  <c r="D150" i="4"/>
  <c r="D21" i="4"/>
  <c r="D132" i="4"/>
  <c r="D140" i="4"/>
  <c r="D94" i="4"/>
  <c r="D90" i="4"/>
  <c r="D134" i="4"/>
  <c r="D143" i="4"/>
  <c r="D165" i="4"/>
  <c r="D127" i="4"/>
  <c r="D61" i="4"/>
  <c r="D88" i="4"/>
  <c r="D103" i="4"/>
  <c r="D105" i="4"/>
  <c r="D101" i="4"/>
  <c r="D108" i="4"/>
  <c r="D144" i="4"/>
  <c r="D124" i="4"/>
  <c r="D106" i="4"/>
  <c r="D87" i="4"/>
  <c r="D75" i="4"/>
  <c r="D148" i="4"/>
  <c r="D82" i="4"/>
  <c r="D50" i="4"/>
  <c r="D98" i="4"/>
  <c r="D35" i="4"/>
  <c r="D42" i="4"/>
  <c r="D58" i="4"/>
  <c r="D99" i="4"/>
  <c r="D117" i="4"/>
  <c r="D86" i="4"/>
  <c r="D66" i="4"/>
  <c r="U43" i="4"/>
  <c r="U27" i="4"/>
  <c r="U20" i="4"/>
  <c r="U53" i="4"/>
  <c r="U38" i="4"/>
  <c r="U71" i="4"/>
  <c r="U46" i="4"/>
  <c r="U28" i="4"/>
  <c r="U69" i="4"/>
  <c r="U54" i="4"/>
  <c r="U45" i="4"/>
  <c r="U50" i="4"/>
  <c r="U57" i="4"/>
  <c r="U24" i="4"/>
  <c r="U33" i="4"/>
  <c r="U68" i="4"/>
  <c r="U37" i="4"/>
  <c r="U58" i="4"/>
  <c r="U29" i="4"/>
  <c r="U34" i="4"/>
  <c r="U22" i="4"/>
  <c r="U30" i="4"/>
  <c r="T43" i="4"/>
  <c r="Y43" i="4" s="1"/>
  <c r="T27" i="4"/>
  <c r="Y27" i="4" s="1"/>
  <c r="T20" i="4"/>
  <c r="T53" i="4"/>
  <c r="Y53" i="4" s="1"/>
  <c r="T38" i="4"/>
  <c r="T71" i="4"/>
  <c r="T46" i="4"/>
  <c r="T28" i="4"/>
  <c r="Y28" i="4" s="1"/>
  <c r="T69" i="4"/>
  <c r="Y69" i="4" s="1"/>
  <c r="T54" i="4"/>
  <c r="Y54" i="4" s="1"/>
  <c r="T45" i="4"/>
  <c r="T50" i="4"/>
  <c r="T57" i="4"/>
  <c r="T24" i="4"/>
  <c r="T33" i="4"/>
  <c r="T68" i="4"/>
  <c r="Y68" i="4" s="1"/>
  <c r="T37" i="4"/>
  <c r="T58" i="4"/>
  <c r="Y58" i="4" s="1"/>
  <c r="T29" i="4"/>
  <c r="T34" i="4"/>
  <c r="Y34" i="4" s="1"/>
  <c r="T22" i="4"/>
  <c r="Y22" i="4" s="1"/>
  <c r="T30" i="4"/>
  <c r="C40" i="4"/>
  <c r="C55" i="4"/>
  <c r="C149" i="4"/>
  <c r="C66" i="4"/>
  <c r="C124" i="4"/>
  <c r="C81" i="4"/>
  <c r="C115" i="4"/>
  <c r="C156" i="4"/>
  <c r="C84" i="4"/>
  <c r="C138" i="4"/>
  <c r="C152" i="4"/>
  <c r="C86" i="4"/>
  <c r="C21" i="4"/>
  <c r="C143" i="4"/>
  <c r="C77" i="4"/>
  <c r="C135" i="4"/>
  <c r="C125" i="4"/>
  <c r="C72" i="4"/>
  <c r="C112" i="4"/>
  <c r="C117" i="4"/>
  <c r="C144" i="4"/>
  <c r="C53" i="4"/>
  <c r="C63" i="4"/>
  <c r="C47" i="4"/>
  <c r="C69" i="4"/>
  <c r="C160" i="4"/>
  <c r="C99" i="4"/>
  <c r="C108" i="4"/>
  <c r="C134" i="4"/>
  <c r="C32" i="4"/>
  <c r="C119" i="4"/>
  <c r="C107" i="4"/>
  <c r="C23" i="4"/>
  <c r="C20" i="4"/>
  <c r="C58" i="4"/>
  <c r="C101" i="4"/>
  <c r="C155" i="4"/>
  <c r="C85" i="4"/>
  <c r="C74" i="4"/>
  <c r="C126" i="4"/>
  <c r="C56" i="4"/>
  <c r="C104" i="4"/>
  <c r="C42" i="4"/>
  <c r="C105" i="4"/>
  <c r="C159" i="4"/>
  <c r="C34" i="4"/>
  <c r="C110" i="4"/>
  <c r="C80" i="4"/>
  <c r="C67" i="4"/>
  <c r="C44" i="4"/>
  <c r="C35" i="4"/>
  <c r="C103" i="4"/>
  <c r="C90" i="4"/>
  <c r="C26" i="4"/>
  <c r="C79" i="4"/>
  <c r="C70" i="4"/>
  <c r="C27" i="4"/>
  <c r="C163" i="4"/>
  <c r="C98" i="4"/>
  <c r="C150" i="4"/>
  <c r="C52" i="4"/>
  <c r="C132" i="4"/>
  <c r="C19" i="4"/>
  <c r="C113" i="4"/>
  <c r="C123" i="4"/>
  <c r="C93" i="4"/>
  <c r="C50" i="4"/>
  <c r="C88" i="4"/>
  <c r="C37" i="4"/>
  <c r="C141" i="4"/>
  <c r="C145" i="4"/>
  <c r="C133" i="4"/>
  <c r="C62" i="4"/>
  <c r="C154" i="4"/>
  <c r="C82" i="4"/>
  <c r="C61" i="4"/>
  <c r="C94" i="4"/>
  <c r="C25" i="4"/>
  <c r="C164" i="4"/>
  <c r="C59" i="4"/>
  <c r="C91" i="4"/>
  <c r="C136" i="4"/>
  <c r="C148" i="4"/>
  <c r="C41" i="4"/>
  <c r="C120" i="4"/>
  <c r="C83" i="4"/>
  <c r="C38" i="4"/>
  <c r="C96" i="4"/>
  <c r="C97" i="4"/>
  <c r="C33" i="4"/>
  <c r="C75" i="4"/>
  <c r="C127" i="4"/>
  <c r="C54" i="4"/>
  <c r="C116" i="4"/>
  <c r="C147" i="4"/>
  <c r="C158" i="4"/>
  <c r="C109" i="4"/>
  <c r="C89" i="4"/>
  <c r="C87" i="4"/>
  <c r="C165" i="4"/>
  <c r="C140" i="4"/>
  <c r="C76" i="4"/>
  <c r="C51" i="4"/>
  <c r="C139" i="4"/>
  <c r="C45" i="4"/>
  <c r="C43" i="4"/>
  <c r="C106" i="4"/>
  <c r="C48" i="4"/>
  <c r="C24" i="4"/>
  <c r="B40" i="4"/>
  <c r="B55" i="4"/>
  <c r="B149" i="4"/>
  <c r="B66" i="4"/>
  <c r="B124" i="4"/>
  <c r="B81" i="4"/>
  <c r="B115" i="4"/>
  <c r="B156" i="4"/>
  <c r="B84" i="4"/>
  <c r="B138" i="4"/>
  <c r="B152" i="4"/>
  <c r="B86" i="4"/>
  <c r="B21" i="4"/>
  <c r="B143" i="4"/>
  <c r="B77" i="4"/>
  <c r="B135" i="4"/>
  <c r="B125" i="4"/>
  <c r="B72" i="4"/>
  <c r="B112" i="4"/>
  <c r="B117" i="4"/>
  <c r="B144" i="4"/>
  <c r="B53" i="4"/>
  <c r="B63" i="4"/>
  <c r="B47" i="4"/>
  <c r="B69" i="4"/>
  <c r="B160" i="4"/>
  <c r="B99" i="4"/>
  <c r="B108" i="4"/>
  <c r="B134" i="4"/>
  <c r="B32" i="4"/>
  <c r="B119" i="4"/>
  <c r="B107" i="4"/>
  <c r="B23" i="4"/>
  <c r="B20" i="4"/>
  <c r="B58" i="4"/>
  <c r="B101" i="4"/>
  <c r="B155" i="4"/>
  <c r="B85" i="4"/>
  <c r="B74" i="4"/>
  <c r="B126" i="4"/>
  <c r="B56" i="4"/>
  <c r="B104" i="4"/>
  <c r="B42" i="4"/>
  <c r="B105" i="4"/>
  <c r="B159" i="4"/>
  <c r="B34" i="4"/>
  <c r="B110" i="4"/>
  <c r="B80" i="4"/>
  <c r="B67" i="4"/>
  <c r="B44" i="4"/>
  <c r="B35" i="4"/>
  <c r="B103" i="4"/>
  <c r="B90" i="4"/>
  <c r="B26" i="4"/>
  <c r="B79" i="4"/>
  <c r="B70" i="4"/>
  <c r="B27" i="4"/>
  <c r="B163" i="4"/>
  <c r="B98" i="4"/>
  <c r="B150" i="4"/>
  <c r="B52" i="4"/>
  <c r="B132" i="4"/>
  <c r="B19" i="4"/>
  <c r="B113" i="4"/>
  <c r="B123" i="4"/>
  <c r="B93" i="4"/>
  <c r="B50" i="4"/>
  <c r="B88" i="4"/>
  <c r="B37" i="4"/>
  <c r="B141" i="4"/>
  <c r="B145" i="4"/>
  <c r="B133" i="4"/>
  <c r="B62" i="4"/>
  <c r="B154" i="4"/>
  <c r="B82" i="4"/>
  <c r="B61" i="4"/>
  <c r="B94" i="4"/>
  <c r="B25" i="4"/>
  <c r="B164" i="4"/>
  <c r="B59" i="4"/>
  <c r="B91" i="4"/>
  <c r="B136" i="4"/>
  <c r="B148" i="4"/>
  <c r="B41" i="4"/>
  <c r="B120" i="4"/>
  <c r="B83" i="4"/>
  <c r="B38" i="4"/>
  <c r="B96" i="4"/>
  <c r="B97" i="4"/>
  <c r="B33" i="4"/>
  <c r="B75" i="4"/>
  <c r="B127" i="4"/>
  <c r="B54" i="4"/>
  <c r="B116" i="4"/>
  <c r="B147" i="4"/>
  <c r="B158" i="4"/>
  <c r="B109" i="4"/>
  <c r="B89" i="4"/>
  <c r="B87" i="4"/>
  <c r="B165" i="4"/>
  <c r="B140" i="4"/>
  <c r="B76" i="4"/>
  <c r="B51" i="4"/>
  <c r="B139" i="4"/>
  <c r="B45" i="4"/>
  <c r="B43" i="4"/>
  <c r="B106" i="4"/>
  <c r="B48" i="4"/>
  <c r="B24" i="4"/>
  <c r="G63" i="4"/>
  <c r="P10" i="15"/>
  <c r="P4" i="15"/>
  <c r="P5" i="15"/>
  <c r="P7" i="15"/>
  <c r="P8" i="15"/>
  <c r="P11" i="15"/>
  <c r="P12" i="15"/>
  <c r="P13" i="15"/>
  <c r="P14" i="15"/>
  <c r="P15" i="15"/>
  <c r="P16" i="15"/>
  <c r="P24" i="15"/>
  <c r="P25" i="15"/>
  <c r="P26" i="15"/>
  <c r="P27" i="15"/>
  <c r="P28" i="15"/>
  <c r="P29" i="15"/>
  <c r="P30" i="15"/>
  <c r="P32" i="15"/>
  <c r="P34" i="15"/>
  <c r="P35" i="15"/>
  <c r="P36" i="15"/>
  <c r="P37" i="15"/>
  <c r="P38" i="15"/>
  <c r="P39" i="15"/>
  <c r="P40" i="15"/>
  <c r="P41" i="15"/>
  <c r="P42" i="15"/>
  <c r="P43" i="15"/>
  <c r="P44" i="15"/>
  <c r="P45" i="15"/>
  <c r="P46" i="15"/>
  <c r="P47" i="15"/>
  <c r="P48" i="15"/>
  <c r="P49" i="15"/>
  <c r="P50" i="15"/>
  <c r="P52" i="15"/>
  <c r="P53" i="15"/>
  <c r="P55" i="15"/>
  <c r="P56" i="15"/>
  <c r="P57" i="15"/>
  <c r="P58" i="15"/>
  <c r="P59" i="15"/>
  <c r="P60" i="15"/>
  <c r="P61" i="15"/>
  <c r="P62" i="15"/>
  <c r="P64" i="15"/>
  <c r="P66" i="15"/>
  <c r="P67" i="15"/>
  <c r="P68" i="15"/>
  <c r="P69" i="15"/>
  <c r="P70" i="15"/>
  <c r="P71" i="15"/>
  <c r="P72" i="15"/>
  <c r="P74" i="15"/>
  <c r="P75" i="15"/>
  <c r="P76" i="15"/>
  <c r="P77" i="15"/>
  <c r="P78" i="15"/>
  <c r="P79" i="15"/>
  <c r="P80" i="15"/>
  <c r="P81" i="15"/>
  <c r="P82" i="15"/>
  <c r="P83" i="15"/>
  <c r="P84" i="15"/>
  <c r="P85" i="15"/>
  <c r="P86" i="15"/>
  <c r="P87" i="15"/>
  <c r="P88" i="15"/>
  <c r="P89" i="15"/>
  <c r="P90" i="15"/>
  <c r="P91" i="15"/>
  <c r="P93" i="15"/>
  <c r="P94" i="15"/>
  <c r="P95" i="15"/>
  <c r="P96" i="15"/>
  <c r="P97" i="15"/>
  <c r="P98" i="15"/>
  <c r="P99" i="15"/>
  <c r="P100" i="15"/>
  <c r="P101" i="15"/>
  <c r="P102" i="15"/>
  <c r="P103" i="15"/>
  <c r="P104" i="15"/>
  <c r="P105" i="15"/>
  <c r="P106" i="15"/>
  <c r="P107" i="15"/>
  <c r="P109" i="15"/>
  <c r="P110" i="15"/>
  <c r="P111" i="15"/>
  <c r="P112" i="15"/>
  <c r="P113" i="15"/>
  <c r="P114" i="15"/>
  <c r="P115" i="15"/>
  <c r="P116" i="15"/>
  <c r="P117" i="15"/>
  <c r="P118" i="15"/>
  <c r="P119" i="15"/>
  <c r="P120" i="15"/>
  <c r="P121" i="15"/>
  <c r="P122" i="15"/>
  <c r="P123" i="15"/>
  <c r="P124" i="15"/>
  <c r="P125" i="15"/>
  <c r="P126" i="15"/>
  <c r="P127" i="15"/>
  <c r="P128" i="15"/>
  <c r="P129" i="15"/>
  <c r="P130" i="15"/>
  <c r="P131" i="15"/>
  <c r="P132" i="15"/>
  <c r="P133" i="15"/>
  <c r="P134" i="15"/>
  <c r="P136" i="15"/>
  <c r="P137" i="15"/>
  <c r="P138" i="15"/>
  <c r="P139" i="15"/>
  <c r="P140" i="15"/>
  <c r="P141" i="15"/>
  <c r="P142" i="15"/>
  <c r="P143" i="15"/>
  <c r="P144" i="15"/>
  <c r="P145" i="15"/>
  <c r="P3" i="15"/>
  <c r="O4" i="14"/>
  <c r="O6" i="14"/>
  <c r="O7" i="14"/>
  <c r="O8" i="14"/>
  <c r="O9" i="14"/>
  <c r="O10" i="14"/>
  <c r="O11" i="14"/>
  <c r="O12" i="14"/>
  <c r="O13" i="14"/>
  <c r="O15" i="14"/>
  <c r="O16" i="14"/>
  <c r="O17" i="14"/>
  <c r="O18" i="14"/>
  <c r="O19" i="14"/>
  <c r="O21" i="14"/>
  <c r="O22" i="14"/>
  <c r="O23" i="14"/>
  <c r="O24" i="14"/>
  <c r="O26" i="14"/>
  <c r="O28" i="14"/>
  <c r="O29" i="14"/>
  <c r="O30" i="14"/>
  <c r="O31" i="14"/>
  <c r="O32" i="14"/>
  <c r="O33" i="14"/>
  <c r="O34" i="14"/>
  <c r="O35" i="14"/>
  <c r="O36" i="14"/>
  <c r="O38" i="14"/>
  <c r="O39" i="14"/>
  <c r="O41" i="14"/>
  <c r="O42" i="14"/>
  <c r="O43" i="14"/>
  <c r="O44" i="14"/>
  <c r="O45" i="14"/>
  <c r="O46" i="14"/>
  <c r="O47" i="14"/>
  <c r="O49" i="14"/>
  <c r="O50" i="14"/>
  <c r="O51" i="14"/>
  <c r="O53" i="14"/>
  <c r="O54" i="14"/>
  <c r="O55" i="14"/>
  <c r="O56" i="14"/>
  <c r="O57" i="14"/>
  <c r="O58" i="14"/>
  <c r="O59" i="14"/>
  <c r="O60" i="14"/>
  <c r="O62" i="14"/>
  <c r="O64" i="14"/>
  <c r="O65" i="14"/>
  <c r="O66" i="14"/>
  <c r="O67" i="14"/>
  <c r="O68" i="14"/>
  <c r="O69" i="14"/>
  <c r="O70" i="14"/>
  <c r="O71" i="14"/>
  <c r="O72" i="14"/>
  <c r="O73" i="14"/>
  <c r="O74" i="14"/>
  <c r="O75" i="14"/>
  <c r="O76" i="14"/>
  <c r="O77" i="14"/>
  <c r="O78" i="14"/>
  <c r="O79" i="14"/>
  <c r="O80" i="14"/>
  <c r="O81" i="14"/>
  <c r="O82" i="14"/>
  <c r="O84" i="14"/>
  <c r="O85" i="14"/>
  <c r="O86" i="14"/>
  <c r="O87" i="14"/>
  <c r="O88" i="14"/>
  <c r="O89" i="14"/>
  <c r="O90" i="14"/>
  <c r="O91" i="14"/>
  <c r="O92" i="14"/>
  <c r="O93" i="14"/>
  <c r="O94" i="14"/>
  <c r="O95" i="14"/>
  <c r="O96" i="14"/>
  <c r="O97" i="14"/>
  <c r="O98" i="14"/>
  <c r="O99" i="14"/>
  <c r="O100" i="14"/>
  <c r="O101" i="14"/>
  <c r="O102" i="14"/>
  <c r="O103" i="14"/>
  <c r="O105" i="14"/>
  <c r="O106" i="14"/>
  <c r="O107" i="14"/>
  <c r="O108" i="14"/>
  <c r="O109" i="14"/>
  <c r="O110" i="14"/>
  <c r="O111" i="14"/>
  <c r="O112" i="14"/>
  <c r="O113" i="14"/>
  <c r="O114" i="14"/>
  <c r="O115" i="14"/>
  <c r="O116" i="14"/>
  <c r="O117" i="14"/>
  <c r="O118" i="14"/>
  <c r="O119" i="14"/>
  <c r="O120" i="14"/>
  <c r="O121" i="14"/>
  <c r="O122" i="14"/>
  <c r="O123" i="14"/>
  <c r="O124" i="14"/>
  <c r="O125" i="14"/>
  <c r="O126" i="14"/>
  <c r="O127" i="14"/>
  <c r="O128" i="14"/>
  <c r="O129" i="14"/>
  <c r="O130" i="14"/>
  <c r="O131" i="14"/>
  <c r="O132" i="14"/>
  <c r="O134" i="14"/>
  <c r="O135" i="14"/>
  <c r="O136" i="14"/>
  <c r="O137" i="14"/>
  <c r="O138" i="14"/>
  <c r="O139" i="14"/>
  <c r="O140" i="14"/>
  <c r="O141" i="14"/>
  <c r="O142" i="14"/>
  <c r="O143" i="14"/>
  <c r="O3" i="14"/>
  <c r="Y46" i="4" l="1"/>
  <c r="Y30" i="4"/>
  <c r="Y24" i="4"/>
  <c r="Y29" i="4"/>
  <c r="Y45" i="4"/>
  <c r="Y20" i="4"/>
  <c r="Y33" i="4"/>
  <c r="Y57" i="4"/>
  <c r="Y71" i="4"/>
  <c r="Y37" i="4"/>
  <c r="Y50" i="4"/>
  <c r="Y38" i="4"/>
  <c r="G38" i="4"/>
  <c r="G164" i="4"/>
  <c r="G19" i="4"/>
  <c r="G77" i="4"/>
  <c r="G94" i="4"/>
  <c r="G37" i="4"/>
  <c r="G155" i="4"/>
  <c r="G79" i="4"/>
  <c r="G150" i="4"/>
  <c r="G105" i="4"/>
  <c r="G163" i="4"/>
  <c r="G107" i="4"/>
  <c r="G89" i="4"/>
  <c r="G33" i="4"/>
  <c r="G154" i="4"/>
  <c r="G93" i="4"/>
  <c r="G104" i="4"/>
  <c r="G160" i="4"/>
  <c r="G112" i="4"/>
  <c r="G20" i="4"/>
  <c r="G141" i="4"/>
  <c r="G108" i="4"/>
  <c r="G145" i="4"/>
  <c r="G83" i="4"/>
  <c r="G117" i="4"/>
  <c r="G103" i="4"/>
  <c r="G119" i="4"/>
  <c r="G159" i="4"/>
  <c r="G123" i="4"/>
  <c r="G52" i="4"/>
  <c r="G110" i="4"/>
  <c r="G43" i="4"/>
  <c r="G44" i="4"/>
  <c r="G106" i="4"/>
  <c r="G115" i="4"/>
  <c r="G42" i="4"/>
  <c r="G24" i="4"/>
  <c r="G140" i="4"/>
  <c r="G54" i="4"/>
  <c r="G152" i="4"/>
  <c r="G136" i="4"/>
  <c r="G35" i="4"/>
  <c r="G23" i="4"/>
  <c r="G90" i="4"/>
  <c r="G134" i="4"/>
  <c r="G66" i="4"/>
  <c r="G82" i="4"/>
  <c r="G50" i="4"/>
  <c r="G98" i="4"/>
  <c r="G41" i="4"/>
  <c r="G88" i="4"/>
  <c r="G87" i="4"/>
  <c r="G75" i="4"/>
  <c r="G58" i="4"/>
  <c r="G99" i="4"/>
  <c r="G27" i="4"/>
  <c r="G67" i="4"/>
  <c r="G51" i="4"/>
  <c r="G147" i="4"/>
  <c r="G74" i="4"/>
  <c r="G76" i="4"/>
  <c r="G25" i="4"/>
  <c r="G132" i="4"/>
  <c r="G34" i="4"/>
  <c r="G56" i="4"/>
  <c r="G69" i="4"/>
  <c r="G125" i="4"/>
  <c r="G40" i="4"/>
  <c r="G85" i="4"/>
  <c r="G32" i="4"/>
  <c r="G53" i="4"/>
  <c r="G143" i="4"/>
  <c r="G144" i="4"/>
  <c r="G124" i="4"/>
  <c r="G135" i="4"/>
  <c r="G55" i="4"/>
  <c r="G139" i="4"/>
  <c r="G96" i="4"/>
  <c r="G59" i="4"/>
  <c r="G113" i="4"/>
  <c r="G70" i="4"/>
  <c r="G80" i="4"/>
  <c r="G126" i="4"/>
  <c r="G47" i="4"/>
  <c r="G156" i="4"/>
  <c r="G165" i="4"/>
  <c r="G127" i="4"/>
  <c r="G45" i="4"/>
  <c r="G97" i="4"/>
  <c r="G91" i="4"/>
  <c r="G62" i="4"/>
  <c r="G101" i="4"/>
  <c r="G149" i="4"/>
  <c r="G120" i="4"/>
  <c r="G148" i="4"/>
  <c r="G109" i="4"/>
  <c r="G158" i="4"/>
  <c r="G116" i="4"/>
  <c r="G72" i="4"/>
  <c r="G48" i="4"/>
  <c r="G21" i="4"/>
  <c r="G86" i="4"/>
  <c r="G133" i="4"/>
  <c r="G84" i="4"/>
  <c r="G138" i="4"/>
  <c r="G61" i="4"/>
  <c r="G26" i="4"/>
  <c r="Q43" i="4" l="1" a="1"/>
  <c r="Q43" i="4" s="1"/>
  <c r="Q31" i="4" a="1"/>
  <c r="Q31" i="4" s="1"/>
  <c r="Q48" i="4" a="1"/>
  <c r="Q48" i="4" s="1"/>
  <c r="Q49" i="4" a="1"/>
  <c r="Q49" i="4" s="1"/>
  <c r="Q44" i="4" a="1"/>
  <c r="Q44" i="4" s="1"/>
  <c r="Q39" i="4" a="1"/>
  <c r="Q39" i="4" s="1"/>
  <c r="Q47" i="4" a="1"/>
  <c r="Q47" i="4" s="1"/>
  <c r="Q41" i="4" a="1"/>
  <c r="Q41" i="4" s="1"/>
  <c r="Q32" i="4" a="1"/>
  <c r="Q32" i="4" s="1"/>
  <c r="Q36" i="4" a="1"/>
  <c r="Q36" i="4" s="1"/>
  <c r="Q46" i="4" a="1"/>
  <c r="Q46" i="4" s="1"/>
  <c r="Q23" i="4" a="1"/>
  <c r="Q23" i="4" s="1"/>
  <c r="Q26" i="4" a="1"/>
  <c r="Q26" i="4" s="1"/>
  <c r="Q42" i="4" a="1"/>
  <c r="Q42" i="4" s="1"/>
  <c r="Q21" i="4" a="1"/>
  <c r="Q21" i="4" s="1"/>
  <c r="Q27" i="4" a="1"/>
  <c r="Q27" i="4" s="1"/>
  <c r="Q37" i="4" a="1"/>
  <c r="Q37" i="4" s="1"/>
  <c r="Q28" i="4" a="1"/>
  <c r="Q28" i="4" s="1"/>
  <c r="Q38" i="4" a="1"/>
  <c r="Q38" i="4" s="1"/>
  <c r="Q25" i="4" a="1"/>
  <c r="Q25" i="4" s="1"/>
  <c r="Q30" i="4" a="1"/>
  <c r="Q30" i="4" s="1"/>
  <c r="Q20" i="4" a="1"/>
  <c r="Q20" i="4" s="1"/>
  <c r="Q33" i="4" a="1"/>
  <c r="Q33" i="4" s="1"/>
  <c r="Q22" i="4" a="1"/>
  <c r="Q22" i="4" s="1"/>
  <c r="Q19" i="4" a="1"/>
  <c r="Q19" i="4" s="1"/>
  <c r="Q35" i="4" a="1"/>
  <c r="Q35" i="4" s="1"/>
  <c r="Q40" i="4" a="1"/>
  <c r="Q40" i="4" s="1"/>
  <c r="Q45" i="4" a="1"/>
  <c r="Q45" i="4" s="1"/>
  <c r="Q29" i="4" a="1"/>
  <c r="Q29" i="4" s="1"/>
  <c r="Q24" i="4" a="1"/>
  <c r="Q24" i="4" s="1"/>
  <c r="Q34" i="4" a="1"/>
  <c r="Q34" i="4" s="1"/>
  <c r="Q18" i="4" a="1"/>
  <c r="Q18" i="4" s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" i="1"/>
  <c r="G81" i="4"/>
  <c r="H81" i="4" s="1" a="1"/>
  <c r="H81" i="4" s="1"/>
  <c r="H95" i="4" l="1" a="1"/>
  <c r="H95" i="4" s="1"/>
  <c r="H90" i="4" a="1"/>
  <c r="H90" i="4" s="1"/>
  <c r="H55" i="4" a="1"/>
  <c r="H55" i="4" s="1"/>
  <c r="H53" i="4" a="1"/>
  <c r="H53" i="4" s="1"/>
  <c r="H47" i="4" a="1"/>
  <c r="H47" i="4" s="1"/>
  <c r="H101" i="4" a="1"/>
  <c r="H101" i="4" s="1"/>
  <c r="H122" i="4" a="1"/>
  <c r="H122" i="4" s="1"/>
  <c r="H157" i="4" a="1"/>
  <c r="H157" i="4" s="1"/>
  <c r="H118" i="4" a="1"/>
  <c r="H118" i="4" s="1"/>
  <c r="H161" i="4" a="1"/>
  <c r="H161" i="4" s="1"/>
  <c r="H142" i="4" a="1"/>
  <c r="H142" i="4" s="1"/>
  <c r="H83" i="4" a="1"/>
  <c r="H83" i="4" s="1"/>
  <c r="H68" i="4" a="1"/>
  <c r="H68" i="4" s="1"/>
  <c r="H130" i="4" a="1"/>
  <c r="H130" i="4" s="1"/>
  <c r="H129" i="4" a="1"/>
  <c r="H129" i="4" s="1"/>
  <c r="H45" i="4" a="1"/>
  <c r="H45" i="4" s="1"/>
  <c r="H43" i="4" a="1"/>
  <c r="H43" i="4" s="1"/>
  <c r="H21" i="4" a="1"/>
  <c r="H21" i="4" s="1"/>
  <c r="H66" i="4" a="1"/>
  <c r="H66" i="4" s="1"/>
  <c r="H107" i="4" a="1"/>
  <c r="H107" i="4" s="1"/>
  <c r="H44" i="4" a="1"/>
  <c r="H44" i="4" s="1"/>
  <c r="H133" i="4" a="1"/>
  <c r="H133" i="4" s="1"/>
  <c r="H85" i="4" a="1"/>
  <c r="H85" i="4" s="1"/>
  <c r="H40" i="4" a="1"/>
  <c r="H40" i="4" s="1"/>
  <c r="H28" i="4" a="1"/>
  <c r="H28" i="4" s="1"/>
  <c r="H100" i="4" a="1"/>
  <c r="H100" i="4" s="1"/>
  <c r="H92" i="4" a="1"/>
  <c r="H92" i="4" s="1"/>
  <c r="H120" i="4" a="1"/>
  <c r="H120" i="4" s="1"/>
  <c r="H26" i="4" a="1"/>
  <c r="H26" i="4" s="1"/>
  <c r="H105" i="4" a="1"/>
  <c r="H105" i="4" s="1"/>
  <c r="H99" i="4" a="1"/>
  <c r="H99" i="4" s="1"/>
  <c r="H126" i="4" a="1"/>
  <c r="H126" i="4" s="1"/>
  <c r="H30" i="4" a="1"/>
  <c r="H30" i="4" s="1"/>
  <c r="H143" i="4" a="1"/>
  <c r="H143" i="4" s="1"/>
  <c r="H72" i="4" a="1"/>
  <c r="H72" i="4" s="1"/>
  <c r="H78" i="4" a="1"/>
  <c r="H78" i="4" s="1"/>
  <c r="H39" i="4" a="1"/>
  <c r="H39" i="4" s="1"/>
  <c r="H136" i="4" a="1"/>
  <c r="H136" i="4" s="1"/>
  <c r="H138" i="4" a="1"/>
  <c r="H138" i="4" s="1"/>
  <c r="H22" i="4" a="1"/>
  <c r="H22" i="4" s="1"/>
  <c r="H91" i="4" a="1"/>
  <c r="H91" i="4" s="1"/>
  <c r="H117" i="4" a="1"/>
  <c r="H117" i="4" s="1"/>
  <c r="H140" i="4" a="1"/>
  <c r="H140" i="4" s="1"/>
  <c r="H86" i="4" a="1"/>
  <c r="H86" i="4" s="1"/>
  <c r="H156" i="4" a="1"/>
  <c r="H156" i="4" s="1"/>
  <c r="H160" i="4" a="1"/>
  <c r="H160" i="4" s="1"/>
  <c r="H132" i="4" a="1"/>
  <c r="H132" i="4" s="1"/>
  <c r="H134" i="4" a="1"/>
  <c r="H134" i="4" s="1"/>
  <c r="H19" i="4" a="1"/>
  <c r="H19" i="4" s="1"/>
  <c r="H29" i="4" a="1"/>
  <c r="H29" i="4" s="1"/>
  <c r="H159" i="4" a="1"/>
  <c r="H159" i="4" s="1"/>
  <c r="H113" i="4" a="1"/>
  <c r="H113" i="4" s="1"/>
  <c r="H76" i="4" a="1"/>
  <c r="H76" i="4" s="1"/>
  <c r="H63" i="4" a="1"/>
  <c r="H63" i="4" s="1"/>
  <c r="H65" i="4" a="1"/>
  <c r="H65" i="4" s="1"/>
  <c r="H98" i="4" a="1"/>
  <c r="H98" i="4" s="1"/>
  <c r="H108" i="4" a="1"/>
  <c r="H108" i="4" s="1"/>
  <c r="H33" i="4" a="1"/>
  <c r="H33" i="4" s="1"/>
  <c r="H146" i="4" a="1"/>
  <c r="H146" i="4" s="1"/>
  <c r="H36" i="4" a="1"/>
  <c r="H36" i="4" s="1"/>
  <c r="H67" i="4" a="1"/>
  <c r="H67" i="4" s="1"/>
  <c r="H79" i="4" a="1"/>
  <c r="H79" i="4" s="1"/>
  <c r="H125" i="4" a="1"/>
  <c r="H125" i="4" s="1"/>
  <c r="H150" i="4" a="1"/>
  <c r="H150" i="4" s="1"/>
  <c r="H58" i="4" a="1"/>
  <c r="H58" i="4" s="1"/>
  <c r="H49" i="4" a="1"/>
  <c r="H49" i="4" s="1"/>
  <c r="H164" i="4" a="1"/>
  <c r="H164" i="4" s="1"/>
  <c r="H46" i="4" a="1"/>
  <c r="H46" i="4" s="1"/>
  <c r="H119" i="4" a="1"/>
  <c r="H119" i="4" s="1"/>
  <c r="H59" i="4" a="1"/>
  <c r="H59" i="4" s="1"/>
  <c r="H71" i="4" a="1"/>
  <c r="H71" i="4" s="1"/>
  <c r="H153" i="4" a="1"/>
  <c r="H153" i="4" s="1"/>
  <c r="H109" i="4" a="1"/>
  <c r="H109" i="4" s="1"/>
  <c r="H20" i="4" a="1"/>
  <c r="H20" i="4" s="1"/>
  <c r="H56" i="4" a="1"/>
  <c r="H56" i="4" s="1"/>
  <c r="H106" i="4" a="1"/>
  <c r="H106" i="4" s="1"/>
  <c r="H145" i="4" a="1"/>
  <c r="H145" i="4" s="1"/>
  <c r="H89" i="4" a="1"/>
  <c r="H89" i="4" s="1"/>
  <c r="H62" i="4" a="1"/>
  <c r="H62" i="4" s="1"/>
  <c r="H42" i="4" a="1"/>
  <c r="H42" i="4" s="1"/>
  <c r="H48" i="4" a="1"/>
  <c r="H48" i="4" s="1"/>
  <c r="H102" i="4" a="1"/>
  <c r="H102" i="4" s="1"/>
  <c r="H104" i="4" a="1"/>
  <c r="H104" i="4" s="1"/>
  <c r="H25" i="4" a="1"/>
  <c r="H25" i="4" s="1"/>
  <c r="H37" i="4" a="1"/>
  <c r="H37" i="4" s="1"/>
  <c r="H127" i="4" a="1"/>
  <c r="H127" i="4" s="1"/>
  <c r="H64" i="4" a="1"/>
  <c r="H64" i="4" s="1"/>
  <c r="H152" i="4" a="1"/>
  <c r="H152" i="4" s="1"/>
  <c r="H84" i="4" a="1"/>
  <c r="H84" i="4" s="1"/>
  <c r="H141" i="4" a="1"/>
  <c r="H141" i="4" s="1"/>
  <c r="H144" i="4" a="1"/>
  <c r="H144" i="4" s="1"/>
  <c r="H41" i="4" a="1"/>
  <c r="H41" i="4" s="1"/>
  <c r="H115" i="4" a="1"/>
  <c r="H115" i="4" s="1"/>
  <c r="H94" i="4" a="1"/>
  <c r="H94" i="4" s="1"/>
  <c r="H52" i="4" a="1"/>
  <c r="H52" i="4" s="1"/>
  <c r="H75" i="4" a="1"/>
  <c r="H75" i="4" s="1"/>
  <c r="H24" i="4" a="1"/>
  <c r="H24" i="4" s="1"/>
  <c r="H131" i="4" a="1"/>
  <c r="H131" i="4" s="1"/>
  <c r="H32" i="4" a="1"/>
  <c r="H32" i="4" s="1"/>
  <c r="H18" i="4" a="1"/>
  <c r="H18" i="4" s="1"/>
  <c r="H60" i="4" a="1"/>
  <c r="H60" i="4" s="1"/>
  <c r="H148" i="4" a="1"/>
  <c r="H148" i="4" s="1"/>
  <c r="H151" i="4" a="1"/>
  <c r="H151" i="4" s="1"/>
  <c r="H31" i="4" a="1"/>
  <c r="H31" i="4" s="1"/>
  <c r="H50" i="4" a="1"/>
  <c r="H50" i="4" s="1"/>
  <c r="H80" i="4" a="1"/>
  <c r="H80" i="4" s="1"/>
  <c r="H77" i="4" a="1"/>
  <c r="H77" i="4" s="1"/>
  <c r="H123" i="4" a="1"/>
  <c r="H123" i="4" s="1"/>
  <c r="H70" i="4" a="1"/>
  <c r="H70" i="4" s="1"/>
  <c r="H69" i="4" a="1"/>
  <c r="H69" i="4" s="1"/>
  <c r="H135" i="4" a="1"/>
  <c r="H135" i="4" s="1"/>
  <c r="H35" i="4" a="1"/>
  <c r="H35" i="4" s="1"/>
  <c r="H149" i="4" a="1"/>
  <c r="H149" i="4" s="1"/>
  <c r="H155" i="4" a="1"/>
  <c r="H155" i="4" s="1"/>
  <c r="H87" i="4" a="1"/>
  <c r="H87" i="4" s="1"/>
  <c r="H139" i="4" a="1"/>
  <c r="H139" i="4" s="1"/>
  <c r="H38" i="4" a="1"/>
  <c r="H38" i="4" s="1"/>
  <c r="H73" i="4" a="1"/>
  <c r="H73" i="4" s="1"/>
  <c r="H103" i="4" a="1"/>
  <c r="H103" i="4" s="1"/>
  <c r="H96" i="4" a="1"/>
  <c r="H96" i="4" s="1"/>
  <c r="H110" i="4" a="1"/>
  <c r="H110" i="4" s="1"/>
  <c r="H54" i="4" a="1"/>
  <c r="H54" i="4" s="1"/>
  <c r="H57" i="4" a="1"/>
  <c r="H57" i="4" s="1"/>
  <c r="H163" i="4" a="1"/>
  <c r="H163" i="4" s="1"/>
  <c r="H27" i="4" a="1"/>
  <c r="H27" i="4" s="1"/>
  <c r="H61" i="4" a="1"/>
  <c r="H61" i="4" s="1"/>
  <c r="H97" i="4" a="1"/>
  <c r="H97" i="4" s="1"/>
  <c r="H116" i="4" a="1"/>
  <c r="H116" i="4" s="1"/>
  <c r="H51" i="4" a="1"/>
  <c r="H51" i="4" s="1"/>
  <c r="H137" i="4" a="1"/>
  <c r="H137" i="4" s="1"/>
  <c r="H154" i="4" a="1"/>
  <c r="H154" i="4" s="1"/>
  <c r="H74" i="4" a="1"/>
  <c r="H74" i="4" s="1"/>
  <c r="H166" i="4" a="1"/>
  <c r="H166" i="4" s="1"/>
  <c r="H93" i="4" a="1"/>
  <c r="H93" i="4" s="1"/>
  <c r="H165" i="4" a="1"/>
  <c r="H165" i="4" s="1"/>
  <c r="H88" i="4" a="1"/>
  <c r="H88" i="4" s="1"/>
  <c r="H128" i="4" a="1"/>
  <c r="H128" i="4" s="1"/>
  <c r="H82" i="4" a="1"/>
  <c r="H82" i="4" s="1"/>
  <c r="H23" i="4" a="1"/>
  <c r="H23" i="4" s="1"/>
  <c r="H114" i="4" a="1"/>
  <c r="H114" i="4" s="1"/>
  <c r="H121" i="4" a="1"/>
  <c r="H121" i="4" s="1"/>
  <c r="H112" i="4" a="1"/>
  <c r="H112" i="4" s="1"/>
  <c r="H34" i="4" a="1"/>
  <c r="H34" i="4" s="1"/>
  <c r="H147" i="4" a="1"/>
  <c r="H147" i="4" s="1"/>
  <c r="H162" i="4" a="1"/>
  <c r="H162" i="4" s="1"/>
  <c r="H158" i="4" a="1"/>
  <c r="H158" i="4" s="1"/>
  <c r="H124" i="4" a="1"/>
  <c r="H124" i="4" s="1"/>
  <c r="H111" i="4" a="1"/>
  <c r="H111" i="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<sst xmlns="http://schemas.openxmlformats.org/spreadsheetml/2006/main" count="2450" uniqueCount="832">
  <si>
    <t>Points Tabel Based on EWS points table</t>
  </si>
  <si>
    <t>Position</t>
  </si>
  <si>
    <t>Points</t>
  </si>
  <si>
    <t>Points Multiplier</t>
  </si>
  <si>
    <t>A Grade</t>
  </si>
  <si>
    <t>A Grade Points</t>
  </si>
  <si>
    <t>B Grade</t>
  </si>
  <si>
    <t>B Grade Points</t>
  </si>
  <si>
    <t>C Grade</t>
  </si>
  <si>
    <t>C Grade Points</t>
  </si>
  <si>
    <t>D Grade</t>
  </si>
  <si>
    <t>D Grade Points</t>
  </si>
  <si>
    <t>Category</t>
  </si>
  <si>
    <t>Race Plate</t>
  </si>
  <si>
    <t>PIC</t>
  </si>
  <si>
    <t>Rider</t>
  </si>
  <si>
    <t>Laps</t>
  </si>
  <si>
    <t>Lap 1</t>
  </si>
  <si>
    <t>Lap 2</t>
  </si>
  <si>
    <t>Lap 3</t>
  </si>
  <si>
    <t>Lap 4</t>
  </si>
  <si>
    <t>Lap 5</t>
  </si>
  <si>
    <t>Lap 6</t>
  </si>
  <si>
    <t>Total</t>
  </si>
  <si>
    <t>A Female</t>
  </si>
  <si>
    <t>A Male</t>
  </si>
  <si>
    <t>B Female</t>
  </si>
  <si>
    <t>B Male</t>
  </si>
  <si>
    <t>C Male</t>
  </si>
  <si>
    <t>Position Points</t>
  </si>
  <si>
    <t>Grade Points Multiplier</t>
  </si>
  <si>
    <t>Points Awarded</t>
  </si>
  <si>
    <t>Ranking</t>
  </si>
  <si>
    <t>Adam Kerin</t>
  </si>
  <si>
    <t>Luka Moase</t>
  </si>
  <si>
    <t>Nick Aitken</t>
  </si>
  <si>
    <t>Senior Male League Table</t>
  </si>
  <si>
    <t>Senior Female League Table</t>
  </si>
  <si>
    <t>Natalie Redmond</t>
  </si>
  <si>
    <t>Julie Shaw</t>
  </si>
  <si>
    <t>Julia Massey</t>
  </si>
  <si>
    <t>Rob Wood</t>
  </si>
  <si>
    <t>Carlos Guedez</t>
  </si>
  <si>
    <t>Claudio Coscia</t>
  </si>
  <si>
    <t>James Irving</t>
  </si>
  <si>
    <t>Tim Klein</t>
  </si>
  <si>
    <t>Ben Dawson</t>
  </si>
  <si>
    <t>Luke Dingley</t>
  </si>
  <si>
    <t>Troy Flower</t>
  </si>
  <si>
    <t>Neil Innes</t>
  </si>
  <si>
    <t>Brad Josic</t>
  </si>
  <si>
    <t>Graeme Naismith</t>
  </si>
  <si>
    <t>Josh Davis</t>
  </si>
  <si>
    <t>James Knowler</t>
  </si>
  <si>
    <t>Jason Izzard</t>
  </si>
  <si>
    <t>Stephen Manson</t>
  </si>
  <si>
    <t>Geoff Luders</t>
  </si>
  <si>
    <t>Nick Maslen</t>
  </si>
  <si>
    <t>Markus Chandler</t>
  </si>
  <si>
    <t>Joshua Hill</t>
  </si>
  <si>
    <t>Competition Information</t>
  </si>
  <si>
    <t>&gt; Points table used is from Enduro World Series</t>
  </si>
  <si>
    <t xml:space="preserve">&gt; Decision made not to run across grades as becomes very complex when riders move up or down grades, and may </t>
  </si>
  <si>
    <t xml:space="preserve">cause difficulties between handicapper and rider when moving a rider up or down grades. </t>
  </si>
  <si>
    <t>&gt; Points multiplier is to reward pushing into higher grades. Riders "on the bubble" between grades need to strategically</t>
  </si>
  <si>
    <t>decide when nominating which grade is likely to deliver them most points for the round</t>
  </si>
  <si>
    <t>&gt; Never give up, it is likely that many riders will miss at least one round meaning you can rocket up leaderboard.</t>
  </si>
  <si>
    <t xml:space="preserve">&gt;Series is Sponsored by Zero Friction Cycling. Final decisions around end of series prizes, how far down the table </t>
  </si>
  <si>
    <t>prizes go etc is still being finalised - for now we just wished to launch so that riders aware a series running across AMBC</t>
  </si>
  <si>
    <t xml:space="preserve">season is back in place. There will be trophies or medals for first 3 in Male, Female, Junior as well as very fast chains </t>
  </si>
  <si>
    <t>from ZFC, other prizes (chains or choice from worlds proven top lubricants) will be offered further down table to a point</t>
  </si>
  <si>
    <t>to be determined in each category based on number of participants.  Expect approximately top 10 in male, top 5 in Female</t>
  </si>
  <si>
    <t xml:space="preserve">Top 3 in junior. </t>
  </si>
  <si>
    <t xml:space="preserve">&gt;Unable to include teams in series as teams names and participants change too frequently track a viable competition. </t>
  </si>
  <si>
    <t>www.zerofrictioncycling.com.au</t>
  </si>
  <si>
    <t>Michael Denton</t>
  </si>
  <si>
    <t>Brendon Creeper</t>
  </si>
  <si>
    <t>Matthew Sanderson</t>
  </si>
  <si>
    <t>Ian Routledge</t>
  </si>
  <si>
    <t>Russ Jarvis</t>
  </si>
  <si>
    <t>C Female</t>
  </si>
  <si>
    <t>Griff Knight</t>
  </si>
  <si>
    <t>Curtis Dowdell</t>
  </si>
  <si>
    <t>Samuel Hardie</t>
  </si>
  <si>
    <t>Brian Kirkham</t>
  </si>
  <si>
    <t>Erik Lock</t>
  </si>
  <si>
    <t>Danny Eckert</t>
  </si>
  <si>
    <t>David Knight</t>
  </si>
  <si>
    <t>Tom Pretlove</t>
  </si>
  <si>
    <t>Chris King</t>
  </si>
  <si>
    <t>Tom Baker</t>
  </si>
  <si>
    <t>Anna Kubilius</t>
  </si>
  <si>
    <t>Talia Simpson</t>
  </si>
  <si>
    <t>Anook Simpson</t>
  </si>
  <si>
    <t>Jess Williams</t>
  </si>
  <si>
    <t>Alison Dermody</t>
  </si>
  <si>
    <t>Ali Harris</t>
  </si>
  <si>
    <t>Connor Scroop</t>
  </si>
  <si>
    <t>Felix Bull</t>
  </si>
  <si>
    <t>Louis Freschi</t>
  </si>
  <si>
    <t>Tom Williams</t>
  </si>
  <si>
    <t>Stephanie Marcsik</t>
  </si>
  <si>
    <t>Albert Turner</t>
  </si>
  <si>
    <t>Ben Hinks</t>
  </si>
  <si>
    <t>Juan Flower</t>
  </si>
  <si>
    <t>Liam Underwood</t>
  </si>
  <si>
    <t>Fred Hope</t>
  </si>
  <si>
    <t>Caelum Schild</t>
  </si>
  <si>
    <t>Giancarlo Costagliola</t>
  </si>
  <si>
    <t>Lachlan Sens</t>
  </si>
  <si>
    <t>Scott Denton</t>
  </si>
  <si>
    <t>Ben Cove</t>
  </si>
  <si>
    <t>Declan King</t>
  </si>
  <si>
    <t>Eagle XCO Points (R2)</t>
  </si>
  <si>
    <t>Kinchina CP Points (R3)</t>
  </si>
  <si>
    <t>Melrose XCO 1 Points (R4)</t>
  </si>
  <si>
    <t>Melrose XCO 2 Points (R5)</t>
  </si>
  <si>
    <t>AMBC XCO Series 2020 Round 1 Anstey Hill</t>
  </si>
  <si>
    <t>354 - Amber Pate - A Female</t>
  </si>
  <si>
    <t>353 - Sophie Knox - A Female</t>
  </si>
  <si>
    <t>451 - Willowa Atkins - B Female</t>
  </si>
  <si>
    <t>458 - Sue Ann Woodwiss - B Female</t>
  </si>
  <si>
    <t>456 - Stephanie Marcsik - B Female</t>
  </si>
  <si>
    <t>453 - Kelly Charlton - B Female</t>
  </si>
  <si>
    <t>455 - Ali Harris - B Female</t>
  </si>
  <si>
    <t>457 - Kylie Peel - B Female</t>
  </si>
  <si>
    <t>454 - Beth Craig - B Female</t>
  </si>
  <si>
    <t>452 - Meg Castle - B Female</t>
  </si>
  <si>
    <t>752 - Fiona Habermann - C Female</t>
  </si>
  <si>
    <t>754 - Julie Shaw - C Female</t>
  </si>
  <si>
    <t>751 - Rachel Goud - C Female</t>
  </si>
  <si>
    <t>730 - Anne-Marie Chowles - C Female</t>
  </si>
  <si>
    <t>753 - Tracy Johnson - C Female</t>
  </si>
  <si>
    <t>U13 Junior Male</t>
  </si>
  <si>
    <t>859 - Liam Underwood - U13 Junior</t>
  </si>
  <si>
    <t>856 - Samuel Ivas - U13 Junior</t>
  </si>
  <si>
    <t>860 - Ryan Underwood - U13 Junior</t>
  </si>
  <si>
    <t>854 - William Charlton - U13 Junior</t>
  </si>
  <si>
    <t>U13 Junior Female</t>
  </si>
  <si>
    <t>857 - Hayley Jenkins - U13 Junior</t>
  </si>
  <si>
    <t>U15 Junior</t>
  </si>
  <si>
    <t>201 - Felix Bull - U15 Junior</t>
  </si>
  <si>
    <t>204 - Louis Freschi - U15 Junior</t>
  </si>
  <si>
    <t>206 - Bow Habermann - U15 Junior</t>
  </si>
  <si>
    <t>209 - Calvin Steinert - U15 Junior</t>
  </si>
  <si>
    <t>211 - Tom Williams - U15 Junior</t>
  </si>
  <si>
    <t>202 - Ethan Cooper - U15 Junior</t>
  </si>
  <si>
    <t>205 - Alexander Gibbins - U15 Junior</t>
  </si>
  <si>
    <t>207 - Darcy Prince - U15 Junior</t>
  </si>
  <si>
    <t>210 - Andrew Tidswell - U15 Junior</t>
  </si>
  <si>
    <t>203 - Hannah Elliott - U15 Junior</t>
  </si>
  <si>
    <t>208 - ALICE RAYNER - U15 Junior</t>
  </si>
  <si>
    <t>U17 Junior Male</t>
  </si>
  <si>
    <t>8 - Cade Somerville - U17 Junior</t>
  </si>
  <si>
    <t>6 - Connor Scroop - U17 Junior</t>
  </si>
  <si>
    <t>9 - Albert Turner - U17 Junior</t>
  </si>
  <si>
    <t>3 - Ben Hinks - U17 Junior</t>
  </si>
  <si>
    <t>4 - Declan King - U17 Junior</t>
  </si>
  <si>
    <t>1 - Jacob Bos - U17 Junior</t>
  </si>
  <si>
    <t>2 - Alex Buckby - U17 Junior</t>
  </si>
  <si>
    <t>U17 Junior Female</t>
  </si>
  <si>
    <t>10 - Jess Williams - U17 Junior</t>
  </si>
  <si>
    <t>7 - Anook Simpson - U17 Junior</t>
  </si>
  <si>
    <t>5 - CHLOE RAYNER - U17 Junior</t>
  </si>
  <si>
    <t>U19 Junior Male</t>
  </si>
  <si>
    <t>102 - Markus Chandler - U19 Junior</t>
  </si>
  <si>
    <t>106 - Luka Moase - U19 Junior</t>
  </si>
  <si>
    <t>105 - Joshua Hill - U19 Junior</t>
  </si>
  <si>
    <t>109 - Dylan N Westlake - U19 Junior</t>
  </si>
  <si>
    <t>103 - Josh Davis - U19 Junior</t>
  </si>
  <si>
    <t>104 - Jacob Ditter - U19 Junior</t>
  </si>
  <si>
    <t>101 - Oliver Carr - U19 Junior</t>
  </si>
  <si>
    <t>108 - Will Sobels - U19 Junior</t>
  </si>
  <si>
    <t>U19 Junior Female</t>
  </si>
  <si>
    <t>107 - Talia Simpson - U19 Junior</t>
  </si>
  <si>
    <t>309 - Curtis Dowdell - A Male</t>
  </si>
  <si>
    <t>320 - Griff Knight - A Male</t>
  </si>
  <si>
    <t>315 - Leigh Howard - A Male</t>
  </si>
  <si>
    <t>314 - Max Hardy - A Male</t>
  </si>
  <si>
    <t>352 - Sam Walsh - A Male</t>
  </si>
  <si>
    <t>319 - Ollie Klein - A Male</t>
  </si>
  <si>
    <t>318 - Adam Kerin - A Male</t>
  </si>
  <si>
    <t>304 - Brendon Creeper - A Male</t>
  </si>
  <si>
    <t>321 - Joe Mullan - A Male</t>
  </si>
  <si>
    <t>351 - Tim Turrini-Rochford - A Male</t>
  </si>
  <si>
    <t>324 - Cameron Scott - A Male</t>
  </si>
  <si>
    <t>301 - Nick Aitken - A Male</t>
  </si>
  <si>
    <t>313 - Samuel Hardie - A Male</t>
  </si>
  <si>
    <t>312 - Dirk Gardner - A Male</t>
  </si>
  <si>
    <t>317 - Evan James - A Male</t>
  </si>
  <si>
    <t>316 - James Irving - A Male</t>
  </si>
  <si>
    <t>302 - Giancarlo Costagliola - A Male</t>
  </si>
  <si>
    <t>DQ</t>
  </si>
  <si>
    <t>322 - Kelland O'Brien - A Male</t>
  </si>
  <si>
    <t>323 - Andy Rogers - A Male</t>
  </si>
  <si>
    <t>409 - Carlos Guedez - B Male</t>
  </si>
  <si>
    <t>450 - Rob Wood - B Male</t>
  </si>
  <si>
    <t>412 - James Knowler - B Male</t>
  </si>
  <si>
    <t>402 - Mathew Brumfitt - B Male</t>
  </si>
  <si>
    <t>419 - Lachlan Sens - B Male</t>
  </si>
  <si>
    <t>401 - John Allison - B Male</t>
  </si>
  <si>
    <t>403 - Darren Buckby - B Male</t>
  </si>
  <si>
    <t>408 - Angus Dickson - B Male</t>
  </si>
  <si>
    <t>420 - Nick Underwood - B Male</t>
  </si>
  <si>
    <t>411 - Brian Kirkham - B Male</t>
  </si>
  <si>
    <t>418 - Matthew Sanderson - B Male</t>
  </si>
  <si>
    <t>407 - Ben Dawson - B Male</t>
  </si>
  <si>
    <t>414 - John Oakes - B Male</t>
  </si>
  <si>
    <t>417 - Ian Routledge - B Male</t>
  </si>
  <si>
    <t>405 - Claudio Coscia - B Male</t>
  </si>
  <si>
    <t>410 - Russ Jarvis - B Male</t>
  </si>
  <si>
    <t>404 - Ben Cooper - B Male</t>
  </si>
  <si>
    <t>415 - Paul ODea - B Male</t>
  </si>
  <si>
    <t>406 - Tom Cree - B Male</t>
  </si>
  <si>
    <t>416 - Tom Pretlove - B Male</t>
  </si>
  <si>
    <t>702 - Bradley Crawford - C Male</t>
  </si>
  <si>
    <t>Tim Irvine</t>
  </si>
  <si>
    <t>Patrick Kitschke</t>
  </si>
  <si>
    <t>Nicholas Schild</t>
  </si>
  <si>
    <t>707 - Danny Eckert - C Male</t>
  </si>
  <si>
    <t>709 - Anthony Foundas - C Male</t>
  </si>
  <si>
    <t>David Habib</t>
  </si>
  <si>
    <t>705 - Luke Dingley - C Male</t>
  </si>
  <si>
    <t>Ben Samy</t>
  </si>
  <si>
    <t>Nicholas Tilbrook</t>
  </si>
  <si>
    <t>712 - Neil Innes - C Male</t>
  </si>
  <si>
    <t>754 - Geoffrey Battle - C Male</t>
  </si>
  <si>
    <t>708 - Sam Edwards - C Male</t>
  </si>
  <si>
    <t>Lee Thorpe</t>
  </si>
  <si>
    <t>Chris Hutchesson</t>
  </si>
  <si>
    <t>704 - Darren Di Iulio - C Male</t>
  </si>
  <si>
    <t>Damien O'Dea</t>
  </si>
  <si>
    <t>701 - Robyn Couch - C Male</t>
  </si>
  <si>
    <t>Stephen Kirby</t>
  </si>
  <si>
    <t>703 - Steven Dedrick - C Male</t>
  </si>
  <si>
    <t>810 - Gordon Pipe - D Grade</t>
  </si>
  <si>
    <t>807 - Jason Malone - D Grade</t>
  </si>
  <si>
    <t>809 - Graeme Naismith - D Grade</t>
  </si>
  <si>
    <t>804 - Craig Gibbins - D Grade</t>
  </si>
  <si>
    <t>853 - Matthew Todd - D Grade</t>
  </si>
  <si>
    <t>801 - Grant Smith - D Grade</t>
  </si>
  <si>
    <t>805 - Preston Giffen - D Grade</t>
  </si>
  <si>
    <t>850 - Taliessin Reaburn - D Grade</t>
  </si>
  <si>
    <t>802 - Luke Cellier - D Grade</t>
  </si>
  <si>
    <t>803 - Ben Cove - D Grade</t>
  </si>
  <si>
    <t>AMBC 2020 XCO Series Round 2 Eagle Park</t>
  </si>
  <si>
    <t>3 - Natalie Redmond - A Female</t>
  </si>
  <si>
    <t>2 - Anna Kubilius - A Female</t>
  </si>
  <si>
    <t>1 - Sophie Knox - A Female</t>
  </si>
  <si>
    <t>402 - Sue Ann Woodwiss - B Female</t>
  </si>
  <si>
    <t>401 - Willowa Atkins - B Female</t>
  </si>
  <si>
    <t>705 - Fiona Habermann - C Female</t>
  </si>
  <si>
    <t>701 - Meg Castle - C Female</t>
  </si>
  <si>
    <t>704 - Susie Green - C Female</t>
  </si>
  <si>
    <t>758 - Alison Dermody - C Female</t>
  </si>
  <si>
    <t>708 - Michelle Krockenberger - C Female</t>
  </si>
  <si>
    <t>702 - Anne-Marie Chowles - C Female</t>
  </si>
  <si>
    <t>759 - Kathy Sharrad - C Female</t>
  </si>
  <si>
    <t>E-Bike</t>
  </si>
  <si>
    <t>906 - William Rischbieth - E-Bike</t>
  </si>
  <si>
    <t>902 - Boris Fontanella - E-Bike</t>
  </si>
  <si>
    <t>905 - Lucas Pitt - E-Bike</t>
  </si>
  <si>
    <t>901 - Mark Dickson - E-Bike</t>
  </si>
  <si>
    <t>903 - Julia Massey - E-Bike</t>
  </si>
  <si>
    <t>U13 Junior</t>
  </si>
  <si>
    <t>605 - Liam Underwood - U13 Junior</t>
  </si>
  <si>
    <t>603 - Samuel Ivas - U13 Junior</t>
  </si>
  <si>
    <t>607 - Sebastian Willis-Hell - U13 Junior</t>
  </si>
  <si>
    <t>602 - Lachlan Baj - U13 Junior</t>
  </si>
  <si>
    <t>601 - Oakley Badams - U13 Junior</t>
  </si>
  <si>
    <t>606 - Ryan Underwood - U13 Junior</t>
  </si>
  <si>
    <t>604 - Tyson Pullen - U13 Junior</t>
  </si>
  <si>
    <t>315 - Hannah Elliott - U15 Junior</t>
  </si>
  <si>
    <t>318 - Louis Freschi - U15 Junior</t>
  </si>
  <si>
    <t>312 - Felix Bull - U15 Junior</t>
  </si>
  <si>
    <t>104 - Bow Habermann - U15 Junior</t>
  </si>
  <si>
    <t>324 - Dillon Somerville - U15 Junior</t>
  </si>
  <si>
    <t>350 - Andrew Tidswell - U15 Junior</t>
  </si>
  <si>
    <t>325 - Calvin Steinert - U15 Junior</t>
  </si>
  <si>
    <t>351 - Tom Williams - U15 Junior</t>
  </si>
  <si>
    <t>316 - Juan Flower - U15 Junior</t>
  </si>
  <si>
    <t>313 - Max Bush - U15 Junior</t>
  </si>
  <si>
    <t>352 - Maximilian Willis-Hell - U15 Junior</t>
  </si>
  <si>
    <t>311 - Levi Badams - U15 Junior</t>
  </si>
  <si>
    <t>314 - Ethan Cooper - U15 Junior</t>
  </si>
  <si>
    <t>321 - Harry McGregor - U15 Junior</t>
  </si>
  <si>
    <t>319 - Alexander Gibbins - U15 Junior</t>
  </si>
  <si>
    <t>323 - Lincoln Rieger - U15 Junior</t>
  </si>
  <si>
    <t>322 - Darcy Prince - U15 Junior</t>
  </si>
  <si>
    <t>320 - Fred Hope - U15 Junior</t>
  </si>
  <si>
    <t>U17 Junior</t>
  </si>
  <si>
    <t>207 - Anook Simpson - U17 Junior</t>
  </si>
  <si>
    <t>210 - Jess Williams - U17 Junior</t>
  </si>
  <si>
    <t>201 - Jacob Bos - U17 Junior</t>
  </si>
  <si>
    <t>209 - Albert Turner - U17 Junior</t>
  </si>
  <si>
    <t>208 - Cade Somerville - U17 Junior</t>
  </si>
  <si>
    <t>206 - Connor Scroop - U17 Junior</t>
  </si>
  <si>
    <t>204 - Ben Hinks - U17 Junior</t>
  </si>
  <si>
    <t>203 - Sam Bush - U17 Junior</t>
  </si>
  <si>
    <t>205 - Declan King - U17 Junior</t>
  </si>
  <si>
    <t>202 - Alex Buckby - U17 Junior</t>
  </si>
  <si>
    <t>U19 Junior</t>
  </si>
  <si>
    <t>108 - Talia Simpson - U19 Junior</t>
  </si>
  <si>
    <t>101 - Markus Chandler - U19 Junior</t>
  </si>
  <si>
    <t>107 - Luka Moase - U19 Junior</t>
  </si>
  <si>
    <t>110 - Dylan N Westlake - U19 Junior</t>
  </si>
  <si>
    <t>102 - Josh Davis - U19 Junior</t>
  </si>
  <si>
    <t>109 - Will Sobels - U19 Junior</t>
  </si>
  <si>
    <t>103 - Jacob Ditter - U19 Junior</t>
  </si>
  <si>
    <t>13 - Cameron Ivory - A Male</t>
  </si>
  <si>
    <t>7 - Michael Denton - A Male</t>
  </si>
  <si>
    <t>52 - Griff Knight - A Male</t>
  </si>
  <si>
    <t>5 - Tom Chapman - A Male</t>
  </si>
  <si>
    <t>8 - Curtis Dowdell - A Male</t>
  </si>
  <si>
    <t>57 - Sam Walsh - A Male</t>
  </si>
  <si>
    <t>4 - Nick Aitken - A Male</t>
  </si>
  <si>
    <t>51 - Ollie Klein - A Male</t>
  </si>
  <si>
    <t>55 - Adrian Scott - A Male</t>
  </si>
  <si>
    <t>54 - Joe Mullan - A Male</t>
  </si>
  <si>
    <t>15 - Adam Kerin - A Male</t>
  </si>
  <si>
    <t>9 - Connor Fearon - A Male</t>
  </si>
  <si>
    <t>12 - Samuel Hardie - A Male</t>
  </si>
  <si>
    <t>11 - Carlos Guedez - A Male</t>
  </si>
  <si>
    <t>53 - Darius Kubilius - A Male</t>
  </si>
  <si>
    <t>56 - Tim Turrini-Rochford - A Male</t>
  </si>
  <si>
    <t>14 - Evan James - A Male</t>
  </si>
  <si>
    <t>50 - Tim Klein - A Male</t>
  </si>
  <si>
    <t>404 - John Allison - B Male</t>
  </si>
  <si>
    <t>405 - Mathew Brumfitt - B Male</t>
  </si>
  <si>
    <t>416 - Lachlan Sens - B Male</t>
  </si>
  <si>
    <t>408 - Eddie Herft - B Male</t>
  </si>
  <si>
    <t>418 - Nick Underwood - B Male</t>
  </si>
  <si>
    <t>403 - Jack Allison - B Male</t>
  </si>
  <si>
    <t>406 - Darren Buckby - B Male</t>
  </si>
  <si>
    <t>407 - Troy Flower - B Male</t>
  </si>
  <si>
    <t>417 - Clyde Tucker - B Male</t>
  </si>
  <si>
    <t>414 - Ian Routledge - B Male</t>
  </si>
  <si>
    <t>415 - Matthew Sanderson - B Male</t>
  </si>
  <si>
    <t>409 - Joshua Hughes - B Male</t>
  </si>
  <si>
    <t>412 - Erik Lock - B Male</t>
  </si>
  <si>
    <t>727 - David Knight - C Male</t>
  </si>
  <si>
    <t>756 - Darcy Strudwick - C Male</t>
  </si>
  <si>
    <t>729 - Stephen Manson - C Male</t>
  </si>
  <si>
    <t>719 - Anthony Foundas - C Male</t>
  </si>
  <si>
    <t>753 - Ben Samy - C Male</t>
  </si>
  <si>
    <t>722 - Dylan Grigg - C Male</t>
  </si>
  <si>
    <t>752 - Andrew Ramsey - C Male</t>
  </si>
  <si>
    <t>717 - Danny Eckert - C Male</t>
  </si>
  <si>
    <t>725 - Chris King - C Male</t>
  </si>
  <si>
    <t>718 - Sam Edwards - C Male</t>
  </si>
  <si>
    <t>711 - Greg Adams - C Male</t>
  </si>
  <si>
    <t>715 - Scott Denton - C Male</t>
  </si>
  <si>
    <t>714 - Mark Dabrowski - C Male</t>
  </si>
  <si>
    <t>724 - Jason Izzard - C Male</t>
  </si>
  <si>
    <t>754 - Josh Simons - C Male</t>
  </si>
  <si>
    <t>728 - Geoff Luders - C Male</t>
  </si>
  <si>
    <t>720 - Tom Freeman - C Male</t>
  </si>
  <si>
    <t>721 - Chris Gray - C Male</t>
  </si>
  <si>
    <t>723 - David Habib - C Male</t>
  </si>
  <si>
    <t>755 - Pete Smith - C Male</t>
  </si>
  <si>
    <t>726 - Stephen Kirby - C Male</t>
  </si>
  <si>
    <t>712 - Tom Baker - C Male</t>
  </si>
  <si>
    <t>730 - John O leary - C Male</t>
  </si>
  <si>
    <t>713 - Geoffrey Battle - C Male</t>
  </si>
  <si>
    <t>751 - Dean Railz - C Male</t>
  </si>
  <si>
    <t>716 - Andrew Dillon - C Male</t>
  </si>
  <si>
    <t>810 - Tyson Schmidt - D Grade</t>
  </si>
  <si>
    <t>806 - Harry Hollaway - D Grade</t>
  </si>
  <si>
    <t>807 - Praanesh Mahadevan - D Grade</t>
  </si>
  <si>
    <t>805 - David Hill - D Grade</t>
  </si>
  <si>
    <t>803 - Craig Gibbins - D Grade</t>
  </si>
  <si>
    <t>850 - Matthew Todd - D Grade</t>
  </si>
  <si>
    <t>808 - Rodney Purbrick - D Grade</t>
  </si>
  <si>
    <t>809 - Taliessin Reaburn - D Grade</t>
  </si>
  <si>
    <t>804 - Preston Giffen - D Grade</t>
  </si>
  <si>
    <t>802 - Philip Deverell - D Grade</t>
  </si>
  <si>
    <t>Anstey XCO Points (R1)</t>
  </si>
  <si>
    <t>B</t>
  </si>
  <si>
    <t>C</t>
  </si>
  <si>
    <t>D</t>
  </si>
  <si>
    <t>A/Junior</t>
  </si>
  <si>
    <t>Name</t>
  </si>
  <si>
    <t>Alice Rayner</t>
  </si>
  <si>
    <t>Chloe Rayner</t>
  </si>
  <si>
    <t>Amber Pate</t>
  </si>
  <si>
    <t>Sophie Knox</t>
  </si>
  <si>
    <t/>
  </si>
  <si>
    <t>Willowa Atkins</t>
  </si>
  <si>
    <t>Sue Ann Woodwiss</t>
  </si>
  <si>
    <t>Kelly Charlton</t>
  </si>
  <si>
    <t>Kylie Peel</t>
  </si>
  <si>
    <t>Beth Craig</t>
  </si>
  <si>
    <t>Meg Castle</t>
  </si>
  <si>
    <t>Fiona Habermann</t>
  </si>
  <si>
    <t>Rachel Goud</t>
  </si>
  <si>
    <t>Anne-Marie Chowles</t>
  </si>
  <si>
    <t>Tracy Johnson</t>
  </si>
  <si>
    <t>Samuel Ivas</t>
  </si>
  <si>
    <t>Ryan Underwood</t>
  </si>
  <si>
    <t>William Charlton</t>
  </si>
  <si>
    <t>Hayley Jenkins</t>
  </si>
  <si>
    <t>Bow Habermann</t>
  </si>
  <si>
    <t>Calvin Steinert</t>
  </si>
  <si>
    <t>Ethan Cooper</t>
  </si>
  <si>
    <t>Alexander Gibbins</t>
  </si>
  <si>
    <t>Darcy Prince</t>
  </si>
  <si>
    <t>Andrew Tidswell</t>
  </si>
  <si>
    <t>Hannah Elliott</t>
  </si>
  <si>
    <t>Cade Somerville</t>
  </si>
  <si>
    <t>Jacob Bos</t>
  </si>
  <si>
    <t>Alex Buckby</t>
  </si>
  <si>
    <t>Dylan N Westlake</t>
  </si>
  <si>
    <t>Jacob Ditter</t>
  </si>
  <si>
    <t>Oliver Carr</t>
  </si>
  <si>
    <t>Will Sobels</t>
  </si>
  <si>
    <t>Leigh Howard</t>
  </si>
  <si>
    <t>Max Hardy</t>
  </si>
  <si>
    <t>Sam Walsh</t>
  </si>
  <si>
    <t>Ollie Klein</t>
  </si>
  <si>
    <t>Joe Mullan</t>
  </si>
  <si>
    <t>Tim Turrini-Rochford</t>
  </si>
  <si>
    <t>Cameron Scott</t>
  </si>
  <si>
    <t>Dirk Gardner</t>
  </si>
  <si>
    <t>Evan James</t>
  </si>
  <si>
    <t>Kelland O'Brien</t>
  </si>
  <si>
    <t>Andy Rogers</t>
  </si>
  <si>
    <t>Mathew Brumfitt</t>
  </si>
  <si>
    <t>John Allison</t>
  </si>
  <si>
    <t>Darren Buckby</t>
  </si>
  <si>
    <t>Angus Dickson</t>
  </si>
  <si>
    <t>Nick Underwood</t>
  </si>
  <si>
    <t>John Oakes</t>
  </si>
  <si>
    <t>Ben Cooper</t>
  </si>
  <si>
    <t>Paul ODea</t>
  </si>
  <si>
    <t>Tom Cree</t>
  </si>
  <si>
    <t>Bradley Crawford</t>
  </si>
  <si>
    <t>Anthony Foundas</t>
  </si>
  <si>
    <t>Geoffrey Battle</t>
  </si>
  <si>
    <t>Sam Edwards</t>
  </si>
  <si>
    <t>Darren Di Iulio</t>
  </si>
  <si>
    <t>Robyn Couch</t>
  </si>
  <si>
    <t>Steven Dedrick</t>
  </si>
  <si>
    <t>Gordon Pipe</t>
  </si>
  <si>
    <t>Jason Malone</t>
  </si>
  <si>
    <t>Craig Gibbins</t>
  </si>
  <si>
    <t>Matthew Todd</t>
  </si>
  <si>
    <t>Grant Smith</t>
  </si>
  <si>
    <t>Preston Giffen</t>
  </si>
  <si>
    <t>Taliessin Reaburn</t>
  </si>
  <si>
    <t>Luke Cellier</t>
  </si>
  <si>
    <t>Susie Green</t>
  </si>
  <si>
    <t>Michelle Krockenberger</t>
  </si>
  <si>
    <t>Kathy Sharrad</t>
  </si>
  <si>
    <t>William Rischbieth</t>
  </si>
  <si>
    <t>Boris Fontanella</t>
  </si>
  <si>
    <t>Lucas Pitt</t>
  </si>
  <si>
    <t>Mark Dickson</t>
  </si>
  <si>
    <t>Sebastian Willis-Hell</t>
  </si>
  <si>
    <t>Lachlan Baj</t>
  </si>
  <si>
    <t>Oakley Badams</t>
  </si>
  <si>
    <t>Tyson Pullen</t>
  </si>
  <si>
    <t>Dillon Somerville</t>
  </si>
  <si>
    <t>Max Bush</t>
  </si>
  <si>
    <t>Maximilian Willis-Hell</t>
  </si>
  <si>
    <t>Levi Badams</t>
  </si>
  <si>
    <t>Harry McGregor</t>
  </si>
  <si>
    <t>Lincoln Rieger</t>
  </si>
  <si>
    <t>Sam Bush</t>
  </si>
  <si>
    <t>Cameron Ivory</t>
  </si>
  <si>
    <t>Tom Chapman</t>
  </si>
  <si>
    <t>Adrian Scott</t>
  </si>
  <si>
    <t>Connor Fearon</t>
  </si>
  <si>
    <t>Darius Kubilius</t>
  </si>
  <si>
    <t>Eddie Herft</t>
  </si>
  <si>
    <t>Jack Allison</t>
  </si>
  <si>
    <t>Clyde Tucker</t>
  </si>
  <si>
    <t>Joshua Hughes</t>
  </si>
  <si>
    <t>Darcy Strudwick</t>
  </si>
  <si>
    <t>Dylan Grigg</t>
  </si>
  <si>
    <t>Andrew Ramsey</t>
  </si>
  <si>
    <t>Greg Adams</t>
  </si>
  <si>
    <t>Mark Dabrowski</t>
  </si>
  <si>
    <t>Josh Simons</t>
  </si>
  <si>
    <t>Tom Freeman</t>
  </si>
  <si>
    <t>Chris Gray</t>
  </si>
  <si>
    <t>Pete Smith</t>
  </si>
  <si>
    <t>John O leary</t>
  </si>
  <si>
    <t>Dean Railz</t>
  </si>
  <si>
    <t>Andrew Dillon</t>
  </si>
  <si>
    <t>Tyson Schmidt</t>
  </si>
  <si>
    <t>Harry Hollaway</t>
  </si>
  <si>
    <t>Praanesh Mahadevan</t>
  </si>
  <si>
    <t>David Hill</t>
  </si>
  <si>
    <t>Rodney Purbrick</t>
  </si>
  <si>
    <t>Philip Deverell</t>
  </si>
  <si>
    <t>AMBC 2020 XCO Series Round 3 Kinchina</t>
  </si>
  <si>
    <t>60 - Tessa Manning - A Female</t>
  </si>
  <si>
    <t>406 - Sue Ann Woodwiss - B Female</t>
  </si>
  <si>
    <t>451 - Stephanie Marcsik - B Female</t>
  </si>
  <si>
    <t>402 - Nicole Chaffey - B Female</t>
  </si>
  <si>
    <t>404 - Susanne Henry - B Female</t>
  </si>
  <si>
    <t>405 - Philippa Norton - B Female</t>
  </si>
  <si>
    <t>403 - Ali Harris - B Female</t>
  </si>
  <si>
    <t>708 - Susie Green - C Female</t>
  </si>
  <si>
    <t>705 - Wendy Eden - C Female</t>
  </si>
  <si>
    <t>710 - Julie Shaw - C Female</t>
  </si>
  <si>
    <t>707 - Rachel Goud - C Female</t>
  </si>
  <si>
    <t>709 - Tracy Johnson - C Female</t>
  </si>
  <si>
    <t>704 - Jo Dettloff - C Female</t>
  </si>
  <si>
    <t>902 - Michael Thomson - E-Bike</t>
  </si>
  <si>
    <t>903 - Darren Winter - E-Bike</t>
  </si>
  <si>
    <t>901 - Peter Pring - E-Bike</t>
  </si>
  <si>
    <t>Junior (Under 19)</t>
  </si>
  <si>
    <t>101 - Markus Chandler - Junior (Under 19)</t>
  </si>
  <si>
    <t>102 - Luka Moase - Junior (Under 19)</t>
  </si>
  <si>
    <t>104 - Dylan N Westlake - Junior (Under 19)</t>
  </si>
  <si>
    <t>103 - Talia Simpson - Junior (Under 19)</t>
  </si>
  <si>
    <t>Under 13</t>
  </si>
  <si>
    <t>604 - Liam Underwood - Under 13</t>
  </si>
  <si>
    <t>605 - Ryan Underwood - Under 13</t>
  </si>
  <si>
    <t>606 - Archie Winter - Under 13</t>
  </si>
  <si>
    <t>603 - Tyson Pullen - Under 13</t>
  </si>
  <si>
    <t>602 - Phoebe Stephens - Under 13</t>
  </si>
  <si>
    <t>Under 15</t>
  </si>
  <si>
    <t>302 - Felix Bull - Under 15</t>
  </si>
  <si>
    <t>319 - Andrew Tidswell - Under 15</t>
  </si>
  <si>
    <t>316 - Jarrod Scutchings - Under 15</t>
  </si>
  <si>
    <t>317 - Dillon Somerville - Under 15</t>
  </si>
  <si>
    <t>301 - Bow Habermann - Under 15</t>
  </si>
  <si>
    <t>318 - Calvin Steinert - Under 15</t>
  </si>
  <si>
    <t>320 - Tom Williams - Under 15</t>
  </si>
  <si>
    <t>308 - Hannah Elliott - Under 15</t>
  </si>
  <si>
    <t>307 - Ethan Cooper - Under 15</t>
  </si>
  <si>
    <t>304 - Max Bush - Under 15</t>
  </si>
  <si>
    <t>311 - Alexander Gibbins - Under 15</t>
  </si>
  <si>
    <t>310 - Louis Freschi - Under 15</t>
  </si>
  <si>
    <t>314 - Lachie Miller - Under 15</t>
  </si>
  <si>
    <t>313 - Ashton McCubbin - Under 15</t>
  </si>
  <si>
    <t>315 - Darcy Prince - Under 15</t>
  </si>
  <si>
    <t>312 - Yibin Khuu - Under 15</t>
  </si>
  <si>
    <t>Under 17</t>
  </si>
  <si>
    <t>201 - Jacob Bos - Under 17</t>
  </si>
  <si>
    <t>205 - Cade Somerville - Under 17</t>
  </si>
  <si>
    <t>202 - Sam Bush - Under 17</t>
  </si>
  <si>
    <t>203 - Declan King - Under 17</t>
  </si>
  <si>
    <t>208 - Cooper Winter - Under 17</t>
  </si>
  <si>
    <t>207 - Jess Williams - Under 17</t>
  </si>
  <si>
    <t>204 - Connor Scroop - Under 17</t>
  </si>
  <si>
    <t>14 - Cameron Ivory - A Male</t>
  </si>
  <si>
    <t>7 - Curtis Dowdell - A Male</t>
  </si>
  <si>
    <t>10 - Lachlan Glasspool - A Male</t>
  </si>
  <si>
    <t>5 - Matt Bird - A Male</t>
  </si>
  <si>
    <t>55 - Joe Mullan - A Male</t>
  </si>
  <si>
    <t>58 - Adrian Scott - A Male</t>
  </si>
  <si>
    <t>59 - Leo Simmonds - A Male</t>
  </si>
  <si>
    <t>8 - Luke Finlay - A Male</t>
  </si>
  <si>
    <t>54 - Darius Kubilius - A Male</t>
  </si>
  <si>
    <t>50 - Adam Kerin - A Male</t>
  </si>
  <si>
    <t>6 - Andrew Dillon - A Male</t>
  </si>
  <si>
    <t>9 - Dirk Gardner - A Male</t>
  </si>
  <si>
    <t>15 - Evan James - A Male</t>
  </si>
  <si>
    <t>53 - James Knowler - A Male</t>
  </si>
  <si>
    <t>51 - Tim Klein - A Male</t>
  </si>
  <si>
    <t>13 - James Irving - A Male</t>
  </si>
  <si>
    <t>57 - Cameron Scott - A Male</t>
  </si>
  <si>
    <t>56 - Andy Rogers - A Male</t>
  </si>
  <si>
    <t>407 - John Allison - B Male</t>
  </si>
  <si>
    <t>410 - Troy Flower - B Male</t>
  </si>
  <si>
    <t>450 - Bruce Wilson - B Male</t>
  </si>
  <si>
    <t>452 - Jack Allison - B Male</t>
  </si>
  <si>
    <t>409 - John Elliott - B Male</t>
  </si>
  <si>
    <t>414 - Ben Loaker - B Male</t>
  </si>
  <si>
    <t>419 - George Turner - B Male</t>
  </si>
  <si>
    <t>412 - David Knight - B Male</t>
  </si>
  <si>
    <t>418 - Clyde Tucker - B Male</t>
  </si>
  <si>
    <t>417 - Christopher Sutter - B Male</t>
  </si>
  <si>
    <t>724 - Nicholas Jacobson - C Male</t>
  </si>
  <si>
    <t>728 - Benjamin Luke - C Male</t>
  </si>
  <si>
    <t>712 - Bradley Allen - C Male</t>
  </si>
  <si>
    <t>730 - Stephen Manson - C Male</t>
  </si>
  <si>
    <t>727 - Peter Luke - C Male</t>
  </si>
  <si>
    <t>713 - Tim Badams - C Male</t>
  </si>
  <si>
    <t>726 - Chris King - C Male</t>
  </si>
  <si>
    <t>722 - Joshua Palmer - C Male</t>
  </si>
  <si>
    <t>721 - David Habib - C Male</t>
  </si>
  <si>
    <t>715 - Samuel Bruce - C Male</t>
  </si>
  <si>
    <t>751 - Loz Shaw - C Male</t>
  </si>
  <si>
    <t>716 - Scott Denton - C Male</t>
  </si>
  <si>
    <t>723 - Jason Izzard - C Male</t>
  </si>
  <si>
    <t>725 - Andrew Pex - C Male</t>
  </si>
  <si>
    <t>729 - Mark Manning - C Male</t>
  </si>
  <si>
    <t>714 - Geoffrey Battle - C Male</t>
  </si>
  <si>
    <t>753 - Mark Nurmela - C Male</t>
  </si>
  <si>
    <t>808 - Praanesh Mahadevan - D Grade</t>
  </si>
  <si>
    <t>801 - Nigel Cornish - D Grade</t>
  </si>
  <si>
    <t>809 - Gavin Russell - D Grade</t>
  </si>
  <si>
    <t>802 - Ben Cove - D Grade</t>
  </si>
  <si>
    <t>803 - Philip Deverell - D Grade</t>
  </si>
  <si>
    <t>807 - Mick Hull - D Grade</t>
  </si>
  <si>
    <t>810 - Andrew Smith - D Grade</t>
  </si>
  <si>
    <t>851 - Lyall WIllis - D Grade</t>
  </si>
  <si>
    <t>Tessa Manning</t>
  </si>
  <si>
    <t>Nicole Chaffey</t>
  </si>
  <si>
    <t>Susanne Henry</t>
  </si>
  <si>
    <t>Philippa Norton</t>
  </si>
  <si>
    <t>Wendy Eden</t>
  </si>
  <si>
    <t>Jo Dettloff</t>
  </si>
  <si>
    <t>Michael Thomson</t>
  </si>
  <si>
    <t>Darren Winter</t>
  </si>
  <si>
    <t>Peter Pring</t>
  </si>
  <si>
    <t>Archie Winter</t>
  </si>
  <si>
    <t>Phoebe Stephens</t>
  </si>
  <si>
    <t>Jarrod Scutchings</t>
  </si>
  <si>
    <t>Lachie Miller</t>
  </si>
  <si>
    <t>Ashton McCubbin</t>
  </si>
  <si>
    <t>Yibin Khuu</t>
  </si>
  <si>
    <t>Cooper Winter</t>
  </si>
  <si>
    <t>Lachlan Glasspool</t>
  </si>
  <si>
    <t>Matt Bird</t>
  </si>
  <si>
    <t>Leo Simmonds</t>
  </si>
  <si>
    <t>Luke Finlay</t>
  </si>
  <si>
    <t>Bruce Wilson</t>
  </si>
  <si>
    <t>John Elliott</t>
  </si>
  <si>
    <t>Ben Loaker</t>
  </si>
  <si>
    <t>George Turner</t>
  </si>
  <si>
    <t>Christopher Sutter</t>
  </si>
  <si>
    <t>Nicholas Jacobson</t>
  </si>
  <si>
    <t>Benjamin Luke</t>
  </si>
  <si>
    <t>Bradley Allen</t>
  </si>
  <si>
    <t>Peter Luke</t>
  </si>
  <si>
    <t>Tim Badams</t>
  </si>
  <si>
    <t>Joshua Palmer</t>
  </si>
  <si>
    <t>Samuel Bruce</t>
  </si>
  <si>
    <t>Loz Shaw</t>
  </si>
  <si>
    <t>Andrew Pex</t>
  </si>
  <si>
    <t>Mark Manning</t>
  </si>
  <si>
    <t>Mark Nurmela</t>
  </si>
  <si>
    <t>Nigel Cornish</t>
  </si>
  <si>
    <t>Gavin Russell</t>
  </si>
  <si>
    <t>Mick Hull</t>
  </si>
  <si>
    <t>Andrew Smith</t>
  </si>
  <si>
    <t>Lyall WIllis</t>
  </si>
  <si>
    <t>*first female U17</t>
  </si>
  <si>
    <t>**Pulled junior women out**</t>
  </si>
  <si>
    <t>**Pulled Junior Women out**</t>
  </si>
  <si>
    <t>AMBC 2020 XCO Series Round 4 Willowie Forest</t>
  </si>
  <si>
    <t>4 - Natalie Redmond - A Female</t>
  </si>
  <si>
    <t>3 - Amber Pate - A Female</t>
  </si>
  <si>
    <t>2 - Tessa Manning - A Female</t>
  </si>
  <si>
    <t>203 - Philippa Norton - B Female</t>
  </si>
  <si>
    <t>201 - Stephanie Marcsik - B Female</t>
  </si>
  <si>
    <t>202 - Kayla Mcsporran - B Female</t>
  </si>
  <si>
    <t>308 - Susie Green - C Female</t>
  </si>
  <si>
    <t>301 - Meg Castle - C Female</t>
  </si>
  <si>
    <t>310 - Elly Wild - C Female</t>
  </si>
  <si>
    <t>309 - Michelle Hall - C Female</t>
  </si>
  <si>
    <t>350 - Kate Trumbull - C Female</t>
  </si>
  <si>
    <t>302 - Anne-Marie Chowles - C Female</t>
  </si>
  <si>
    <t>307 - Rose Gibbins - C Female</t>
  </si>
  <si>
    <t>U19 Women</t>
  </si>
  <si>
    <t>503 - Talia Simpson - Junior (Under 19)-Women</t>
  </si>
  <si>
    <t>607 - Liam Underwood - Under 13</t>
  </si>
  <si>
    <t>601 - Dylan Hall - Under 13</t>
  </si>
  <si>
    <t>608 - Ryan Underwood - Under 13</t>
  </si>
  <si>
    <t>605 - Finn Trumbull - Under 13</t>
  </si>
  <si>
    <t>603 - Elijah Jucius - Under 13</t>
  </si>
  <si>
    <t>606 - Daniel Elliott - Under 13</t>
  </si>
  <si>
    <t>609 - Tyson Pullen - Under 13</t>
  </si>
  <si>
    <t>610 - Archie Winter - Under 13</t>
  </si>
  <si>
    <t>Under 13 - Women</t>
  </si>
  <si>
    <t>604 - Halle Steinert - Under 13</t>
  </si>
  <si>
    <t>108 - Jarrod Scutchings - Under 15</t>
  </si>
  <si>
    <t>110 - Dillon Somerville - Under 15</t>
  </si>
  <si>
    <t>106 - Bow Habermann - Under 15</t>
  </si>
  <si>
    <t>111 - Calvin Steinert - Under 15</t>
  </si>
  <si>
    <t>101 - Felix Bull - Under 15</t>
  </si>
  <si>
    <t>104 - Juan Flower - Under 15</t>
  </si>
  <si>
    <t>113 - Max Bush - Under 15</t>
  </si>
  <si>
    <t>107 - Yibin Khuu - Under 15</t>
  </si>
  <si>
    <t>112 - Tom Williams - Under 15</t>
  </si>
  <si>
    <t>102 - Ethan Cooper - Under 15</t>
  </si>
  <si>
    <t>109 - Jamison Smith - Under 15</t>
  </si>
  <si>
    <t>105 - Alexander Gibbins - Under 15</t>
  </si>
  <si>
    <t>Under 15 - Women</t>
  </si>
  <si>
    <t>103 - Hannah Elliott - Under 15</t>
  </si>
  <si>
    <t>708 - Cade Somerville - Under 17</t>
  </si>
  <si>
    <t>704 - Connor Scroop - Under 17</t>
  </si>
  <si>
    <t>703 - Reece Pullen - Under 17</t>
  </si>
  <si>
    <t>705 - Will Sheasby - Under 17</t>
  </si>
  <si>
    <t>701 - Sam Bush - Under 17</t>
  </si>
  <si>
    <t>Under 17 - Women</t>
  </si>
  <si>
    <t>707 - Anook Simpson - Under 17</t>
  </si>
  <si>
    <t>709 - Jess Williams - Under 17</t>
  </si>
  <si>
    <t>702 - Ella Habermann - Under 17</t>
  </si>
  <si>
    <t>51 - Cameron Ivory - A Male</t>
  </si>
  <si>
    <t>13 - Griff Knight - A Male</t>
  </si>
  <si>
    <t>15 - Cameron Scott - A Male</t>
  </si>
  <si>
    <t>50 - Leo Simmonds - A Male</t>
  </si>
  <si>
    <t>6 - Brad Davies - A Male</t>
  </si>
  <si>
    <t>10 - Carlos Guedez - A Male</t>
  </si>
  <si>
    <t>5 - Giancarlo Costagliola - A Male</t>
  </si>
  <si>
    <t>11 - Evan James - A Male</t>
  </si>
  <si>
    <t>12 - Tim Klein - A Male</t>
  </si>
  <si>
    <t>14 - Joe Mullan - A Male</t>
  </si>
  <si>
    <t>206 - Jeremy Child - B Male</t>
  </si>
  <si>
    <t>211 - James Knowler - B Male</t>
  </si>
  <si>
    <t>208 - Troy Flower - B Male</t>
  </si>
  <si>
    <t>204 - John Allison - B Male</t>
  </si>
  <si>
    <t>205 - Troy Brougham - B Male</t>
  </si>
  <si>
    <t>216 - Nick Underwood - B Male</t>
  </si>
  <si>
    <t>213 - Matthew Sanderson - B Male</t>
  </si>
  <si>
    <t>207 - John Elliott - B Male</t>
  </si>
  <si>
    <t>209 - James Irving - B Male</t>
  </si>
  <si>
    <t>210 - Brian Kirkham - B Male</t>
  </si>
  <si>
    <t>217 - David Knight - B Male</t>
  </si>
  <si>
    <t>214 - Christopher Sutter - B Male</t>
  </si>
  <si>
    <t>215 - Clyde Tucker - B Male</t>
  </si>
  <si>
    <t>319 - Nicholas Jacobson - C Male</t>
  </si>
  <si>
    <t>312 - Bradley Allen - C Male</t>
  </si>
  <si>
    <t>313 - Julian Bennett - C Male</t>
  </si>
  <si>
    <t>318 - Jason Izzard - C Male</t>
  </si>
  <si>
    <t>314 - Paul Berkett - C Male</t>
  </si>
  <si>
    <t>315 - Scott Denton - C Male</t>
  </si>
  <si>
    <t>325 - Nicholas Tilbrook - C Male</t>
  </si>
  <si>
    <t>311 - Greg Adams - C Male</t>
  </si>
  <si>
    <t>324 - Tim Schroeder - C Male</t>
  </si>
  <si>
    <t>320 - Geoff Luders - C Male</t>
  </si>
  <si>
    <t>317 - Jordan Grimes - C Male</t>
  </si>
  <si>
    <t>316 - Sam Edwards - C Male</t>
  </si>
  <si>
    <t>321 - Mark Manning - C Male</t>
  </si>
  <si>
    <t>322 - Nick Maslen - C Male</t>
  </si>
  <si>
    <t>323 - Damien O'Dea - C Male</t>
  </si>
  <si>
    <t>402 - Hugh Gallagher - D Grade</t>
  </si>
  <si>
    <t>406 - Gavin Russell - D Grade</t>
  </si>
  <si>
    <t>404 - Benjamin Jucius - D Grade</t>
  </si>
  <si>
    <t>403 - Craig Gibbins - D Grade</t>
  </si>
  <si>
    <t>410 - David Trumball - D Grade</t>
  </si>
  <si>
    <t>401 - Brent Conlon - D Grade</t>
  </si>
  <si>
    <t>405 - Taliessin Reaburn - D Grade</t>
  </si>
  <si>
    <t>408 - Grant Smith - D Grade</t>
  </si>
  <si>
    <t>407 - Benjamin Samuel-White - D Grade</t>
  </si>
  <si>
    <t>Junior (Under 19) Men</t>
  </si>
  <si>
    <t>501 - Markus Chandler - Junior (Under 19)</t>
  </si>
  <si>
    <t>502 - Luka Moase - Junior (Under 19)</t>
  </si>
  <si>
    <t>504 - Dylan Westlake - Junior (Under 19)</t>
  </si>
  <si>
    <t>AMBC 2020 XCO Series Round 5 Willowie Forest Redux</t>
  </si>
  <si>
    <t>309 - Susie Green - C Female</t>
  </si>
  <si>
    <t>350 - Michelle Hall - C Female</t>
  </si>
  <si>
    <t>607 - Ryan Underwood - Under 13</t>
  </si>
  <si>
    <t>605 - Liam Underwood - Under 13</t>
  </si>
  <si>
    <t>606 - Dylan Hall - Under 13</t>
  </si>
  <si>
    <t>609 - Finn Trumbull - Under 13</t>
  </si>
  <si>
    <t>604 - Daniel Elliott - Under 13</t>
  </si>
  <si>
    <t>602 - Elijah Jucius - Under 13</t>
  </si>
  <si>
    <t>603 - Halle Steinert - Under 13</t>
  </si>
  <si>
    <t>107 - Jarrod Scutchings - Under 15</t>
  </si>
  <si>
    <t>109 - Dillon Somerville - Under 15</t>
  </si>
  <si>
    <t>105 - Bow Habermann - Under 15</t>
  </si>
  <si>
    <t>115 - Juan Flower - Under 15</t>
  </si>
  <si>
    <t>110 - Calvin Steinert - Under 15</t>
  </si>
  <si>
    <t>113 - Hannah Elliott - Under 15</t>
  </si>
  <si>
    <t>106 - Yibin Khuu - Under 15</t>
  </si>
  <si>
    <t>104 - Alexander Gibbins - Under 15</t>
  </si>
  <si>
    <t>108 - Jamison Smith - Under 15</t>
  </si>
  <si>
    <t>103 - Ethan Cooper - Under 15</t>
  </si>
  <si>
    <t>50 - Cameron Ivory - A Male</t>
  </si>
  <si>
    <t>12 - Griff Knight - A Male</t>
  </si>
  <si>
    <t>14 - Cameron Scott - A Male</t>
  </si>
  <si>
    <t>15 - Leo Simmonds - A Male</t>
  </si>
  <si>
    <t>51 - Evan James - A Male</t>
  </si>
  <si>
    <t>226 - Troy Flower - B Male</t>
  </si>
  <si>
    <t>213 - Nick Underwood - B Male</t>
  </si>
  <si>
    <t>220 - Tim Klein - B Male</t>
  </si>
  <si>
    <t>217 - Matthew Sanderson - B Male</t>
  </si>
  <si>
    <t>208 - James Irving - B Male</t>
  </si>
  <si>
    <t>209 - David Knight - B Male</t>
  </si>
  <si>
    <t>318 - Nicholas Jacobson - C Male</t>
  </si>
  <si>
    <t>313 - Paul Berkett - C Male</t>
  </si>
  <si>
    <t>317 - Jason Izzard - C Male</t>
  </si>
  <si>
    <t>314 - Scott Denton - C Male</t>
  </si>
  <si>
    <t>316 - Jordan Grimes - C Male</t>
  </si>
  <si>
    <t>320 - Mark Manning - C Male</t>
  </si>
  <si>
    <t>322 - Damien O’dea - C Male</t>
  </si>
  <si>
    <t>405 - Benjamin Jucius - D Grade</t>
  </si>
  <si>
    <t>404 - Craig Gibbins - D Grade</t>
  </si>
  <si>
    <t>409 - Grant Smith - D Grade</t>
  </si>
  <si>
    <t>406 - Taliessin Reaburn - D Grade</t>
  </si>
  <si>
    <t>403 - Daniel Galliver - D Grade</t>
  </si>
  <si>
    <t>503 - Dylan Westlake - Junior (Under 19)</t>
  </si>
  <si>
    <t xml:space="preserve">NOTE: Didn't finish lap 1 due to mechanical so didn't appear on official results but they awarded me 3rd on the day. Must not have made timing sheet results though. </t>
  </si>
  <si>
    <t>Under 13 - women</t>
  </si>
  <si>
    <t>Under 15 - women</t>
  </si>
  <si>
    <t>Women</t>
  </si>
  <si>
    <t>Kayla Mcsporran</t>
  </si>
  <si>
    <t>Elly Wild</t>
  </si>
  <si>
    <t>Michelle Hall</t>
  </si>
  <si>
    <t>Kate Trumbull</t>
  </si>
  <si>
    <t>Rose Gibbins</t>
  </si>
  <si>
    <t>Dylan Hall</t>
  </si>
  <si>
    <t>Finn Trumbull</t>
  </si>
  <si>
    <t>Elijah Jucius</t>
  </si>
  <si>
    <t>Daniel Elliott</t>
  </si>
  <si>
    <t>Halle Steinert</t>
  </si>
  <si>
    <t>Jamison Smith</t>
  </si>
  <si>
    <t>Reece Pullen</t>
  </si>
  <si>
    <t>Will Sheasby</t>
  </si>
  <si>
    <t>Ella Habermann</t>
  </si>
  <si>
    <t>Brad Davies</t>
  </si>
  <si>
    <t>Jeremy Child</t>
  </si>
  <si>
    <t>Troy Brougham</t>
  </si>
  <si>
    <t>Julian Bennett</t>
  </si>
  <si>
    <t>Paul Berkett</t>
  </si>
  <si>
    <t>Tim Schroeder</t>
  </si>
  <si>
    <t>Jordan Grimes</t>
  </si>
  <si>
    <t>Hugh Gallagher</t>
  </si>
  <si>
    <t>Benjamin Jucius</t>
  </si>
  <si>
    <t>David Trumball</t>
  </si>
  <si>
    <t>Brent Conlon</t>
  </si>
  <si>
    <t>Benjamin Samuel-White</t>
  </si>
  <si>
    <t>Damien O’dea</t>
  </si>
  <si>
    <t>Daniel Galliver</t>
  </si>
  <si>
    <t>Men</t>
  </si>
  <si>
    <t>Junior</t>
  </si>
  <si>
    <t>32 Participants</t>
  </si>
  <si>
    <t>149 Participants</t>
  </si>
  <si>
    <t>64 Participants</t>
  </si>
  <si>
    <t>Junior Boys</t>
  </si>
  <si>
    <t>Junior Girls</t>
  </si>
  <si>
    <t>54 Participants</t>
  </si>
  <si>
    <t>10 Participants</t>
  </si>
  <si>
    <t>Junior Boys League Table</t>
  </si>
  <si>
    <t>Junior Girls League Table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</si>
</sst>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hh:mm:ss.0;@"/>
  </numFmts>
  <fonts count="1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0"/>
      <name val="Arial"/>
      <family val="2"/>
    </font>
    <font>
      <b/>
      <sz val="10"/>
      <color rgb="FF0070C0"/>
      <name val="Arial"/>
      <family val="2"/>
    </font>
    <font>
      <b/>
      <sz val="12"/>
      <color rgb="FF0070C0"/>
      <name val="Calibri"/>
      <family val="2"/>
      <scheme val="minor"/>
    </font>
    <font>
      <b/>
      <sz val="20"/>
      <color rgb="FF0070C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20"/>
      <color rgb="FF0070C0"/>
      <name val="Calibri"/>
      <family val="2"/>
      <scheme val="minor"/>
    </font>
    <font>
      <sz val="20"/>
      <color rgb="FF0070C0"/>
      <name val="Calibri"/>
      <family val="2"/>
      <scheme val="minor"/>
    </font>
    <font>
      <u/>
      <sz val="24"/>
      <color theme="1"/>
      <name val="Calibri"/>
      <family val="2"/>
      <scheme val="minor"/>
    </font>
    <font>
      <sz val="10"/>
      <color rgb="FF000000"/>
      <name val="Times New Roman"/>
      <family val="1"/>
    </font>
    <font>
      <u/>
      <sz val="24"/>
      <color rgb="FF000000"/>
      <name val="Calibri"/>
      <family val="2"/>
    </font>
    <font>
      <u/>
      <sz val="28"/>
      <color rgb="FF000000"/>
      <name val="Calibri"/>
      <family val="2"/>
    </font>
    <font>
      <sz val="12"/>
      <color rgb="FF000000"/>
      <name val="Calibri"/>
      <family val="2"/>
    </font>
    <font>
      <sz val="11"/>
      <color theme="1"/>
      <name val="Calibri"/>
      <family val="2"/>
    </font>
    <font>
      <sz val="1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FF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E2DBA8"/>
        <bgColor indexed="64"/>
      </patternFill>
    </fill>
    <fill>
      <patternFill patternType="solid">
        <fgColor rgb="FFFFFF66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0" fontId="9" fillId="0" borderId="0" applyNumberFormat="0" applyFill="0" applyBorder="0" applyAlignment="0" applyProtection="0"/>
    <xf numFmtId="0" fontId="13" fillId="0" borderId="0"/>
  </cellStyleXfs>
  <cellXfs count="171">
    <xf numFmtId="0" fontId="0" fillId="0" borderId="0" xfId="0"/>
    <xf numFmtId="0" fontId="0" fillId="3" borderId="4" xfId="0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0" fontId="0" fillId="5" borderId="6" xfId="0" applyFill="1" applyBorder="1" applyAlignment="1">
      <alignment horizontal="center"/>
    </xf>
    <xf numFmtId="0" fontId="4" fillId="6" borderId="13" xfId="0" applyFont="1" applyFill="1" applyBorder="1" applyAlignment="1">
      <alignment horizontal="center" wrapText="1"/>
    </xf>
    <xf numFmtId="0" fontId="4" fillId="5" borderId="13" xfId="0" applyFont="1" applyFill="1" applyBorder="1" applyAlignment="1">
      <alignment horizontal="center" wrapText="1"/>
    </xf>
    <xf numFmtId="0" fontId="0" fillId="5" borderId="17" xfId="0" applyFill="1" applyBorder="1" applyAlignment="1">
      <alignment horizontal="center"/>
    </xf>
    <xf numFmtId="0" fontId="4" fillId="4" borderId="11" xfId="0" applyFont="1" applyFill="1" applyBorder="1" applyAlignment="1">
      <alignment horizontal="center"/>
    </xf>
    <xf numFmtId="0" fontId="4" fillId="4" borderId="13" xfId="0" applyFont="1" applyFill="1" applyBorder="1" applyAlignment="1">
      <alignment horizontal="center" wrapText="1"/>
    </xf>
    <xf numFmtId="0" fontId="0" fillId="4" borderId="8" xfId="0" applyFill="1" applyBorder="1" applyAlignment="1">
      <alignment horizontal="center"/>
    </xf>
    <xf numFmtId="0" fontId="0" fillId="4" borderId="17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4" fillId="3" borderId="11" xfId="0" applyFont="1" applyFill="1" applyBorder="1" applyAlignment="1">
      <alignment horizontal="center"/>
    </xf>
    <xf numFmtId="0" fontId="4" fillId="3" borderId="13" xfId="0" applyFont="1" applyFill="1" applyBorder="1" applyAlignment="1">
      <alignment horizontal="center" wrapText="1"/>
    </xf>
    <xf numFmtId="0" fontId="0" fillId="3" borderId="8" xfId="0" applyFill="1" applyBorder="1" applyAlignment="1">
      <alignment horizontal="center"/>
    </xf>
    <xf numFmtId="0" fontId="0" fillId="3" borderId="17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4" fillId="6" borderId="11" xfId="0" applyFont="1" applyFill="1" applyBorder="1" applyAlignment="1">
      <alignment horizontal="center"/>
    </xf>
    <xf numFmtId="0" fontId="0" fillId="6" borderId="8" xfId="0" applyFill="1" applyBorder="1" applyAlignment="1">
      <alignment horizontal="center"/>
    </xf>
    <xf numFmtId="0" fontId="0" fillId="6" borderId="17" xfId="0" applyFill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4" xfId="0" applyFill="1" applyBorder="1" applyAlignment="1">
      <alignment horizontal="center"/>
    </xf>
    <xf numFmtId="0" fontId="0" fillId="6" borderId="5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0" fontId="4" fillId="5" borderId="14" xfId="0" applyFont="1" applyFill="1" applyBorder="1" applyAlignment="1">
      <alignment horizontal="center"/>
    </xf>
    <xf numFmtId="164" fontId="0" fillId="5" borderId="15" xfId="0" applyNumberFormat="1" applyFill="1" applyBorder="1" applyAlignment="1">
      <alignment horizontal="center"/>
    </xf>
    <xf numFmtId="164" fontId="0" fillId="5" borderId="16" xfId="0" applyNumberFormat="1" applyFill="1" applyBorder="1" applyAlignment="1">
      <alignment horizontal="center"/>
    </xf>
    <xf numFmtId="164" fontId="0" fillId="5" borderId="18" xfId="0" applyNumberFormat="1" applyFill="1" applyBorder="1" applyAlignment="1">
      <alignment horizontal="center"/>
    </xf>
    <xf numFmtId="0" fontId="4" fillId="2" borderId="3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0" fontId="4" fillId="2" borderId="17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0" fontId="4" fillId="2" borderId="13" xfId="0" applyFont="1" applyFill="1" applyBorder="1" applyAlignment="1">
      <alignment horizontal="center"/>
    </xf>
    <xf numFmtId="0" fontId="6" fillId="2" borderId="11" xfId="0" applyFont="1" applyFill="1" applyBorder="1" applyAlignment="1">
      <alignment horizontal="center" wrapText="1"/>
    </xf>
    <xf numFmtId="0" fontId="6" fillId="2" borderId="12" xfId="0" applyFont="1" applyFill="1" applyBorder="1" applyAlignment="1">
      <alignment horizontal="center" wrapText="1"/>
    </xf>
    <xf numFmtId="0" fontId="6" fillId="2" borderId="13" xfId="0" applyFont="1" applyFill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20" xfId="0" applyFont="1" applyBorder="1" applyAlignment="1">
      <alignment horizontal="center"/>
    </xf>
    <xf numFmtId="0" fontId="7" fillId="8" borderId="0" xfId="0" applyFont="1" applyFill="1" applyBorder="1" applyAlignment="1">
      <alignment horizontal="center"/>
    </xf>
    <xf numFmtId="0" fontId="0" fillId="8" borderId="0" xfId="0" applyFill="1"/>
    <xf numFmtId="0" fontId="8" fillId="2" borderId="2" xfId="0" applyFont="1" applyFill="1" applyBorder="1"/>
    <xf numFmtId="0" fontId="1" fillId="8" borderId="0" xfId="0" applyFont="1" applyFill="1" applyBorder="1" applyAlignment="1">
      <alignment horizontal="center"/>
    </xf>
    <xf numFmtId="0" fontId="0" fillId="8" borderId="0" xfId="0" applyFill="1" applyBorder="1"/>
    <xf numFmtId="0" fontId="10" fillId="8" borderId="0" xfId="1" applyFont="1" applyFill="1"/>
    <xf numFmtId="0" fontId="11" fillId="8" borderId="0" xfId="0" applyFont="1" applyFill="1"/>
    <xf numFmtId="0" fontId="12" fillId="0" borderId="0" xfId="0" applyFont="1" applyAlignment="1">
      <alignment vertical="center"/>
    </xf>
    <xf numFmtId="0" fontId="0" fillId="0" borderId="0" xfId="0"/>
    <xf numFmtId="0" fontId="2" fillId="0" borderId="0" xfId="0" applyFont="1"/>
    <xf numFmtId="0" fontId="5" fillId="7" borderId="0" xfId="0" applyFont="1" applyFill="1" applyAlignment="1">
      <alignment horizontal="center" vertical="center" wrapText="1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165" fontId="0" fillId="0" borderId="0" xfId="0" applyNumberFormat="1" applyAlignment="1">
      <alignment horizontal="center"/>
    </xf>
    <xf numFmtId="0" fontId="5" fillId="7" borderId="0" xfId="0" applyFont="1" applyFill="1" applyAlignment="1">
      <alignment horizontal="center" wrapText="1"/>
    </xf>
    <xf numFmtId="0" fontId="15" fillId="0" borderId="0" xfId="0" applyFont="1" applyAlignment="1">
      <alignment vertical="center"/>
    </xf>
    <xf numFmtId="0" fontId="16" fillId="0" borderId="0" xfId="0" applyFont="1"/>
    <xf numFmtId="0" fontId="5" fillId="9" borderId="0" xfId="0" applyFont="1" applyFill="1" applyAlignment="1">
      <alignment horizontal="center" wrapText="1"/>
    </xf>
    <xf numFmtId="0" fontId="5" fillId="9" borderId="0" xfId="0" applyFont="1" applyFill="1" applyAlignment="1">
      <alignment horizontal="center" vertical="center" wrapText="1"/>
    </xf>
    <xf numFmtId="0" fontId="17" fillId="0" borderId="0" xfId="0" applyFont="1"/>
    <xf numFmtId="0" fontId="17" fillId="0" borderId="0" xfId="0" applyFont="1" applyAlignment="1">
      <alignment horizontal="left"/>
    </xf>
    <xf numFmtId="0" fontId="17" fillId="0" borderId="0" xfId="0" applyFont="1" applyAlignment="1">
      <alignment horizontal="center"/>
    </xf>
    <xf numFmtId="165" fontId="17" fillId="0" borderId="0" xfId="0" applyNumberFormat="1" applyFont="1" applyAlignment="1">
      <alignment horizont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4" fillId="0" borderId="4" xfId="0" applyFont="1" applyFill="1" applyBorder="1" applyAlignment="1">
      <alignment horizontal="center"/>
    </xf>
    <xf numFmtId="0" fontId="4" fillId="2" borderId="23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17" fillId="0" borderId="0" xfId="0" applyFont="1" applyFill="1"/>
    <xf numFmtId="0" fontId="16" fillId="0" borderId="0" xfId="0" applyFont="1" applyAlignment="1">
      <alignment horizontal="center"/>
    </xf>
    <xf numFmtId="0" fontId="0" fillId="6" borderId="24" xfId="0" applyFill="1" applyBorder="1" applyAlignment="1">
      <alignment horizontal="center"/>
    </xf>
    <xf numFmtId="0" fontId="0" fillId="0" borderId="0" xfId="0" applyBorder="1"/>
    <xf numFmtId="0" fontId="0" fillId="0" borderId="0" xfId="0" applyFill="1" applyBorder="1"/>
    <xf numFmtId="0" fontId="2" fillId="0" borderId="0" xfId="0" applyFont="1" applyAlignment="1">
      <alignment horizontal="center"/>
    </xf>
    <xf numFmtId="0" fontId="14" fillId="0" borderId="0" xfId="0" applyFont="1" applyAlignment="1">
      <alignment vertical="center"/>
    </xf>
    <xf numFmtId="0" fontId="0" fillId="8" borderId="0" xfId="0" applyFill="1" applyAlignment="1">
      <alignment wrapText="1"/>
    </xf>
    <xf numFmtId="0" fontId="0" fillId="0" borderId="0" xfId="0" applyAlignment="1">
      <alignment wrapText="1"/>
    </xf>
    <xf numFmtId="0" fontId="0" fillId="8" borderId="0" xfId="0" applyFill="1" applyAlignment="1">
      <alignment horizontal="left"/>
    </xf>
    <xf numFmtId="0" fontId="7" fillId="8" borderId="0" xfId="0" applyFont="1" applyFill="1" applyBorder="1" applyAlignment="1">
      <alignment horizontal="left"/>
    </xf>
    <xf numFmtId="0" fontId="1" fillId="0" borderId="10" xfId="0" applyFont="1" applyBorder="1" applyAlignment="1">
      <alignment horizontal="center"/>
    </xf>
    <xf numFmtId="0" fontId="7" fillId="2" borderId="12" xfId="0" applyFont="1" applyFill="1" applyBorder="1" applyAlignment="1">
      <alignment horizontal="center" wrapText="1"/>
    </xf>
    <xf numFmtId="0" fontId="7" fillId="2" borderId="26" xfId="0" applyFont="1" applyFill="1" applyBorder="1" applyAlignment="1">
      <alignment horizontal="center" wrapText="1"/>
    </xf>
    <xf numFmtId="0" fontId="1" fillId="0" borderId="9" xfId="0" applyFont="1" applyBorder="1" applyAlignment="1">
      <alignment horizontal="center"/>
    </xf>
    <xf numFmtId="0" fontId="0" fillId="0" borderId="0" xfId="0"/>
    <xf numFmtId="0" fontId="0" fillId="0" borderId="0" xfId="0"/>
    <xf numFmtId="0" fontId="2" fillId="0" borderId="0" xfId="0" applyFont="1"/>
    <xf numFmtId="0" fontId="5" fillId="7" borderId="0" xfId="0" applyFont="1" applyFill="1" applyAlignment="1">
      <alignment horizontal="center" vertical="center" wrapText="1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165" fontId="0" fillId="0" borderId="0" xfId="0" applyNumberFormat="1" applyAlignment="1">
      <alignment horizontal="center"/>
    </xf>
    <xf numFmtId="0" fontId="5" fillId="7" borderId="0" xfId="0" applyFont="1" applyFill="1" applyAlignment="1">
      <alignment horizontal="center" wrapText="1"/>
    </xf>
    <xf numFmtId="0" fontId="18" fillId="0" borderId="0" xfId="0" applyFont="1"/>
    <xf numFmtId="0" fontId="0" fillId="0" borderId="0" xfId="0" applyFill="1"/>
    <xf numFmtId="0" fontId="0" fillId="10" borderId="0" xfId="0" applyFill="1"/>
    <xf numFmtId="164" fontId="0" fillId="0" borderId="0" xfId="0" applyNumberFormat="1" applyFill="1" applyBorder="1" applyAlignment="1">
      <alignment horizontal="center"/>
    </xf>
    <xf numFmtId="0" fontId="4" fillId="2" borderId="30" xfId="0" applyFont="1" applyFill="1" applyBorder="1" applyAlignment="1">
      <alignment horizontal="center"/>
    </xf>
    <xf numFmtId="165" fontId="0" fillId="0" borderId="0" xfId="0" applyNumberFormat="1" applyFill="1" applyBorder="1" applyAlignment="1">
      <alignment horizontal="center"/>
    </xf>
    <xf numFmtId="164" fontId="0" fillId="5" borderId="29" xfId="0" applyNumberFormat="1" applyFill="1" applyBorder="1" applyAlignment="1">
      <alignment horizontal="center"/>
    </xf>
    <xf numFmtId="0" fontId="7" fillId="2" borderId="31" xfId="0" applyFont="1" applyFill="1" applyBorder="1" applyAlignment="1">
      <alignment horizontal="center" wrapText="1"/>
    </xf>
    <xf numFmtId="0" fontId="0" fillId="0" borderId="0" xfId="0"/>
    <xf numFmtId="0" fontId="5" fillId="7" borderId="0" xfId="0" applyFont="1" applyFill="1" applyAlignment="1">
      <alignment horizontal="center" vertical="center" wrapText="1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165" fontId="0" fillId="0" borderId="0" xfId="0" applyNumberFormat="1" applyAlignment="1">
      <alignment horizontal="center"/>
    </xf>
    <xf numFmtId="0" fontId="5" fillId="7" borderId="0" xfId="0" applyFont="1" applyFill="1" applyAlignment="1">
      <alignment horizontal="center" wrapText="1"/>
    </xf>
    <xf numFmtId="0" fontId="0" fillId="0" borderId="0" xfId="0"/>
    <xf numFmtId="0" fontId="5" fillId="7" borderId="0" xfId="0" applyFont="1" applyFill="1" applyAlignment="1">
      <alignment horizontal="center" vertical="center" wrapText="1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165" fontId="0" fillId="0" borderId="0" xfId="0" applyNumberFormat="1" applyAlignment="1">
      <alignment horizontal="center"/>
    </xf>
    <xf numFmtId="0" fontId="5" fillId="7" borderId="0" xfId="0" applyFont="1" applyFill="1" applyAlignment="1">
      <alignment horizontal="center" wrapText="1"/>
    </xf>
    <xf numFmtId="165" fontId="0" fillId="11" borderId="0" xfId="0" applyNumberFormat="1" applyFill="1" applyAlignment="1">
      <alignment horizontal="center"/>
    </xf>
    <xf numFmtId="0" fontId="0" fillId="11" borderId="0" xfId="0" applyFill="1" applyAlignment="1">
      <alignment horizontal="left"/>
    </xf>
    <xf numFmtId="0" fontId="0" fillId="0" borderId="8" xfId="0" applyFill="1" applyBorder="1" applyAlignment="1">
      <alignment horizontal="center"/>
    </xf>
    <xf numFmtId="0" fontId="4" fillId="0" borderId="11" xfId="0" applyFont="1" applyFill="1" applyBorder="1" applyAlignment="1">
      <alignment horizontal="center"/>
    </xf>
    <xf numFmtId="0" fontId="4" fillId="0" borderId="13" xfId="0" applyFont="1" applyFill="1" applyBorder="1" applyAlignment="1">
      <alignment horizontal="center"/>
    </xf>
    <xf numFmtId="0" fontId="4" fillId="0" borderId="8" xfId="0" applyFont="1" applyFill="1" applyBorder="1" applyAlignment="1">
      <alignment horizontal="center"/>
    </xf>
    <xf numFmtId="0" fontId="4" fillId="0" borderId="17" xfId="0" applyFont="1" applyFill="1" applyBorder="1" applyAlignment="1">
      <alignment horizontal="center"/>
    </xf>
    <xf numFmtId="0" fontId="4" fillId="0" borderId="3" xfId="0" applyFont="1" applyFill="1" applyBorder="1" applyAlignment="1">
      <alignment horizontal="center"/>
    </xf>
    <xf numFmtId="0" fontId="4" fillId="0" borderId="5" xfId="0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/>
    </xf>
    <xf numFmtId="0" fontId="0" fillId="10" borderId="0" xfId="0" applyFill="1" applyAlignment="1">
      <alignment horizontal="center"/>
    </xf>
    <xf numFmtId="165" fontId="0" fillId="10" borderId="0" xfId="0" applyNumberFormat="1" applyFill="1" applyAlignment="1">
      <alignment horizontal="center"/>
    </xf>
    <xf numFmtId="0" fontId="4" fillId="0" borderId="24" xfId="0" applyFont="1" applyFill="1" applyBorder="1" applyAlignment="1">
      <alignment horizontal="center"/>
    </xf>
    <xf numFmtId="0" fontId="4" fillId="0" borderId="23" xfId="0" applyFont="1" applyFill="1" applyBorder="1" applyAlignment="1">
      <alignment horizontal="center"/>
    </xf>
    <xf numFmtId="164" fontId="0" fillId="0" borderId="15" xfId="0" applyNumberFormat="1" applyFill="1" applyBorder="1" applyAlignment="1">
      <alignment horizontal="center"/>
    </xf>
    <xf numFmtId="0" fontId="7" fillId="2" borderId="0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left"/>
    </xf>
    <xf numFmtId="0" fontId="1" fillId="8" borderId="1" xfId="0" applyNumberFormat="1" applyFont="1" applyFill="1" applyBorder="1" applyAlignment="1">
      <alignment horizontal="center"/>
    </xf>
    <xf numFmtId="0" fontId="1" fillId="8" borderId="1" xfId="0" applyFont="1" applyFill="1" applyBorder="1" applyAlignment="1">
      <alignment horizontal="center"/>
    </xf>
    <xf numFmtId="0" fontId="1" fillId="8" borderId="10" xfId="0" applyNumberFormat="1" applyFont="1" applyFill="1" applyBorder="1" applyAlignment="1">
      <alignment horizontal="center"/>
    </xf>
    <xf numFmtId="0" fontId="1" fillId="8" borderId="7" xfId="0" applyFont="1" applyFill="1" applyBorder="1" applyAlignment="1">
      <alignment horizontal="center"/>
    </xf>
    <xf numFmtId="0" fontId="1" fillId="13" borderId="20" xfId="0" applyFont="1" applyFill="1" applyBorder="1" applyAlignment="1">
      <alignment horizontal="center"/>
    </xf>
    <xf numFmtId="0" fontId="1" fillId="15" borderId="20" xfId="0" applyFont="1" applyFill="1" applyBorder="1" applyAlignment="1">
      <alignment horizontal="center"/>
    </xf>
    <xf numFmtId="0" fontId="7" fillId="2" borderId="2" xfId="0" applyFont="1" applyFill="1" applyBorder="1" applyAlignment="1">
      <alignment horizontal="center" wrapText="1"/>
    </xf>
    <xf numFmtId="0" fontId="1" fillId="0" borderId="33" xfId="0" applyFont="1" applyBorder="1" applyAlignment="1">
      <alignment horizontal="center"/>
    </xf>
    <xf numFmtId="0" fontId="1" fillId="14" borderId="20" xfId="0" applyFont="1" applyFill="1" applyBorder="1" applyAlignment="1">
      <alignment horizontal="center"/>
    </xf>
    <xf numFmtId="0" fontId="7" fillId="2" borderId="27" xfId="0" applyFont="1" applyFill="1" applyBorder="1" applyAlignment="1">
      <alignment horizontal="center"/>
    </xf>
    <xf numFmtId="0" fontId="1" fillId="15" borderId="19" xfId="0" applyFont="1" applyFill="1" applyBorder="1" applyAlignment="1">
      <alignment horizontal="center"/>
    </xf>
    <xf numFmtId="0" fontId="7" fillId="2" borderId="32" xfId="0" applyFont="1" applyFill="1" applyBorder="1" applyAlignment="1">
      <alignment horizontal="center"/>
    </xf>
    <xf numFmtId="0" fontId="7" fillId="2" borderId="34" xfId="0" applyFont="1" applyFill="1" applyBorder="1" applyAlignment="1">
      <alignment horizontal="center"/>
    </xf>
    <xf numFmtId="0" fontId="1" fillId="0" borderId="35" xfId="0" applyFont="1" applyBorder="1" applyAlignment="1">
      <alignment horizontal="center"/>
    </xf>
    <xf numFmtId="0" fontId="1" fillId="0" borderId="36" xfId="0" applyFont="1" applyBorder="1" applyAlignment="1">
      <alignment horizontal="center"/>
    </xf>
    <xf numFmtId="0" fontId="7" fillId="2" borderId="11" xfId="0" applyFont="1" applyFill="1" applyBorder="1" applyAlignment="1">
      <alignment horizontal="center" wrapText="1"/>
    </xf>
    <xf numFmtId="0" fontId="7" fillId="2" borderId="11" xfId="0" applyFont="1" applyFill="1" applyBorder="1" applyAlignment="1">
      <alignment horizontal="left" wrapText="1"/>
    </xf>
    <xf numFmtId="0" fontId="7" fillId="2" borderId="32" xfId="0" applyFont="1" applyFill="1" applyBorder="1" applyAlignment="1">
      <alignment horizontal="left"/>
    </xf>
    <xf numFmtId="0" fontId="7" fillId="2" borderId="34" xfId="0" applyFont="1" applyFill="1" applyBorder="1" applyAlignment="1">
      <alignment horizontal="left"/>
    </xf>
    <xf numFmtId="0" fontId="1" fillId="0" borderId="37" xfId="0" applyFont="1" applyBorder="1" applyAlignment="1">
      <alignment horizontal="center"/>
    </xf>
    <xf numFmtId="0" fontId="1" fillId="12" borderId="0" xfId="0" applyFont="1" applyFill="1" applyAlignment="1">
      <alignment horizontal="left"/>
    </xf>
    <xf numFmtId="0" fontId="0" fillId="12" borderId="0" xfId="0" applyFill="1" applyAlignment="1">
      <alignment horizontal="left"/>
    </xf>
    <xf numFmtId="0" fontId="0" fillId="0" borderId="0" xfId="0" applyBorder="1" applyAlignment="1">
      <alignment horizontal="left"/>
    </xf>
    <xf numFmtId="0" fontId="0" fillId="0" borderId="0" xfId="0" applyFill="1" applyBorder="1" applyAlignment="1">
      <alignment horizontal="left"/>
    </xf>
    <xf numFmtId="0" fontId="0" fillId="0" borderId="0" xfId="0" applyFill="1" applyAlignment="1">
      <alignment horizontal="left"/>
    </xf>
    <xf numFmtId="0" fontId="7" fillId="0" borderId="0" xfId="0" applyFont="1" applyFill="1" applyBorder="1" applyAlignment="1">
      <alignment horizontal="left"/>
    </xf>
    <xf numFmtId="0" fontId="7" fillId="2" borderId="27" xfId="0" applyFont="1" applyFill="1" applyBorder="1" applyAlignment="1">
      <alignment horizontal="left"/>
    </xf>
    <xf numFmtId="0" fontId="1" fillId="0" borderId="38" xfId="0" applyFont="1" applyBorder="1" applyAlignment="1">
      <alignment horizontal="center"/>
    </xf>
    <xf numFmtId="0" fontId="1" fillId="0" borderId="39" xfId="0" applyFont="1" applyBorder="1" applyAlignment="1">
      <alignment horizontal="center"/>
    </xf>
    <xf numFmtId="0" fontId="8" fillId="8" borderId="21" xfId="0" applyFont="1" applyFill="1" applyBorder="1" applyAlignment="1">
      <alignment horizontal="center"/>
    </xf>
    <xf numFmtId="0" fontId="8" fillId="8" borderId="22" xfId="0" applyFont="1" applyFill="1" applyBorder="1" applyAlignment="1">
      <alignment horizontal="center"/>
    </xf>
    <xf numFmtId="0" fontId="8" fillId="8" borderId="25" xfId="0" applyFont="1" applyFill="1" applyBorder="1" applyAlignment="1">
      <alignment horizontal="center"/>
    </xf>
    <xf numFmtId="0" fontId="8" fillId="8" borderId="27" xfId="0" applyFont="1" applyFill="1" applyBorder="1" applyAlignment="1">
      <alignment horizontal="center"/>
    </xf>
    <xf numFmtId="0" fontId="8" fillId="8" borderId="28" xfId="0" applyFont="1" applyFill="1" applyBorder="1" applyAlignment="1">
      <alignment horizontal="center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/>
    </xf>
  </cellXfs>
  <cellStyles count="3">
    <cellStyle name="Hyperlink" xfId="1" builtinId="8"/>
    <cellStyle name="Normal" xfId="0" builtinId="0"/>
    <cellStyle name="Normal 2" xfId="2" xr:uid="{00000000-0005-0000-0000-000002000000}"/>
  </cellStyles>
  <dxfs count="49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70C0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center" vertical="bottom" textRotation="0" wrapText="0" indent="0" justifyLastLine="0" shrinkToFit="0" readingOrder="0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70C0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70C0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center" vertical="bottom" textRotation="0" wrapText="0" indent="0" justifyLastLine="0" shrinkToFit="0" readingOrder="0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70C0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70C0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center" vertical="bottom" textRotation="0" wrapText="0" indent="0" justifyLastLine="0" shrinkToFit="0" readingOrder="0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70C0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70C0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left" vertical="bottom" textRotation="0" wrapText="0" indent="0" justifyLastLine="0" shrinkToFit="0" readingOrder="0"/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70C0"/>
        <name val="Calibri"/>
        <family val="2"/>
        <scheme val="minor"/>
      </font>
      <fill>
        <patternFill patternType="solid">
          <fgColor indexed="64"/>
          <bgColor rgb="FFFFFFCC"/>
        </patternFill>
      </fill>
      <alignment horizontal="center" vertical="bottom" textRotation="0" wrapText="1" indent="0" justifyLastLine="0" shrinkToFit="0" readingOrder="0"/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BDD7EE"/>
        </patternFill>
      </fill>
    </dxf>
    <dxf>
      <fill>
        <patternFill>
          <bgColor rgb="FFBDD7EE"/>
        </patternFill>
      </fill>
    </dxf>
  </dxfs>
  <tableStyles count="0" defaultTableStyle="TableStyleMedium2" defaultPivotStyle="PivotStyleLight16"/>
  <colors>
    <mruColors>
      <color rgb="FFFFFF66"/>
      <color rgb="FFE2DBA8"/>
      <color rgb="FFFFFFCC"/>
      <color rgb="FFFFCCFF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809625</xdr:colOff>
      <xdr:row>1</xdr:row>
      <xdr:rowOff>171450</xdr:rowOff>
    </xdr:from>
    <xdr:to>
      <xdr:col>6</xdr:col>
      <xdr:colOff>547688</xdr:colOff>
      <xdr:row>13</xdr:row>
      <xdr:rowOff>18783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38425" y="352425"/>
          <a:ext cx="5357813" cy="2019033"/>
        </a:xfrm>
        <a:prstGeom prst="rect">
          <a:avLst/>
        </a:prstGeom>
      </xdr:spPr>
    </xdr:pic>
    <xdr:clientData/>
  </xdr:twoCellAnchor>
  <xdr:twoCellAnchor editAs="oneCell">
    <xdr:from>
      <xdr:col>9</xdr:col>
      <xdr:colOff>1524001</xdr:colOff>
      <xdr:row>1</xdr:row>
      <xdr:rowOff>147637</xdr:rowOff>
    </xdr:from>
    <xdr:to>
      <xdr:col>14</xdr:col>
      <xdr:colOff>857251</xdr:colOff>
      <xdr:row>12</xdr:row>
      <xdr:rowOff>175945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68151" y="328612"/>
          <a:ext cx="5357813" cy="2019033"/>
        </a:xfrm>
        <a:prstGeom prst="rect">
          <a:avLst/>
        </a:prstGeom>
      </xdr:spPr>
    </xdr:pic>
    <xdr:clientData/>
  </xdr:twoCellAnchor>
  <xdr:twoCellAnchor editAs="oneCell">
    <xdr:from>
      <xdr:col>6</xdr:col>
      <xdr:colOff>876300</xdr:colOff>
      <xdr:row>0</xdr:row>
      <xdr:rowOff>0</xdr:rowOff>
    </xdr:from>
    <xdr:to>
      <xdr:col>9</xdr:col>
      <xdr:colOff>609600</xdr:colOff>
      <xdr:row>11</xdr:row>
      <xdr:rowOff>133350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05825" y="0"/>
          <a:ext cx="2438400" cy="222885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2</xdr:row>
      <xdr:rowOff>152399</xdr:rowOff>
    </xdr:from>
    <xdr:to>
      <xdr:col>16</xdr:col>
      <xdr:colOff>945901</xdr:colOff>
      <xdr:row>11</xdr:row>
      <xdr:rowOff>104774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830800" y="533399"/>
          <a:ext cx="1917451" cy="1666875"/>
        </a:xfrm>
        <a:prstGeom prst="rect">
          <a:avLst/>
        </a:prstGeom>
      </xdr:spPr>
    </xdr:pic>
    <xdr:clientData/>
  </xdr:twoCellAnchor>
  <xdr:twoCellAnchor editAs="oneCell">
    <xdr:from>
      <xdr:col>19</xdr:col>
      <xdr:colOff>719138</xdr:colOff>
      <xdr:row>1</xdr:row>
      <xdr:rowOff>119063</xdr:rowOff>
    </xdr:from>
    <xdr:to>
      <xdr:col>24</xdr:col>
      <xdr:colOff>381001</xdr:colOff>
      <xdr:row>12</xdr:row>
      <xdr:rowOff>156896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493288" y="300038"/>
          <a:ext cx="5281613" cy="2028558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2</xdr:row>
      <xdr:rowOff>161925</xdr:rowOff>
    </xdr:from>
    <xdr:to>
      <xdr:col>19</xdr:col>
      <xdr:colOff>504825</xdr:colOff>
      <xdr:row>11</xdr:row>
      <xdr:rowOff>68263</xdr:rowOff>
    </xdr:to>
    <xdr:pic>
      <xdr:nvPicPr>
        <xdr:cNvPr id="9" name="Picture 8" descr="Image result for zero friction cycling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40563" y="523875"/>
          <a:ext cx="2538412" cy="15351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381000</xdr:colOff>
      <xdr:row>6</xdr:row>
      <xdr:rowOff>23813</xdr:rowOff>
    </xdr:from>
    <xdr:to>
      <xdr:col>25</xdr:col>
      <xdr:colOff>1038225</xdr:colOff>
      <xdr:row>14</xdr:row>
      <xdr:rowOff>195264</xdr:rowOff>
    </xdr:to>
    <xdr:pic>
      <xdr:nvPicPr>
        <xdr:cNvPr id="10" name="Picture 9" descr="https://cdn.shopify.com/s/files/1/0277/1631/products/FrontSide_Powder_1000x1000_983829eb-5ba7-4a58-9922-739b0237da4f_1024x1024.jpg?v=153261284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74900" y="1109663"/>
          <a:ext cx="1781175" cy="1619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590551</xdr:colOff>
      <xdr:row>0</xdr:row>
      <xdr:rowOff>90487</xdr:rowOff>
    </xdr:from>
    <xdr:to>
      <xdr:col>25</xdr:col>
      <xdr:colOff>933451</xdr:colOff>
      <xdr:row>7</xdr:row>
      <xdr:rowOff>147637</xdr:rowOff>
    </xdr:to>
    <xdr:pic>
      <xdr:nvPicPr>
        <xdr:cNvPr id="11" name="irc_mi" descr="Image result for ybn sla gold chain images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84451" y="90487"/>
          <a:ext cx="1466850" cy="1323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</xdr:row>
      <xdr:rowOff>161925</xdr:rowOff>
    </xdr:from>
    <xdr:to>
      <xdr:col>1</xdr:col>
      <xdr:colOff>785074</xdr:colOff>
      <xdr:row>12</xdr:row>
      <xdr:rowOff>57150</xdr:rowOff>
    </xdr:to>
    <xdr:pic>
      <xdr:nvPicPr>
        <xdr:cNvPr id="12" name="irc_mi" descr="Image result for sram eagle chain images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2425"/>
          <a:ext cx="2490049" cy="1990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28</xdr:col>
      <xdr:colOff>719138</xdr:colOff>
      <xdr:row>1</xdr:row>
      <xdr:rowOff>119063</xdr:rowOff>
    </xdr:from>
    <xdr:ext cx="5269323" cy="2065736"/>
    <xdr:pic>
      <xdr:nvPicPr>
        <xdr:cNvPr id="21" name="Picture 20">
          <a:extLst>
            <a:ext uri="{FF2B5EF4-FFF2-40B4-BE49-F238E27FC236}">
              <a16:creationId xmlns:a16="http://schemas.microsoft.com/office/drawing/2014/main" id="{973BB873-C1FD-4808-B16F-05384F238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449965" y="303418"/>
          <a:ext cx="5269323" cy="2065736"/>
        </a:xfrm>
        <a:prstGeom prst="rect">
          <a:avLst/>
        </a:prstGeom>
      </xdr:spPr>
    </xdr:pic>
    <xdr:clientData/>
  </xdr:oneCellAnchor>
  <xdr:oneCellAnchor>
    <xdr:from>
      <xdr:col>26</xdr:col>
      <xdr:colOff>0</xdr:colOff>
      <xdr:row>2</xdr:row>
      <xdr:rowOff>161925</xdr:rowOff>
    </xdr:from>
    <xdr:ext cx="2532728" cy="1565531"/>
    <xdr:pic>
      <xdr:nvPicPr>
        <xdr:cNvPr id="22" name="Picture 21" descr="Image result for zero friction cycling">
          <a:extLst>
            <a:ext uri="{FF2B5EF4-FFF2-40B4-BE49-F238E27FC236}">
              <a16:creationId xmlns:a16="http://schemas.microsoft.com/office/drawing/2014/main" id="{C5CD87C2-285C-409E-9073-F157BE6DD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02924" y="530635"/>
          <a:ext cx="2532728" cy="15655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33</xdr:col>
      <xdr:colOff>381000</xdr:colOff>
      <xdr:row>6</xdr:row>
      <xdr:rowOff>23813</xdr:rowOff>
    </xdr:from>
    <xdr:ext cx="1778717" cy="1646290"/>
    <xdr:pic>
      <xdr:nvPicPr>
        <xdr:cNvPr id="23" name="Picture 22" descr="https://cdn.shopify.com/s/files/1/0277/1631/products/FrontSide_Powder_1000x1000_983829eb-5ba7-4a58-9922-739b0237da4f_1024x1024.jpg?v=1532612849">
          <a:extLst>
            <a:ext uri="{FF2B5EF4-FFF2-40B4-BE49-F238E27FC236}">
              <a16:creationId xmlns:a16="http://schemas.microsoft.com/office/drawing/2014/main" id="{348E5688-B8C8-4C39-AF94-FD1DEE52D0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9287" y="1129942"/>
          <a:ext cx="1778717" cy="1646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33</xdr:col>
      <xdr:colOff>590551</xdr:colOff>
      <xdr:row>0</xdr:row>
      <xdr:rowOff>90487</xdr:rowOff>
    </xdr:from>
    <xdr:ext cx="1464392" cy="1347634"/>
    <xdr:pic>
      <xdr:nvPicPr>
        <xdr:cNvPr id="24" name="irc_mi" descr="Image result for ybn sla gold chain images">
          <a:extLst>
            <a:ext uri="{FF2B5EF4-FFF2-40B4-BE49-F238E27FC236}">
              <a16:creationId xmlns:a16="http://schemas.microsoft.com/office/drawing/2014/main" id="{3ED739BD-DC97-4769-96CB-CB84F02AA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28838" y="90487"/>
          <a:ext cx="1464392" cy="1347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B50821A-CCFE-489F-A6E8-8BAFBE581572}" name="Men" displayName="Men" ref="A17:G166" totalsRowShown="0" headerRowDxfId="43" dataDxfId="41" headerRowBorderDxfId="42" tableBorderDxfId="40">
  <autoFilter ref="A17:G166" xr:uid="{F84182AB-F37C-4F4F-B500-ACB7FE2463B4}"/>
  <sortState xmlns:xlrd2="http://schemas.microsoft.com/office/spreadsheetml/2017/richdata2" ref="A18:G166">
    <sortCondition descending="1" ref="G17:G166"/>
  </sortState>
  <tableColumns count="7">
    <tableColumn id="1" xr3:uid="{A903A3C0-CD72-4286-B925-6653238C58D2}" name="Rider" dataDxfId="39"/>
    <tableColumn id="2" xr3:uid="{CCC912BE-69CF-4D86-B16E-C5195FE8F70E}" name="Anstey XCO Points (R1)" dataDxfId="38">
      <calculatedColumnFormula>_xlfn.IFNA(INDEX('R1 Anstey XCO'!$O$3:$O$143,MATCH(Men[[#This Row],[Rider]],'R1 Anstey XCO'!$E$3:$E$143,0)),"")</calculatedColumnFormula>
    </tableColumn>
    <tableColumn id="3" xr3:uid="{CA893B36-747D-4CAD-B8BC-0F691A839125}" name="Eagle XCO Points (R2)" dataDxfId="37">
      <calculatedColumnFormula>_xlfn.IFNA(INDEX('R2 Eagle XCO'!$P$3:$P$145,MATCH(Men[[#This Row],[Rider]],'R2 Eagle XCO'!$E$3:$E$145,0)),"")</calculatedColumnFormula>
    </tableColumn>
    <tableColumn id="4" xr3:uid="{2700A6A2-2955-48D9-BCF5-1CBC79F08CB6}" name="Kinchina CP Points (R3)" dataDxfId="36">
      <calculatedColumnFormula>_xlfn.IFNA(INDEX('R3 Kinchina XCO'!$P$3:$P$145,MATCH(Men[[#This Row],[Rider]],'R3 Kinchina XCO'!$E$3:$E$145,0)),"")</calculatedColumnFormula>
    </tableColumn>
    <tableColumn id="5" xr3:uid="{0D321BBF-BA06-4861-8FAB-11F7850DDCC4}" name="Melrose XCO 1 Points (R4)" dataDxfId="35">
      <calculatedColumnFormula>_xlfn.IFNA(INDEX('R4 Willowie XCO'!$P$3:$P$113,MATCH(Men[[#This Row],[Rider]],'R4 Willowie XCO'!$E$3:$E$113,0)),"")</calculatedColumnFormula>
    </tableColumn>
    <tableColumn id="6" xr3:uid="{38886432-63AD-4533-B248-4DCC0E58EFB5}" name="Melrose XCO 2 Points (R5)" dataDxfId="34">
      <calculatedColumnFormula>_xlfn.IFNA(INDEX('R5 Willowie XCO'!$P$3:$P$86,MATCH(Men[[#This Row],[Rider]],'R5 Willowie XCO'!$E$3:$E$86,0)),"")</calculatedColumnFormula>
    </tableColumn>
    <tableColumn id="7" xr3:uid="{6B2E089C-A05C-4D8D-A517-3C8143B87BCF}" name="Total" dataDxfId="33">
      <calculatedColumnFormula>SUM(B18:F18)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86E70D0F-B578-4E7F-A8CF-E05D6EC659C4}" name="Women" displayName="Women" ref="J17:P49" totalsRowShown="0" headerRowDxfId="32" dataDxfId="30" headerRowBorderDxfId="31" tableBorderDxfId="29">
  <autoFilter ref="J17:P49" xr:uid="{38D365C0-1E5D-4D35-B240-3E93389F4DFE}"/>
  <sortState xmlns:xlrd2="http://schemas.microsoft.com/office/spreadsheetml/2017/richdata2" ref="J18:P49">
    <sortCondition descending="1" ref="P17:P49"/>
  </sortState>
  <tableColumns count="7">
    <tableColumn id="1" xr3:uid="{42CFA44E-8E2C-4396-9312-A24998997619}" name="Rider" dataDxfId="28"/>
    <tableColumn id="2" xr3:uid="{3D70E363-D3BC-4CFC-9AD0-784EA72F9C72}" name="Anstey XCO Points (R1)" dataDxfId="27">
      <calculatedColumnFormula>_xlfn.IFNA(INDEX('R1 Anstey XCO'!$O$3:$O$143,MATCH(Women[[#This Row],[Rider]],'R1 Anstey XCO'!$E$3:$E$143,0)),"")</calculatedColumnFormula>
    </tableColumn>
    <tableColumn id="3" xr3:uid="{FB68622D-CF33-4A5E-ACCB-1E594E95E1E7}" name="Eagle XCO Points (R2)" dataDxfId="26">
      <calculatedColumnFormula>_xlfn.IFNA(INDEX('R2 Eagle XCO'!$P$3:$P$145,MATCH(Women[[#This Row],[Rider]],'R2 Eagle XCO'!$E$3:$E$145,0)),"")</calculatedColumnFormula>
    </tableColumn>
    <tableColumn id="4" xr3:uid="{73FCEE28-D5D7-4DE2-8EC4-C029778BA484}" name="Kinchina CP Points (R3)" dataDxfId="25">
      <calculatedColumnFormula>_xlfn.IFNA(INDEX('R3 Kinchina XCO'!$P$3:$P$145,MATCH(Women[[#This Row],[Rider]],'R3 Kinchina XCO'!$E$3:$E$145,0)),"")</calculatedColumnFormula>
    </tableColumn>
    <tableColumn id="5" xr3:uid="{00830C15-A463-4A9F-A754-C2C5E0DAB2C4}" name="Melrose XCO 1 Points (R4)" dataDxfId="24">
      <calculatedColumnFormula>_xlfn.IFNA(INDEX('R4 Willowie XCO'!$P$3:$P$113,MATCH(Women[[#This Row],[Rider]],'R4 Willowie XCO'!$E$3:$E$113,0)),"")</calculatedColumnFormula>
    </tableColumn>
    <tableColumn id="6" xr3:uid="{E487F627-8792-4817-8B90-DF8778B71088}" name="Melrose XCO 2 Points (R5)" dataDxfId="23">
      <calculatedColumnFormula>_xlfn.IFNA(INDEX('R5 Willowie XCO'!$P$3:$P$86,MATCH(Women[[#This Row],[Rider]],'R5 Willowie XCO'!$E$3:$E$86,0)),"")</calculatedColumnFormula>
    </tableColumn>
    <tableColumn id="7" xr3:uid="{7BEED4AB-4DE7-4C70-9733-B086FC2DC596}" name="Total" dataDxfId="22">
      <calculatedColumnFormula>SUM(Women[[#This Row],[Anstey XCO Points (R1)]:[Melrose XCO 2 Points (R5)]])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FB0B46C-CAF9-41FA-BFEE-25F4CF9660E2}" name="Junior" displayName="Junior" ref="S17:Y71" totalsRowShown="0" headerRowDxfId="21" dataDxfId="19" headerRowBorderDxfId="20" tableBorderDxfId="18">
  <autoFilter ref="S17:Y71" xr:uid="{AB77C17A-BCF0-4D0B-BAAF-33A339BE38BE}"/>
  <sortState xmlns:xlrd2="http://schemas.microsoft.com/office/spreadsheetml/2017/richdata2" ref="S18:Y71">
    <sortCondition descending="1" ref="Y17:Y71"/>
  </sortState>
  <tableColumns count="7">
    <tableColumn id="1" xr3:uid="{0CE4D628-C2E0-423C-A47D-AF76AE4C8648}" name="Rider" dataDxfId="17"/>
    <tableColumn id="2" xr3:uid="{F0B2FDE0-51FE-4D37-B3FF-5E468039DB15}" name="Anstey XCO Points (R1)" dataDxfId="16">
      <calculatedColumnFormula>_xlfn.IFNA(INDEX('R1 Anstey XCO'!$O$3:$O$143,MATCH(Junior[[#This Row],[Rider]],'R1 Anstey XCO'!$E$3:$E$143,0)),"")</calculatedColumnFormula>
    </tableColumn>
    <tableColumn id="3" xr3:uid="{98624554-DFF2-4775-B88F-1BE7C0B39425}" name="Eagle XCO Points (R2)" dataDxfId="15">
      <calculatedColumnFormula>_xlfn.IFNA(INDEX('R2 Eagle XCO'!$P$3:$P$145,MATCH(Junior[[#This Row],[Rider]],'R2 Eagle XCO'!$E$3:$E$145,0)),"")</calculatedColumnFormula>
    </tableColumn>
    <tableColumn id="4" xr3:uid="{012E4E77-39CD-4667-AD3E-612683B29F11}" name="Kinchina CP Points (R3)" dataDxfId="14">
      <calculatedColumnFormula>_xlfn.IFNA(INDEX('R3 Kinchina XCO'!$P$3:$P$145,MATCH(Junior[[#This Row],[Rider]],'R3 Kinchina XCO'!$E$3:$E$145,0)),"")</calculatedColumnFormula>
    </tableColumn>
    <tableColumn id="5" xr3:uid="{3D2830F3-7609-411B-9CEE-8199F2FF15C3}" name="Melrose XCO 1 Points (R4)" dataDxfId="13">
      <calculatedColumnFormula>_xlfn.IFNA(INDEX('R4 Willowie XCO'!$P$3:$P$113,MATCH(Junior[[#This Row],[Rider]],'R4 Willowie XCO'!$E$3:$E$113,0)),"")</calculatedColumnFormula>
    </tableColumn>
    <tableColumn id="6" xr3:uid="{1518E754-5A7C-4F35-A544-5AE60E6FF58B}" name="Melrose XCO 2 Points (R5)" dataDxfId="12">
      <calculatedColumnFormula>_xlfn.IFNA(INDEX('R5 Willowie XCO'!$P$3:$P$86,MATCH(Junior[[#This Row],[Rider]],'R5 Willowie XCO'!$E$3:$E$86,0)),"")</calculatedColumnFormula>
    </tableColumn>
    <tableColumn id="7" xr3:uid="{98777F66-DCDA-4F7C-A408-2F671B7536A7}" name="Total" dataDxfId="11">
      <calculatedColumnFormula>SUM(Junior[[#This Row],[Anstey XCO Points (R1)]:[Melrose XCO 2 Points (R5)]])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F181F695-9152-445A-9542-3AFDA10F937A}" name="Junior7" displayName="Junior7" ref="AB17:AH27" totalsRowShown="0" headerRowDxfId="10" dataDxfId="8" headerRowBorderDxfId="9" tableBorderDxfId="7">
  <autoFilter ref="AB17:AH27" xr:uid="{9C05C897-C220-4AEB-8034-7B3234F32003}"/>
  <sortState xmlns:xlrd2="http://schemas.microsoft.com/office/spreadsheetml/2017/richdata2" ref="AB18:AH27">
    <sortCondition descending="1" ref="AH17:AH27"/>
  </sortState>
  <tableColumns count="7">
    <tableColumn id="1" xr3:uid="{C14A727E-050C-4CC8-9B9C-7ADCCD5E8CA1}" name="Rider" dataDxfId="6"/>
    <tableColumn id="2" xr3:uid="{4E283FED-8F70-4981-9B30-86B23B125F45}" name="Anstey XCO Points (R1)" dataDxfId="5">
      <calculatedColumnFormula>_xlfn.IFNA(INDEX('R1 Anstey XCO'!$O$3:$O$143,MATCH(Junior7[[#This Row],[Rider]],'R1 Anstey XCO'!$E$3:$E$143,0)),"")</calculatedColumnFormula>
    </tableColumn>
    <tableColumn id="3" xr3:uid="{20CE6509-38DD-4809-909C-CFA9A2AC5800}" name="Eagle XCO Points (R2)" dataDxfId="4">
      <calculatedColumnFormula>_xlfn.IFNA(INDEX('R2 Eagle XCO'!$P$3:$P$145,MATCH(Junior7[[#This Row],[Rider]],'R2 Eagle XCO'!$E$3:$E$145,0)),"")</calculatedColumnFormula>
    </tableColumn>
    <tableColumn id="4" xr3:uid="{A0449C62-B05B-416C-8BDC-C9C6E37D7979}" name="Kinchina CP Points (R3)" dataDxfId="3">
      <calculatedColumnFormula>_xlfn.IFNA(INDEX('R3 Kinchina XCO'!$P$3:$P$145,MATCH(Junior7[[#This Row],[Rider]],'R3 Kinchina XCO'!$E$3:$E$145,0)),"")</calculatedColumnFormula>
    </tableColumn>
    <tableColumn id="5" xr3:uid="{91F0C41A-6225-4224-BFBE-6161D47480BA}" name="Melrose XCO 1 Points (R4)" dataDxfId="2">
      <calculatedColumnFormula>_xlfn.IFNA(INDEX('R4 Willowie XCO'!$P$3:$P$113,MATCH(Junior7[[#This Row],[Rider]],'R4 Willowie XCO'!$E$3:$E$113,0)),"")</calculatedColumnFormula>
    </tableColumn>
    <tableColumn id="6" xr3:uid="{EB53CFCE-30A4-4DA7-B82C-439C7BDB217A}" name="Melrose XCO 2 Points (R5)" dataDxfId="1">
      <calculatedColumnFormula>_xlfn.IFNA(INDEX('R5 Willowie XCO'!$P$3:$P$86,MATCH(Junior7[[#This Row],[Rider]],'R5 Willowie XCO'!$E$3:$E$86,0)),"")</calculatedColumnFormula>
    </tableColumn>
    <tableColumn id="7" xr3:uid="{6F1439F9-5202-49D8-9CE1-D08882B3CBB4}" name="Total" dataDxfId="0">
      <calculatedColumnFormula>SUM(Junior7[[#This Row],[Anstey XCO Points (R1)]:[Melrose XCO 2 Points (R5)]])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table" Target="../tables/table2.xml"/><Relationship Id="rId3" Type="http://schemas.openxmlformats.org/officeDocument/2006/relationships/hyperlink" Target="http://www.zerofrictioncycling.com.au/" TargetMode="External"/><Relationship Id="rId7" Type="http://schemas.openxmlformats.org/officeDocument/2006/relationships/table" Target="../tables/table1.xml"/><Relationship Id="rId2" Type="http://schemas.openxmlformats.org/officeDocument/2006/relationships/hyperlink" Target="http://www.zerofrictioncycling.com.au/" TargetMode="External"/><Relationship Id="rId1" Type="http://schemas.openxmlformats.org/officeDocument/2006/relationships/hyperlink" Target="http://www.zerofrictioncycling.com.au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2.bin"/><Relationship Id="rId10" Type="http://schemas.openxmlformats.org/officeDocument/2006/relationships/table" Target="../tables/table4.xml"/><Relationship Id="rId4" Type="http://schemas.openxmlformats.org/officeDocument/2006/relationships/hyperlink" Target="http://www.zerofrictioncycling.com.au/" TargetMode="External"/><Relationship Id="rId9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CF60BD-39E0-446E-9892-492631CEBBD2}">
  <dimension ref="A1:O173"/>
  <sheetViews>
    <sheetView topLeftCell="A33" zoomScale="61" workbookViewId="0">
      <selection activeCell="N3" sqref="N3:N4"/>
    </sheetView>
  </sheetViews>
  <sheetFormatPr baseColWidth="10" defaultColWidth="9" defaultRowHeight="15" x14ac:dyDescent="0.2"/>
  <cols>
    <col min="1" max="1" width="18.33203125" style="70" bestFit="1" customWidth="1"/>
    <col min="2" max="2" width="10.83203125" style="70" bestFit="1" customWidth="1"/>
    <col min="3" max="3" width="4.1640625" style="70" bestFit="1" customWidth="1"/>
    <col min="4" max="4" width="34.1640625" style="71" bestFit="1" customWidth="1"/>
    <col min="5" max="5" width="34.1640625" style="71" customWidth="1"/>
    <col min="6" max="9" width="13" style="70" customWidth="1"/>
    <col min="10" max="10" width="12.33203125" style="70" customWidth="1"/>
    <col min="11" max="11" width="15.5" style="70" customWidth="1"/>
    <col min="12" max="12" width="10.83203125" style="70" customWidth="1"/>
    <col min="13" max="14" width="10.83203125" style="66" customWidth="1"/>
    <col min="15" max="15" width="9" style="68"/>
    <col min="16" max="16384" width="9" style="66"/>
  </cols>
  <sheetData>
    <row r="1" spans="1:15" s="63" customFormat="1" ht="38" thickBot="1" x14ac:dyDescent="0.25">
      <c r="A1" s="81" t="s">
        <v>117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62"/>
      <c r="O1" s="76"/>
    </row>
    <row r="2" spans="1:15" ht="44" thickBot="1" x14ac:dyDescent="0.25">
      <c r="A2" s="64" t="s">
        <v>12</v>
      </c>
      <c r="B2" s="64" t="s">
        <v>13</v>
      </c>
      <c r="C2" s="64" t="s">
        <v>14</v>
      </c>
      <c r="D2" s="64" t="s">
        <v>15</v>
      </c>
      <c r="E2" s="64" t="s">
        <v>381</v>
      </c>
      <c r="F2" s="64" t="s">
        <v>17</v>
      </c>
      <c r="G2" s="64" t="s">
        <v>18</v>
      </c>
      <c r="H2" s="64" t="s">
        <v>19</v>
      </c>
      <c r="I2" s="64" t="s">
        <v>20</v>
      </c>
      <c r="J2" s="64" t="s">
        <v>21</v>
      </c>
      <c r="K2" s="65" t="s">
        <v>22</v>
      </c>
      <c r="L2" s="65" t="s">
        <v>23</v>
      </c>
      <c r="M2" s="41" t="s">
        <v>29</v>
      </c>
      <c r="N2" s="42" t="s">
        <v>30</v>
      </c>
      <c r="O2" s="43" t="s">
        <v>31</v>
      </c>
    </row>
    <row r="3" spans="1:15" x14ac:dyDescent="0.2">
      <c r="A3" s="67" t="s">
        <v>24</v>
      </c>
      <c r="B3" s="68">
        <v>354</v>
      </c>
      <c r="C3" s="68">
        <v>1</v>
      </c>
      <c r="D3" s="66" t="s">
        <v>118</v>
      </c>
      <c r="E3" s="66" t="s">
        <v>384</v>
      </c>
      <c r="F3" s="69">
        <v>1.1436343E-2</v>
      </c>
      <c r="G3" s="69">
        <v>1.1813657E-2</v>
      </c>
      <c r="H3" s="69">
        <v>1.2170139E-2</v>
      </c>
      <c r="I3" s="69">
        <v>1.2295139E-2</v>
      </c>
      <c r="J3" s="69">
        <v>1.2767361E-2</v>
      </c>
      <c r="K3" s="69"/>
      <c r="L3" s="69">
        <v>6.0482638999999998E-2</v>
      </c>
      <c r="M3" s="38">
        <v>500</v>
      </c>
      <c r="N3" s="30">
        <v>1</v>
      </c>
      <c r="O3" s="68">
        <f>M3*N3</f>
        <v>500</v>
      </c>
    </row>
    <row r="4" spans="1:15" x14ac:dyDescent="0.2">
      <c r="A4" s="67" t="s">
        <v>24</v>
      </c>
      <c r="B4" s="68">
        <v>353</v>
      </c>
      <c r="C4" s="68">
        <v>2</v>
      </c>
      <c r="D4" s="66" t="s">
        <v>119</v>
      </c>
      <c r="E4" s="66" t="s">
        <v>385</v>
      </c>
      <c r="F4" s="69">
        <v>1.1810185000000001E-2</v>
      </c>
      <c r="G4" s="69">
        <v>1.2219907E-2</v>
      </c>
      <c r="H4" s="69">
        <v>1.2434028E-2</v>
      </c>
      <c r="I4" s="69">
        <v>1.3165509000000001E-2</v>
      </c>
      <c r="J4" s="69">
        <v>1.2818286999999999E-2</v>
      </c>
      <c r="K4" s="69"/>
      <c r="L4" s="69">
        <v>6.2447916999999999E-2</v>
      </c>
      <c r="M4" s="34">
        <v>450</v>
      </c>
      <c r="N4" s="31">
        <v>1</v>
      </c>
      <c r="O4" s="68">
        <f t="shared" ref="O4:O67" si="0">M4*N4</f>
        <v>450</v>
      </c>
    </row>
    <row r="5" spans="1:15" x14ac:dyDescent="0.2">
      <c r="A5" s="67"/>
      <c r="B5" s="68"/>
      <c r="C5" s="68"/>
      <c r="D5" s="66"/>
      <c r="E5" s="66" t="s">
        <v>386</v>
      </c>
      <c r="F5" s="69"/>
      <c r="G5" s="69"/>
      <c r="H5" s="69"/>
      <c r="I5" s="69"/>
      <c r="J5" s="69"/>
      <c r="K5" s="69"/>
      <c r="L5" s="69"/>
      <c r="M5" s="72"/>
      <c r="N5" s="69"/>
    </row>
    <row r="6" spans="1:15" x14ac:dyDescent="0.2">
      <c r="A6" s="67" t="s">
        <v>26</v>
      </c>
      <c r="B6" s="68">
        <v>451</v>
      </c>
      <c r="C6" s="68">
        <v>1</v>
      </c>
      <c r="D6" s="66" t="s">
        <v>120</v>
      </c>
      <c r="E6" s="66" t="s">
        <v>387</v>
      </c>
      <c r="F6" s="69">
        <v>1.408912E-2</v>
      </c>
      <c r="G6" s="69">
        <v>1.4061343E-2</v>
      </c>
      <c r="H6" s="69">
        <v>1.4348380000000001E-2</v>
      </c>
      <c r="I6" s="69">
        <v>1.362037E-2</v>
      </c>
      <c r="J6" s="69"/>
      <c r="K6" s="69"/>
      <c r="L6" s="69">
        <v>5.6119213000000001E-2</v>
      </c>
      <c r="M6" s="38">
        <v>500</v>
      </c>
      <c r="N6" s="12">
        <v>0.8</v>
      </c>
      <c r="O6" s="68">
        <f t="shared" si="0"/>
        <v>400</v>
      </c>
    </row>
    <row r="7" spans="1:15" x14ac:dyDescent="0.2">
      <c r="A7" s="67" t="s">
        <v>26</v>
      </c>
      <c r="B7" s="68">
        <v>458</v>
      </c>
      <c r="C7" s="68">
        <v>2</v>
      </c>
      <c r="D7" s="66" t="s">
        <v>121</v>
      </c>
      <c r="E7" s="66" t="s">
        <v>388</v>
      </c>
      <c r="F7" s="69">
        <v>1.4357639E-2</v>
      </c>
      <c r="G7" s="69">
        <v>1.4585648E-2</v>
      </c>
      <c r="H7" s="69">
        <v>1.4769676000000001E-2</v>
      </c>
      <c r="I7" s="69">
        <v>1.4990741E-2</v>
      </c>
      <c r="J7" s="69"/>
      <c r="K7" s="69"/>
      <c r="L7" s="69">
        <v>5.8703704000000002E-2</v>
      </c>
      <c r="M7" s="34">
        <v>450</v>
      </c>
      <c r="N7" s="14">
        <v>0.8</v>
      </c>
      <c r="O7" s="68">
        <f t="shared" si="0"/>
        <v>360</v>
      </c>
    </row>
    <row r="8" spans="1:15" x14ac:dyDescent="0.2">
      <c r="A8" s="67" t="s">
        <v>26</v>
      </c>
      <c r="B8" s="68">
        <v>456</v>
      </c>
      <c r="C8" s="68">
        <v>3</v>
      </c>
      <c r="D8" s="66" t="s">
        <v>122</v>
      </c>
      <c r="E8" s="66" t="s">
        <v>101</v>
      </c>
      <c r="F8" s="69">
        <v>1.5311343E-2</v>
      </c>
      <c r="G8" s="69">
        <v>1.5331019E-2</v>
      </c>
      <c r="H8" s="69">
        <v>1.5835648000000001E-2</v>
      </c>
      <c r="I8" s="69">
        <v>1.5564814999999999E-2</v>
      </c>
      <c r="J8" s="69"/>
      <c r="K8" s="69"/>
      <c r="L8" s="69">
        <v>6.2042824000000003E-2</v>
      </c>
      <c r="M8" s="34">
        <v>420</v>
      </c>
      <c r="N8" s="12">
        <v>0.8</v>
      </c>
      <c r="O8" s="68">
        <f t="shared" si="0"/>
        <v>336</v>
      </c>
    </row>
    <row r="9" spans="1:15" x14ac:dyDescent="0.2">
      <c r="A9" s="67" t="s">
        <v>26</v>
      </c>
      <c r="B9" s="68">
        <v>453</v>
      </c>
      <c r="C9" s="68">
        <v>4</v>
      </c>
      <c r="D9" s="66" t="s">
        <v>123</v>
      </c>
      <c r="E9" s="66" t="s">
        <v>389</v>
      </c>
      <c r="F9" s="69">
        <v>1.506713E-2</v>
      </c>
      <c r="G9" s="69">
        <v>1.6163193999999999E-2</v>
      </c>
      <c r="H9" s="69">
        <v>1.5945602E-2</v>
      </c>
      <c r="I9" s="69">
        <v>1.7531250000000002E-2</v>
      </c>
      <c r="J9" s="69"/>
      <c r="K9" s="69"/>
      <c r="L9" s="69">
        <v>6.4707176000000005E-2</v>
      </c>
      <c r="M9" s="34">
        <v>400</v>
      </c>
      <c r="N9" s="14">
        <v>0.8</v>
      </c>
      <c r="O9" s="68">
        <f t="shared" si="0"/>
        <v>320</v>
      </c>
    </row>
    <row r="10" spans="1:15" x14ac:dyDescent="0.2">
      <c r="A10" s="67" t="s">
        <v>26</v>
      </c>
      <c r="B10" s="68">
        <v>455</v>
      </c>
      <c r="C10" s="68">
        <v>5</v>
      </c>
      <c r="D10" s="66" t="s">
        <v>124</v>
      </c>
      <c r="E10" s="66" t="s">
        <v>96</v>
      </c>
      <c r="F10" s="69">
        <v>1.6756943999999999E-2</v>
      </c>
      <c r="G10" s="69">
        <v>1.5655092999999998E-2</v>
      </c>
      <c r="H10" s="69">
        <v>1.6423611111111111E-2</v>
      </c>
      <c r="I10" s="69">
        <v>1.6134259259259261E-2</v>
      </c>
      <c r="J10" s="69"/>
      <c r="K10" s="69"/>
      <c r="L10" s="69">
        <v>6.4270833333333333E-2</v>
      </c>
      <c r="M10" s="34">
        <v>390</v>
      </c>
      <c r="N10" s="12">
        <v>0.8</v>
      </c>
      <c r="O10" s="68">
        <f t="shared" si="0"/>
        <v>312</v>
      </c>
    </row>
    <row r="11" spans="1:15" x14ac:dyDescent="0.2">
      <c r="A11" s="67" t="s">
        <v>26</v>
      </c>
      <c r="B11" s="68">
        <v>457</v>
      </c>
      <c r="C11" s="68">
        <v>6</v>
      </c>
      <c r="D11" s="66" t="s">
        <v>125</v>
      </c>
      <c r="E11" s="66" t="s">
        <v>390</v>
      </c>
      <c r="F11" s="69">
        <v>1.6407406999999999E-2</v>
      </c>
      <c r="G11" s="69">
        <v>1.6771991E-2</v>
      </c>
      <c r="H11" s="69">
        <v>1.7194444E-2</v>
      </c>
      <c r="I11" s="69">
        <v>1.7709491000000001E-2</v>
      </c>
      <c r="J11" s="69"/>
      <c r="K11" s="69"/>
      <c r="L11" s="69">
        <v>6.8083332999999996E-2</v>
      </c>
      <c r="M11" s="34">
        <v>380</v>
      </c>
      <c r="N11" s="14">
        <v>0.8</v>
      </c>
      <c r="O11" s="68">
        <f t="shared" si="0"/>
        <v>304</v>
      </c>
    </row>
    <row r="12" spans="1:15" x14ac:dyDescent="0.2">
      <c r="A12" s="67" t="s">
        <v>26</v>
      </c>
      <c r="B12" s="68">
        <v>454</v>
      </c>
      <c r="C12" s="68">
        <v>7</v>
      </c>
      <c r="D12" s="66" t="s">
        <v>126</v>
      </c>
      <c r="E12" s="66" t="s">
        <v>391</v>
      </c>
      <c r="F12" s="69">
        <v>1.6434028E-2</v>
      </c>
      <c r="G12" s="69">
        <v>1.6859954E-2</v>
      </c>
      <c r="H12" s="69">
        <v>1.750463E-2</v>
      </c>
      <c r="I12" s="69">
        <v>1.7755786999999999E-2</v>
      </c>
      <c r="J12" s="69"/>
      <c r="K12" s="69"/>
      <c r="L12" s="69">
        <v>6.8554398000000002E-2</v>
      </c>
      <c r="M12" s="34">
        <v>370</v>
      </c>
      <c r="N12" s="12">
        <v>0.8</v>
      </c>
      <c r="O12" s="68">
        <f t="shared" si="0"/>
        <v>296</v>
      </c>
    </row>
    <row r="13" spans="1:15" x14ac:dyDescent="0.2">
      <c r="A13" s="67" t="s">
        <v>26</v>
      </c>
      <c r="B13" s="68">
        <v>452</v>
      </c>
      <c r="C13" s="68">
        <v>8</v>
      </c>
      <c r="D13" s="66" t="s">
        <v>127</v>
      </c>
      <c r="E13" s="66" t="s">
        <v>392</v>
      </c>
      <c r="F13" s="69">
        <v>1.7159721999999999E-2</v>
      </c>
      <c r="G13" s="69">
        <v>1.8342593000000001E-2</v>
      </c>
      <c r="H13" s="69">
        <v>1.7988425999999998E-2</v>
      </c>
      <c r="I13" s="69">
        <v>1.8295138999999998E-2</v>
      </c>
      <c r="J13" s="69"/>
      <c r="K13" s="69"/>
      <c r="L13" s="69">
        <v>7.1785879999999996E-2</v>
      </c>
      <c r="M13" s="34">
        <v>360</v>
      </c>
      <c r="N13" s="14">
        <v>0.8</v>
      </c>
      <c r="O13" s="68">
        <f t="shared" si="0"/>
        <v>288</v>
      </c>
    </row>
    <row r="14" spans="1:15" x14ac:dyDescent="0.2">
      <c r="A14" s="67"/>
      <c r="B14" s="68"/>
      <c r="C14" s="68"/>
      <c r="D14" s="66"/>
      <c r="E14" s="66" t="s">
        <v>386</v>
      </c>
      <c r="F14" s="69"/>
      <c r="G14" s="69"/>
      <c r="H14" s="69"/>
      <c r="I14" s="69"/>
      <c r="J14" s="69"/>
      <c r="K14" s="69"/>
      <c r="L14" s="69"/>
      <c r="M14" s="72"/>
      <c r="N14" s="69"/>
    </row>
    <row r="15" spans="1:15" x14ac:dyDescent="0.2">
      <c r="A15" s="67" t="s">
        <v>80</v>
      </c>
      <c r="B15" s="68">
        <v>752</v>
      </c>
      <c r="C15" s="68">
        <v>1</v>
      </c>
      <c r="D15" s="66" t="s">
        <v>128</v>
      </c>
      <c r="E15" s="66" t="s">
        <v>393</v>
      </c>
      <c r="F15" s="69">
        <v>1.5978009000000001E-2</v>
      </c>
      <c r="G15" s="69">
        <v>1.6333332999999998E-2</v>
      </c>
      <c r="H15" s="69">
        <v>1.5978009000000001E-2</v>
      </c>
      <c r="I15" s="69"/>
      <c r="J15" s="69"/>
      <c r="K15" s="69"/>
      <c r="L15" s="69">
        <v>4.8289352000000001E-2</v>
      </c>
      <c r="M15" s="38">
        <v>500</v>
      </c>
      <c r="N15" s="18">
        <v>0.7</v>
      </c>
      <c r="O15" s="68">
        <f t="shared" si="0"/>
        <v>350</v>
      </c>
    </row>
    <row r="16" spans="1:15" x14ac:dyDescent="0.2">
      <c r="A16" s="67" t="s">
        <v>80</v>
      </c>
      <c r="B16" s="68">
        <v>754</v>
      </c>
      <c r="C16" s="68">
        <v>2</v>
      </c>
      <c r="D16" s="66" t="s">
        <v>129</v>
      </c>
      <c r="E16" s="66" t="s">
        <v>39</v>
      </c>
      <c r="F16" s="69">
        <v>1.6337963E-2</v>
      </c>
      <c r="G16" s="69">
        <v>1.734838E-2</v>
      </c>
      <c r="H16" s="69">
        <v>1.7656249999999998E-2</v>
      </c>
      <c r="I16" s="69"/>
      <c r="J16" s="69"/>
      <c r="K16" s="69"/>
      <c r="L16" s="69">
        <v>5.1342592999999999E-2</v>
      </c>
      <c r="M16" s="34">
        <v>450</v>
      </c>
      <c r="N16" s="20">
        <v>0.7</v>
      </c>
      <c r="O16" s="68">
        <f t="shared" si="0"/>
        <v>315</v>
      </c>
    </row>
    <row r="17" spans="1:15" x14ac:dyDescent="0.2">
      <c r="A17" s="67" t="s">
        <v>80</v>
      </c>
      <c r="B17" s="68">
        <v>751</v>
      </c>
      <c r="C17" s="68">
        <v>3</v>
      </c>
      <c r="D17" s="66" t="s">
        <v>130</v>
      </c>
      <c r="E17" s="66" t="s">
        <v>394</v>
      </c>
      <c r="F17" s="69">
        <v>1.8204860999999999E-2</v>
      </c>
      <c r="G17" s="69">
        <v>1.8247685E-2</v>
      </c>
      <c r="H17" s="69">
        <v>1.7895833E-2</v>
      </c>
      <c r="I17" s="69"/>
      <c r="J17" s="69"/>
      <c r="K17" s="69"/>
      <c r="L17" s="69">
        <v>5.4348380000000002E-2</v>
      </c>
      <c r="M17" s="34">
        <v>420</v>
      </c>
      <c r="N17" s="18">
        <v>0.7</v>
      </c>
      <c r="O17" s="68">
        <f t="shared" si="0"/>
        <v>294</v>
      </c>
    </row>
    <row r="18" spans="1:15" x14ac:dyDescent="0.2">
      <c r="A18" s="67" t="s">
        <v>80</v>
      </c>
      <c r="B18" s="68">
        <v>730</v>
      </c>
      <c r="C18" s="68">
        <v>4</v>
      </c>
      <c r="D18" s="66" t="s">
        <v>131</v>
      </c>
      <c r="E18" s="66" t="s">
        <v>395</v>
      </c>
      <c r="F18" s="69">
        <v>1.8343749999999999E-2</v>
      </c>
      <c r="G18" s="69">
        <v>1.9348379999999998E-2</v>
      </c>
      <c r="H18" s="69">
        <v>1.9476851999999999E-2</v>
      </c>
      <c r="I18" s="69"/>
      <c r="J18" s="69"/>
      <c r="K18" s="69"/>
      <c r="L18" s="69">
        <v>5.7168981000000001E-2</v>
      </c>
      <c r="M18" s="34">
        <v>400</v>
      </c>
      <c r="N18" s="20">
        <v>0.7</v>
      </c>
      <c r="O18" s="68">
        <f t="shared" si="0"/>
        <v>280</v>
      </c>
    </row>
    <row r="19" spans="1:15" x14ac:dyDescent="0.2">
      <c r="A19" s="67" t="s">
        <v>80</v>
      </c>
      <c r="B19" s="68">
        <v>753</v>
      </c>
      <c r="C19" s="68">
        <v>5</v>
      </c>
      <c r="D19" s="66" t="s">
        <v>132</v>
      </c>
      <c r="E19" s="66" t="s">
        <v>396</v>
      </c>
      <c r="F19" s="69">
        <v>2.0498842999999999E-2</v>
      </c>
      <c r="G19" s="69">
        <v>2.153588E-2</v>
      </c>
      <c r="H19" s="69">
        <v>2.168287E-2</v>
      </c>
      <c r="I19" s="69"/>
      <c r="J19" s="69"/>
      <c r="K19" s="69"/>
      <c r="L19" s="69">
        <v>6.3717593000000003E-2</v>
      </c>
      <c r="M19" s="34">
        <v>390</v>
      </c>
      <c r="N19" s="20">
        <v>0.7</v>
      </c>
      <c r="O19" s="68">
        <f t="shared" si="0"/>
        <v>273</v>
      </c>
    </row>
    <row r="20" spans="1:15" x14ac:dyDescent="0.2">
      <c r="A20" s="67"/>
      <c r="B20" s="68"/>
      <c r="C20" s="68"/>
      <c r="D20" s="66"/>
      <c r="E20" s="66" t="s">
        <v>386</v>
      </c>
      <c r="F20" s="69"/>
      <c r="G20" s="69"/>
      <c r="H20" s="69"/>
      <c r="I20" s="69"/>
      <c r="J20" s="69"/>
      <c r="K20" s="69"/>
      <c r="L20" s="69"/>
      <c r="M20" s="72"/>
      <c r="N20" s="69"/>
    </row>
    <row r="21" spans="1:15" x14ac:dyDescent="0.2">
      <c r="A21" s="67" t="s">
        <v>133</v>
      </c>
      <c r="B21" s="68">
        <v>859</v>
      </c>
      <c r="C21" s="68">
        <v>1</v>
      </c>
      <c r="D21" s="66" t="s">
        <v>134</v>
      </c>
      <c r="E21" s="66" t="s">
        <v>105</v>
      </c>
      <c r="F21" s="69">
        <v>1.5332175999999999E-2</v>
      </c>
      <c r="G21" s="69">
        <v>1.5572917E-2</v>
      </c>
      <c r="H21" s="69"/>
      <c r="I21" s="69"/>
      <c r="J21" s="69"/>
      <c r="K21" s="69"/>
      <c r="L21" s="69">
        <v>3.0905093000000002E-2</v>
      </c>
      <c r="M21" s="38">
        <v>500</v>
      </c>
      <c r="N21" s="31">
        <v>1</v>
      </c>
      <c r="O21" s="68">
        <f t="shared" si="0"/>
        <v>500</v>
      </c>
    </row>
    <row r="22" spans="1:15" x14ac:dyDescent="0.2">
      <c r="A22" s="67" t="s">
        <v>133</v>
      </c>
      <c r="B22" s="68">
        <v>856</v>
      </c>
      <c r="C22" s="68">
        <v>2</v>
      </c>
      <c r="D22" s="66" t="s">
        <v>135</v>
      </c>
      <c r="E22" s="66" t="s">
        <v>397</v>
      </c>
      <c r="F22" s="69">
        <v>1.5710648000000001E-2</v>
      </c>
      <c r="G22" s="69">
        <v>1.6755787000000001E-2</v>
      </c>
      <c r="H22" s="69"/>
      <c r="I22" s="69"/>
      <c r="J22" s="69"/>
      <c r="K22" s="69"/>
      <c r="L22" s="69">
        <v>3.2466435000000002E-2</v>
      </c>
      <c r="M22" s="34">
        <v>450</v>
      </c>
      <c r="N22" s="31">
        <v>1</v>
      </c>
      <c r="O22" s="68">
        <f t="shared" si="0"/>
        <v>450</v>
      </c>
    </row>
    <row r="23" spans="1:15" x14ac:dyDescent="0.2">
      <c r="A23" s="67" t="s">
        <v>133</v>
      </c>
      <c r="B23" s="68">
        <v>860</v>
      </c>
      <c r="C23" s="68">
        <v>3</v>
      </c>
      <c r="D23" s="66" t="s">
        <v>136</v>
      </c>
      <c r="E23" s="66" t="s">
        <v>398</v>
      </c>
      <c r="F23" s="69">
        <v>1.7240741E-2</v>
      </c>
      <c r="G23" s="69">
        <v>1.7917823999999999E-2</v>
      </c>
      <c r="H23" s="69"/>
      <c r="I23" s="69"/>
      <c r="J23" s="69"/>
      <c r="K23" s="69"/>
      <c r="L23" s="69">
        <v>3.5158565000000003E-2</v>
      </c>
      <c r="M23" s="34">
        <v>420</v>
      </c>
      <c r="N23" s="31">
        <v>1</v>
      </c>
      <c r="O23" s="68">
        <f t="shared" si="0"/>
        <v>420</v>
      </c>
    </row>
    <row r="24" spans="1:15" x14ac:dyDescent="0.2">
      <c r="A24" s="67" t="s">
        <v>133</v>
      </c>
      <c r="B24" s="68">
        <v>854</v>
      </c>
      <c r="C24" s="68">
        <v>4</v>
      </c>
      <c r="D24" s="66" t="s">
        <v>137</v>
      </c>
      <c r="E24" s="66" t="s">
        <v>399</v>
      </c>
      <c r="F24" s="69">
        <v>1.7872684999999999E-2</v>
      </c>
      <c r="G24" s="69">
        <v>1.9416666999999999E-2</v>
      </c>
      <c r="H24" s="69"/>
      <c r="I24" s="69"/>
      <c r="J24" s="69"/>
      <c r="K24" s="69"/>
      <c r="L24" s="69">
        <v>3.7289351999999998E-2</v>
      </c>
      <c r="M24" s="34">
        <v>400</v>
      </c>
      <c r="N24" s="31">
        <v>1</v>
      </c>
      <c r="O24" s="68">
        <f t="shared" si="0"/>
        <v>400</v>
      </c>
    </row>
    <row r="25" spans="1:15" x14ac:dyDescent="0.2">
      <c r="A25" s="67"/>
      <c r="B25" s="68"/>
      <c r="C25" s="68"/>
      <c r="D25" s="66"/>
      <c r="E25" s="66" t="s">
        <v>386</v>
      </c>
      <c r="F25" s="69"/>
      <c r="G25" s="69"/>
      <c r="H25" s="69"/>
      <c r="I25" s="69"/>
      <c r="J25" s="69"/>
      <c r="K25" s="69"/>
      <c r="L25" s="69"/>
      <c r="M25" s="72"/>
      <c r="N25" s="69"/>
    </row>
    <row r="26" spans="1:15" x14ac:dyDescent="0.2">
      <c r="A26" s="67" t="s">
        <v>138</v>
      </c>
      <c r="B26" s="68">
        <v>857</v>
      </c>
      <c r="C26" s="68">
        <v>1</v>
      </c>
      <c r="D26" s="66" t="s">
        <v>139</v>
      </c>
      <c r="E26" s="66" t="s">
        <v>400</v>
      </c>
      <c r="F26" s="69">
        <v>2.146412E-2</v>
      </c>
      <c r="G26" s="69">
        <v>2.3032407000000001E-2</v>
      </c>
      <c r="H26" s="69"/>
      <c r="I26" s="69"/>
      <c r="J26" s="69"/>
      <c r="K26" s="69"/>
      <c r="L26" s="69">
        <v>4.4496528E-2</v>
      </c>
      <c r="M26" s="38">
        <v>500</v>
      </c>
      <c r="N26" s="31">
        <v>1</v>
      </c>
      <c r="O26" s="68">
        <f t="shared" si="0"/>
        <v>500</v>
      </c>
    </row>
    <row r="27" spans="1:15" x14ac:dyDescent="0.2">
      <c r="A27" s="67"/>
      <c r="B27" s="68"/>
      <c r="C27" s="68"/>
      <c r="D27" s="66"/>
      <c r="E27" s="66" t="s">
        <v>386</v>
      </c>
      <c r="F27" s="69"/>
      <c r="G27" s="69"/>
      <c r="H27" s="69"/>
      <c r="I27" s="69"/>
      <c r="J27" s="69"/>
      <c r="K27" s="69"/>
      <c r="L27" s="69"/>
      <c r="M27" s="72"/>
      <c r="N27" s="69"/>
    </row>
    <row r="28" spans="1:15" x14ac:dyDescent="0.2">
      <c r="A28" s="67" t="s">
        <v>140</v>
      </c>
      <c r="B28" s="68">
        <v>201</v>
      </c>
      <c r="C28" s="68">
        <v>1</v>
      </c>
      <c r="D28" s="66" t="s">
        <v>141</v>
      </c>
      <c r="E28" s="66" t="s">
        <v>98</v>
      </c>
      <c r="F28" s="69">
        <v>1.1619213E-2</v>
      </c>
      <c r="G28" s="69">
        <v>1.1741898000000001E-2</v>
      </c>
      <c r="H28" s="69">
        <v>1.1469907E-2</v>
      </c>
      <c r="I28" s="69"/>
      <c r="J28" s="69"/>
      <c r="K28" s="69"/>
      <c r="L28" s="69">
        <v>3.4831018999999998E-2</v>
      </c>
      <c r="M28" s="38">
        <v>500</v>
      </c>
      <c r="N28" s="31">
        <v>1</v>
      </c>
      <c r="O28" s="68">
        <f t="shared" si="0"/>
        <v>500</v>
      </c>
    </row>
    <row r="29" spans="1:15" x14ac:dyDescent="0.2">
      <c r="A29" s="67" t="s">
        <v>140</v>
      </c>
      <c r="B29" s="68">
        <v>204</v>
      </c>
      <c r="C29" s="68">
        <v>2</v>
      </c>
      <c r="D29" s="66" t="s">
        <v>142</v>
      </c>
      <c r="E29" s="66" t="s">
        <v>99</v>
      </c>
      <c r="F29" s="69">
        <v>1.1611111E-2</v>
      </c>
      <c r="G29" s="69">
        <v>1.1733795999999999E-2</v>
      </c>
      <c r="H29" s="69">
        <v>1.1515045999999999E-2</v>
      </c>
      <c r="I29" s="69"/>
      <c r="J29" s="69"/>
      <c r="K29" s="69"/>
      <c r="L29" s="69">
        <v>3.4859953999999999E-2</v>
      </c>
      <c r="M29" s="34">
        <v>450</v>
      </c>
      <c r="N29" s="31">
        <v>1</v>
      </c>
      <c r="O29" s="68">
        <f t="shared" si="0"/>
        <v>450</v>
      </c>
    </row>
    <row r="30" spans="1:15" x14ac:dyDescent="0.2">
      <c r="A30" s="67" t="s">
        <v>140</v>
      </c>
      <c r="B30" s="68">
        <v>206</v>
      </c>
      <c r="C30" s="68">
        <v>3</v>
      </c>
      <c r="D30" s="66" t="s">
        <v>143</v>
      </c>
      <c r="E30" s="66" t="s">
        <v>401</v>
      </c>
      <c r="F30" s="69">
        <v>1.1975694E-2</v>
      </c>
      <c r="G30" s="69">
        <v>1.2523148E-2</v>
      </c>
      <c r="H30" s="69">
        <v>1.3263888999999999E-2</v>
      </c>
      <c r="I30" s="69"/>
      <c r="J30" s="69"/>
      <c r="K30" s="69"/>
      <c r="L30" s="69">
        <v>3.7762731000000001E-2</v>
      </c>
      <c r="M30" s="34">
        <v>420</v>
      </c>
      <c r="N30" s="31">
        <v>1</v>
      </c>
      <c r="O30" s="68">
        <f t="shared" si="0"/>
        <v>420</v>
      </c>
    </row>
    <row r="31" spans="1:15" x14ac:dyDescent="0.2">
      <c r="A31" s="67" t="s">
        <v>140</v>
      </c>
      <c r="B31" s="68">
        <v>209</v>
      </c>
      <c r="C31" s="68">
        <v>4</v>
      </c>
      <c r="D31" s="66" t="s">
        <v>144</v>
      </c>
      <c r="E31" s="66" t="s">
        <v>402</v>
      </c>
      <c r="F31" s="69">
        <v>1.3144675999999999E-2</v>
      </c>
      <c r="G31" s="69">
        <v>1.3089119999999999E-2</v>
      </c>
      <c r="H31" s="69">
        <v>1.2880786999999999E-2</v>
      </c>
      <c r="I31" s="69"/>
      <c r="J31" s="69"/>
      <c r="K31" s="69"/>
      <c r="L31" s="69">
        <v>3.9114583000000001E-2</v>
      </c>
      <c r="M31" s="34">
        <v>400</v>
      </c>
      <c r="N31" s="31">
        <v>1</v>
      </c>
      <c r="O31" s="68">
        <f t="shared" si="0"/>
        <v>400</v>
      </c>
    </row>
    <row r="32" spans="1:15" x14ac:dyDescent="0.2">
      <c r="A32" s="67" t="s">
        <v>140</v>
      </c>
      <c r="B32" s="68">
        <v>211</v>
      </c>
      <c r="C32" s="68">
        <v>5</v>
      </c>
      <c r="D32" s="66" t="s">
        <v>145</v>
      </c>
      <c r="E32" s="66" t="s">
        <v>100</v>
      </c>
      <c r="F32" s="69">
        <v>1.3105324E-2</v>
      </c>
      <c r="G32" s="69">
        <v>1.378125E-2</v>
      </c>
      <c r="H32" s="69">
        <v>1.3840277999999999E-2</v>
      </c>
      <c r="I32" s="69"/>
      <c r="J32" s="69"/>
      <c r="K32" s="69"/>
      <c r="L32" s="69">
        <v>4.0726852000000001E-2</v>
      </c>
      <c r="M32" s="34">
        <v>390</v>
      </c>
      <c r="N32" s="31">
        <v>1</v>
      </c>
      <c r="O32" s="68">
        <f t="shared" si="0"/>
        <v>390</v>
      </c>
    </row>
    <row r="33" spans="1:15" x14ac:dyDescent="0.2">
      <c r="A33" s="67" t="s">
        <v>140</v>
      </c>
      <c r="B33" s="68">
        <v>202</v>
      </c>
      <c r="C33" s="68">
        <v>6</v>
      </c>
      <c r="D33" s="66" t="s">
        <v>146</v>
      </c>
      <c r="E33" s="66" t="s">
        <v>403</v>
      </c>
      <c r="F33" s="69">
        <v>1.418287E-2</v>
      </c>
      <c r="G33" s="69">
        <v>1.5605324E-2</v>
      </c>
      <c r="H33" s="69">
        <v>1.4787036999999999E-2</v>
      </c>
      <c r="I33" s="69"/>
      <c r="J33" s="69"/>
      <c r="K33" s="69"/>
      <c r="L33" s="69">
        <v>4.4575231E-2</v>
      </c>
      <c r="M33" s="34">
        <v>380</v>
      </c>
      <c r="N33" s="31">
        <v>1</v>
      </c>
      <c r="O33" s="68">
        <f t="shared" si="0"/>
        <v>380</v>
      </c>
    </row>
    <row r="34" spans="1:15" x14ac:dyDescent="0.2">
      <c r="A34" s="67" t="s">
        <v>140</v>
      </c>
      <c r="B34" s="68">
        <v>205</v>
      </c>
      <c r="C34" s="68">
        <v>7</v>
      </c>
      <c r="D34" s="66" t="s">
        <v>147</v>
      </c>
      <c r="E34" s="66" t="s">
        <v>404</v>
      </c>
      <c r="F34" s="69">
        <v>1.4834491E-2</v>
      </c>
      <c r="G34" s="69">
        <v>1.6730324000000001E-2</v>
      </c>
      <c r="H34" s="69">
        <v>1.6755787000000001E-2</v>
      </c>
      <c r="I34" s="69"/>
      <c r="J34" s="69"/>
      <c r="K34" s="69"/>
      <c r="L34" s="69">
        <v>4.8320601999999997E-2</v>
      </c>
      <c r="M34" s="34">
        <v>370</v>
      </c>
      <c r="N34" s="31">
        <v>1</v>
      </c>
      <c r="O34" s="68">
        <f t="shared" si="0"/>
        <v>370</v>
      </c>
    </row>
    <row r="35" spans="1:15" x14ac:dyDescent="0.2">
      <c r="A35" s="67" t="s">
        <v>140</v>
      </c>
      <c r="B35" s="68">
        <v>207</v>
      </c>
      <c r="C35" s="68">
        <v>8</v>
      </c>
      <c r="D35" s="66" t="s">
        <v>148</v>
      </c>
      <c r="E35" s="66" t="s">
        <v>405</v>
      </c>
      <c r="F35" s="69">
        <v>1.731713E-2</v>
      </c>
      <c r="G35" s="69">
        <v>1.9771990999999999E-2</v>
      </c>
      <c r="H35" s="69"/>
      <c r="I35" s="69"/>
      <c r="J35" s="69"/>
      <c r="K35" s="69"/>
      <c r="L35" s="69">
        <v>3.7089120000000003E-2</v>
      </c>
      <c r="M35" s="34">
        <v>360</v>
      </c>
      <c r="N35" s="31">
        <v>1</v>
      </c>
      <c r="O35" s="68">
        <f t="shared" si="0"/>
        <v>360</v>
      </c>
    </row>
    <row r="36" spans="1:15" x14ac:dyDescent="0.2">
      <c r="A36" s="67" t="s">
        <v>140</v>
      </c>
      <c r="B36" s="68">
        <v>210</v>
      </c>
      <c r="C36" s="68">
        <v>9</v>
      </c>
      <c r="D36" s="66" t="s">
        <v>149</v>
      </c>
      <c r="E36" s="66" t="s">
        <v>406</v>
      </c>
      <c r="F36" s="69">
        <v>1.1928240999999999E-2</v>
      </c>
      <c r="G36" s="69"/>
      <c r="H36" s="69"/>
      <c r="I36" s="69"/>
      <c r="J36" s="69"/>
      <c r="K36" s="69"/>
      <c r="L36" s="69">
        <v>1.1928240999999999E-2</v>
      </c>
      <c r="M36" s="34">
        <v>350</v>
      </c>
      <c r="N36" s="31">
        <v>1</v>
      </c>
      <c r="O36" s="68">
        <f t="shared" si="0"/>
        <v>350</v>
      </c>
    </row>
    <row r="37" spans="1:15" x14ac:dyDescent="0.2">
      <c r="A37" s="67"/>
      <c r="B37" s="68"/>
      <c r="C37" s="68"/>
      <c r="D37" s="66"/>
      <c r="E37" s="66" t="s">
        <v>386</v>
      </c>
      <c r="F37" s="69"/>
      <c r="G37" s="69"/>
      <c r="H37" s="69"/>
      <c r="I37" s="69"/>
      <c r="J37" s="69"/>
      <c r="K37" s="69"/>
      <c r="L37" s="69"/>
      <c r="M37" s="72"/>
      <c r="N37" s="69"/>
    </row>
    <row r="38" spans="1:15" x14ac:dyDescent="0.2">
      <c r="A38" s="67" t="s">
        <v>140</v>
      </c>
      <c r="B38" s="68">
        <v>203</v>
      </c>
      <c r="C38" s="68">
        <v>1</v>
      </c>
      <c r="D38" s="66" t="s">
        <v>150</v>
      </c>
      <c r="E38" s="66" t="s">
        <v>407</v>
      </c>
      <c r="F38" s="69">
        <v>1.3274306E-2</v>
      </c>
      <c r="G38" s="69">
        <v>1.4584491E-2</v>
      </c>
      <c r="H38" s="69">
        <v>1.4590278E-2</v>
      </c>
      <c r="I38" s="69"/>
      <c r="J38" s="69"/>
      <c r="K38" s="69"/>
      <c r="L38" s="69">
        <v>4.2449074000000003E-2</v>
      </c>
      <c r="M38" s="38">
        <v>500</v>
      </c>
      <c r="N38" s="31">
        <v>1</v>
      </c>
      <c r="O38" s="68">
        <f t="shared" si="0"/>
        <v>500</v>
      </c>
    </row>
    <row r="39" spans="1:15" x14ac:dyDescent="0.2">
      <c r="A39" s="67" t="s">
        <v>140</v>
      </c>
      <c r="B39" s="68">
        <v>208</v>
      </c>
      <c r="C39" s="68">
        <v>2</v>
      </c>
      <c r="D39" s="66" t="s">
        <v>151</v>
      </c>
      <c r="E39" s="66" t="s">
        <v>382</v>
      </c>
      <c r="F39" s="69">
        <v>1.709838E-2</v>
      </c>
      <c r="G39" s="69">
        <v>1.7579860999999999E-2</v>
      </c>
      <c r="H39" s="69">
        <v>1.8988425999999999E-2</v>
      </c>
      <c r="I39" s="69"/>
      <c r="J39" s="69"/>
      <c r="K39" s="69"/>
      <c r="L39" s="69">
        <v>5.3666667000000001E-2</v>
      </c>
      <c r="M39" s="34">
        <v>450</v>
      </c>
      <c r="N39" s="31">
        <v>1</v>
      </c>
      <c r="O39" s="68">
        <f t="shared" si="0"/>
        <v>450</v>
      </c>
    </row>
    <row r="40" spans="1:15" x14ac:dyDescent="0.2">
      <c r="A40" s="67"/>
      <c r="B40" s="68"/>
      <c r="C40" s="68"/>
      <c r="D40" s="66"/>
      <c r="E40" s="66" t="s">
        <v>386</v>
      </c>
      <c r="F40" s="69"/>
      <c r="G40" s="69"/>
      <c r="H40" s="69"/>
      <c r="I40" s="69"/>
      <c r="J40" s="69"/>
      <c r="K40" s="69"/>
      <c r="L40" s="69"/>
      <c r="M40" s="72"/>
    </row>
    <row r="41" spans="1:15" x14ac:dyDescent="0.2">
      <c r="A41" s="67" t="s">
        <v>152</v>
      </c>
      <c r="B41" s="68">
        <v>8</v>
      </c>
      <c r="C41" s="68">
        <v>1</v>
      </c>
      <c r="D41" s="66" t="s">
        <v>153</v>
      </c>
      <c r="E41" s="66" t="s">
        <v>408</v>
      </c>
      <c r="F41" s="69">
        <v>1.1111111E-2</v>
      </c>
      <c r="G41" s="69">
        <v>1.1554398E-2</v>
      </c>
      <c r="H41" s="69">
        <v>1.1344907E-2</v>
      </c>
      <c r="I41" s="69"/>
      <c r="J41" s="69"/>
      <c r="K41" s="69"/>
      <c r="L41" s="69">
        <v>3.4010417000000001E-2</v>
      </c>
      <c r="M41" s="38">
        <v>500</v>
      </c>
      <c r="N41" s="31">
        <v>1</v>
      </c>
      <c r="O41" s="68">
        <f t="shared" si="0"/>
        <v>500</v>
      </c>
    </row>
    <row r="42" spans="1:15" x14ac:dyDescent="0.2">
      <c r="A42" s="67" t="s">
        <v>152</v>
      </c>
      <c r="B42" s="68">
        <v>6</v>
      </c>
      <c r="C42" s="68">
        <v>2</v>
      </c>
      <c r="D42" s="66" t="s">
        <v>154</v>
      </c>
      <c r="E42" s="66" t="s">
        <v>97</v>
      </c>
      <c r="F42" s="69">
        <v>1.1297454E-2</v>
      </c>
      <c r="G42" s="69">
        <v>1.2445602E-2</v>
      </c>
      <c r="H42" s="69">
        <v>1.2248843000000001E-2</v>
      </c>
      <c r="I42" s="69"/>
      <c r="J42" s="69"/>
      <c r="K42" s="69"/>
      <c r="L42" s="69">
        <v>3.5991898000000001E-2</v>
      </c>
      <c r="M42" s="34">
        <v>450</v>
      </c>
      <c r="N42" s="31">
        <v>1</v>
      </c>
      <c r="O42" s="68">
        <f t="shared" si="0"/>
        <v>450</v>
      </c>
    </row>
    <row r="43" spans="1:15" x14ac:dyDescent="0.2">
      <c r="A43" s="67" t="s">
        <v>152</v>
      </c>
      <c r="B43" s="68">
        <v>9</v>
      </c>
      <c r="C43" s="68">
        <v>3</v>
      </c>
      <c r="D43" s="66" t="s">
        <v>155</v>
      </c>
      <c r="E43" s="66" t="s">
        <v>102</v>
      </c>
      <c r="F43" s="69">
        <v>1.1783564999999999E-2</v>
      </c>
      <c r="G43" s="69">
        <v>1.2398147999999999E-2</v>
      </c>
      <c r="H43" s="69">
        <v>1.1821758999999999E-2</v>
      </c>
      <c r="I43" s="69"/>
      <c r="J43" s="69"/>
      <c r="K43" s="69"/>
      <c r="L43" s="69">
        <v>3.6003472000000002E-2</v>
      </c>
      <c r="M43" s="34">
        <v>420</v>
      </c>
      <c r="N43" s="31">
        <v>1</v>
      </c>
      <c r="O43" s="68">
        <f t="shared" si="0"/>
        <v>420</v>
      </c>
    </row>
    <row r="44" spans="1:15" x14ac:dyDescent="0.2">
      <c r="A44" s="67" t="s">
        <v>152</v>
      </c>
      <c r="B44" s="68">
        <v>3</v>
      </c>
      <c r="C44" s="68">
        <v>4</v>
      </c>
      <c r="D44" s="66" t="s">
        <v>156</v>
      </c>
      <c r="E44" s="66" t="s">
        <v>103</v>
      </c>
      <c r="F44" s="69">
        <v>1.2611111E-2</v>
      </c>
      <c r="G44" s="69">
        <v>1.3226852000000001E-2</v>
      </c>
      <c r="H44" s="69">
        <v>1.3571758999999999E-2</v>
      </c>
      <c r="I44" s="69"/>
      <c r="J44" s="69"/>
      <c r="K44" s="69"/>
      <c r="L44" s="69">
        <v>3.9409722000000001E-2</v>
      </c>
      <c r="M44" s="34">
        <v>400</v>
      </c>
      <c r="N44" s="31">
        <v>1</v>
      </c>
      <c r="O44" s="68">
        <f t="shared" si="0"/>
        <v>400</v>
      </c>
    </row>
    <row r="45" spans="1:15" x14ac:dyDescent="0.2">
      <c r="A45" s="67" t="s">
        <v>152</v>
      </c>
      <c r="B45" s="68">
        <v>4</v>
      </c>
      <c r="C45" s="68">
        <v>5</v>
      </c>
      <c r="D45" s="66" t="s">
        <v>157</v>
      </c>
      <c r="E45" s="66" t="s">
        <v>112</v>
      </c>
      <c r="F45" s="69">
        <v>1.3518519E-2</v>
      </c>
      <c r="G45" s="69">
        <v>1.4193287000000001E-2</v>
      </c>
      <c r="H45" s="69">
        <v>1.4557870000000001E-2</v>
      </c>
      <c r="I45" s="69"/>
      <c r="J45" s="69"/>
      <c r="K45" s="69"/>
      <c r="L45" s="69">
        <v>4.2269675999999999E-2</v>
      </c>
      <c r="M45" s="34">
        <v>390</v>
      </c>
      <c r="N45" s="31">
        <v>1</v>
      </c>
      <c r="O45" s="68">
        <f t="shared" si="0"/>
        <v>390</v>
      </c>
    </row>
    <row r="46" spans="1:15" x14ac:dyDescent="0.2">
      <c r="A46" s="67" t="s">
        <v>152</v>
      </c>
      <c r="B46" s="68">
        <v>1</v>
      </c>
      <c r="C46" s="68">
        <v>6</v>
      </c>
      <c r="D46" s="66" t="s">
        <v>158</v>
      </c>
      <c r="E46" s="66" t="s">
        <v>409</v>
      </c>
      <c r="F46" s="69">
        <v>1.0856480999999999E-2</v>
      </c>
      <c r="G46" s="69">
        <v>1.7578704000000001E-2</v>
      </c>
      <c r="H46" s="69"/>
      <c r="I46" s="69"/>
      <c r="J46" s="69"/>
      <c r="K46" s="69"/>
      <c r="L46" s="69">
        <v>2.8435185000000002E-2</v>
      </c>
      <c r="M46" s="34">
        <v>380</v>
      </c>
      <c r="N46" s="31">
        <v>1</v>
      </c>
      <c r="O46" s="68">
        <f t="shared" si="0"/>
        <v>380</v>
      </c>
    </row>
    <row r="47" spans="1:15" x14ac:dyDescent="0.2">
      <c r="A47" s="67" t="s">
        <v>152</v>
      </c>
      <c r="B47" s="68">
        <v>2</v>
      </c>
      <c r="C47" s="68">
        <v>7</v>
      </c>
      <c r="D47" s="66" t="s">
        <v>159</v>
      </c>
      <c r="E47" s="66" t="s">
        <v>410</v>
      </c>
      <c r="F47" s="69">
        <v>1.6184028E-2</v>
      </c>
      <c r="G47" s="69">
        <v>1.7859954000000001E-2</v>
      </c>
      <c r="H47" s="69"/>
      <c r="I47" s="69"/>
      <c r="J47" s="69"/>
      <c r="K47" s="69"/>
      <c r="L47" s="69">
        <v>3.4043981000000001E-2</v>
      </c>
      <c r="M47" s="34">
        <v>370</v>
      </c>
      <c r="N47" s="31">
        <v>1</v>
      </c>
      <c r="O47" s="68">
        <f t="shared" si="0"/>
        <v>370</v>
      </c>
    </row>
    <row r="48" spans="1:15" x14ac:dyDescent="0.2">
      <c r="A48" s="67"/>
      <c r="B48" s="68"/>
      <c r="C48" s="68"/>
      <c r="D48" s="66"/>
      <c r="E48" s="66" t="s">
        <v>386</v>
      </c>
      <c r="F48" s="69"/>
      <c r="G48" s="69"/>
      <c r="H48" s="69"/>
      <c r="I48" s="69"/>
      <c r="J48" s="69"/>
      <c r="K48" s="69"/>
      <c r="L48" s="69"/>
      <c r="M48" s="72"/>
    </row>
    <row r="49" spans="1:15" x14ac:dyDescent="0.2">
      <c r="A49" s="67" t="s">
        <v>160</v>
      </c>
      <c r="B49" s="68">
        <v>10</v>
      </c>
      <c r="C49" s="68">
        <v>1</v>
      </c>
      <c r="D49" s="66" t="s">
        <v>161</v>
      </c>
      <c r="E49" s="66" t="s">
        <v>94</v>
      </c>
      <c r="F49" s="69">
        <v>1.2642361E-2</v>
      </c>
      <c r="G49" s="69">
        <v>1.3002315E-2</v>
      </c>
      <c r="H49" s="69">
        <v>1.3008102000000001E-2</v>
      </c>
      <c r="I49" s="69"/>
      <c r="J49" s="69"/>
      <c r="K49" s="69"/>
      <c r="L49" s="69">
        <v>3.8652777999999999E-2</v>
      </c>
      <c r="M49" s="38">
        <v>500</v>
      </c>
      <c r="N49" s="31">
        <v>1</v>
      </c>
      <c r="O49" s="68">
        <f t="shared" si="0"/>
        <v>500</v>
      </c>
    </row>
    <row r="50" spans="1:15" x14ac:dyDescent="0.2">
      <c r="A50" s="67" t="s">
        <v>160</v>
      </c>
      <c r="B50" s="68">
        <v>7</v>
      </c>
      <c r="C50" s="68">
        <v>2</v>
      </c>
      <c r="D50" s="66" t="s">
        <v>162</v>
      </c>
      <c r="E50" s="66" t="s">
        <v>93</v>
      </c>
      <c r="F50" s="69">
        <v>1.4004630000000001E-2</v>
      </c>
      <c r="G50" s="69">
        <v>1.3594907E-2</v>
      </c>
      <c r="H50" s="69">
        <v>1.3664351999999999E-2</v>
      </c>
      <c r="I50" s="69"/>
      <c r="J50" s="69"/>
      <c r="K50" s="69"/>
      <c r="L50" s="69">
        <v>4.1263888999999998E-2</v>
      </c>
      <c r="M50" s="34">
        <v>450</v>
      </c>
      <c r="N50" s="31">
        <v>1</v>
      </c>
      <c r="O50" s="68">
        <f t="shared" si="0"/>
        <v>450</v>
      </c>
    </row>
    <row r="51" spans="1:15" x14ac:dyDescent="0.2">
      <c r="A51" s="67" t="s">
        <v>160</v>
      </c>
      <c r="B51" s="68">
        <v>5</v>
      </c>
      <c r="C51" s="68">
        <v>3</v>
      </c>
      <c r="D51" s="66" t="s">
        <v>163</v>
      </c>
      <c r="E51" s="66" t="s">
        <v>383</v>
      </c>
      <c r="F51" s="69">
        <v>1.7635417E-2</v>
      </c>
      <c r="G51" s="69">
        <v>1.8143519E-2</v>
      </c>
      <c r="H51" s="69"/>
      <c r="I51" s="69"/>
      <c r="J51" s="69"/>
      <c r="K51" s="69"/>
      <c r="L51" s="69">
        <v>3.5778934999999998E-2</v>
      </c>
      <c r="M51" s="34">
        <v>420</v>
      </c>
      <c r="N51" s="31">
        <v>1</v>
      </c>
      <c r="O51" s="68">
        <f t="shared" si="0"/>
        <v>420</v>
      </c>
    </row>
    <row r="52" spans="1:15" x14ac:dyDescent="0.2">
      <c r="A52" s="67"/>
      <c r="B52" s="68"/>
      <c r="C52" s="68"/>
      <c r="D52" s="66"/>
      <c r="E52" s="66" t="s">
        <v>386</v>
      </c>
      <c r="F52" s="69"/>
      <c r="G52" s="69"/>
      <c r="H52" s="69"/>
      <c r="I52" s="69"/>
      <c r="J52" s="69"/>
      <c r="K52" s="69"/>
      <c r="L52" s="69"/>
      <c r="M52" s="72"/>
    </row>
    <row r="53" spans="1:15" x14ac:dyDescent="0.2">
      <c r="A53" s="67" t="s">
        <v>164</v>
      </c>
      <c r="B53" s="68">
        <v>102</v>
      </c>
      <c r="C53" s="68">
        <v>1</v>
      </c>
      <c r="D53" s="66" t="s">
        <v>165</v>
      </c>
      <c r="E53" s="66" t="s">
        <v>58</v>
      </c>
      <c r="F53" s="69">
        <v>1.0359953999999999E-2</v>
      </c>
      <c r="G53" s="69">
        <v>1.0694444000000001E-2</v>
      </c>
      <c r="H53" s="69">
        <v>1.0759259E-2</v>
      </c>
      <c r="I53" s="69">
        <v>1.0519676E-2</v>
      </c>
      <c r="J53" s="69"/>
      <c r="K53" s="69"/>
      <c r="L53" s="69">
        <v>4.2333333000000001E-2</v>
      </c>
      <c r="M53" s="38">
        <v>500</v>
      </c>
      <c r="N53" s="31">
        <v>1</v>
      </c>
      <c r="O53" s="68">
        <f t="shared" si="0"/>
        <v>500</v>
      </c>
    </row>
    <row r="54" spans="1:15" x14ac:dyDescent="0.2">
      <c r="A54" s="67" t="s">
        <v>164</v>
      </c>
      <c r="B54" s="68">
        <v>106</v>
      </c>
      <c r="C54" s="68">
        <v>2</v>
      </c>
      <c r="D54" s="66" t="s">
        <v>166</v>
      </c>
      <c r="E54" s="66" t="s">
        <v>34</v>
      </c>
      <c r="F54" s="69">
        <v>1.0366897999999999E-2</v>
      </c>
      <c r="G54" s="69">
        <v>1.0694444000000001E-2</v>
      </c>
      <c r="H54" s="69">
        <v>1.0743056000000001E-2</v>
      </c>
      <c r="I54" s="69">
        <v>1.0751157000000001E-2</v>
      </c>
      <c r="J54" s="69"/>
      <c r="K54" s="69"/>
      <c r="L54" s="69">
        <v>4.2555556000000001E-2</v>
      </c>
      <c r="M54" s="34">
        <v>450</v>
      </c>
      <c r="N54" s="31">
        <v>1</v>
      </c>
      <c r="O54" s="68">
        <f t="shared" si="0"/>
        <v>450</v>
      </c>
    </row>
    <row r="55" spans="1:15" x14ac:dyDescent="0.2">
      <c r="A55" s="67" t="s">
        <v>164</v>
      </c>
      <c r="B55" s="68">
        <v>105</v>
      </c>
      <c r="C55" s="68">
        <v>3</v>
      </c>
      <c r="D55" s="66" t="s">
        <v>167</v>
      </c>
      <c r="E55" s="66" t="s">
        <v>59</v>
      </c>
      <c r="F55" s="69">
        <v>1.0865741E-2</v>
      </c>
      <c r="G55" s="69">
        <v>1.1273148E-2</v>
      </c>
      <c r="H55" s="69">
        <v>1.1673611E-2</v>
      </c>
      <c r="I55" s="69">
        <v>1.1663194E-2</v>
      </c>
      <c r="J55" s="69"/>
      <c r="K55" s="69"/>
      <c r="L55" s="69">
        <v>4.5475693999999997E-2</v>
      </c>
      <c r="M55" s="34">
        <v>420</v>
      </c>
      <c r="N55" s="31">
        <v>1</v>
      </c>
      <c r="O55" s="68">
        <f t="shared" si="0"/>
        <v>420</v>
      </c>
    </row>
    <row r="56" spans="1:15" x14ac:dyDescent="0.2">
      <c r="A56" s="67" t="s">
        <v>164</v>
      </c>
      <c r="B56" s="68">
        <v>109</v>
      </c>
      <c r="C56" s="68">
        <v>4</v>
      </c>
      <c r="D56" s="66" t="s">
        <v>168</v>
      </c>
      <c r="E56" s="66" t="s">
        <v>411</v>
      </c>
      <c r="F56" s="69">
        <v>1.1122685E-2</v>
      </c>
      <c r="G56" s="69">
        <v>1.1811343E-2</v>
      </c>
      <c r="H56" s="69">
        <v>1.1780093E-2</v>
      </c>
      <c r="I56" s="69">
        <v>1.1311343E-2</v>
      </c>
      <c r="J56" s="69"/>
      <c r="K56" s="69"/>
      <c r="L56" s="69">
        <v>4.6025463000000003E-2</v>
      </c>
      <c r="M56" s="34">
        <v>400</v>
      </c>
      <c r="N56" s="31">
        <v>1</v>
      </c>
      <c r="O56" s="68">
        <f t="shared" si="0"/>
        <v>400</v>
      </c>
    </row>
    <row r="57" spans="1:15" x14ac:dyDescent="0.2">
      <c r="A57" s="67" t="s">
        <v>164</v>
      </c>
      <c r="B57" s="68">
        <v>103</v>
      </c>
      <c r="C57" s="68">
        <v>5</v>
      </c>
      <c r="D57" s="66" t="s">
        <v>169</v>
      </c>
      <c r="E57" s="66" t="s">
        <v>52</v>
      </c>
      <c r="F57" s="69">
        <v>1.1126156999999999E-2</v>
      </c>
      <c r="G57" s="69">
        <v>1.2231481000000001E-2</v>
      </c>
      <c r="H57" s="69">
        <v>1.2020833E-2</v>
      </c>
      <c r="I57" s="69">
        <v>1.1646991000000001E-2</v>
      </c>
      <c r="J57" s="69"/>
      <c r="K57" s="69"/>
      <c r="L57" s="69">
        <v>4.7025463000000003E-2</v>
      </c>
      <c r="M57" s="34">
        <v>390</v>
      </c>
      <c r="N57" s="31">
        <v>1</v>
      </c>
      <c r="O57" s="68">
        <f t="shared" si="0"/>
        <v>390</v>
      </c>
    </row>
    <row r="58" spans="1:15" x14ac:dyDescent="0.2">
      <c r="A58" s="67" t="s">
        <v>164</v>
      </c>
      <c r="B58" s="68">
        <v>104</v>
      </c>
      <c r="C58" s="68">
        <v>6</v>
      </c>
      <c r="D58" s="66" t="s">
        <v>170</v>
      </c>
      <c r="E58" s="66" t="s">
        <v>412</v>
      </c>
      <c r="F58" s="69">
        <v>1.1881944E-2</v>
      </c>
      <c r="G58" s="69">
        <v>1.2472222E-2</v>
      </c>
      <c r="H58" s="69">
        <v>1.2349537000000001E-2</v>
      </c>
      <c r="I58" s="69">
        <v>1.4056713E-2</v>
      </c>
      <c r="J58" s="69"/>
      <c r="K58" s="69"/>
      <c r="L58" s="69">
        <v>5.0760417000000002E-2</v>
      </c>
      <c r="M58" s="34">
        <v>380</v>
      </c>
      <c r="N58" s="31">
        <v>1</v>
      </c>
      <c r="O58" s="68">
        <f t="shared" si="0"/>
        <v>380</v>
      </c>
    </row>
    <row r="59" spans="1:15" x14ac:dyDescent="0.2">
      <c r="A59" s="67" t="s">
        <v>164</v>
      </c>
      <c r="B59" s="68">
        <v>101</v>
      </c>
      <c r="C59" s="68">
        <v>7</v>
      </c>
      <c r="D59" s="66" t="s">
        <v>171</v>
      </c>
      <c r="E59" s="66" t="s">
        <v>413</v>
      </c>
      <c r="F59" s="69">
        <v>1.1826389E-2</v>
      </c>
      <c r="G59" s="69">
        <v>1.3146991E-2</v>
      </c>
      <c r="H59" s="69">
        <v>1.3370369999999999E-2</v>
      </c>
      <c r="I59" s="69">
        <v>1.3336806E-2</v>
      </c>
      <c r="J59" s="69"/>
      <c r="K59" s="69"/>
      <c r="L59" s="69">
        <v>5.1680556000000002E-2</v>
      </c>
      <c r="M59" s="34">
        <v>370</v>
      </c>
      <c r="N59" s="31">
        <v>1</v>
      </c>
      <c r="O59" s="68">
        <f t="shared" si="0"/>
        <v>370</v>
      </c>
    </row>
    <row r="60" spans="1:15" x14ac:dyDescent="0.2">
      <c r="A60" s="67" t="s">
        <v>164</v>
      </c>
      <c r="B60" s="68">
        <v>108</v>
      </c>
      <c r="C60" s="68">
        <v>8</v>
      </c>
      <c r="D60" s="66" t="s">
        <v>172</v>
      </c>
      <c r="E60" s="66" t="s">
        <v>414</v>
      </c>
      <c r="F60" s="69">
        <v>1.1712963E-2</v>
      </c>
      <c r="G60" s="69">
        <v>1.1959490999999999E-2</v>
      </c>
      <c r="H60" s="69">
        <v>1.3087962999999999E-2</v>
      </c>
      <c r="I60" s="69"/>
      <c r="J60" s="69"/>
      <c r="K60" s="69"/>
      <c r="L60" s="69">
        <v>3.6760416999999997E-2</v>
      </c>
      <c r="M60" s="34">
        <v>360</v>
      </c>
      <c r="N60" s="31">
        <v>1</v>
      </c>
      <c r="O60" s="68">
        <f t="shared" si="0"/>
        <v>360</v>
      </c>
    </row>
    <row r="61" spans="1:15" x14ac:dyDescent="0.2">
      <c r="A61" s="67"/>
      <c r="B61" s="68"/>
      <c r="C61" s="68"/>
      <c r="D61" s="66"/>
      <c r="E61" s="66" t="s">
        <v>386</v>
      </c>
      <c r="F61" s="69"/>
      <c r="G61" s="69"/>
      <c r="H61" s="69"/>
      <c r="I61" s="69"/>
      <c r="J61" s="69"/>
      <c r="K61" s="69"/>
      <c r="L61" s="69"/>
      <c r="M61" s="72"/>
    </row>
    <row r="62" spans="1:15" x14ac:dyDescent="0.2">
      <c r="A62" s="67" t="s">
        <v>173</v>
      </c>
      <c r="B62" s="68">
        <v>107</v>
      </c>
      <c r="C62" s="68">
        <v>1</v>
      </c>
      <c r="D62" s="66" t="s">
        <v>174</v>
      </c>
      <c r="E62" s="66" t="s">
        <v>92</v>
      </c>
      <c r="F62" s="69">
        <v>1.3431713E-2</v>
      </c>
      <c r="G62" s="69">
        <v>1.359838E-2</v>
      </c>
      <c r="H62" s="69">
        <v>1.3603008999999999E-2</v>
      </c>
      <c r="I62" s="69">
        <v>1.3512731E-2</v>
      </c>
      <c r="J62" s="69"/>
      <c r="K62" s="69"/>
      <c r="L62" s="69">
        <v>5.4145832999999997E-2</v>
      </c>
      <c r="M62" s="38">
        <v>500</v>
      </c>
      <c r="N62" s="31">
        <v>1</v>
      </c>
      <c r="O62" s="68">
        <f t="shared" si="0"/>
        <v>500</v>
      </c>
    </row>
    <row r="63" spans="1:15" x14ac:dyDescent="0.2">
      <c r="A63" s="67"/>
      <c r="B63" s="68"/>
      <c r="C63" s="68"/>
      <c r="D63" s="66"/>
      <c r="E63" s="66" t="s">
        <v>386</v>
      </c>
      <c r="F63" s="69"/>
      <c r="G63" s="69"/>
      <c r="H63" s="69"/>
      <c r="I63" s="69"/>
      <c r="J63" s="69"/>
      <c r="K63" s="69"/>
      <c r="L63" s="69"/>
      <c r="M63" s="72"/>
      <c r="N63" s="69"/>
    </row>
    <row r="64" spans="1:15" x14ac:dyDescent="0.2">
      <c r="A64" s="67" t="s">
        <v>25</v>
      </c>
      <c r="B64" s="68">
        <v>309</v>
      </c>
      <c r="C64" s="68">
        <v>1</v>
      </c>
      <c r="D64" s="66" t="s">
        <v>175</v>
      </c>
      <c r="E64" s="66" t="s">
        <v>82</v>
      </c>
      <c r="F64" s="69">
        <v>9.2002309999999997E-3</v>
      </c>
      <c r="G64" s="69">
        <v>9.6886569999999998E-3</v>
      </c>
      <c r="H64" s="69">
        <v>9.9664349999999992E-3</v>
      </c>
      <c r="I64" s="69">
        <v>9.8101850000000008E-3</v>
      </c>
      <c r="J64" s="69">
        <v>9.9432870000000003E-3</v>
      </c>
      <c r="K64" s="69">
        <v>9.8611110000000005E-3</v>
      </c>
      <c r="L64" s="69">
        <v>5.8469907000000002E-2</v>
      </c>
      <c r="M64" s="38">
        <v>500</v>
      </c>
      <c r="N64" s="31">
        <v>1</v>
      </c>
      <c r="O64" s="68">
        <f t="shared" si="0"/>
        <v>500</v>
      </c>
    </row>
    <row r="65" spans="1:15" x14ac:dyDescent="0.2">
      <c r="A65" s="67" t="s">
        <v>25</v>
      </c>
      <c r="B65" s="68">
        <v>320</v>
      </c>
      <c r="C65" s="68">
        <v>2</v>
      </c>
      <c r="D65" s="66" t="s">
        <v>176</v>
      </c>
      <c r="E65" s="66" t="s">
        <v>81</v>
      </c>
      <c r="F65" s="69">
        <v>9.6261569999999998E-3</v>
      </c>
      <c r="G65" s="69">
        <v>9.8587959999999995E-3</v>
      </c>
      <c r="H65" s="69">
        <v>1.0077546E-2</v>
      </c>
      <c r="I65" s="69">
        <v>1.0101852E-2</v>
      </c>
      <c r="J65" s="69">
        <v>9.9768519999999996E-3</v>
      </c>
      <c r="K65" s="69">
        <v>1.0001157E-2</v>
      </c>
      <c r="L65" s="69">
        <v>5.9642360999999998E-2</v>
      </c>
      <c r="M65" s="34">
        <v>450</v>
      </c>
      <c r="N65" s="31">
        <v>1</v>
      </c>
      <c r="O65" s="68">
        <f t="shared" si="0"/>
        <v>450</v>
      </c>
    </row>
    <row r="66" spans="1:15" x14ac:dyDescent="0.2">
      <c r="A66" s="67" t="s">
        <v>25</v>
      </c>
      <c r="B66" s="68">
        <v>315</v>
      </c>
      <c r="C66" s="68">
        <v>3</v>
      </c>
      <c r="D66" s="66" t="s">
        <v>177</v>
      </c>
      <c r="E66" s="66" t="s">
        <v>415</v>
      </c>
      <c r="F66" s="69">
        <v>9.6643519999999993E-3</v>
      </c>
      <c r="G66" s="69">
        <v>9.8657410000000008E-3</v>
      </c>
      <c r="H66" s="69">
        <v>1.0193287000000001E-2</v>
      </c>
      <c r="I66" s="69">
        <v>9.9467589999999995E-3</v>
      </c>
      <c r="J66" s="69">
        <v>9.9814810000000004E-3</v>
      </c>
      <c r="K66" s="69">
        <v>1.0445602E-2</v>
      </c>
      <c r="L66" s="69">
        <v>6.0097221999999999E-2</v>
      </c>
      <c r="M66" s="34">
        <v>420</v>
      </c>
      <c r="N66" s="31">
        <v>1</v>
      </c>
      <c r="O66" s="68">
        <f t="shared" si="0"/>
        <v>420</v>
      </c>
    </row>
    <row r="67" spans="1:15" x14ac:dyDescent="0.2">
      <c r="A67" s="67" t="s">
        <v>25</v>
      </c>
      <c r="B67" s="68">
        <v>314</v>
      </c>
      <c r="C67" s="68">
        <v>4</v>
      </c>
      <c r="D67" s="66" t="s">
        <v>178</v>
      </c>
      <c r="E67" s="66" t="s">
        <v>416</v>
      </c>
      <c r="F67" s="69">
        <v>9.8738430000000002E-3</v>
      </c>
      <c r="G67" s="69">
        <v>1.0243056E-2</v>
      </c>
      <c r="H67" s="69">
        <v>1.0437500000000001E-2</v>
      </c>
      <c r="I67" s="69">
        <v>1.0947917E-2</v>
      </c>
      <c r="J67" s="66">
        <v>1.0232639E-2</v>
      </c>
      <c r="K67" s="69">
        <v>1.0412037000000001E-2</v>
      </c>
      <c r="L67" s="66">
        <v>6.2146990999999999E-2</v>
      </c>
      <c r="M67" s="34">
        <v>400</v>
      </c>
      <c r="N67" s="31">
        <v>1</v>
      </c>
      <c r="O67" s="68">
        <f t="shared" si="0"/>
        <v>400</v>
      </c>
    </row>
    <row r="68" spans="1:15" x14ac:dyDescent="0.2">
      <c r="A68" s="67" t="s">
        <v>25</v>
      </c>
      <c r="B68" s="68">
        <v>352</v>
      </c>
      <c r="C68" s="68">
        <v>5</v>
      </c>
      <c r="D68" s="66" t="s">
        <v>179</v>
      </c>
      <c r="E68" s="66" t="s">
        <v>417</v>
      </c>
      <c r="F68" s="69">
        <v>9.3900460000000009E-3</v>
      </c>
      <c r="G68" s="69">
        <v>1.0101852E-2</v>
      </c>
      <c r="H68" s="69">
        <v>1.0258102E-2</v>
      </c>
      <c r="I68" s="69">
        <v>1.0075231E-2</v>
      </c>
      <c r="J68" s="69">
        <v>1.0828704E-2</v>
      </c>
      <c r="K68" s="69">
        <v>1.1690972000000001E-2</v>
      </c>
      <c r="L68" s="69">
        <v>6.2344906999999998E-2</v>
      </c>
      <c r="M68" s="34">
        <v>390</v>
      </c>
      <c r="N68" s="31">
        <v>1</v>
      </c>
      <c r="O68" s="68">
        <f t="shared" ref="O68:O129" si="1">M68*N68</f>
        <v>390</v>
      </c>
    </row>
    <row r="69" spans="1:15" x14ac:dyDescent="0.2">
      <c r="A69" s="67" t="s">
        <v>25</v>
      </c>
      <c r="B69" s="68">
        <v>319</v>
      </c>
      <c r="C69" s="68">
        <v>6</v>
      </c>
      <c r="D69" s="66" t="s">
        <v>180</v>
      </c>
      <c r="E69" s="66" t="s">
        <v>418</v>
      </c>
      <c r="F69" s="69">
        <v>1.0496528E-2</v>
      </c>
      <c r="G69" s="69">
        <v>1.0614583E-2</v>
      </c>
      <c r="H69" s="69">
        <v>1.0655092999999999E-2</v>
      </c>
      <c r="I69" s="69">
        <v>1.0943286999999999E-2</v>
      </c>
      <c r="J69" s="69">
        <v>1.109838E-2</v>
      </c>
      <c r="K69" s="69">
        <v>1.1172454E-2</v>
      </c>
      <c r="L69" s="69">
        <v>6.4980324000000006E-2</v>
      </c>
      <c r="M69" s="34">
        <v>380</v>
      </c>
      <c r="N69" s="31">
        <v>1</v>
      </c>
      <c r="O69" s="68">
        <f t="shared" si="1"/>
        <v>380</v>
      </c>
    </row>
    <row r="70" spans="1:15" x14ac:dyDescent="0.2">
      <c r="A70" s="67" t="s">
        <v>25</v>
      </c>
      <c r="B70" s="68">
        <v>318</v>
      </c>
      <c r="C70" s="68">
        <v>7</v>
      </c>
      <c r="D70" s="66" t="s">
        <v>181</v>
      </c>
      <c r="E70" s="66" t="s">
        <v>33</v>
      </c>
      <c r="F70" s="69">
        <v>1.0646991E-2</v>
      </c>
      <c r="G70" s="69">
        <v>1.0756943999999999E-2</v>
      </c>
      <c r="H70" s="69">
        <v>1.1081018999999999E-2</v>
      </c>
      <c r="I70" s="69">
        <v>1.1114583000000001E-2</v>
      </c>
      <c r="J70" s="69">
        <v>1.0944443999999999E-2</v>
      </c>
      <c r="K70" s="69">
        <v>1.0834491E-2</v>
      </c>
      <c r="L70" s="69">
        <v>6.5378472000000007E-2</v>
      </c>
      <c r="M70" s="34">
        <v>370</v>
      </c>
      <c r="N70" s="31">
        <v>1</v>
      </c>
      <c r="O70" s="68">
        <f t="shared" si="1"/>
        <v>370</v>
      </c>
    </row>
    <row r="71" spans="1:15" x14ac:dyDescent="0.2">
      <c r="A71" s="67" t="s">
        <v>25</v>
      </c>
      <c r="B71" s="68">
        <v>304</v>
      </c>
      <c r="C71" s="68">
        <v>8</v>
      </c>
      <c r="D71" s="66" t="s">
        <v>182</v>
      </c>
      <c r="E71" s="66" t="s">
        <v>76</v>
      </c>
      <c r="F71" s="69">
        <v>1.0285880000000001E-2</v>
      </c>
      <c r="G71" s="69">
        <v>1.0748842999999999E-2</v>
      </c>
      <c r="H71" s="69">
        <v>1.2613426E-2</v>
      </c>
      <c r="I71" s="69">
        <v>1.0460647999999999E-2</v>
      </c>
      <c r="J71" s="66">
        <v>1.0914352E-2</v>
      </c>
      <c r="K71" s="69">
        <v>1.0749999999999999E-2</v>
      </c>
      <c r="L71" s="66">
        <v>6.5773148000000003E-2</v>
      </c>
      <c r="M71" s="34">
        <v>360</v>
      </c>
      <c r="N71" s="31">
        <v>1</v>
      </c>
      <c r="O71" s="68">
        <f t="shared" si="1"/>
        <v>360</v>
      </c>
    </row>
    <row r="72" spans="1:15" x14ac:dyDescent="0.2">
      <c r="A72" s="67" t="s">
        <v>25</v>
      </c>
      <c r="B72" s="68">
        <v>321</v>
      </c>
      <c r="C72" s="68">
        <v>9</v>
      </c>
      <c r="D72" s="66" t="s">
        <v>183</v>
      </c>
      <c r="E72" s="66" t="s">
        <v>419</v>
      </c>
      <c r="F72" s="69">
        <v>1.0518519E-2</v>
      </c>
      <c r="G72" s="69">
        <v>1.1178241E-2</v>
      </c>
      <c r="H72" s="69">
        <v>1.1328704E-2</v>
      </c>
      <c r="I72" s="69">
        <v>1.1146991E-2</v>
      </c>
      <c r="J72" s="69">
        <v>1.1517361E-2</v>
      </c>
      <c r="K72" s="69">
        <v>1.1430556E-2</v>
      </c>
      <c r="L72" s="69">
        <v>6.7120369999999999E-2</v>
      </c>
      <c r="M72" s="34">
        <v>350</v>
      </c>
      <c r="N72" s="31">
        <v>1</v>
      </c>
      <c r="O72" s="68">
        <f t="shared" si="1"/>
        <v>350</v>
      </c>
    </row>
    <row r="73" spans="1:15" x14ac:dyDescent="0.2">
      <c r="A73" s="67" t="s">
        <v>25</v>
      </c>
      <c r="B73" s="68">
        <v>351</v>
      </c>
      <c r="C73" s="68">
        <v>10</v>
      </c>
      <c r="D73" s="66" t="s">
        <v>184</v>
      </c>
      <c r="E73" s="66" t="s">
        <v>420</v>
      </c>
      <c r="F73" s="69">
        <v>1.0804398E-2</v>
      </c>
      <c r="G73" s="69">
        <v>1.1221065000000001E-2</v>
      </c>
      <c r="H73" s="69">
        <v>1.1479167E-2</v>
      </c>
      <c r="I73" s="69">
        <v>1.14375E-2</v>
      </c>
      <c r="J73" s="69">
        <v>1.1675926E-2</v>
      </c>
      <c r="K73" s="69">
        <v>1.1583332999999999E-2</v>
      </c>
      <c r="L73" s="69">
        <v>6.8201389000000001E-2</v>
      </c>
      <c r="M73" s="34">
        <v>340</v>
      </c>
      <c r="N73" s="31">
        <v>1</v>
      </c>
      <c r="O73" s="68">
        <f t="shared" si="1"/>
        <v>340</v>
      </c>
    </row>
    <row r="74" spans="1:15" x14ac:dyDescent="0.2">
      <c r="A74" s="67" t="s">
        <v>25</v>
      </c>
      <c r="B74" s="68">
        <v>324</v>
      </c>
      <c r="C74" s="68">
        <v>11</v>
      </c>
      <c r="D74" s="66" t="s">
        <v>185</v>
      </c>
      <c r="E74" s="66" t="s">
        <v>421</v>
      </c>
      <c r="F74" s="69">
        <v>9.1342590000000005E-3</v>
      </c>
      <c r="G74" s="69">
        <v>9.7037040000000005E-3</v>
      </c>
      <c r="H74" s="69">
        <v>1.0011574000000001E-2</v>
      </c>
      <c r="I74" s="69">
        <v>1.0208333E-2</v>
      </c>
      <c r="J74" s="69">
        <v>1.0585648E-2</v>
      </c>
      <c r="K74" s="69"/>
      <c r="L74" s="69">
        <v>4.9643518999999997E-2</v>
      </c>
      <c r="M74" s="34">
        <v>330</v>
      </c>
      <c r="N74" s="31">
        <v>1</v>
      </c>
      <c r="O74" s="68">
        <f t="shared" si="1"/>
        <v>330</v>
      </c>
    </row>
    <row r="75" spans="1:15" x14ac:dyDescent="0.2">
      <c r="A75" s="67" t="s">
        <v>25</v>
      </c>
      <c r="B75" s="68">
        <v>301</v>
      </c>
      <c r="C75" s="68">
        <v>12</v>
      </c>
      <c r="D75" s="66" t="s">
        <v>186</v>
      </c>
      <c r="E75" s="66" t="s">
        <v>35</v>
      </c>
      <c r="F75" s="69">
        <v>9.1296299999999997E-3</v>
      </c>
      <c r="G75" s="69">
        <v>9.9768519999999996E-3</v>
      </c>
      <c r="H75" s="69">
        <v>1.1528935000000001E-2</v>
      </c>
      <c r="I75" s="69">
        <v>1.0533565E-2</v>
      </c>
      <c r="J75" s="66">
        <v>8.4965279999999997E-3</v>
      </c>
      <c r="K75" s="69"/>
      <c r="L75" s="66">
        <v>4.9665508999999997E-2</v>
      </c>
      <c r="M75" s="34">
        <v>320</v>
      </c>
      <c r="N75" s="31">
        <v>1</v>
      </c>
      <c r="O75" s="68">
        <f t="shared" si="1"/>
        <v>320</v>
      </c>
    </row>
    <row r="76" spans="1:15" x14ac:dyDescent="0.2">
      <c r="A76" s="67" t="s">
        <v>25</v>
      </c>
      <c r="B76" s="68">
        <v>313</v>
      </c>
      <c r="C76" s="68">
        <v>13</v>
      </c>
      <c r="D76" s="66" t="s">
        <v>187</v>
      </c>
      <c r="E76" s="66" t="s">
        <v>83</v>
      </c>
      <c r="F76" s="69">
        <v>1.0643519000000001E-2</v>
      </c>
      <c r="G76" s="69">
        <v>1.1479167E-2</v>
      </c>
      <c r="H76" s="69">
        <v>1.1863426E-2</v>
      </c>
      <c r="I76" s="69">
        <v>1.2498843000000001E-2</v>
      </c>
      <c r="J76" s="69">
        <v>1.2131944E-2</v>
      </c>
      <c r="K76" s="69"/>
      <c r="L76" s="69">
        <v>5.8616898000000001E-2</v>
      </c>
      <c r="M76" s="34">
        <v>310</v>
      </c>
      <c r="N76" s="31">
        <v>1</v>
      </c>
      <c r="O76" s="68">
        <f t="shared" si="1"/>
        <v>310</v>
      </c>
    </row>
    <row r="77" spans="1:15" x14ac:dyDescent="0.2">
      <c r="A77" s="67" t="s">
        <v>25</v>
      </c>
      <c r="B77" s="68">
        <v>312</v>
      </c>
      <c r="C77" s="68">
        <v>14</v>
      </c>
      <c r="D77" s="66" t="s">
        <v>188</v>
      </c>
      <c r="E77" s="66" t="s">
        <v>422</v>
      </c>
      <c r="F77" s="69">
        <v>1.1390045999999999E-2</v>
      </c>
      <c r="G77" s="69">
        <v>1.1780093E-2</v>
      </c>
      <c r="H77" s="69">
        <v>1.1644676E-2</v>
      </c>
      <c r="I77" s="69">
        <v>1.2082176E-2</v>
      </c>
      <c r="J77" s="69">
        <v>1.2041667000000001E-2</v>
      </c>
      <c r="K77" s="69"/>
      <c r="L77" s="69">
        <v>5.8938656999999998E-2</v>
      </c>
      <c r="M77" s="34">
        <v>300</v>
      </c>
      <c r="N77" s="31">
        <v>1</v>
      </c>
      <c r="O77" s="68">
        <f t="shared" si="1"/>
        <v>300</v>
      </c>
    </row>
    <row r="78" spans="1:15" x14ac:dyDescent="0.2">
      <c r="A78" s="67" t="s">
        <v>25</v>
      </c>
      <c r="B78" s="68">
        <v>317</v>
      </c>
      <c r="C78" s="68">
        <v>15</v>
      </c>
      <c r="D78" s="66" t="s">
        <v>189</v>
      </c>
      <c r="E78" s="66" t="s">
        <v>423</v>
      </c>
      <c r="F78" s="69">
        <v>1.140625E-2</v>
      </c>
      <c r="G78" s="69">
        <v>1.1857639E-2</v>
      </c>
      <c r="H78" s="69">
        <v>1.2033565E-2</v>
      </c>
      <c r="I78" s="69">
        <v>1.2327546E-2</v>
      </c>
      <c r="J78" s="69">
        <v>1.2348380000000001E-2</v>
      </c>
      <c r="K78" s="69"/>
      <c r="L78" s="69">
        <v>5.997338E-2</v>
      </c>
      <c r="M78" s="34">
        <v>290</v>
      </c>
      <c r="N78" s="31">
        <v>1</v>
      </c>
      <c r="O78" s="68">
        <f t="shared" si="1"/>
        <v>290</v>
      </c>
    </row>
    <row r="79" spans="1:15" x14ac:dyDescent="0.2">
      <c r="A79" s="67" t="s">
        <v>25</v>
      </c>
      <c r="B79" s="68">
        <v>316</v>
      </c>
      <c r="C79" s="68">
        <v>16</v>
      </c>
      <c r="D79" s="66" t="s">
        <v>190</v>
      </c>
      <c r="E79" s="66" t="s">
        <v>44</v>
      </c>
      <c r="F79" s="69">
        <v>1.2425926E-2</v>
      </c>
      <c r="G79" s="69">
        <v>1.3328704E-2</v>
      </c>
      <c r="H79" s="69">
        <v>1.3633101999999999E-2</v>
      </c>
      <c r="I79" s="69">
        <v>1.3439815000000001E-2</v>
      </c>
      <c r="J79" s="66">
        <v>1.4142361000000001E-2</v>
      </c>
      <c r="K79" s="69"/>
      <c r="L79" s="66">
        <v>6.6969906999999995E-2</v>
      </c>
      <c r="M79" s="34">
        <v>280</v>
      </c>
      <c r="N79" s="31">
        <v>1</v>
      </c>
      <c r="O79" s="68">
        <f t="shared" si="1"/>
        <v>280</v>
      </c>
    </row>
    <row r="80" spans="1:15" x14ac:dyDescent="0.2">
      <c r="A80" s="67" t="s">
        <v>25</v>
      </c>
      <c r="B80" s="68">
        <v>302</v>
      </c>
      <c r="C80" s="68">
        <v>17</v>
      </c>
      <c r="D80" s="66" t="s">
        <v>191</v>
      </c>
      <c r="E80" s="66" t="s">
        <v>108</v>
      </c>
      <c r="F80" s="69">
        <v>1.0804398E-2</v>
      </c>
      <c r="G80" s="69">
        <v>1.1631944E-2</v>
      </c>
      <c r="H80" s="69">
        <v>1.1114583000000001E-2</v>
      </c>
      <c r="I80" s="69">
        <v>1.4013889E-2</v>
      </c>
      <c r="J80" s="69"/>
      <c r="K80" s="69"/>
      <c r="L80" s="69">
        <v>4.7564815000000003E-2</v>
      </c>
      <c r="M80" s="34">
        <v>270</v>
      </c>
      <c r="N80" s="31">
        <v>1</v>
      </c>
      <c r="O80" s="68">
        <f t="shared" si="1"/>
        <v>270</v>
      </c>
    </row>
    <row r="81" spans="1:15" x14ac:dyDescent="0.2">
      <c r="A81" s="67" t="s">
        <v>25</v>
      </c>
      <c r="B81" s="68">
        <v>322</v>
      </c>
      <c r="C81" s="68" t="s">
        <v>192</v>
      </c>
      <c r="D81" s="66" t="s">
        <v>193</v>
      </c>
      <c r="E81" s="66" t="s">
        <v>424</v>
      </c>
      <c r="F81" s="69">
        <v>9.1909720000000004E-3</v>
      </c>
      <c r="G81" s="69">
        <v>9.4999999999999998E-3</v>
      </c>
      <c r="H81" s="69">
        <v>9.5208329999999994E-3</v>
      </c>
      <c r="I81" s="69">
        <v>9.6458329999999995E-3</v>
      </c>
      <c r="J81" s="69">
        <v>9.6145829999999995E-3</v>
      </c>
      <c r="K81" s="69">
        <v>1.0899305999999999E-2</v>
      </c>
      <c r="L81" s="69">
        <v>5.8371527999999999E-2</v>
      </c>
      <c r="M81" s="34">
        <v>260</v>
      </c>
      <c r="N81" s="31">
        <v>1</v>
      </c>
      <c r="O81" s="68">
        <f t="shared" si="1"/>
        <v>260</v>
      </c>
    </row>
    <row r="82" spans="1:15" x14ac:dyDescent="0.2">
      <c r="A82" s="67" t="s">
        <v>25</v>
      </c>
      <c r="B82" s="68">
        <v>323</v>
      </c>
      <c r="C82" s="68" t="s">
        <v>192</v>
      </c>
      <c r="D82" s="66" t="s">
        <v>194</v>
      </c>
      <c r="E82" s="66" t="s">
        <v>425</v>
      </c>
      <c r="F82" s="69">
        <v>1.1140046000000001E-2</v>
      </c>
      <c r="G82" s="69">
        <v>1.159375E-2</v>
      </c>
      <c r="H82" s="69">
        <v>1.1929398000000001E-2</v>
      </c>
      <c r="I82" s="69">
        <v>1.1582176E-2</v>
      </c>
      <c r="J82" s="69">
        <v>1.4858796000000001E-2</v>
      </c>
      <c r="K82" s="69"/>
      <c r="L82" s="69">
        <v>6.1104167000000001E-2</v>
      </c>
      <c r="M82" s="34">
        <v>250</v>
      </c>
      <c r="N82" s="31">
        <v>1</v>
      </c>
      <c r="O82" s="68">
        <f t="shared" si="1"/>
        <v>250</v>
      </c>
    </row>
    <row r="83" spans="1:15" x14ac:dyDescent="0.2">
      <c r="A83" s="67"/>
      <c r="B83" s="68"/>
      <c r="C83" s="68"/>
      <c r="D83" s="66"/>
      <c r="E83" s="66" t="s">
        <v>386</v>
      </c>
      <c r="F83" s="69"/>
      <c r="G83" s="69"/>
      <c r="H83" s="69"/>
      <c r="I83" s="69"/>
      <c r="J83" s="66"/>
      <c r="K83" s="69"/>
      <c r="L83" s="66"/>
      <c r="M83" s="72"/>
    </row>
    <row r="84" spans="1:15" x14ac:dyDescent="0.2">
      <c r="A84" s="67" t="s">
        <v>27</v>
      </c>
      <c r="B84" s="68">
        <v>409</v>
      </c>
      <c r="C84" s="68">
        <v>1</v>
      </c>
      <c r="D84" s="66" t="s">
        <v>195</v>
      </c>
      <c r="E84" s="66" t="s">
        <v>42</v>
      </c>
      <c r="F84" s="69">
        <v>1.0633102E-2</v>
      </c>
      <c r="G84" s="69">
        <v>1.0788193999999999E-2</v>
      </c>
      <c r="H84" s="69">
        <v>1.0998842999999999E-2</v>
      </c>
      <c r="I84" s="69">
        <v>1.106713E-2</v>
      </c>
      <c r="J84" s="69">
        <v>1.1105324E-2</v>
      </c>
      <c r="K84" s="69"/>
      <c r="L84" s="69">
        <v>5.4592593000000002E-2</v>
      </c>
      <c r="M84" s="38">
        <v>500</v>
      </c>
      <c r="N84" s="12">
        <v>0.8</v>
      </c>
      <c r="O84" s="68">
        <f t="shared" si="1"/>
        <v>400</v>
      </c>
    </row>
    <row r="85" spans="1:15" x14ac:dyDescent="0.2">
      <c r="A85" s="67" t="s">
        <v>27</v>
      </c>
      <c r="B85" s="68">
        <v>450</v>
      </c>
      <c r="C85" s="68">
        <v>2</v>
      </c>
      <c r="D85" s="66" t="s">
        <v>196</v>
      </c>
      <c r="E85" s="66" t="s">
        <v>41</v>
      </c>
      <c r="F85" s="69">
        <v>1.0668980999999999E-2</v>
      </c>
      <c r="G85" s="69">
        <v>1.0956018999999999E-2</v>
      </c>
      <c r="H85" s="69">
        <v>1.1146991E-2</v>
      </c>
      <c r="I85" s="69">
        <v>1.1326388999999999E-2</v>
      </c>
      <c r="J85" s="69">
        <v>1.1408565000000001E-2</v>
      </c>
      <c r="K85" s="69"/>
      <c r="L85" s="69">
        <v>5.5506944000000003E-2</v>
      </c>
      <c r="M85" s="34">
        <v>450</v>
      </c>
      <c r="N85" s="12">
        <v>0.8</v>
      </c>
      <c r="O85" s="68">
        <f t="shared" si="1"/>
        <v>360</v>
      </c>
    </row>
    <row r="86" spans="1:15" x14ac:dyDescent="0.2">
      <c r="A86" s="67" t="s">
        <v>27</v>
      </c>
      <c r="B86" s="68">
        <v>412</v>
      </c>
      <c r="C86" s="68">
        <v>3</v>
      </c>
      <c r="D86" s="66" t="s">
        <v>197</v>
      </c>
      <c r="E86" s="66" t="s">
        <v>53</v>
      </c>
      <c r="F86" s="69">
        <v>1.0857639000000001E-2</v>
      </c>
      <c r="G86" s="69">
        <v>1.1069443999999999E-2</v>
      </c>
      <c r="H86" s="69">
        <v>1.1452545999999999E-2</v>
      </c>
      <c r="I86" s="69">
        <v>1.1605324E-2</v>
      </c>
      <c r="J86" s="69">
        <v>1.1259259000000001E-2</v>
      </c>
      <c r="K86" s="69"/>
      <c r="L86" s="69">
        <v>5.6244213000000001E-2</v>
      </c>
      <c r="M86" s="34">
        <v>420</v>
      </c>
      <c r="N86" s="12">
        <v>0.8</v>
      </c>
      <c r="O86" s="68">
        <f t="shared" si="1"/>
        <v>336</v>
      </c>
    </row>
    <row r="87" spans="1:15" x14ac:dyDescent="0.2">
      <c r="A87" s="67" t="s">
        <v>27</v>
      </c>
      <c r="B87" s="68">
        <v>402</v>
      </c>
      <c r="C87" s="68">
        <v>4</v>
      </c>
      <c r="D87" s="66" t="s">
        <v>198</v>
      </c>
      <c r="E87" s="66" t="s">
        <v>426</v>
      </c>
      <c r="F87" s="69">
        <v>1.1138889000000001E-2</v>
      </c>
      <c r="G87" s="69">
        <v>1.1400463E-2</v>
      </c>
      <c r="H87" s="69">
        <v>1.1508101999999999E-2</v>
      </c>
      <c r="I87" s="69">
        <v>1.1487269E-2</v>
      </c>
      <c r="J87" s="66">
        <v>1.1072917E-2</v>
      </c>
      <c r="K87" s="69"/>
      <c r="L87" s="66">
        <v>5.6607639000000001E-2</v>
      </c>
      <c r="M87" s="34">
        <v>400</v>
      </c>
      <c r="N87" s="12">
        <v>0.8</v>
      </c>
      <c r="O87" s="68">
        <f t="shared" si="1"/>
        <v>320</v>
      </c>
    </row>
    <row r="88" spans="1:15" x14ac:dyDescent="0.2">
      <c r="A88" s="67" t="s">
        <v>27</v>
      </c>
      <c r="B88" s="68">
        <v>419</v>
      </c>
      <c r="C88" s="68">
        <v>5</v>
      </c>
      <c r="D88" s="66" t="s">
        <v>199</v>
      </c>
      <c r="E88" s="66" t="s">
        <v>109</v>
      </c>
      <c r="F88" s="69">
        <v>1.0681713000000001E-2</v>
      </c>
      <c r="G88" s="69">
        <v>1.1392361E-2</v>
      </c>
      <c r="H88" s="69">
        <v>1.1590278000000001E-2</v>
      </c>
      <c r="I88" s="69">
        <v>1.1931713E-2</v>
      </c>
      <c r="J88" s="69">
        <v>1.1719907E-2</v>
      </c>
      <c r="K88" s="69"/>
      <c r="L88" s="69">
        <v>5.7315972E-2</v>
      </c>
      <c r="M88" s="34">
        <v>390</v>
      </c>
      <c r="N88" s="12">
        <v>0.8</v>
      </c>
      <c r="O88" s="68">
        <f t="shared" si="1"/>
        <v>312</v>
      </c>
    </row>
    <row r="89" spans="1:15" x14ac:dyDescent="0.2">
      <c r="A89" s="67" t="s">
        <v>27</v>
      </c>
      <c r="B89" s="68">
        <v>401</v>
      </c>
      <c r="C89" s="68">
        <v>6</v>
      </c>
      <c r="D89" s="66" t="s">
        <v>200</v>
      </c>
      <c r="E89" s="66" t="s">
        <v>427</v>
      </c>
      <c r="F89" s="69">
        <v>1.1398148E-2</v>
      </c>
      <c r="G89" s="69">
        <v>1.1184028E-2</v>
      </c>
      <c r="H89" s="69">
        <v>1.1467593E-2</v>
      </c>
      <c r="I89" s="69">
        <v>1.1493056E-2</v>
      </c>
      <c r="J89" s="69">
        <v>1.1885417000000001E-2</v>
      </c>
      <c r="K89" s="69"/>
      <c r="L89" s="69">
        <v>5.7428240999999998E-2</v>
      </c>
      <c r="M89" s="34">
        <v>380</v>
      </c>
      <c r="N89" s="12">
        <v>0.8</v>
      </c>
      <c r="O89" s="68">
        <f t="shared" si="1"/>
        <v>304</v>
      </c>
    </row>
    <row r="90" spans="1:15" x14ac:dyDescent="0.2">
      <c r="A90" s="67" t="s">
        <v>27</v>
      </c>
      <c r="B90" s="68">
        <v>403</v>
      </c>
      <c r="C90" s="68">
        <v>7</v>
      </c>
      <c r="D90" s="66" t="s">
        <v>201</v>
      </c>
      <c r="E90" s="66" t="s">
        <v>428</v>
      </c>
      <c r="F90" s="69">
        <v>1.0667823999999999E-2</v>
      </c>
      <c r="G90" s="69">
        <v>1.1767361E-2</v>
      </c>
      <c r="H90" s="69">
        <v>1.190162E-2</v>
      </c>
      <c r="I90" s="69">
        <v>1.2037037E-2</v>
      </c>
      <c r="J90" s="69">
        <v>1.1763889E-2</v>
      </c>
      <c r="K90" s="69"/>
      <c r="L90" s="69">
        <v>5.8137730999999998E-2</v>
      </c>
      <c r="M90" s="34">
        <v>370</v>
      </c>
      <c r="N90" s="12">
        <v>0.8</v>
      </c>
      <c r="O90" s="68">
        <f t="shared" si="1"/>
        <v>296</v>
      </c>
    </row>
    <row r="91" spans="1:15" x14ac:dyDescent="0.2">
      <c r="A91" s="67" t="s">
        <v>27</v>
      </c>
      <c r="B91" s="68">
        <v>408</v>
      </c>
      <c r="C91" s="68">
        <v>8</v>
      </c>
      <c r="D91" s="66" t="s">
        <v>202</v>
      </c>
      <c r="E91" s="66" t="s">
        <v>429</v>
      </c>
      <c r="F91" s="69">
        <v>1.1467593E-2</v>
      </c>
      <c r="G91" s="69">
        <v>1.2421296E-2</v>
      </c>
      <c r="H91" s="69">
        <v>1.1861111000000001E-2</v>
      </c>
      <c r="I91" s="69">
        <v>1.2215278E-2</v>
      </c>
      <c r="J91" s="66">
        <v>1.1837963E-2</v>
      </c>
      <c r="K91" s="69"/>
      <c r="L91" s="66">
        <v>5.9803241E-2</v>
      </c>
      <c r="M91" s="34">
        <v>360</v>
      </c>
      <c r="N91" s="12">
        <v>0.8</v>
      </c>
      <c r="O91" s="68">
        <f t="shared" si="1"/>
        <v>288</v>
      </c>
    </row>
    <row r="92" spans="1:15" x14ac:dyDescent="0.2">
      <c r="A92" s="67" t="s">
        <v>27</v>
      </c>
      <c r="B92" s="68">
        <v>420</v>
      </c>
      <c r="C92" s="68">
        <v>9</v>
      </c>
      <c r="D92" s="66" t="s">
        <v>203</v>
      </c>
      <c r="E92" s="66" t="s">
        <v>430</v>
      </c>
      <c r="F92" s="69">
        <v>1.2087963E-2</v>
      </c>
      <c r="G92" s="69">
        <v>1.2024306E-2</v>
      </c>
      <c r="H92" s="69">
        <v>1.208912E-2</v>
      </c>
      <c r="I92" s="69">
        <v>1.1863426E-2</v>
      </c>
      <c r="J92" s="69">
        <v>1.1927083E-2</v>
      </c>
      <c r="K92" s="69"/>
      <c r="L92" s="69">
        <v>5.9991898000000002E-2</v>
      </c>
      <c r="M92" s="34">
        <v>350</v>
      </c>
      <c r="N92" s="12">
        <v>0.8</v>
      </c>
      <c r="O92" s="68">
        <f t="shared" si="1"/>
        <v>280</v>
      </c>
    </row>
    <row r="93" spans="1:15" x14ac:dyDescent="0.2">
      <c r="A93" s="67" t="s">
        <v>27</v>
      </c>
      <c r="B93" s="68">
        <v>411</v>
      </c>
      <c r="C93" s="68">
        <v>10</v>
      </c>
      <c r="D93" s="66" t="s">
        <v>204</v>
      </c>
      <c r="E93" s="66" t="s">
        <v>84</v>
      </c>
      <c r="F93" s="69">
        <v>1.1614583E-2</v>
      </c>
      <c r="G93" s="69">
        <v>1.2068287E-2</v>
      </c>
      <c r="H93" s="69">
        <v>1.2315972E-2</v>
      </c>
      <c r="I93" s="69">
        <v>1.2386573999999999E-2</v>
      </c>
      <c r="J93" s="69">
        <v>1.221875E-2</v>
      </c>
      <c r="K93" s="69"/>
      <c r="L93" s="69">
        <v>6.0604167E-2</v>
      </c>
      <c r="M93" s="34">
        <v>340</v>
      </c>
      <c r="N93" s="12">
        <v>0.8</v>
      </c>
      <c r="O93" s="68">
        <f t="shared" si="1"/>
        <v>272</v>
      </c>
    </row>
    <row r="94" spans="1:15" x14ac:dyDescent="0.2">
      <c r="A94" s="67" t="s">
        <v>27</v>
      </c>
      <c r="B94" s="68">
        <v>418</v>
      </c>
      <c r="C94" s="68">
        <v>11</v>
      </c>
      <c r="D94" s="66" t="s">
        <v>205</v>
      </c>
      <c r="E94" s="66" t="s">
        <v>77</v>
      </c>
      <c r="F94" s="69">
        <v>1.2118056E-2</v>
      </c>
      <c r="G94" s="69">
        <v>1.2474537000000001E-2</v>
      </c>
      <c r="H94" s="69">
        <v>1.2346065E-2</v>
      </c>
      <c r="I94" s="69">
        <v>1.2562500000000001E-2</v>
      </c>
      <c r="J94" s="69">
        <v>1.2656250000000001E-2</v>
      </c>
      <c r="K94" s="69"/>
      <c r="L94" s="69">
        <v>6.2157406999999998E-2</v>
      </c>
      <c r="M94" s="34">
        <v>330</v>
      </c>
      <c r="N94" s="12">
        <v>0.8</v>
      </c>
      <c r="O94" s="68">
        <f t="shared" si="1"/>
        <v>264</v>
      </c>
    </row>
    <row r="95" spans="1:15" x14ac:dyDescent="0.2">
      <c r="A95" s="67" t="s">
        <v>27</v>
      </c>
      <c r="B95" s="68">
        <v>407</v>
      </c>
      <c r="C95" s="68">
        <v>12</v>
      </c>
      <c r="D95" s="66" t="s">
        <v>206</v>
      </c>
      <c r="E95" s="66" t="s">
        <v>46</v>
      </c>
      <c r="F95" s="69">
        <v>1.2233796E-2</v>
      </c>
      <c r="G95" s="69">
        <v>1.2643519000000001E-2</v>
      </c>
      <c r="H95" s="69">
        <v>1.2892361E-2</v>
      </c>
      <c r="I95" s="69">
        <v>1.2733796E-2</v>
      </c>
      <c r="J95" s="66">
        <v>1.2618056000000001E-2</v>
      </c>
      <c r="K95" s="69"/>
      <c r="L95" s="66">
        <v>6.3121527999999996E-2</v>
      </c>
      <c r="M95" s="34">
        <v>320</v>
      </c>
      <c r="N95" s="12">
        <v>0.8</v>
      </c>
      <c r="O95" s="68">
        <f t="shared" si="1"/>
        <v>256</v>
      </c>
    </row>
    <row r="96" spans="1:15" x14ac:dyDescent="0.2">
      <c r="A96" s="67" t="s">
        <v>27</v>
      </c>
      <c r="B96" s="68">
        <v>414</v>
      </c>
      <c r="C96" s="68">
        <v>13</v>
      </c>
      <c r="D96" s="66" t="s">
        <v>207</v>
      </c>
      <c r="E96" s="66" t="s">
        <v>431</v>
      </c>
      <c r="F96" s="69">
        <v>1.1967593E-2</v>
      </c>
      <c r="G96" s="69">
        <v>1.2664352E-2</v>
      </c>
      <c r="H96" s="69">
        <v>1.2707176000000001E-2</v>
      </c>
      <c r="I96" s="69">
        <v>1.2954861E-2</v>
      </c>
      <c r="J96" s="69">
        <v>1.2951389000000001E-2</v>
      </c>
      <c r="K96" s="69"/>
      <c r="L96" s="69">
        <v>6.3245369999999995E-2</v>
      </c>
      <c r="M96" s="34">
        <v>310</v>
      </c>
      <c r="N96" s="12">
        <v>0.8</v>
      </c>
      <c r="O96" s="68">
        <f t="shared" si="1"/>
        <v>248</v>
      </c>
    </row>
    <row r="97" spans="1:15" x14ac:dyDescent="0.2">
      <c r="A97" s="67" t="s">
        <v>27</v>
      </c>
      <c r="B97" s="68">
        <v>417</v>
      </c>
      <c r="C97" s="68">
        <v>14</v>
      </c>
      <c r="D97" s="66" t="s">
        <v>208</v>
      </c>
      <c r="E97" s="66" t="s">
        <v>78</v>
      </c>
      <c r="F97" s="69">
        <v>1.2416666999999999E-2</v>
      </c>
      <c r="G97" s="69">
        <v>1.2755786999999999E-2</v>
      </c>
      <c r="H97" s="69">
        <v>1.2740741E-2</v>
      </c>
      <c r="I97" s="69">
        <v>1.3047454E-2</v>
      </c>
      <c r="J97" s="69">
        <v>1.2618056000000001E-2</v>
      </c>
      <c r="K97" s="69"/>
      <c r="L97" s="69">
        <v>6.3578704E-2</v>
      </c>
      <c r="M97" s="34">
        <v>300</v>
      </c>
      <c r="N97" s="12">
        <v>0.8</v>
      </c>
      <c r="O97" s="68">
        <f t="shared" si="1"/>
        <v>240</v>
      </c>
    </row>
    <row r="98" spans="1:15" x14ac:dyDescent="0.2">
      <c r="A98" s="67" t="s">
        <v>27</v>
      </c>
      <c r="B98" s="68">
        <v>405</v>
      </c>
      <c r="C98" s="68">
        <v>15</v>
      </c>
      <c r="D98" s="66" t="s">
        <v>209</v>
      </c>
      <c r="E98" s="66" t="s">
        <v>43</v>
      </c>
      <c r="F98" s="69">
        <v>1.2638889E-2</v>
      </c>
      <c r="G98" s="69">
        <v>1.2818286999999999E-2</v>
      </c>
      <c r="H98" s="69">
        <v>1.2913193999999999E-2</v>
      </c>
      <c r="I98" s="69">
        <v>1.3100694E-2</v>
      </c>
      <c r="J98" s="69">
        <v>1.3310185E-2</v>
      </c>
      <c r="K98" s="69"/>
      <c r="L98" s="69">
        <v>6.4781249999999999E-2</v>
      </c>
      <c r="M98" s="34">
        <v>290</v>
      </c>
      <c r="N98" s="12">
        <v>0.8</v>
      </c>
      <c r="O98" s="68">
        <f t="shared" si="1"/>
        <v>232</v>
      </c>
    </row>
    <row r="99" spans="1:15" x14ac:dyDescent="0.2">
      <c r="A99" s="67" t="s">
        <v>27</v>
      </c>
      <c r="B99" s="68">
        <v>410</v>
      </c>
      <c r="C99" s="68">
        <v>16</v>
      </c>
      <c r="D99" s="66" t="s">
        <v>210</v>
      </c>
      <c r="E99" s="66" t="s">
        <v>79</v>
      </c>
      <c r="F99" s="69">
        <v>1.1247685E-2</v>
      </c>
      <c r="G99" s="69">
        <v>1.1809027999999999E-2</v>
      </c>
      <c r="H99" s="69">
        <v>1.2344907E-2</v>
      </c>
      <c r="I99" s="69">
        <v>1.4285880000000001E-2</v>
      </c>
      <c r="J99" s="66">
        <v>1.5394675999999999E-2</v>
      </c>
      <c r="K99" s="69"/>
      <c r="L99" s="66">
        <v>6.5082176000000005E-2</v>
      </c>
      <c r="M99" s="34">
        <v>280</v>
      </c>
      <c r="N99" s="12">
        <v>0.8</v>
      </c>
      <c r="O99" s="68">
        <f t="shared" si="1"/>
        <v>224</v>
      </c>
    </row>
    <row r="100" spans="1:15" x14ac:dyDescent="0.2">
      <c r="A100" s="67" t="s">
        <v>27</v>
      </c>
      <c r="B100" s="68">
        <v>404</v>
      </c>
      <c r="C100" s="68">
        <v>17</v>
      </c>
      <c r="D100" s="66" t="s">
        <v>211</v>
      </c>
      <c r="E100" s="66" t="s">
        <v>432</v>
      </c>
      <c r="F100" s="69">
        <v>1.374537E-2</v>
      </c>
      <c r="G100" s="69">
        <v>1.4552083E-2</v>
      </c>
      <c r="H100" s="69">
        <v>1.4656249999999999E-2</v>
      </c>
      <c r="I100" s="69">
        <v>1.5071759000000001E-2</v>
      </c>
      <c r="J100" s="69"/>
      <c r="K100" s="69"/>
      <c r="L100" s="69">
        <v>5.8025462999999999E-2</v>
      </c>
      <c r="M100" s="34">
        <v>270</v>
      </c>
      <c r="N100" s="12">
        <v>0.8</v>
      </c>
      <c r="O100" s="68">
        <f t="shared" si="1"/>
        <v>216</v>
      </c>
    </row>
    <row r="101" spans="1:15" x14ac:dyDescent="0.2">
      <c r="A101" s="67" t="s">
        <v>27</v>
      </c>
      <c r="B101" s="68">
        <v>415</v>
      </c>
      <c r="C101" s="68">
        <v>18</v>
      </c>
      <c r="D101" s="66" t="s">
        <v>212</v>
      </c>
      <c r="E101" s="66" t="s">
        <v>433</v>
      </c>
      <c r="F101" s="69">
        <v>1.3359954E-2</v>
      </c>
      <c r="G101" s="69">
        <v>1.5261574E-2</v>
      </c>
      <c r="H101" s="69">
        <v>1.6181713E-2</v>
      </c>
      <c r="I101" s="69">
        <v>1.5240741E-2</v>
      </c>
      <c r="J101" s="69"/>
      <c r="K101" s="69"/>
      <c r="L101" s="69">
        <v>6.0043981000000003E-2</v>
      </c>
      <c r="M101" s="34">
        <v>260</v>
      </c>
      <c r="N101" s="12">
        <v>0.8</v>
      </c>
      <c r="O101" s="68">
        <f t="shared" si="1"/>
        <v>208</v>
      </c>
    </row>
    <row r="102" spans="1:15" x14ac:dyDescent="0.2">
      <c r="A102" s="67" t="s">
        <v>27</v>
      </c>
      <c r="B102" s="68">
        <v>406</v>
      </c>
      <c r="C102" s="68">
        <v>19</v>
      </c>
      <c r="D102" s="66" t="s">
        <v>213</v>
      </c>
      <c r="E102" s="66" t="s">
        <v>434</v>
      </c>
      <c r="F102" s="69">
        <v>1.2101852E-2</v>
      </c>
      <c r="G102" s="69"/>
      <c r="H102" s="69"/>
      <c r="I102" s="69"/>
      <c r="J102" s="69"/>
      <c r="K102" s="69"/>
      <c r="L102" s="69">
        <v>1.2101852E-2</v>
      </c>
      <c r="M102" s="34">
        <v>250</v>
      </c>
      <c r="N102" s="12">
        <v>0.8</v>
      </c>
      <c r="O102" s="68">
        <f t="shared" si="1"/>
        <v>200</v>
      </c>
    </row>
    <row r="103" spans="1:15" x14ac:dyDescent="0.2">
      <c r="A103" s="67" t="s">
        <v>27</v>
      </c>
      <c r="B103" s="68">
        <v>416</v>
      </c>
      <c r="C103" s="68">
        <v>20</v>
      </c>
      <c r="D103" s="66" t="s">
        <v>214</v>
      </c>
      <c r="E103" s="66" t="s">
        <v>88</v>
      </c>
      <c r="F103" s="69">
        <v>1.6688656999999999E-2</v>
      </c>
      <c r="G103" s="69"/>
      <c r="H103" s="69"/>
      <c r="I103" s="69"/>
      <c r="J103" s="66"/>
      <c r="K103" s="69"/>
      <c r="L103" s="66">
        <v>1.6688656999999999E-2</v>
      </c>
      <c r="M103" s="34">
        <v>245</v>
      </c>
      <c r="N103" s="12">
        <v>0.8</v>
      </c>
      <c r="O103" s="68">
        <f t="shared" si="1"/>
        <v>196</v>
      </c>
    </row>
    <row r="104" spans="1:15" x14ac:dyDescent="0.2">
      <c r="A104" s="67"/>
      <c r="B104" s="68"/>
      <c r="C104" s="68"/>
      <c r="D104" s="66"/>
      <c r="E104" s="75"/>
      <c r="F104" s="69"/>
      <c r="G104" s="69"/>
      <c r="H104" s="69"/>
      <c r="I104" s="69"/>
      <c r="J104" s="66"/>
      <c r="K104" s="69"/>
      <c r="L104" s="66"/>
      <c r="M104" s="72"/>
    </row>
    <row r="105" spans="1:15" x14ac:dyDescent="0.2">
      <c r="A105" s="67" t="s">
        <v>28</v>
      </c>
      <c r="B105" s="68">
        <v>725</v>
      </c>
      <c r="C105" s="68">
        <v>1</v>
      </c>
      <c r="D105" s="66" t="s">
        <v>107</v>
      </c>
      <c r="E105" s="66" t="s">
        <v>107</v>
      </c>
      <c r="F105" s="69"/>
      <c r="G105" s="69"/>
      <c r="H105" s="69"/>
      <c r="I105" s="69"/>
      <c r="J105" s="69"/>
      <c r="K105" s="69"/>
      <c r="L105" s="69">
        <v>4.8542823999999998E-2</v>
      </c>
      <c r="M105" s="38">
        <v>500</v>
      </c>
      <c r="N105" s="18">
        <v>0.7</v>
      </c>
      <c r="O105" s="68">
        <f t="shared" si="1"/>
        <v>350</v>
      </c>
    </row>
    <row r="106" spans="1:15" x14ac:dyDescent="0.2">
      <c r="A106" s="67" t="s">
        <v>28</v>
      </c>
      <c r="B106" s="68">
        <v>702</v>
      </c>
      <c r="C106" s="68">
        <v>2</v>
      </c>
      <c r="D106" s="66" t="s">
        <v>215</v>
      </c>
      <c r="E106" s="66" t="s">
        <v>435</v>
      </c>
      <c r="F106" s="69">
        <v>1.1739583E-2</v>
      </c>
      <c r="G106" s="69">
        <v>1.2258102E-2</v>
      </c>
      <c r="H106" s="69">
        <v>1.2531250000000001E-2</v>
      </c>
      <c r="I106" s="69">
        <v>1.2293981000000001E-2</v>
      </c>
      <c r="J106" s="69"/>
      <c r="K106" s="69"/>
      <c r="L106" s="69">
        <v>4.8822917E-2</v>
      </c>
      <c r="M106" s="34">
        <v>450</v>
      </c>
      <c r="N106" s="18">
        <v>0.7</v>
      </c>
      <c r="O106" s="68">
        <f t="shared" si="1"/>
        <v>315</v>
      </c>
    </row>
    <row r="107" spans="1:15" x14ac:dyDescent="0.2">
      <c r="A107" s="67" t="s">
        <v>28</v>
      </c>
      <c r="B107" s="68">
        <v>729</v>
      </c>
      <c r="C107" s="68">
        <v>3</v>
      </c>
      <c r="D107" s="66" t="s">
        <v>216</v>
      </c>
      <c r="E107" s="66" t="s">
        <v>216</v>
      </c>
      <c r="F107" s="69"/>
      <c r="G107" s="69"/>
      <c r="H107" s="69"/>
      <c r="I107" s="69"/>
      <c r="J107" s="66"/>
      <c r="K107" s="69"/>
      <c r="L107" s="66"/>
      <c r="M107" s="34">
        <v>420</v>
      </c>
      <c r="N107" s="18">
        <v>0.7</v>
      </c>
      <c r="O107" s="68">
        <f t="shared" si="1"/>
        <v>294</v>
      </c>
    </row>
    <row r="108" spans="1:15" x14ac:dyDescent="0.2">
      <c r="A108" s="67" t="s">
        <v>28</v>
      </c>
      <c r="B108" s="68">
        <v>717</v>
      </c>
      <c r="C108" s="68">
        <v>4</v>
      </c>
      <c r="D108" s="66" t="s">
        <v>217</v>
      </c>
      <c r="E108" s="66" t="s">
        <v>217</v>
      </c>
      <c r="F108" s="69"/>
      <c r="G108" s="69"/>
      <c r="H108" s="69"/>
      <c r="I108" s="69"/>
      <c r="J108" s="69"/>
      <c r="K108" s="69"/>
      <c r="L108" s="69"/>
      <c r="M108" s="34">
        <v>400</v>
      </c>
      <c r="N108" s="18">
        <v>0.7</v>
      </c>
      <c r="O108" s="68">
        <f t="shared" si="1"/>
        <v>280</v>
      </c>
    </row>
    <row r="109" spans="1:15" x14ac:dyDescent="0.2">
      <c r="A109" s="67" t="s">
        <v>28</v>
      </c>
      <c r="B109" s="68">
        <v>721</v>
      </c>
      <c r="C109" s="68">
        <v>5</v>
      </c>
      <c r="D109" s="66" t="s">
        <v>55</v>
      </c>
      <c r="E109" s="66" t="s">
        <v>55</v>
      </c>
      <c r="F109" s="69"/>
      <c r="G109" s="69"/>
      <c r="H109" s="69"/>
      <c r="I109" s="69"/>
      <c r="J109" s="69"/>
      <c r="K109" s="69"/>
      <c r="L109" s="69"/>
      <c r="M109" s="34">
        <v>390</v>
      </c>
      <c r="N109" s="18">
        <v>0.7</v>
      </c>
      <c r="O109" s="68">
        <f t="shared" si="1"/>
        <v>273</v>
      </c>
    </row>
    <row r="110" spans="1:15" x14ac:dyDescent="0.2">
      <c r="A110" s="67" t="s">
        <v>28</v>
      </c>
      <c r="B110" s="68">
        <v>726</v>
      </c>
      <c r="C110" s="68">
        <v>6</v>
      </c>
      <c r="D110" s="66" t="s">
        <v>218</v>
      </c>
      <c r="E110" s="66" t="s">
        <v>218</v>
      </c>
      <c r="F110" s="69"/>
      <c r="G110" s="69"/>
      <c r="H110" s="69"/>
      <c r="I110" s="69"/>
      <c r="J110" s="69"/>
      <c r="K110" s="69"/>
      <c r="L110" s="69"/>
      <c r="M110" s="34">
        <v>380</v>
      </c>
      <c r="N110" s="18">
        <v>0.7</v>
      </c>
      <c r="O110" s="68">
        <f t="shared" si="1"/>
        <v>266</v>
      </c>
    </row>
    <row r="111" spans="1:15" x14ac:dyDescent="0.2">
      <c r="A111" s="67" t="s">
        <v>28</v>
      </c>
      <c r="B111" s="68">
        <v>707</v>
      </c>
      <c r="C111" s="68">
        <v>7</v>
      </c>
      <c r="D111" s="66" t="s">
        <v>219</v>
      </c>
      <c r="E111" s="66" t="s">
        <v>86</v>
      </c>
      <c r="F111" s="69">
        <v>1.2292824000000001E-2</v>
      </c>
      <c r="G111" s="69">
        <v>1.2824074E-2</v>
      </c>
      <c r="H111" s="69">
        <v>1.2701389E-2</v>
      </c>
      <c r="I111" s="69">
        <v>1.2653935E-2</v>
      </c>
      <c r="J111" s="66"/>
      <c r="K111" s="69"/>
      <c r="L111" s="66">
        <v>5.0472221999999997E-2</v>
      </c>
      <c r="M111" s="34">
        <v>370</v>
      </c>
      <c r="N111" s="18">
        <v>0.7</v>
      </c>
      <c r="O111" s="68">
        <f t="shared" si="1"/>
        <v>259</v>
      </c>
    </row>
    <row r="112" spans="1:15" x14ac:dyDescent="0.2">
      <c r="A112" s="67" t="s">
        <v>28</v>
      </c>
      <c r="B112" s="68">
        <v>719</v>
      </c>
      <c r="C112" s="68">
        <v>8</v>
      </c>
      <c r="D112" s="66" t="s">
        <v>87</v>
      </c>
      <c r="E112" s="66" t="s">
        <v>87</v>
      </c>
      <c r="F112" s="69"/>
      <c r="G112" s="69"/>
      <c r="H112" s="69"/>
      <c r="I112" s="69"/>
      <c r="J112" s="69"/>
      <c r="K112" s="69"/>
      <c r="L112" s="69"/>
      <c r="M112" s="34">
        <v>360</v>
      </c>
      <c r="N112" s="18">
        <v>0.7</v>
      </c>
      <c r="O112" s="68">
        <f t="shared" si="1"/>
        <v>251.99999999999997</v>
      </c>
    </row>
    <row r="113" spans="1:15" x14ac:dyDescent="0.2">
      <c r="A113" s="67" t="s">
        <v>28</v>
      </c>
      <c r="B113" s="68">
        <v>709</v>
      </c>
      <c r="C113" s="68">
        <v>9</v>
      </c>
      <c r="D113" s="66" t="s">
        <v>220</v>
      </c>
      <c r="E113" s="66" t="s">
        <v>436</v>
      </c>
      <c r="F113" s="69">
        <v>1.2004630000000001E-2</v>
      </c>
      <c r="G113" s="69">
        <v>1.2649306000000001E-2</v>
      </c>
      <c r="H113" s="69">
        <v>1.2990741E-2</v>
      </c>
      <c r="I113" s="69">
        <v>1.3311343E-2</v>
      </c>
      <c r="J113" s="69"/>
      <c r="K113" s="69"/>
      <c r="L113" s="69">
        <v>5.0956018999999998E-2</v>
      </c>
      <c r="M113" s="34">
        <v>350</v>
      </c>
      <c r="N113" s="18">
        <v>0.7</v>
      </c>
      <c r="O113" s="68">
        <f t="shared" si="1"/>
        <v>244.99999999999997</v>
      </c>
    </row>
    <row r="114" spans="1:15" x14ac:dyDescent="0.2">
      <c r="A114" s="67" t="s">
        <v>28</v>
      </c>
      <c r="B114" s="68">
        <v>710</v>
      </c>
      <c r="C114" s="68">
        <v>10</v>
      </c>
      <c r="D114" s="66" t="s">
        <v>221</v>
      </c>
      <c r="E114" s="66" t="s">
        <v>221</v>
      </c>
      <c r="F114" s="69"/>
      <c r="G114" s="69"/>
      <c r="H114" s="69"/>
      <c r="I114" s="69"/>
      <c r="J114" s="69"/>
      <c r="K114" s="69"/>
      <c r="L114" s="69"/>
      <c r="M114" s="34">
        <v>340</v>
      </c>
      <c r="N114" s="18">
        <v>0.7</v>
      </c>
      <c r="O114" s="68">
        <f t="shared" si="1"/>
        <v>237.99999999999997</v>
      </c>
    </row>
    <row r="115" spans="1:15" x14ac:dyDescent="0.2">
      <c r="A115" s="67" t="s">
        <v>28</v>
      </c>
      <c r="B115" s="68">
        <v>705</v>
      </c>
      <c r="C115" s="68">
        <v>11</v>
      </c>
      <c r="D115" s="66" t="s">
        <v>222</v>
      </c>
      <c r="E115" s="66" t="s">
        <v>47</v>
      </c>
      <c r="F115" s="69">
        <v>1.2409722E-2</v>
      </c>
      <c r="G115" s="69">
        <v>1.2869212999999999E-2</v>
      </c>
      <c r="H115" s="69">
        <v>1.2986111E-2</v>
      </c>
      <c r="I115" s="69">
        <v>1.3081018999999999E-2</v>
      </c>
      <c r="J115" s="66"/>
      <c r="K115" s="69"/>
      <c r="L115" s="66">
        <v>5.1346065000000003E-2</v>
      </c>
      <c r="M115" s="34">
        <v>330</v>
      </c>
      <c r="N115" s="18">
        <v>0.7</v>
      </c>
      <c r="O115" s="68">
        <f t="shared" si="1"/>
        <v>230.99999999999997</v>
      </c>
    </row>
    <row r="116" spans="1:15" x14ac:dyDescent="0.2">
      <c r="A116" s="67" t="s">
        <v>28</v>
      </c>
      <c r="B116" s="68">
        <v>724</v>
      </c>
      <c r="C116" s="68">
        <v>12</v>
      </c>
      <c r="D116" s="66" t="s">
        <v>223</v>
      </c>
      <c r="E116" s="66" t="s">
        <v>223</v>
      </c>
      <c r="F116" s="69"/>
      <c r="G116" s="69"/>
      <c r="H116" s="69"/>
      <c r="I116" s="69"/>
      <c r="J116" s="69"/>
      <c r="K116" s="69"/>
      <c r="L116" s="69"/>
      <c r="M116" s="34">
        <v>320</v>
      </c>
      <c r="N116" s="18">
        <v>0.7</v>
      </c>
      <c r="O116" s="68">
        <f t="shared" si="1"/>
        <v>224</v>
      </c>
    </row>
    <row r="117" spans="1:15" x14ac:dyDescent="0.2">
      <c r="A117" s="67" t="s">
        <v>28</v>
      </c>
      <c r="B117" s="68">
        <v>728</v>
      </c>
      <c r="C117" s="68">
        <v>13</v>
      </c>
      <c r="D117" s="66" t="s">
        <v>224</v>
      </c>
      <c r="E117" s="66" t="s">
        <v>224</v>
      </c>
      <c r="F117" s="69"/>
      <c r="G117" s="69"/>
      <c r="H117" s="69"/>
      <c r="I117" s="69"/>
      <c r="J117" s="69"/>
      <c r="K117" s="69"/>
      <c r="L117" s="69"/>
      <c r="M117" s="34">
        <v>310</v>
      </c>
      <c r="N117" s="18">
        <v>0.7</v>
      </c>
      <c r="O117" s="68">
        <f t="shared" si="1"/>
        <v>217</v>
      </c>
    </row>
    <row r="118" spans="1:15" x14ac:dyDescent="0.2">
      <c r="A118" s="67" t="s">
        <v>28</v>
      </c>
      <c r="B118" s="68">
        <v>712</v>
      </c>
      <c r="C118" s="68">
        <v>14</v>
      </c>
      <c r="D118" s="66" t="s">
        <v>225</v>
      </c>
      <c r="E118" s="66" t="s">
        <v>49</v>
      </c>
      <c r="F118" s="69">
        <v>1.3107639000000001E-2</v>
      </c>
      <c r="G118" s="69">
        <v>1.3634258999999999E-2</v>
      </c>
      <c r="H118" s="69">
        <v>1.4091434999999999E-2</v>
      </c>
      <c r="I118" s="69">
        <v>1.3287037E-2</v>
      </c>
      <c r="J118" s="69"/>
      <c r="K118" s="69"/>
      <c r="L118" s="69">
        <v>5.4120370000000001E-2</v>
      </c>
      <c r="M118" s="34">
        <v>300</v>
      </c>
      <c r="N118" s="18">
        <v>0.7</v>
      </c>
      <c r="O118" s="68">
        <f t="shared" si="1"/>
        <v>210</v>
      </c>
    </row>
    <row r="119" spans="1:15" x14ac:dyDescent="0.2">
      <c r="A119" s="67" t="s">
        <v>28</v>
      </c>
      <c r="B119" s="68">
        <v>714</v>
      </c>
      <c r="C119" s="68">
        <v>15</v>
      </c>
      <c r="D119" s="66" t="s">
        <v>50</v>
      </c>
      <c r="E119" s="66" t="s">
        <v>50</v>
      </c>
      <c r="F119" s="69"/>
      <c r="G119" s="69"/>
      <c r="H119" s="69"/>
      <c r="I119" s="69"/>
      <c r="J119" s="66"/>
      <c r="K119" s="69"/>
      <c r="L119" s="66"/>
      <c r="M119" s="34">
        <v>290</v>
      </c>
      <c r="N119" s="18">
        <v>0.7</v>
      </c>
      <c r="O119" s="68">
        <f t="shared" si="1"/>
        <v>203</v>
      </c>
    </row>
    <row r="120" spans="1:15" x14ac:dyDescent="0.2">
      <c r="A120" s="67" t="s">
        <v>28</v>
      </c>
      <c r="B120" s="68">
        <v>713</v>
      </c>
      <c r="C120" s="68">
        <v>16</v>
      </c>
      <c r="D120" s="66" t="s">
        <v>54</v>
      </c>
      <c r="E120" s="66" t="s">
        <v>54</v>
      </c>
      <c r="F120" s="69"/>
      <c r="G120" s="69"/>
      <c r="H120" s="69"/>
      <c r="I120" s="69"/>
      <c r="J120" s="69"/>
      <c r="K120" s="69"/>
      <c r="L120" s="69"/>
      <c r="M120" s="34">
        <v>280</v>
      </c>
      <c r="N120" s="18">
        <v>0.7</v>
      </c>
      <c r="O120" s="68">
        <f t="shared" si="1"/>
        <v>196</v>
      </c>
    </row>
    <row r="121" spans="1:15" x14ac:dyDescent="0.2">
      <c r="A121" s="67" t="s">
        <v>28</v>
      </c>
      <c r="B121" s="68">
        <v>715</v>
      </c>
      <c r="C121" s="68">
        <v>17</v>
      </c>
      <c r="D121" s="66" t="s">
        <v>89</v>
      </c>
      <c r="E121" s="66" t="s">
        <v>89</v>
      </c>
      <c r="F121" s="69"/>
      <c r="G121" s="69"/>
      <c r="H121" s="69"/>
      <c r="I121" s="69"/>
      <c r="J121" s="69"/>
      <c r="K121" s="69"/>
      <c r="L121" s="69"/>
      <c r="M121" s="34">
        <v>270</v>
      </c>
      <c r="N121" s="18">
        <v>0.7</v>
      </c>
      <c r="O121" s="68">
        <f t="shared" si="1"/>
        <v>189</v>
      </c>
    </row>
    <row r="122" spans="1:15" x14ac:dyDescent="0.2">
      <c r="A122" s="67" t="s">
        <v>28</v>
      </c>
      <c r="B122" s="68">
        <v>754</v>
      </c>
      <c r="C122" s="68">
        <v>18</v>
      </c>
      <c r="D122" s="66" t="s">
        <v>226</v>
      </c>
      <c r="E122" s="66" t="s">
        <v>437</v>
      </c>
      <c r="F122" s="69">
        <v>1.3930556E-2</v>
      </c>
      <c r="G122" s="69">
        <v>1.4461806000000001E-2</v>
      </c>
      <c r="H122" s="69">
        <v>1.4686342999999999E-2</v>
      </c>
      <c r="I122" s="69">
        <v>1.4637730999999999E-2</v>
      </c>
      <c r="J122" s="69"/>
      <c r="K122" s="69"/>
      <c r="L122" s="69">
        <v>5.7716435000000003E-2</v>
      </c>
      <c r="M122" s="34">
        <v>260</v>
      </c>
      <c r="N122" s="18">
        <v>0.7</v>
      </c>
      <c r="O122" s="68">
        <f t="shared" si="1"/>
        <v>182</v>
      </c>
    </row>
    <row r="123" spans="1:15" x14ac:dyDescent="0.2">
      <c r="A123" s="67" t="s">
        <v>28</v>
      </c>
      <c r="B123" s="68">
        <v>708</v>
      </c>
      <c r="C123" s="68">
        <v>19</v>
      </c>
      <c r="D123" s="66" t="s">
        <v>227</v>
      </c>
      <c r="E123" s="66" t="s">
        <v>438</v>
      </c>
      <c r="F123" s="69">
        <v>1.2929398E-2</v>
      </c>
      <c r="G123" s="69">
        <v>1.4384259E-2</v>
      </c>
      <c r="H123" s="69">
        <v>1.5152778E-2</v>
      </c>
      <c r="I123" s="69">
        <v>1.5579861E-2</v>
      </c>
      <c r="J123" s="66"/>
      <c r="K123" s="69"/>
      <c r="L123" s="66">
        <v>5.8046295999999997E-2</v>
      </c>
      <c r="M123" s="34">
        <v>250</v>
      </c>
      <c r="N123" s="18">
        <v>0.7</v>
      </c>
      <c r="O123" s="68">
        <f t="shared" si="1"/>
        <v>175</v>
      </c>
    </row>
    <row r="124" spans="1:15" x14ac:dyDescent="0.2">
      <c r="A124" s="67" t="s">
        <v>28</v>
      </c>
      <c r="B124" s="68">
        <v>727</v>
      </c>
      <c r="C124" s="68">
        <v>20</v>
      </c>
      <c r="D124" s="66" t="s">
        <v>228</v>
      </c>
      <c r="E124" s="66" t="s">
        <v>228</v>
      </c>
      <c r="F124" s="69"/>
      <c r="G124" s="69"/>
      <c r="H124" s="69"/>
      <c r="I124" s="69"/>
      <c r="J124" s="69"/>
      <c r="K124" s="69"/>
      <c r="L124" s="69"/>
      <c r="M124" s="34">
        <v>245</v>
      </c>
      <c r="N124" s="18">
        <v>0.7</v>
      </c>
      <c r="O124" s="68">
        <f t="shared" si="1"/>
        <v>171.5</v>
      </c>
    </row>
    <row r="125" spans="1:15" x14ac:dyDescent="0.2">
      <c r="A125" s="67" t="s">
        <v>28</v>
      </c>
      <c r="B125" s="68">
        <v>711</v>
      </c>
      <c r="C125" s="68">
        <v>21</v>
      </c>
      <c r="D125" s="66" t="s">
        <v>229</v>
      </c>
      <c r="E125" s="66" t="s">
        <v>229</v>
      </c>
      <c r="F125" s="69"/>
      <c r="G125" s="69"/>
      <c r="H125" s="69"/>
      <c r="I125" s="69"/>
      <c r="J125" s="69"/>
      <c r="K125" s="69"/>
      <c r="L125" s="69"/>
      <c r="M125" s="34">
        <v>240</v>
      </c>
      <c r="N125" s="18">
        <v>0.7</v>
      </c>
      <c r="O125" s="68">
        <f t="shared" si="1"/>
        <v>168</v>
      </c>
    </row>
    <row r="126" spans="1:15" x14ac:dyDescent="0.2">
      <c r="A126" s="67" t="s">
        <v>28</v>
      </c>
      <c r="B126" s="68">
        <v>704</v>
      </c>
      <c r="C126" s="68">
        <v>22</v>
      </c>
      <c r="D126" s="66" t="s">
        <v>230</v>
      </c>
      <c r="E126" s="66" t="s">
        <v>439</v>
      </c>
      <c r="F126" s="69">
        <v>1.3774306E-2</v>
      </c>
      <c r="G126" s="69">
        <v>1.5603008999999999E-2</v>
      </c>
      <c r="H126" s="69">
        <v>1.5700230999999999E-2</v>
      </c>
      <c r="I126" s="69">
        <v>1.5328704E-2</v>
      </c>
      <c r="J126" s="69"/>
      <c r="K126" s="69"/>
      <c r="L126" s="69">
        <v>6.0406250000000002E-2</v>
      </c>
      <c r="M126" s="34">
        <v>235</v>
      </c>
      <c r="N126" s="18">
        <v>0.7</v>
      </c>
      <c r="O126" s="68">
        <f t="shared" si="1"/>
        <v>164.5</v>
      </c>
    </row>
    <row r="127" spans="1:15" x14ac:dyDescent="0.2">
      <c r="A127" s="67" t="s">
        <v>28</v>
      </c>
      <c r="B127" s="68">
        <v>722</v>
      </c>
      <c r="C127" s="68">
        <v>23</v>
      </c>
      <c r="D127" s="66" t="s">
        <v>57</v>
      </c>
      <c r="E127" s="66" t="s">
        <v>57</v>
      </c>
      <c r="F127" s="69"/>
      <c r="G127" s="69"/>
      <c r="H127" s="69"/>
      <c r="I127" s="69"/>
      <c r="J127" s="66"/>
      <c r="K127" s="69"/>
      <c r="L127" s="66"/>
      <c r="M127" s="34">
        <v>230</v>
      </c>
      <c r="N127" s="18">
        <v>0.7</v>
      </c>
      <c r="O127" s="68">
        <f t="shared" si="1"/>
        <v>161</v>
      </c>
    </row>
    <row r="128" spans="1:15" x14ac:dyDescent="0.2">
      <c r="A128" s="67" t="s">
        <v>28</v>
      </c>
      <c r="B128" s="68">
        <v>723</v>
      </c>
      <c r="C128" s="68">
        <v>24</v>
      </c>
      <c r="D128" s="66" t="s">
        <v>231</v>
      </c>
      <c r="E128" s="66" t="s">
        <v>231</v>
      </c>
      <c r="F128" s="69"/>
      <c r="G128" s="69"/>
      <c r="H128" s="69"/>
      <c r="I128" s="69"/>
      <c r="J128" s="69"/>
      <c r="K128" s="69"/>
      <c r="L128" s="69"/>
      <c r="M128" s="34">
        <v>225</v>
      </c>
      <c r="N128" s="18">
        <v>0.7</v>
      </c>
      <c r="O128" s="68">
        <f t="shared" si="1"/>
        <v>157.5</v>
      </c>
    </row>
    <row r="129" spans="1:15" x14ac:dyDescent="0.2">
      <c r="A129" s="67" t="s">
        <v>28</v>
      </c>
      <c r="B129" s="68">
        <v>701</v>
      </c>
      <c r="C129" s="68">
        <v>25</v>
      </c>
      <c r="D129" s="66" t="s">
        <v>232</v>
      </c>
      <c r="E129" s="66" t="s">
        <v>440</v>
      </c>
      <c r="F129" s="69">
        <v>1.5739583000000001E-2</v>
      </c>
      <c r="G129" s="69">
        <v>1.6841434999999998E-2</v>
      </c>
      <c r="H129" s="69">
        <v>1.7803241000000001E-2</v>
      </c>
      <c r="I129" s="69"/>
      <c r="J129" s="69"/>
      <c r="K129" s="69"/>
      <c r="L129" s="69">
        <v>5.0384259000000001E-2</v>
      </c>
      <c r="M129" s="34">
        <v>220</v>
      </c>
      <c r="N129" s="18">
        <v>0.7</v>
      </c>
      <c r="O129" s="68">
        <f t="shared" si="1"/>
        <v>154</v>
      </c>
    </row>
    <row r="130" spans="1:15" x14ac:dyDescent="0.2">
      <c r="A130" s="67" t="s">
        <v>28</v>
      </c>
      <c r="B130" s="68">
        <v>718</v>
      </c>
      <c r="C130" s="68">
        <v>26</v>
      </c>
      <c r="D130" s="66" t="s">
        <v>45</v>
      </c>
      <c r="E130" s="66" t="s">
        <v>45</v>
      </c>
      <c r="F130" s="69"/>
      <c r="G130" s="69"/>
      <c r="H130" s="69"/>
      <c r="I130" s="69"/>
      <c r="J130" s="69"/>
      <c r="K130" s="69"/>
      <c r="L130" s="69"/>
      <c r="M130" s="34">
        <v>215</v>
      </c>
      <c r="N130" s="18">
        <v>0.7</v>
      </c>
      <c r="O130" s="68">
        <f t="shared" ref="O130:O143" si="2">M130*N130</f>
        <v>150.5</v>
      </c>
    </row>
    <row r="131" spans="1:15" x14ac:dyDescent="0.2">
      <c r="A131" s="67" t="s">
        <v>28</v>
      </c>
      <c r="B131" s="68">
        <v>716</v>
      </c>
      <c r="C131" s="68">
        <v>27</v>
      </c>
      <c r="D131" s="66" t="s">
        <v>233</v>
      </c>
      <c r="E131" s="66" t="s">
        <v>233</v>
      </c>
      <c r="F131" s="69"/>
      <c r="G131" s="69"/>
      <c r="H131" s="69"/>
      <c r="I131" s="69"/>
      <c r="J131" s="66"/>
      <c r="K131" s="69"/>
      <c r="L131" s="66"/>
      <c r="M131" s="34">
        <v>210</v>
      </c>
      <c r="N131" s="18">
        <v>0.7</v>
      </c>
      <c r="O131" s="68">
        <f t="shared" si="2"/>
        <v>147</v>
      </c>
    </row>
    <row r="132" spans="1:15" x14ac:dyDescent="0.2">
      <c r="A132" s="67" t="s">
        <v>28</v>
      </c>
      <c r="B132" s="68">
        <v>703</v>
      </c>
      <c r="C132" s="68">
        <v>28</v>
      </c>
      <c r="D132" s="66" t="s">
        <v>234</v>
      </c>
      <c r="E132" s="66" t="s">
        <v>441</v>
      </c>
      <c r="F132" s="69">
        <v>1.7787036999999999E-2</v>
      </c>
      <c r="G132" s="69">
        <v>2.1283565000000001E-2</v>
      </c>
      <c r="H132" s="69"/>
      <c r="I132" s="69"/>
      <c r="J132" s="69"/>
      <c r="K132" s="69"/>
      <c r="L132" s="69">
        <v>3.9070602000000003E-2</v>
      </c>
      <c r="M132" s="34">
        <v>205</v>
      </c>
      <c r="N132" s="18">
        <v>0.7</v>
      </c>
      <c r="O132" s="68">
        <f t="shared" si="2"/>
        <v>143.5</v>
      </c>
    </row>
    <row r="133" spans="1:15" x14ac:dyDescent="0.2">
      <c r="A133" s="67"/>
      <c r="B133" s="68"/>
      <c r="C133" s="68"/>
      <c r="D133" s="66"/>
      <c r="E133" s="66" t="s">
        <v>386</v>
      </c>
      <c r="F133" s="69"/>
      <c r="G133" s="69"/>
      <c r="H133" s="69"/>
      <c r="I133" s="69"/>
      <c r="J133" s="69"/>
      <c r="K133" s="69"/>
      <c r="L133" s="69"/>
      <c r="M133" s="72"/>
      <c r="N133" s="75"/>
    </row>
    <row r="134" spans="1:15" x14ac:dyDescent="0.2">
      <c r="A134" s="67" t="s">
        <v>10</v>
      </c>
      <c r="B134" s="68">
        <v>810</v>
      </c>
      <c r="C134" s="68">
        <v>1</v>
      </c>
      <c r="D134" s="66" t="s">
        <v>235</v>
      </c>
      <c r="E134" s="66" t="s">
        <v>442</v>
      </c>
      <c r="F134" s="69">
        <v>1.3238425999999999E-2</v>
      </c>
      <c r="G134" s="69">
        <v>1.3116898E-2</v>
      </c>
      <c r="H134" s="69">
        <v>1.3795139E-2</v>
      </c>
      <c r="I134" s="69"/>
      <c r="J134" s="66"/>
      <c r="K134" s="69"/>
      <c r="L134" s="66">
        <v>4.0150462999999997E-2</v>
      </c>
      <c r="M134" s="38">
        <v>500</v>
      </c>
      <c r="N134" s="25">
        <v>0.6</v>
      </c>
      <c r="O134" s="68">
        <f t="shared" si="2"/>
        <v>300</v>
      </c>
    </row>
    <row r="135" spans="1:15" x14ac:dyDescent="0.2">
      <c r="A135" s="67" t="s">
        <v>10</v>
      </c>
      <c r="B135" s="68">
        <v>807</v>
      </c>
      <c r="C135" s="68">
        <v>2</v>
      </c>
      <c r="D135" s="66" t="s">
        <v>236</v>
      </c>
      <c r="E135" s="66" t="s">
        <v>443</v>
      </c>
      <c r="F135" s="69">
        <v>1.3636574E-2</v>
      </c>
      <c r="G135" s="69">
        <v>1.4243056E-2</v>
      </c>
      <c r="H135" s="69">
        <v>1.4098380000000001E-2</v>
      </c>
      <c r="I135" s="69"/>
      <c r="J135" s="69"/>
      <c r="K135" s="69"/>
      <c r="L135" s="69">
        <v>4.1978008999999997E-2</v>
      </c>
      <c r="M135" s="34">
        <v>450</v>
      </c>
      <c r="N135" s="25">
        <v>0.6</v>
      </c>
      <c r="O135" s="68">
        <f t="shared" si="2"/>
        <v>270</v>
      </c>
    </row>
    <row r="136" spans="1:15" x14ac:dyDescent="0.2">
      <c r="A136" s="67" t="s">
        <v>10</v>
      </c>
      <c r="B136" s="68">
        <v>809</v>
      </c>
      <c r="C136" s="68">
        <v>3</v>
      </c>
      <c r="D136" s="66" t="s">
        <v>237</v>
      </c>
      <c r="E136" s="66" t="s">
        <v>51</v>
      </c>
      <c r="F136" s="69">
        <v>1.4277778E-2</v>
      </c>
      <c r="G136" s="69">
        <v>1.4579861E-2</v>
      </c>
      <c r="H136" s="69">
        <v>1.4762730999999999E-2</v>
      </c>
      <c r="I136" s="69"/>
      <c r="J136" s="69"/>
      <c r="K136" s="69"/>
      <c r="L136" s="69">
        <v>4.3620369999999999E-2</v>
      </c>
      <c r="M136" s="34">
        <v>420</v>
      </c>
      <c r="N136" s="25">
        <v>0.6</v>
      </c>
      <c r="O136" s="68">
        <f t="shared" si="2"/>
        <v>252</v>
      </c>
    </row>
    <row r="137" spans="1:15" x14ac:dyDescent="0.2">
      <c r="A137" s="67" t="s">
        <v>10</v>
      </c>
      <c r="B137" s="68">
        <v>804</v>
      </c>
      <c r="C137" s="68">
        <v>4</v>
      </c>
      <c r="D137" s="66" t="s">
        <v>238</v>
      </c>
      <c r="E137" s="66" t="s">
        <v>444</v>
      </c>
      <c r="F137" s="69">
        <v>1.4780092999999999E-2</v>
      </c>
      <c r="G137" s="69">
        <v>1.5502314999999999E-2</v>
      </c>
      <c r="H137" s="69">
        <v>1.5628472000000001E-2</v>
      </c>
      <c r="I137" s="69"/>
      <c r="J137" s="69"/>
      <c r="K137" s="69"/>
      <c r="L137" s="69">
        <v>4.5910880000000001E-2</v>
      </c>
      <c r="M137" s="34">
        <v>400</v>
      </c>
      <c r="N137" s="25">
        <v>0.6</v>
      </c>
      <c r="O137" s="68">
        <f t="shared" si="2"/>
        <v>240</v>
      </c>
    </row>
    <row r="138" spans="1:15" x14ac:dyDescent="0.2">
      <c r="A138" s="67" t="s">
        <v>10</v>
      </c>
      <c r="B138" s="68">
        <v>853</v>
      </c>
      <c r="C138" s="68">
        <v>5</v>
      </c>
      <c r="D138" s="66" t="s">
        <v>239</v>
      </c>
      <c r="E138" s="66" t="s">
        <v>445</v>
      </c>
      <c r="F138" s="69">
        <v>1.5615741000000001E-2</v>
      </c>
      <c r="G138" s="69">
        <v>1.6174768999999999E-2</v>
      </c>
      <c r="H138" s="69">
        <v>1.6166666999999999E-2</v>
      </c>
      <c r="I138" s="69"/>
      <c r="J138" s="66"/>
      <c r="K138" s="69"/>
      <c r="L138" s="66">
        <v>4.7957175999999997E-2</v>
      </c>
      <c r="M138" s="34">
        <v>390</v>
      </c>
      <c r="N138" s="25">
        <v>0.6</v>
      </c>
      <c r="O138" s="68">
        <f t="shared" si="2"/>
        <v>234</v>
      </c>
    </row>
    <row r="139" spans="1:15" x14ac:dyDescent="0.2">
      <c r="A139" s="67" t="s">
        <v>10</v>
      </c>
      <c r="B139" s="68">
        <v>801</v>
      </c>
      <c r="C139" s="68">
        <v>6</v>
      </c>
      <c r="D139" s="66" t="s">
        <v>240</v>
      </c>
      <c r="E139" s="66" t="s">
        <v>446</v>
      </c>
      <c r="F139" s="69">
        <v>1.6578704E-2</v>
      </c>
      <c r="G139" s="69">
        <v>1.7351852000000001E-2</v>
      </c>
      <c r="H139" s="69">
        <v>1.7581019E-2</v>
      </c>
      <c r="I139" s="69"/>
      <c r="J139" s="69"/>
      <c r="K139" s="69"/>
      <c r="L139" s="69">
        <v>5.1511573999999997E-2</v>
      </c>
      <c r="M139" s="34">
        <v>380</v>
      </c>
      <c r="N139" s="25">
        <v>0.6</v>
      </c>
      <c r="O139" s="68">
        <f t="shared" si="2"/>
        <v>228</v>
      </c>
    </row>
    <row r="140" spans="1:15" x14ac:dyDescent="0.2">
      <c r="A140" s="67" t="s">
        <v>10</v>
      </c>
      <c r="B140" s="68">
        <v>805</v>
      </c>
      <c r="C140" s="68">
        <v>7</v>
      </c>
      <c r="D140" s="66" t="s">
        <v>241</v>
      </c>
      <c r="E140" s="66" t="s">
        <v>447</v>
      </c>
      <c r="F140" s="69">
        <v>1.6263889E-2</v>
      </c>
      <c r="G140" s="69">
        <v>1.6905093E-2</v>
      </c>
      <c r="H140" s="69">
        <v>1.8969907000000001E-2</v>
      </c>
      <c r="I140" s="69"/>
      <c r="J140" s="69"/>
      <c r="K140" s="69"/>
      <c r="L140" s="69">
        <v>5.2138889000000001E-2</v>
      </c>
      <c r="M140" s="34">
        <v>370</v>
      </c>
      <c r="N140" s="25">
        <v>0.6</v>
      </c>
      <c r="O140" s="68">
        <f t="shared" si="2"/>
        <v>222</v>
      </c>
    </row>
    <row r="141" spans="1:15" x14ac:dyDescent="0.2">
      <c r="A141" s="67" t="s">
        <v>10</v>
      </c>
      <c r="B141" s="68">
        <v>850</v>
      </c>
      <c r="C141" s="68">
        <v>8</v>
      </c>
      <c r="D141" s="66" t="s">
        <v>242</v>
      </c>
      <c r="E141" s="66" t="s">
        <v>448</v>
      </c>
      <c r="F141" s="69">
        <v>1.6452545999999998E-2</v>
      </c>
      <c r="G141" s="69">
        <v>1.7614583E-2</v>
      </c>
      <c r="H141" s="69">
        <v>1.9429398000000001E-2</v>
      </c>
      <c r="I141" s="69"/>
      <c r="J141" s="69"/>
      <c r="K141" s="69"/>
      <c r="L141" s="69">
        <v>5.3496528000000002E-2</v>
      </c>
      <c r="M141" s="34">
        <v>360</v>
      </c>
      <c r="N141" s="25">
        <v>0.6</v>
      </c>
      <c r="O141" s="68">
        <f t="shared" si="2"/>
        <v>216</v>
      </c>
    </row>
    <row r="142" spans="1:15" x14ac:dyDescent="0.2">
      <c r="A142" s="67" t="s">
        <v>10</v>
      </c>
      <c r="B142" s="68">
        <v>802</v>
      </c>
      <c r="C142" s="68">
        <v>9</v>
      </c>
      <c r="D142" s="66" t="s">
        <v>243</v>
      </c>
      <c r="E142" s="66" t="s">
        <v>449</v>
      </c>
      <c r="F142" s="69">
        <v>1.6851852E-2</v>
      </c>
      <c r="G142" s="69">
        <v>1.7908565000000001E-2</v>
      </c>
      <c r="H142" s="69">
        <v>1.9630787E-2</v>
      </c>
      <c r="I142" s="69"/>
      <c r="J142" s="66"/>
      <c r="K142" s="69"/>
      <c r="L142" s="66">
        <v>5.4391203999999999E-2</v>
      </c>
      <c r="M142" s="34">
        <v>350</v>
      </c>
      <c r="N142" s="25">
        <v>0.6</v>
      </c>
      <c r="O142" s="68">
        <f t="shared" si="2"/>
        <v>210</v>
      </c>
    </row>
    <row r="143" spans="1:15" x14ac:dyDescent="0.2">
      <c r="A143" s="67" t="s">
        <v>10</v>
      </c>
      <c r="B143" s="68">
        <v>803</v>
      </c>
      <c r="C143" s="68">
        <v>10</v>
      </c>
      <c r="D143" s="66" t="s">
        <v>244</v>
      </c>
      <c r="E143" s="66" t="s">
        <v>111</v>
      </c>
      <c r="F143" s="69">
        <v>1.3214119999999999E-2</v>
      </c>
      <c r="G143" s="69">
        <v>1.5787037E-2</v>
      </c>
      <c r="H143" s="69"/>
      <c r="I143" s="69"/>
      <c r="J143" s="69"/>
      <c r="K143" s="69"/>
      <c r="L143" s="69">
        <v>2.900115740740741E-2</v>
      </c>
      <c r="M143" s="73">
        <v>340</v>
      </c>
      <c r="N143" s="25">
        <v>0.6</v>
      </c>
      <c r="O143" s="68">
        <f t="shared" si="2"/>
        <v>204</v>
      </c>
    </row>
    <row r="144" spans="1:15" x14ac:dyDescent="0.2">
      <c r="M144" s="74"/>
    </row>
    <row r="145" spans="13:13" x14ac:dyDescent="0.2">
      <c r="M145" s="74"/>
    </row>
    <row r="146" spans="13:13" x14ac:dyDescent="0.2">
      <c r="M146" s="74"/>
    </row>
    <row r="147" spans="13:13" x14ac:dyDescent="0.2">
      <c r="M147" s="74"/>
    </row>
    <row r="148" spans="13:13" x14ac:dyDescent="0.2">
      <c r="M148" s="74"/>
    </row>
    <row r="149" spans="13:13" x14ac:dyDescent="0.2">
      <c r="M149" s="74"/>
    </row>
    <row r="150" spans="13:13" x14ac:dyDescent="0.2">
      <c r="M150" s="74"/>
    </row>
    <row r="151" spans="13:13" x14ac:dyDescent="0.2">
      <c r="M151" s="74"/>
    </row>
    <row r="152" spans="13:13" x14ac:dyDescent="0.2">
      <c r="M152" s="74"/>
    </row>
    <row r="153" spans="13:13" x14ac:dyDescent="0.2">
      <c r="M153" s="74"/>
    </row>
    <row r="154" spans="13:13" x14ac:dyDescent="0.2">
      <c r="M154" s="74"/>
    </row>
    <row r="155" spans="13:13" x14ac:dyDescent="0.2">
      <c r="M155" s="74"/>
    </row>
    <row r="156" spans="13:13" x14ac:dyDescent="0.2">
      <c r="M156" s="74"/>
    </row>
    <row r="157" spans="13:13" x14ac:dyDescent="0.2">
      <c r="M157" s="74"/>
    </row>
    <row r="158" spans="13:13" x14ac:dyDescent="0.2">
      <c r="M158" s="74"/>
    </row>
    <row r="159" spans="13:13" x14ac:dyDescent="0.2">
      <c r="M159" s="74"/>
    </row>
    <row r="160" spans="13:13" x14ac:dyDescent="0.2">
      <c r="M160" s="74"/>
    </row>
    <row r="161" spans="13:13" x14ac:dyDescent="0.2">
      <c r="M161" s="74"/>
    </row>
    <row r="162" spans="13:13" x14ac:dyDescent="0.2">
      <c r="M162" s="74"/>
    </row>
    <row r="163" spans="13:13" x14ac:dyDescent="0.2">
      <c r="M163" s="74"/>
    </row>
    <row r="164" spans="13:13" x14ac:dyDescent="0.2">
      <c r="M164" s="74"/>
    </row>
    <row r="165" spans="13:13" x14ac:dyDescent="0.2">
      <c r="M165" s="74"/>
    </row>
    <row r="166" spans="13:13" x14ac:dyDescent="0.2">
      <c r="M166" s="74"/>
    </row>
    <row r="167" spans="13:13" x14ac:dyDescent="0.2">
      <c r="M167" s="74"/>
    </row>
    <row r="168" spans="13:13" x14ac:dyDescent="0.2">
      <c r="M168" s="74"/>
    </row>
    <row r="169" spans="13:13" x14ac:dyDescent="0.2">
      <c r="M169" s="74"/>
    </row>
    <row r="170" spans="13:13" x14ac:dyDescent="0.2">
      <c r="M170" s="74"/>
    </row>
    <row r="171" spans="13:13" x14ac:dyDescent="0.2">
      <c r="M171" s="74"/>
    </row>
    <row r="172" spans="13:13" x14ac:dyDescent="0.2">
      <c r="M172" s="74"/>
    </row>
    <row r="173" spans="13:13" x14ac:dyDescent="0.2">
      <c r="M173" s="74"/>
    </row>
  </sheetData>
  <conditionalFormatting sqref="F67:K143 F11:K63 F10:L10 A4:E143 F4:L8 F9:K9 F64:L66 A3:L3">
    <cfRule type="expression" dxfId="48" priority="2">
      <formula>MOD(ROW(),2)=1</formula>
    </cfRule>
  </conditionalFormatting>
  <conditionalFormatting sqref="L67:L143 L9 L11:L63">
    <cfRule type="expression" dxfId="47" priority="1">
      <formula>MOD(ROW(),2)=1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CEFC8E-2AA1-4922-9EB5-C02A4962C7AF}">
  <dimension ref="A1:V161"/>
  <sheetViews>
    <sheetView topLeftCell="A10" zoomScale="73" workbookViewId="0">
      <selection activeCell="S4" sqref="S4:T10"/>
    </sheetView>
  </sheetViews>
  <sheetFormatPr baseColWidth="10" defaultColWidth="8.83203125" defaultRowHeight="15" x14ac:dyDescent="0.2"/>
  <cols>
    <col min="1" max="1" width="10.5" bestFit="1" customWidth="1"/>
    <col min="2" max="2" width="10.83203125" bestFit="1" customWidth="1"/>
    <col min="3" max="3" width="4.1640625" bestFit="1" customWidth="1"/>
    <col min="4" max="4" width="34.1640625" bestFit="1" customWidth="1"/>
    <col min="5" max="5" width="34.1640625" style="55" customWidth="1"/>
    <col min="6" max="6" width="5.6640625" customWidth="1"/>
    <col min="7" max="10" width="13" customWidth="1"/>
    <col min="11" max="11" width="12.33203125" customWidth="1"/>
    <col min="12" max="12" width="15.5" customWidth="1"/>
    <col min="13" max="15" width="10.83203125" customWidth="1"/>
    <col min="16" max="16" width="9" style="59"/>
  </cols>
  <sheetData>
    <row r="1" spans="1:22" s="56" customFormat="1" ht="32" thickBot="1" x14ac:dyDescent="0.25">
      <c r="A1" s="54" t="s">
        <v>245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P1" s="80"/>
    </row>
    <row r="2" spans="1:22" s="55" customFormat="1" ht="44" thickBot="1" x14ac:dyDescent="0.25">
      <c r="A2" s="61" t="s">
        <v>12</v>
      </c>
      <c r="B2" s="61" t="s">
        <v>13</v>
      </c>
      <c r="C2" s="61" t="s">
        <v>14</v>
      </c>
      <c r="D2" s="61" t="s">
        <v>15</v>
      </c>
      <c r="E2" s="61" t="s">
        <v>381</v>
      </c>
      <c r="F2" s="61" t="s">
        <v>16</v>
      </c>
      <c r="G2" s="61" t="s">
        <v>17</v>
      </c>
      <c r="H2" s="61" t="s">
        <v>18</v>
      </c>
      <c r="I2" s="61" t="s">
        <v>19</v>
      </c>
      <c r="J2" s="61" t="s">
        <v>20</v>
      </c>
      <c r="K2" s="61" t="s">
        <v>21</v>
      </c>
      <c r="L2" s="57" t="s">
        <v>22</v>
      </c>
      <c r="M2" s="57" t="s">
        <v>23</v>
      </c>
      <c r="N2" s="41" t="s">
        <v>29</v>
      </c>
      <c r="O2" s="42" t="s">
        <v>30</v>
      </c>
      <c r="P2" s="43" t="s">
        <v>31</v>
      </c>
    </row>
    <row r="3" spans="1:22" s="55" customFormat="1" ht="16" thickBot="1" x14ac:dyDescent="0.25">
      <c r="A3" s="58" t="s">
        <v>24</v>
      </c>
      <c r="B3" s="59">
        <v>3</v>
      </c>
      <c r="C3" s="59">
        <v>1</v>
      </c>
      <c r="D3" s="55" t="s">
        <v>246</v>
      </c>
      <c r="E3" s="55" t="s">
        <v>38</v>
      </c>
      <c r="F3" s="59">
        <v>5</v>
      </c>
      <c r="G3" s="60">
        <v>1.2741898E-2</v>
      </c>
      <c r="H3" s="60">
        <v>1.2618056000000001E-2</v>
      </c>
      <c r="I3" s="60">
        <v>1.3021991E-2</v>
      </c>
      <c r="J3" s="60">
        <v>1.2958333000000001E-2</v>
      </c>
      <c r="K3" s="60">
        <v>1.2563657000000001E-2</v>
      </c>
      <c r="L3" s="60"/>
      <c r="M3" s="60">
        <v>6.3903934999999995E-2</v>
      </c>
      <c r="N3" s="38">
        <v>500</v>
      </c>
      <c r="O3" s="31">
        <v>1</v>
      </c>
      <c r="P3" s="59">
        <f>O3*N3</f>
        <v>500</v>
      </c>
    </row>
    <row r="4" spans="1:22" s="55" customFormat="1" ht="16" thickBot="1" x14ac:dyDescent="0.25">
      <c r="A4" s="58" t="s">
        <v>24</v>
      </c>
      <c r="B4" s="59">
        <v>2</v>
      </c>
      <c r="C4" s="59">
        <v>2</v>
      </c>
      <c r="D4" s="55" t="s">
        <v>247</v>
      </c>
      <c r="E4" s="55" t="s">
        <v>91</v>
      </c>
      <c r="F4" s="59">
        <v>5</v>
      </c>
      <c r="G4" s="60">
        <v>1.3866898000000001E-2</v>
      </c>
      <c r="H4" s="60">
        <v>1.4019676E-2</v>
      </c>
      <c r="I4" s="60">
        <v>1.4311343000000001E-2</v>
      </c>
      <c r="J4" s="60">
        <v>1.4061343E-2</v>
      </c>
      <c r="K4" s="60">
        <v>1.4243056E-2</v>
      </c>
      <c r="L4" s="60"/>
      <c r="M4" s="60">
        <v>7.0502314999999996E-2</v>
      </c>
      <c r="N4" s="34">
        <v>450</v>
      </c>
      <c r="O4" s="31">
        <v>1</v>
      </c>
      <c r="P4" s="59">
        <f t="shared" ref="P4:P67" si="0">O4*N4</f>
        <v>450</v>
      </c>
      <c r="S4" s="59" t="s">
        <v>380</v>
      </c>
      <c r="T4" s="31">
        <v>1</v>
      </c>
      <c r="V4" s="40" t="s">
        <v>2</v>
      </c>
    </row>
    <row r="5" spans="1:22" s="55" customFormat="1" x14ac:dyDescent="0.2">
      <c r="A5" s="58" t="s">
        <v>24</v>
      </c>
      <c r="B5" s="59">
        <v>1</v>
      </c>
      <c r="C5" s="59">
        <v>3</v>
      </c>
      <c r="D5" s="55" t="s">
        <v>248</v>
      </c>
      <c r="E5" s="55" t="s">
        <v>385</v>
      </c>
      <c r="F5" s="59">
        <v>5</v>
      </c>
      <c r="G5" s="60">
        <v>1.5149306E-2</v>
      </c>
      <c r="H5" s="60">
        <v>1.4531250000000001E-2</v>
      </c>
      <c r="I5" s="60">
        <v>1.4407407000000001E-2</v>
      </c>
      <c r="J5" s="60">
        <v>1.4809028E-2</v>
      </c>
      <c r="K5" s="60">
        <v>1.5354167E-2</v>
      </c>
      <c r="L5" s="60"/>
      <c r="M5" s="60">
        <v>7.4251156999999998E-2</v>
      </c>
      <c r="N5" s="34">
        <v>420</v>
      </c>
      <c r="O5" s="31">
        <v>1</v>
      </c>
      <c r="P5" s="59">
        <f t="shared" si="0"/>
        <v>420</v>
      </c>
      <c r="S5" s="59"/>
      <c r="T5" s="69"/>
      <c r="V5" s="38">
        <v>500</v>
      </c>
    </row>
    <row r="6" spans="1:22" s="55" customFormat="1" x14ac:dyDescent="0.2">
      <c r="A6" s="58"/>
      <c r="B6" s="59"/>
      <c r="C6" s="59"/>
      <c r="E6" s="55" t="s">
        <v>386</v>
      </c>
      <c r="F6" s="59"/>
      <c r="G6" s="60"/>
      <c r="H6" s="60"/>
      <c r="I6" s="60"/>
      <c r="J6" s="60"/>
      <c r="K6" s="60"/>
      <c r="L6" s="60"/>
      <c r="M6" s="60"/>
      <c r="N6" s="60"/>
      <c r="O6" s="60"/>
      <c r="P6" s="59"/>
      <c r="S6" s="59" t="s">
        <v>377</v>
      </c>
      <c r="T6" s="12">
        <v>0.8</v>
      </c>
      <c r="V6" s="34">
        <v>450</v>
      </c>
    </row>
    <row r="7" spans="1:22" s="55" customFormat="1" x14ac:dyDescent="0.2">
      <c r="A7" s="58" t="s">
        <v>26</v>
      </c>
      <c r="B7" s="59">
        <v>402</v>
      </c>
      <c r="C7" s="59">
        <v>1</v>
      </c>
      <c r="D7" s="55" t="s">
        <v>249</v>
      </c>
      <c r="E7" s="55" t="s">
        <v>388</v>
      </c>
      <c r="F7" s="59">
        <v>4</v>
      </c>
      <c r="G7" s="60">
        <v>1.5063656999999999E-2</v>
      </c>
      <c r="H7" s="60">
        <v>1.4987268999999999E-2</v>
      </c>
      <c r="I7" s="60">
        <v>1.4913193999999999E-2</v>
      </c>
      <c r="J7" s="60">
        <v>1.5431713E-2</v>
      </c>
      <c r="K7" s="60"/>
      <c r="L7" s="60"/>
      <c r="M7" s="60">
        <v>6.0395833000000003E-2</v>
      </c>
      <c r="N7" s="38">
        <v>500</v>
      </c>
      <c r="O7" s="12">
        <v>0.8</v>
      </c>
      <c r="P7" s="59">
        <f t="shared" si="0"/>
        <v>400</v>
      </c>
      <c r="S7" s="59"/>
      <c r="V7" s="34">
        <v>420</v>
      </c>
    </row>
    <row r="8" spans="1:22" s="55" customFormat="1" x14ac:dyDescent="0.2">
      <c r="A8" s="58" t="s">
        <v>26</v>
      </c>
      <c r="B8" s="59">
        <v>401</v>
      </c>
      <c r="C8" s="59">
        <v>2</v>
      </c>
      <c r="D8" s="55" t="s">
        <v>250</v>
      </c>
      <c r="E8" s="55" t="s">
        <v>387</v>
      </c>
      <c r="F8" s="59">
        <v>4</v>
      </c>
      <c r="G8" s="60">
        <v>1.4572916999999999E-2</v>
      </c>
      <c r="H8" s="60">
        <v>1.5842592999999999E-2</v>
      </c>
      <c r="I8" s="60">
        <v>1.6168980999999999E-2</v>
      </c>
      <c r="J8" s="60">
        <v>1.7366897999999999E-2</v>
      </c>
      <c r="K8" s="60"/>
      <c r="L8" s="60"/>
      <c r="M8" s="60">
        <v>6.3951388999999997E-2</v>
      </c>
      <c r="N8" s="34">
        <v>450</v>
      </c>
      <c r="O8" s="12">
        <v>0.8</v>
      </c>
      <c r="P8" s="59">
        <f t="shared" si="0"/>
        <v>360</v>
      </c>
      <c r="S8" s="59" t="s">
        <v>378</v>
      </c>
      <c r="T8" s="18">
        <v>0.7</v>
      </c>
      <c r="V8" s="34">
        <v>400</v>
      </c>
    </row>
    <row r="9" spans="1:22" s="55" customFormat="1" x14ac:dyDescent="0.2">
      <c r="A9" s="58"/>
      <c r="B9" s="59"/>
      <c r="C9" s="59"/>
      <c r="E9" s="55" t="s">
        <v>386</v>
      </c>
      <c r="F9" s="59"/>
      <c r="G9" s="60"/>
      <c r="H9" s="60"/>
      <c r="I9" s="60"/>
      <c r="J9" s="60"/>
      <c r="K9" s="60"/>
      <c r="L9" s="60"/>
      <c r="M9" s="60"/>
      <c r="N9" s="60"/>
      <c r="O9" s="60"/>
      <c r="P9" s="59"/>
      <c r="S9" s="59"/>
      <c r="T9" s="75"/>
      <c r="V9" s="34">
        <v>390</v>
      </c>
    </row>
    <row r="10" spans="1:22" s="55" customFormat="1" x14ac:dyDescent="0.2">
      <c r="A10" s="58" t="s">
        <v>80</v>
      </c>
      <c r="B10" s="59">
        <v>705</v>
      </c>
      <c r="C10" s="59">
        <v>1</v>
      </c>
      <c r="D10" s="55" t="s">
        <v>251</v>
      </c>
      <c r="E10" s="55" t="s">
        <v>393</v>
      </c>
      <c r="F10" s="59">
        <v>3</v>
      </c>
      <c r="G10" s="60">
        <v>1.5887730999999999E-2</v>
      </c>
      <c r="H10" s="60">
        <v>1.6682869999999999E-2</v>
      </c>
      <c r="I10" s="60">
        <v>1.6586805999999999E-2</v>
      </c>
      <c r="J10" s="60"/>
      <c r="K10" s="60"/>
      <c r="L10" s="60"/>
      <c r="M10" s="60">
        <v>4.9157407E-2</v>
      </c>
      <c r="N10" s="38">
        <v>500</v>
      </c>
      <c r="O10" s="18">
        <v>0.7</v>
      </c>
      <c r="P10" s="59">
        <f t="shared" si="0"/>
        <v>350</v>
      </c>
      <c r="S10" s="59" t="s">
        <v>379</v>
      </c>
      <c r="T10" s="25">
        <v>0.6</v>
      </c>
      <c r="V10" s="34">
        <v>380</v>
      </c>
    </row>
    <row r="11" spans="1:22" s="55" customFormat="1" x14ac:dyDescent="0.2">
      <c r="A11" s="58" t="s">
        <v>80</v>
      </c>
      <c r="B11" s="59">
        <v>701</v>
      </c>
      <c r="C11" s="59">
        <v>2</v>
      </c>
      <c r="D11" s="55" t="s">
        <v>252</v>
      </c>
      <c r="E11" s="55" t="s">
        <v>392</v>
      </c>
      <c r="F11" s="59">
        <v>3</v>
      </c>
      <c r="G11" s="60">
        <v>1.6067129999999999E-2</v>
      </c>
      <c r="H11" s="60">
        <v>1.6778934999999998E-2</v>
      </c>
      <c r="I11" s="60">
        <v>1.6472222000000002E-2</v>
      </c>
      <c r="J11" s="60"/>
      <c r="K11" s="60"/>
      <c r="L11" s="60"/>
      <c r="M11" s="60">
        <v>4.9318287000000002E-2</v>
      </c>
      <c r="N11" s="34">
        <v>450</v>
      </c>
      <c r="O11" s="18">
        <v>0.7</v>
      </c>
      <c r="P11" s="59">
        <f t="shared" si="0"/>
        <v>315</v>
      </c>
      <c r="S11" s="59"/>
      <c r="V11" s="34">
        <v>370</v>
      </c>
    </row>
    <row r="12" spans="1:22" s="55" customFormat="1" x14ac:dyDescent="0.2">
      <c r="A12" s="58" t="s">
        <v>80</v>
      </c>
      <c r="B12" s="59">
        <v>704</v>
      </c>
      <c r="C12" s="59">
        <v>3</v>
      </c>
      <c r="D12" s="55" t="s">
        <v>253</v>
      </c>
      <c r="E12" s="55" t="s">
        <v>450</v>
      </c>
      <c r="F12" s="59">
        <v>3</v>
      </c>
      <c r="G12" s="60">
        <v>1.6628471999999998E-2</v>
      </c>
      <c r="H12" s="60">
        <v>1.6652778E-2</v>
      </c>
      <c r="I12" s="60">
        <v>1.6215278E-2</v>
      </c>
      <c r="J12" s="60"/>
      <c r="K12" s="60"/>
      <c r="L12" s="60"/>
      <c r="M12" s="60">
        <v>4.9496527999999998E-2</v>
      </c>
      <c r="N12" s="34">
        <v>420</v>
      </c>
      <c r="O12" s="18">
        <v>0.7</v>
      </c>
      <c r="P12" s="59">
        <f t="shared" si="0"/>
        <v>294</v>
      </c>
      <c r="S12" s="59"/>
      <c r="V12" s="34">
        <v>360</v>
      </c>
    </row>
    <row r="13" spans="1:22" s="55" customFormat="1" x14ac:dyDescent="0.2">
      <c r="A13" s="58" t="s">
        <v>80</v>
      </c>
      <c r="B13" s="59">
        <v>758</v>
      </c>
      <c r="C13" s="59">
        <v>4</v>
      </c>
      <c r="D13" s="55" t="s">
        <v>254</v>
      </c>
      <c r="E13" s="55" t="s">
        <v>95</v>
      </c>
      <c r="F13" s="59">
        <v>3</v>
      </c>
      <c r="G13" s="60">
        <v>1.6520832999999999E-2</v>
      </c>
      <c r="H13" s="60">
        <v>1.6664352E-2</v>
      </c>
      <c r="I13" s="60">
        <v>1.6597221999999998E-2</v>
      </c>
      <c r="J13" s="60"/>
      <c r="K13" s="60"/>
      <c r="L13" s="60"/>
      <c r="M13" s="60">
        <v>4.9782407000000001E-2</v>
      </c>
      <c r="N13" s="34">
        <v>400</v>
      </c>
      <c r="O13" s="18">
        <v>0.7</v>
      </c>
      <c r="P13" s="59">
        <f t="shared" si="0"/>
        <v>280</v>
      </c>
      <c r="V13" s="34">
        <v>350</v>
      </c>
    </row>
    <row r="14" spans="1:22" s="55" customFormat="1" x14ac:dyDescent="0.2">
      <c r="A14" s="58" t="s">
        <v>80</v>
      </c>
      <c r="B14" s="59">
        <v>708</v>
      </c>
      <c r="C14" s="59">
        <v>5</v>
      </c>
      <c r="D14" s="55" t="s">
        <v>255</v>
      </c>
      <c r="E14" s="55" t="s">
        <v>451</v>
      </c>
      <c r="F14" s="59">
        <v>3</v>
      </c>
      <c r="G14" s="60">
        <v>1.7841434999999999E-2</v>
      </c>
      <c r="H14" s="60">
        <v>1.8682870000000001E-2</v>
      </c>
      <c r="I14" s="60">
        <v>1.8071759E-2</v>
      </c>
      <c r="J14" s="60"/>
      <c r="K14" s="60"/>
      <c r="L14" s="60"/>
      <c r="M14" s="60">
        <v>5.4596064999999999E-2</v>
      </c>
      <c r="N14" s="34">
        <v>390</v>
      </c>
      <c r="O14" s="18">
        <v>0.7</v>
      </c>
      <c r="P14" s="59">
        <f t="shared" si="0"/>
        <v>273</v>
      </c>
      <c r="V14" s="34">
        <v>340</v>
      </c>
    </row>
    <row r="15" spans="1:22" s="55" customFormat="1" x14ac:dyDescent="0.2">
      <c r="A15" s="58" t="s">
        <v>80</v>
      </c>
      <c r="B15" s="59">
        <v>702</v>
      </c>
      <c r="C15" s="59">
        <v>6</v>
      </c>
      <c r="D15" s="55" t="s">
        <v>256</v>
      </c>
      <c r="E15" s="55" t="s">
        <v>395</v>
      </c>
      <c r="F15" s="59">
        <v>3</v>
      </c>
      <c r="G15" s="60">
        <v>1.8964120000000001E-2</v>
      </c>
      <c r="H15" s="60">
        <v>2.1293981E-2</v>
      </c>
      <c r="I15" s="60">
        <v>2.1070602000000001E-2</v>
      </c>
      <c r="J15" s="60"/>
      <c r="K15" s="60"/>
      <c r="L15" s="60"/>
      <c r="M15" s="60">
        <v>6.1328703999999998E-2</v>
      </c>
      <c r="N15" s="34">
        <v>380</v>
      </c>
      <c r="O15" s="18">
        <v>0.7</v>
      </c>
      <c r="P15" s="59">
        <f t="shared" si="0"/>
        <v>266</v>
      </c>
      <c r="V15" s="34">
        <v>330</v>
      </c>
    </row>
    <row r="16" spans="1:22" s="55" customFormat="1" x14ac:dyDescent="0.2">
      <c r="A16" s="58" t="s">
        <v>80</v>
      </c>
      <c r="B16" s="59">
        <v>759</v>
      </c>
      <c r="C16" s="59">
        <v>7</v>
      </c>
      <c r="D16" s="55" t="s">
        <v>257</v>
      </c>
      <c r="E16" s="55" t="s">
        <v>452</v>
      </c>
      <c r="F16" s="59">
        <v>2</v>
      </c>
      <c r="G16" s="60">
        <v>2.2802083000000001E-2</v>
      </c>
      <c r="H16" s="60">
        <v>2.3537037E-2</v>
      </c>
      <c r="I16" s="60"/>
      <c r="J16" s="60"/>
      <c r="K16" s="60"/>
      <c r="L16" s="60"/>
      <c r="M16" s="60">
        <v>4.6339119999999998E-2</v>
      </c>
      <c r="N16" s="34">
        <v>370</v>
      </c>
      <c r="O16" s="18">
        <v>0.7</v>
      </c>
      <c r="P16" s="59">
        <f t="shared" si="0"/>
        <v>259</v>
      </c>
      <c r="V16" s="34">
        <v>320</v>
      </c>
    </row>
    <row r="17" spans="1:22" s="55" customFormat="1" x14ac:dyDescent="0.2">
      <c r="A17" s="58"/>
      <c r="B17" s="59"/>
      <c r="C17" s="59"/>
      <c r="E17" s="55" t="s">
        <v>386</v>
      </c>
      <c r="F17" s="59"/>
      <c r="G17" s="60"/>
      <c r="H17" s="60"/>
      <c r="I17" s="60"/>
      <c r="J17" s="60"/>
      <c r="K17" s="60"/>
      <c r="L17" s="60"/>
      <c r="M17" s="60"/>
      <c r="N17" s="34"/>
      <c r="O17" s="60"/>
      <c r="P17" s="59"/>
      <c r="V17" s="34">
        <v>310</v>
      </c>
    </row>
    <row r="18" spans="1:22" s="55" customFormat="1" x14ac:dyDescent="0.2">
      <c r="A18" s="58" t="s">
        <v>258</v>
      </c>
      <c r="B18" s="59">
        <v>906</v>
      </c>
      <c r="C18" s="59">
        <v>1</v>
      </c>
      <c r="D18" s="55" t="s">
        <v>259</v>
      </c>
      <c r="E18" s="55" t="s">
        <v>453</v>
      </c>
      <c r="F18" s="59">
        <v>4</v>
      </c>
      <c r="G18" s="60">
        <v>9.2442129999999994E-3</v>
      </c>
      <c r="H18" s="60">
        <v>9.5347220000000007E-3</v>
      </c>
      <c r="I18" s="60">
        <v>1.0118056E-2</v>
      </c>
      <c r="J18" s="60">
        <v>9.9398149999999994E-3</v>
      </c>
      <c r="K18" s="60"/>
      <c r="L18" s="60"/>
      <c r="M18" s="60">
        <v>3.8836806000000001E-2</v>
      </c>
      <c r="N18" s="38">
        <v>500</v>
      </c>
      <c r="O18" s="60"/>
      <c r="P18" s="59"/>
      <c r="V18" s="34">
        <v>300</v>
      </c>
    </row>
    <row r="19" spans="1:22" s="55" customFormat="1" x14ac:dyDescent="0.2">
      <c r="A19" s="58" t="s">
        <v>258</v>
      </c>
      <c r="B19" s="59">
        <v>902</v>
      </c>
      <c r="C19" s="59">
        <v>2</v>
      </c>
      <c r="D19" s="55" t="s">
        <v>260</v>
      </c>
      <c r="E19" s="55" t="s">
        <v>454</v>
      </c>
      <c r="F19" s="59">
        <v>4</v>
      </c>
      <c r="G19" s="60">
        <v>9.630787E-3</v>
      </c>
      <c r="H19" s="60">
        <v>9.5856480000000004E-3</v>
      </c>
      <c r="I19" s="60">
        <v>1.0473379999999999E-2</v>
      </c>
      <c r="J19" s="60">
        <v>1.0053240999999999E-2</v>
      </c>
      <c r="K19" s="60"/>
      <c r="L19" s="60"/>
      <c r="M19" s="60">
        <v>3.9743055999999999E-2</v>
      </c>
      <c r="N19" s="34">
        <v>450</v>
      </c>
      <c r="O19" s="60"/>
      <c r="P19" s="59"/>
      <c r="V19" s="34">
        <v>290</v>
      </c>
    </row>
    <row r="20" spans="1:22" s="55" customFormat="1" x14ac:dyDescent="0.2">
      <c r="A20" s="58" t="s">
        <v>258</v>
      </c>
      <c r="B20" s="59">
        <v>905</v>
      </c>
      <c r="C20" s="59">
        <v>3</v>
      </c>
      <c r="D20" s="55" t="s">
        <v>261</v>
      </c>
      <c r="E20" s="55" t="s">
        <v>455</v>
      </c>
      <c r="F20" s="59">
        <v>4</v>
      </c>
      <c r="G20" s="60">
        <v>9.599537E-3</v>
      </c>
      <c r="H20" s="60">
        <v>9.6458329999999995E-3</v>
      </c>
      <c r="I20" s="60">
        <v>1.0444444000000001E-2</v>
      </c>
      <c r="J20" s="60">
        <v>1.0144676E-2</v>
      </c>
      <c r="K20" s="60"/>
      <c r="L20" s="60"/>
      <c r="M20" s="60">
        <v>3.9834491E-2</v>
      </c>
      <c r="N20" s="34">
        <v>420</v>
      </c>
      <c r="O20" s="60"/>
      <c r="P20" s="59"/>
      <c r="V20" s="34">
        <v>280</v>
      </c>
    </row>
    <row r="21" spans="1:22" s="55" customFormat="1" x14ac:dyDescent="0.2">
      <c r="A21" s="58" t="s">
        <v>258</v>
      </c>
      <c r="B21" s="59">
        <v>901</v>
      </c>
      <c r="C21" s="59">
        <v>4</v>
      </c>
      <c r="D21" s="55" t="s">
        <v>262</v>
      </c>
      <c r="E21" s="55" t="s">
        <v>456</v>
      </c>
      <c r="F21" s="59">
        <v>4</v>
      </c>
      <c r="G21" s="60">
        <v>1.0255787000000001E-2</v>
      </c>
      <c r="H21" s="60">
        <v>1.0277778E-2</v>
      </c>
      <c r="I21" s="60">
        <v>1.0511573999999999E-2</v>
      </c>
      <c r="J21" s="60">
        <v>1.0152777999999999E-2</v>
      </c>
      <c r="K21" s="60"/>
      <c r="L21" s="60"/>
      <c r="M21" s="60">
        <v>4.1197917000000001E-2</v>
      </c>
      <c r="N21" s="34">
        <v>400</v>
      </c>
      <c r="O21" s="60"/>
      <c r="P21" s="59"/>
      <c r="V21" s="34">
        <v>270</v>
      </c>
    </row>
    <row r="22" spans="1:22" s="55" customFormat="1" x14ac:dyDescent="0.2">
      <c r="A22" s="58" t="s">
        <v>258</v>
      </c>
      <c r="B22" s="59">
        <v>903</v>
      </c>
      <c r="C22" s="59">
        <v>5</v>
      </c>
      <c r="D22" s="55" t="s">
        <v>263</v>
      </c>
      <c r="E22" s="55" t="s">
        <v>40</v>
      </c>
      <c r="F22" s="59">
        <v>3</v>
      </c>
      <c r="G22" s="60">
        <v>1.4388889E-2</v>
      </c>
      <c r="H22" s="60">
        <v>1.3527778000000001E-2</v>
      </c>
      <c r="I22" s="60">
        <v>1.3210648E-2</v>
      </c>
      <c r="J22" s="60"/>
      <c r="K22" s="60"/>
      <c r="L22" s="60"/>
      <c r="M22" s="60">
        <v>4.1127314999999998E-2</v>
      </c>
      <c r="N22" s="34">
        <v>390</v>
      </c>
      <c r="O22" s="60"/>
      <c r="P22" s="59"/>
      <c r="V22" s="34">
        <v>260</v>
      </c>
    </row>
    <row r="23" spans="1:22" s="55" customFormat="1" x14ac:dyDescent="0.2">
      <c r="A23" s="58"/>
      <c r="B23" s="59"/>
      <c r="C23" s="59"/>
      <c r="E23" s="55" t="s">
        <v>386</v>
      </c>
      <c r="F23" s="59"/>
      <c r="G23" s="60"/>
      <c r="H23" s="60"/>
      <c r="I23" s="60"/>
      <c r="J23" s="60"/>
      <c r="K23" s="60"/>
      <c r="L23" s="60"/>
      <c r="M23" s="60"/>
      <c r="N23" s="34"/>
      <c r="P23" s="59"/>
      <c r="V23" s="34">
        <v>250</v>
      </c>
    </row>
    <row r="24" spans="1:22" s="55" customFormat="1" x14ac:dyDescent="0.2">
      <c r="A24" s="58" t="s">
        <v>264</v>
      </c>
      <c r="B24" s="59">
        <v>605</v>
      </c>
      <c r="C24" s="59">
        <v>1</v>
      </c>
      <c r="D24" s="55" t="s">
        <v>265</v>
      </c>
      <c r="E24" s="55" t="s">
        <v>105</v>
      </c>
      <c r="F24" s="59">
        <v>2</v>
      </c>
      <c r="G24" s="60">
        <v>1.5333332999999999E-2</v>
      </c>
      <c r="H24" s="60">
        <v>1.5719907000000002E-2</v>
      </c>
      <c r="I24" s="60"/>
      <c r="J24" s="60"/>
      <c r="K24" s="60"/>
      <c r="L24" s="60"/>
      <c r="M24" s="60">
        <v>3.1053240999999999E-2</v>
      </c>
      <c r="N24" s="38">
        <v>500</v>
      </c>
      <c r="O24" s="31">
        <v>1</v>
      </c>
      <c r="P24" s="59">
        <f t="shared" si="0"/>
        <v>500</v>
      </c>
      <c r="V24" s="34">
        <v>245</v>
      </c>
    </row>
    <row r="25" spans="1:22" s="55" customFormat="1" x14ac:dyDescent="0.2">
      <c r="A25" s="58" t="s">
        <v>264</v>
      </c>
      <c r="B25" s="59">
        <v>603</v>
      </c>
      <c r="C25" s="59">
        <v>2</v>
      </c>
      <c r="D25" s="55" t="s">
        <v>266</v>
      </c>
      <c r="E25" s="55" t="s">
        <v>397</v>
      </c>
      <c r="F25" s="59">
        <v>2</v>
      </c>
      <c r="G25" s="60">
        <v>1.519213E-2</v>
      </c>
      <c r="H25" s="60">
        <v>1.6013889E-2</v>
      </c>
      <c r="I25" s="60"/>
      <c r="J25" s="60"/>
      <c r="K25" s="60"/>
      <c r="L25" s="60"/>
      <c r="M25" s="60">
        <v>3.1206019000000002E-2</v>
      </c>
      <c r="N25" s="34">
        <v>450</v>
      </c>
      <c r="O25" s="31">
        <v>1</v>
      </c>
      <c r="P25" s="59">
        <f t="shared" si="0"/>
        <v>450</v>
      </c>
      <c r="V25" s="34">
        <v>240</v>
      </c>
    </row>
    <row r="26" spans="1:22" s="55" customFormat="1" x14ac:dyDescent="0.2">
      <c r="A26" s="58" t="s">
        <v>264</v>
      </c>
      <c r="B26" s="59">
        <v>607</v>
      </c>
      <c r="C26" s="59">
        <v>3</v>
      </c>
      <c r="D26" s="55" t="s">
        <v>267</v>
      </c>
      <c r="E26" s="55" t="s">
        <v>457</v>
      </c>
      <c r="F26" s="59">
        <v>2</v>
      </c>
      <c r="G26" s="60">
        <v>1.5351851999999999E-2</v>
      </c>
      <c r="H26" s="60">
        <v>1.8228009E-2</v>
      </c>
      <c r="I26" s="60"/>
      <c r="J26" s="60"/>
      <c r="K26" s="60"/>
      <c r="L26" s="60"/>
      <c r="M26" s="60">
        <v>3.3579861000000003E-2</v>
      </c>
      <c r="N26" s="34">
        <v>420</v>
      </c>
      <c r="O26" s="31">
        <v>1</v>
      </c>
      <c r="P26" s="59">
        <f t="shared" si="0"/>
        <v>420</v>
      </c>
      <c r="V26" s="34">
        <v>235</v>
      </c>
    </row>
    <row r="27" spans="1:22" s="55" customFormat="1" x14ac:dyDescent="0.2">
      <c r="A27" s="58" t="s">
        <v>264</v>
      </c>
      <c r="B27" s="59">
        <v>602</v>
      </c>
      <c r="C27" s="59">
        <v>4</v>
      </c>
      <c r="D27" s="55" t="s">
        <v>268</v>
      </c>
      <c r="E27" s="55" t="s">
        <v>458</v>
      </c>
      <c r="F27" s="59">
        <v>2</v>
      </c>
      <c r="G27" s="60">
        <v>1.6842592999999999E-2</v>
      </c>
      <c r="H27" s="60">
        <v>1.9475694000000002E-2</v>
      </c>
      <c r="I27" s="60"/>
      <c r="J27" s="60"/>
      <c r="K27" s="60"/>
      <c r="L27" s="60"/>
      <c r="M27" s="60">
        <v>3.6318286999999998E-2</v>
      </c>
      <c r="N27" s="34">
        <v>400</v>
      </c>
      <c r="O27" s="31">
        <v>1</v>
      </c>
      <c r="P27" s="59">
        <f t="shared" si="0"/>
        <v>400</v>
      </c>
      <c r="V27" s="34">
        <v>230</v>
      </c>
    </row>
    <row r="28" spans="1:22" s="55" customFormat="1" x14ac:dyDescent="0.2">
      <c r="A28" s="58" t="s">
        <v>264</v>
      </c>
      <c r="B28" s="59">
        <v>601</v>
      </c>
      <c r="C28" s="59">
        <v>5</v>
      </c>
      <c r="D28" s="55" t="s">
        <v>269</v>
      </c>
      <c r="E28" s="55" t="s">
        <v>459</v>
      </c>
      <c r="F28" s="59">
        <v>2</v>
      </c>
      <c r="G28" s="60">
        <v>1.8377315000000002E-2</v>
      </c>
      <c r="H28" s="60">
        <v>1.8601851999999999E-2</v>
      </c>
      <c r="I28" s="60"/>
      <c r="J28" s="60"/>
      <c r="K28" s="60"/>
      <c r="L28" s="60"/>
      <c r="M28" s="60">
        <v>3.6979167E-2</v>
      </c>
      <c r="N28" s="34">
        <v>390</v>
      </c>
      <c r="O28" s="31">
        <v>1</v>
      </c>
      <c r="P28" s="59">
        <f t="shared" si="0"/>
        <v>390</v>
      </c>
      <c r="V28" s="34">
        <v>225</v>
      </c>
    </row>
    <row r="29" spans="1:22" s="55" customFormat="1" x14ac:dyDescent="0.2">
      <c r="A29" s="58" t="s">
        <v>264</v>
      </c>
      <c r="B29" s="59">
        <v>606</v>
      </c>
      <c r="C29" s="59">
        <v>6</v>
      </c>
      <c r="D29" s="55" t="s">
        <v>270</v>
      </c>
      <c r="E29" s="55" t="s">
        <v>398</v>
      </c>
      <c r="F29" s="59">
        <v>2</v>
      </c>
      <c r="G29" s="60">
        <v>1.96875E-2</v>
      </c>
      <c r="H29" s="60">
        <v>2.0920139000000001E-2</v>
      </c>
      <c r="I29" s="60"/>
      <c r="J29" s="60"/>
      <c r="K29" s="60"/>
      <c r="L29" s="60"/>
      <c r="M29" s="60">
        <v>4.0607639000000001E-2</v>
      </c>
      <c r="N29" s="34">
        <v>380</v>
      </c>
      <c r="O29" s="31">
        <v>1</v>
      </c>
      <c r="P29" s="59">
        <f t="shared" si="0"/>
        <v>380</v>
      </c>
      <c r="V29" s="34">
        <v>220</v>
      </c>
    </row>
    <row r="30" spans="1:22" s="55" customFormat="1" x14ac:dyDescent="0.2">
      <c r="A30" s="58" t="s">
        <v>264</v>
      </c>
      <c r="B30" s="59">
        <v>604</v>
      </c>
      <c r="C30" s="59">
        <v>7</v>
      </c>
      <c r="D30" s="55" t="s">
        <v>271</v>
      </c>
      <c r="E30" s="55" t="s">
        <v>460</v>
      </c>
      <c r="F30" s="59">
        <v>2</v>
      </c>
      <c r="G30" s="60">
        <v>2.3091435E-2</v>
      </c>
      <c r="H30" s="60">
        <v>2.5126157E-2</v>
      </c>
      <c r="I30" s="60"/>
      <c r="J30" s="60"/>
      <c r="K30" s="60"/>
      <c r="L30" s="60"/>
      <c r="M30" s="60">
        <v>4.8217593000000003E-2</v>
      </c>
      <c r="N30" s="34">
        <v>370</v>
      </c>
      <c r="O30" s="31">
        <v>1</v>
      </c>
      <c r="P30" s="59">
        <f t="shared" si="0"/>
        <v>370</v>
      </c>
      <c r="V30" s="34">
        <v>215</v>
      </c>
    </row>
    <row r="31" spans="1:22" s="55" customFormat="1" x14ac:dyDescent="0.2">
      <c r="A31" s="58"/>
      <c r="B31" s="59"/>
      <c r="C31" s="59"/>
      <c r="E31" s="55" t="s">
        <v>386</v>
      </c>
      <c r="F31" s="59"/>
      <c r="G31" s="60"/>
      <c r="H31" s="60"/>
      <c r="I31" s="60"/>
      <c r="J31" s="60"/>
      <c r="K31" s="60"/>
      <c r="L31" s="60"/>
      <c r="M31" s="60"/>
      <c r="N31" s="34"/>
      <c r="O31" s="60"/>
      <c r="P31" s="59"/>
      <c r="V31" s="34">
        <v>210</v>
      </c>
    </row>
    <row r="32" spans="1:22" s="55" customFormat="1" x14ac:dyDescent="0.2">
      <c r="A32" s="58" t="s">
        <v>140</v>
      </c>
      <c r="B32" s="59">
        <v>315</v>
      </c>
      <c r="C32" s="59">
        <v>1</v>
      </c>
      <c r="D32" s="55" t="s">
        <v>272</v>
      </c>
      <c r="E32" s="55" t="s">
        <v>407</v>
      </c>
      <c r="F32" s="59">
        <v>3</v>
      </c>
      <c r="G32" s="60">
        <v>1.3627314999999999E-2</v>
      </c>
      <c r="H32" s="60">
        <v>1.4439815E-2</v>
      </c>
      <c r="I32" s="60">
        <v>1.4239583E-2</v>
      </c>
      <c r="J32" s="60"/>
      <c r="K32" s="60"/>
      <c r="L32" s="60"/>
      <c r="M32" s="60">
        <v>4.2306713000000003E-2</v>
      </c>
      <c r="N32" s="38">
        <v>500</v>
      </c>
      <c r="O32" s="31">
        <v>1</v>
      </c>
      <c r="P32" s="59">
        <f t="shared" si="0"/>
        <v>500</v>
      </c>
      <c r="V32" s="34">
        <v>205</v>
      </c>
    </row>
    <row r="33" spans="1:22" s="55" customFormat="1" x14ac:dyDescent="0.2">
      <c r="A33" s="58"/>
      <c r="B33" s="59"/>
      <c r="C33" s="59"/>
      <c r="E33" s="55" t="s">
        <v>386</v>
      </c>
      <c r="F33" s="59"/>
      <c r="G33" s="60"/>
      <c r="H33" s="60"/>
      <c r="I33" s="60"/>
      <c r="J33" s="60"/>
      <c r="K33" s="60"/>
      <c r="L33" s="60"/>
      <c r="M33" s="60"/>
      <c r="N33" s="60"/>
      <c r="O33" s="60"/>
      <c r="P33" s="59"/>
      <c r="V33" s="34">
        <v>200</v>
      </c>
    </row>
    <row r="34" spans="1:22" s="55" customFormat="1" x14ac:dyDescent="0.2">
      <c r="A34" s="58" t="s">
        <v>140</v>
      </c>
      <c r="B34" s="59">
        <v>318</v>
      </c>
      <c r="C34" s="59">
        <v>1</v>
      </c>
      <c r="D34" s="55" t="s">
        <v>273</v>
      </c>
      <c r="E34" s="55" t="s">
        <v>99</v>
      </c>
      <c r="F34" s="59">
        <v>3</v>
      </c>
      <c r="G34" s="60">
        <v>1.2832176000000001E-2</v>
      </c>
      <c r="H34" s="60">
        <v>1.2340278E-2</v>
      </c>
      <c r="I34" s="60">
        <v>1.2538194000000001E-2</v>
      </c>
      <c r="J34" s="60"/>
      <c r="K34" s="60"/>
      <c r="L34" s="60"/>
      <c r="M34" s="60">
        <v>3.7710647999999999E-2</v>
      </c>
      <c r="N34" s="38">
        <v>500</v>
      </c>
      <c r="O34" s="31">
        <v>1</v>
      </c>
      <c r="P34" s="59">
        <f t="shared" si="0"/>
        <v>500</v>
      </c>
      <c r="V34" s="34">
        <v>195</v>
      </c>
    </row>
    <row r="35" spans="1:22" s="55" customFormat="1" x14ac:dyDescent="0.2">
      <c r="A35" s="58" t="s">
        <v>140</v>
      </c>
      <c r="B35" s="59">
        <v>312</v>
      </c>
      <c r="C35" s="59">
        <v>2</v>
      </c>
      <c r="D35" s="55" t="s">
        <v>274</v>
      </c>
      <c r="E35" s="55" t="s">
        <v>98</v>
      </c>
      <c r="F35" s="59">
        <v>3</v>
      </c>
      <c r="G35" s="60">
        <v>1.2585648E-2</v>
      </c>
      <c r="H35" s="60">
        <v>1.2605323999999999E-2</v>
      </c>
      <c r="I35" s="60">
        <v>1.2767361E-2</v>
      </c>
      <c r="J35" s="60"/>
      <c r="K35" s="60"/>
      <c r="L35" s="60"/>
      <c r="M35" s="60">
        <v>3.7958332999999997E-2</v>
      </c>
      <c r="N35" s="34">
        <v>450</v>
      </c>
      <c r="O35" s="31">
        <v>1</v>
      </c>
      <c r="P35" s="59">
        <f t="shared" si="0"/>
        <v>450</v>
      </c>
      <c r="V35" s="34">
        <v>190</v>
      </c>
    </row>
    <row r="36" spans="1:22" s="55" customFormat="1" x14ac:dyDescent="0.2">
      <c r="A36" s="58" t="s">
        <v>140</v>
      </c>
      <c r="B36" s="59">
        <v>104</v>
      </c>
      <c r="C36" s="59">
        <v>3</v>
      </c>
      <c r="D36" s="55" t="s">
        <v>275</v>
      </c>
      <c r="E36" s="55" t="s">
        <v>401</v>
      </c>
      <c r="F36" s="59">
        <v>3</v>
      </c>
      <c r="G36" s="60">
        <v>1.2844906999999999E-2</v>
      </c>
      <c r="H36" s="60">
        <v>1.2799769000000001E-2</v>
      </c>
      <c r="I36" s="60">
        <v>1.2567129999999999E-2</v>
      </c>
      <c r="J36" s="60"/>
      <c r="K36" s="60"/>
      <c r="L36" s="60"/>
      <c r="M36" s="60">
        <v>3.8211806000000001E-2</v>
      </c>
      <c r="N36" s="34">
        <v>420</v>
      </c>
      <c r="O36" s="31">
        <v>1</v>
      </c>
      <c r="P36" s="59">
        <f t="shared" si="0"/>
        <v>420</v>
      </c>
      <c r="V36" s="34">
        <v>185</v>
      </c>
    </row>
    <row r="37" spans="1:22" s="55" customFormat="1" x14ac:dyDescent="0.2">
      <c r="A37" s="58" t="s">
        <v>140</v>
      </c>
      <c r="B37" s="59">
        <v>324</v>
      </c>
      <c r="C37" s="59">
        <v>4</v>
      </c>
      <c r="D37" s="55" t="s">
        <v>276</v>
      </c>
      <c r="E37" s="55" t="s">
        <v>461</v>
      </c>
      <c r="F37" s="59">
        <v>3</v>
      </c>
      <c r="G37" s="60">
        <v>1.3020833000000001E-2</v>
      </c>
      <c r="H37" s="60">
        <v>1.2734954E-2</v>
      </c>
      <c r="I37" s="60">
        <v>1.2702546E-2</v>
      </c>
      <c r="J37" s="60"/>
      <c r="K37" s="60"/>
      <c r="L37" s="60"/>
      <c r="M37" s="60">
        <v>3.8458332999999997E-2</v>
      </c>
      <c r="N37" s="34">
        <v>400</v>
      </c>
      <c r="O37" s="31">
        <v>1</v>
      </c>
      <c r="P37" s="59">
        <f t="shared" si="0"/>
        <v>400</v>
      </c>
      <c r="V37" s="34">
        <v>180</v>
      </c>
    </row>
    <row r="38" spans="1:22" s="55" customFormat="1" x14ac:dyDescent="0.2">
      <c r="A38" s="58" t="s">
        <v>140</v>
      </c>
      <c r="B38" s="59">
        <v>350</v>
      </c>
      <c r="C38" s="59">
        <v>5</v>
      </c>
      <c r="D38" s="55" t="s">
        <v>277</v>
      </c>
      <c r="E38" s="55" t="s">
        <v>406</v>
      </c>
      <c r="F38" s="59">
        <v>3</v>
      </c>
      <c r="G38" s="60">
        <v>1.3023148E-2</v>
      </c>
      <c r="H38" s="60">
        <v>1.3172454E-2</v>
      </c>
      <c r="I38" s="60">
        <v>1.2542823999999999E-2</v>
      </c>
      <c r="J38" s="60"/>
      <c r="K38" s="60"/>
      <c r="L38" s="60"/>
      <c r="M38" s="60">
        <v>3.8738425999999999E-2</v>
      </c>
      <c r="N38" s="34">
        <v>390</v>
      </c>
      <c r="O38" s="31">
        <v>1</v>
      </c>
      <c r="P38" s="59">
        <f t="shared" si="0"/>
        <v>390</v>
      </c>
      <c r="V38" s="34">
        <v>175</v>
      </c>
    </row>
    <row r="39" spans="1:22" s="55" customFormat="1" x14ac:dyDescent="0.2">
      <c r="A39" s="58" t="s">
        <v>140</v>
      </c>
      <c r="B39" s="59">
        <v>325</v>
      </c>
      <c r="C39" s="59">
        <v>6</v>
      </c>
      <c r="D39" s="55" t="s">
        <v>278</v>
      </c>
      <c r="E39" s="55" t="s">
        <v>402</v>
      </c>
      <c r="F39" s="59">
        <v>3</v>
      </c>
      <c r="G39" s="60">
        <v>1.3425925999999999E-2</v>
      </c>
      <c r="H39" s="60">
        <v>1.394213E-2</v>
      </c>
      <c r="I39" s="60">
        <v>1.3424769E-2</v>
      </c>
      <c r="J39" s="60"/>
      <c r="K39" s="60"/>
      <c r="L39" s="60"/>
      <c r="M39" s="60">
        <v>4.0792823999999998E-2</v>
      </c>
      <c r="N39" s="34">
        <v>380</v>
      </c>
      <c r="O39" s="31">
        <v>1</v>
      </c>
      <c r="P39" s="59">
        <f t="shared" si="0"/>
        <v>380</v>
      </c>
      <c r="V39" s="34">
        <v>170</v>
      </c>
    </row>
    <row r="40" spans="1:22" s="55" customFormat="1" x14ac:dyDescent="0.2">
      <c r="A40" s="58" t="s">
        <v>140</v>
      </c>
      <c r="B40" s="59">
        <v>351</v>
      </c>
      <c r="C40" s="59">
        <v>7</v>
      </c>
      <c r="D40" s="55" t="s">
        <v>279</v>
      </c>
      <c r="E40" s="55" t="s">
        <v>100</v>
      </c>
      <c r="F40" s="59">
        <v>3</v>
      </c>
      <c r="G40" s="60">
        <v>1.3471065000000001E-2</v>
      </c>
      <c r="H40" s="60">
        <v>1.3914352E-2</v>
      </c>
      <c r="I40" s="60">
        <v>1.3688657E-2</v>
      </c>
      <c r="J40" s="60"/>
      <c r="K40" s="60"/>
      <c r="L40" s="60"/>
      <c r="M40" s="60">
        <v>4.1074074000000002E-2</v>
      </c>
      <c r="N40" s="34">
        <v>370</v>
      </c>
      <c r="O40" s="31">
        <v>1</v>
      </c>
      <c r="P40" s="59">
        <f t="shared" si="0"/>
        <v>370</v>
      </c>
      <c r="V40" s="34">
        <v>165</v>
      </c>
    </row>
    <row r="41" spans="1:22" s="55" customFormat="1" x14ac:dyDescent="0.2">
      <c r="A41" s="58" t="s">
        <v>140</v>
      </c>
      <c r="B41" s="59">
        <v>316</v>
      </c>
      <c r="C41" s="59">
        <v>8</v>
      </c>
      <c r="D41" s="55" t="s">
        <v>280</v>
      </c>
      <c r="E41" s="55" t="s">
        <v>104</v>
      </c>
      <c r="F41" s="59">
        <v>3</v>
      </c>
      <c r="G41" s="60">
        <v>1.3903934999999999E-2</v>
      </c>
      <c r="H41" s="60">
        <v>1.5133102000000001E-2</v>
      </c>
      <c r="I41" s="60">
        <v>1.5155093E-2</v>
      </c>
      <c r="J41" s="60"/>
      <c r="K41" s="60"/>
      <c r="L41" s="60"/>
      <c r="M41" s="60">
        <v>4.4192130000000003E-2</v>
      </c>
      <c r="N41" s="34">
        <v>360</v>
      </c>
      <c r="O41" s="31">
        <v>1</v>
      </c>
      <c r="P41" s="59">
        <f t="shared" si="0"/>
        <v>360</v>
      </c>
      <c r="V41" s="34">
        <v>160</v>
      </c>
    </row>
    <row r="42" spans="1:22" s="55" customFormat="1" x14ac:dyDescent="0.2">
      <c r="A42" s="58" t="s">
        <v>140</v>
      </c>
      <c r="B42" s="59">
        <v>313</v>
      </c>
      <c r="C42" s="59">
        <v>9</v>
      </c>
      <c r="D42" s="55" t="s">
        <v>281</v>
      </c>
      <c r="E42" s="55" t="s">
        <v>462</v>
      </c>
      <c r="F42" s="59">
        <v>3</v>
      </c>
      <c r="G42" s="60">
        <v>1.4468750000000001E-2</v>
      </c>
      <c r="H42" s="60">
        <v>1.4953704E-2</v>
      </c>
      <c r="I42" s="60">
        <v>1.4824074E-2</v>
      </c>
      <c r="J42" s="60"/>
      <c r="K42" s="60"/>
      <c r="L42" s="60"/>
      <c r="M42" s="60">
        <v>4.4246528E-2</v>
      </c>
      <c r="N42" s="34">
        <v>350</v>
      </c>
      <c r="O42" s="31">
        <v>1</v>
      </c>
      <c r="P42" s="59">
        <f t="shared" si="0"/>
        <v>350</v>
      </c>
      <c r="V42" s="34">
        <v>155</v>
      </c>
    </row>
    <row r="43" spans="1:22" s="55" customFormat="1" x14ac:dyDescent="0.2">
      <c r="A43" s="58" t="s">
        <v>140</v>
      </c>
      <c r="B43" s="59">
        <v>352</v>
      </c>
      <c r="C43" s="59">
        <v>10</v>
      </c>
      <c r="D43" s="55" t="s">
        <v>282</v>
      </c>
      <c r="E43" s="55" t="s">
        <v>463</v>
      </c>
      <c r="F43" s="59">
        <v>3</v>
      </c>
      <c r="G43" s="60">
        <v>1.4839120000000001E-2</v>
      </c>
      <c r="H43" s="60">
        <v>1.5939815E-2</v>
      </c>
      <c r="I43" s="60">
        <v>1.7886573999999999E-2</v>
      </c>
      <c r="J43" s="60"/>
      <c r="K43" s="60"/>
      <c r="L43" s="60"/>
      <c r="M43" s="60">
        <v>4.8665509000000003E-2</v>
      </c>
      <c r="N43" s="34">
        <v>340</v>
      </c>
      <c r="O43" s="31">
        <v>1</v>
      </c>
      <c r="P43" s="59">
        <f t="shared" si="0"/>
        <v>340</v>
      </c>
      <c r="V43" s="34">
        <v>150</v>
      </c>
    </row>
    <row r="44" spans="1:22" s="55" customFormat="1" ht="16" thickBot="1" x14ac:dyDescent="0.25">
      <c r="A44" s="58" t="s">
        <v>140</v>
      </c>
      <c r="B44" s="59">
        <v>311</v>
      </c>
      <c r="C44" s="59">
        <v>11</v>
      </c>
      <c r="D44" s="55" t="s">
        <v>283</v>
      </c>
      <c r="E44" s="55" t="s">
        <v>464</v>
      </c>
      <c r="F44" s="59">
        <v>3</v>
      </c>
      <c r="G44" s="60">
        <v>1.6111111000000001E-2</v>
      </c>
      <c r="H44" s="60">
        <v>1.6468750000000001E-2</v>
      </c>
      <c r="I44" s="60">
        <v>1.6231480999999999E-2</v>
      </c>
      <c r="J44" s="60"/>
      <c r="K44" s="60"/>
      <c r="L44" s="60"/>
      <c r="M44" s="60">
        <v>4.8811343E-2</v>
      </c>
      <c r="N44" s="34">
        <v>330</v>
      </c>
      <c r="O44" s="31">
        <v>1</v>
      </c>
      <c r="P44" s="59">
        <f t="shared" si="0"/>
        <v>330</v>
      </c>
      <c r="V44" s="36">
        <v>145</v>
      </c>
    </row>
    <row r="45" spans="1:22" s="55" customFormat="1" x14ac:dyDescent="0.2">
      <c r="A45" s="58" t="s">
        <v>140</v>
      </c>
      <c r="B45" s="59">
        <v>314</v>
      </c>
      <c r="C45" s="59">
        <v>12</v>
      </c>
      <c r="D45" s="55" t="s">
        <v>284</v>
      </c>
      <c r="E45" s="55" t="s">
        <v>403</v>
      </c>
      <c r="F45" s="59">
        <v>3</v>
      </c>
      <c r="G45" s="60">
        <v>1.5342593E-2</v>
      </c>
      <c r="H45" s="60">
        <v>1.7447917E-2</v>
      </c>
      <c r="I45" s="60">
        <v>1.6236111000000001E-2</v>
      </c>
      <c r="J45" s="60"/>
      <c r="K45" s="60"/>
      <c r="L45" s="60"/>
      <c r="M45" s="60">
        <v>4.902662E-2</v>
      </c>
      <c r="N45" s="34">
        <v>320</v>
      </c>
      <c r="O45" s="31">
        <v>1</v>
      </c>
      <c r="P45" s="59">
        <f t="shared" si="0"/>
        <v>320</v>
      </c>
    </row>
    <row r="46" spans="1:22" s="55" customFormat="1" x14ac:dyDescent="0.2">
      <c r="A46" s="58" t="s">
        <v>140</v>
      </c>
      <c r="B46" s="59">
        <v>321</v>
      </c>
      <c r="C46" s="59">
        <v>13</v>
      </c>
      <c r="D46" s="55" t="s">
        <v>285</v>
      </c>
      <c r="E46" s="55" t="s">
        <v>465</v>
      </c>
      <c r="F46" s="59">
        <v>3</v>
      </c>
      <c r="G46" s="60">
        <v>1.6179398000000001E-2</v>
      </c>
      <c r="H46" s="60">
        <v>1.6741898000000002E-2</v>
      </c>
      <c r="I46" s="60">
        <v>1.6372685000000001E-2</v>
      </c>
      <c r="J46" s="60"/>
      <c r="K46" s="60"/>
      <c r="L46" s="60"/>
      <c r="M46" s="60">
        <v>4.9293981000000001E-2</v>
      </c>
      <c r="N46" s="34">
        <v>310</v>
      </c>
      <c r="O46" s="31">
        <v>1</v>
      </c>
      <c r="P46" s="59">
        <f t="shared" si="0"/>
        <v>310</v>
      </c>
    </row>
    <row r="47" spans="1:22" s="55" customFormat="1" x14ac:dyDescent="0.2">
      <c r="A47" s="58" t="s">
        <v>140</v>
      </c>
      <c r="B47" s="59">
        <v>319</v>
      </c>
      <c r="C47" s="59">
        <v>14</v>
      </c>
      <c r="D47" s="55" t="s">
        <v>286</v>
      </c>
      <c r="E47" s="55" t="s">
        <v>404</v>
      </c>
      <c r="F47" s="59">
        <v>3</v>
      </c>
      <c r="G47" s="60">
        <v>1.5209491E-2</v>
      </c>
      <c r="H47" s="60">
        <v>1.6506943999999999E-2</v>
      </c>
      <c r="I47" s="60">
        <v>1.8394675999999999E-2</v>
      </c>
      <c r="J47" s="60"/>
      <c r="K47" s="60"/>
      <c r="L47" s="60"/>
      <c r="M47" s="60">
        <v>5.0111111E-2</v>
      </c>
      <c r="N47" s="34">
        <v>300</v>
      </c>
      <c r="O47" s="31">
        <v>1</v>
      </c>
      <c r="P47" s="59">
        <f t="shared" si="0"/>
        <v>300</v>
      </c>
    </row>
    <row r="48" spans="1:22" s="55" customFormat="1" x14ac:dyDescent="0.2">
      <c r="A48" s="58" t="s">
        <v>140</v>
      </c>
      <c r="B48" s="59">
        <v>323</v>
      </c>
      <c r="C48" s="59">
        <v>15</v>
      </c>
      <c r="D48" s="55" t="s">
        <v>287</v>
      </c>
      <c r="E48" s="55" t="s">
        <v>466</v>
      </c>
      <c r="F48" s="59">
        <v>2</v>
      </c>
      <c r="G48" s="60">
        <v>1.9001157000000001E-2</v>
      </c>
      <c r="H48" s="60">
        <v>2.1008102000000001E-2</v>
      </c>
      <c r="I48" s="60"/>
      <c r="J48" s="60"/>
      <c r="K48" s="60"/>
      <c r="L48" s="60"/>
      <c r="M48" s="60">
        <v>4.0009258999999998E-2</v>
      </c>
      <c r="N48" s="34">
        <v>290</v>
      </c>
      <c r="O48" s="31">
        <v>1</v>
      </c>
      <c r="P48" s="59">
        <f t="shared" si="0"/>
        <v>290</v>
      </c>
    </row>
    <row r="49" spans="1:16" s="55" customFormat="1" x14ac:dyDescent="0.2">
      <c r="A49" s="58" t="s">
        <v>140</v>
      </c>
      <c r="B49" s="59">
        <v>322</v>
      </c>
      <c r="C49" s="59">
        <v>16</v>
      </c>
      <c r="D49" s="55" t="s">
        <v>288</v>
      </c>
      <c r="E49" s="55" t="s">
        <v>405</v>
      </c>
      <c r="F49" s="59">
        <v>2</v>
      </c>
      <c r="G49" s="60">
        <v>1.9225694000000002E-2</v>
      </c>
      <c r="H49" s="60">
        <v>2.1412036999999998E-2</v>
      </c>
      <c r="I49" s="60"/>
      <c r="J49" s="60"/>
      <c r="K49" s="60"/>
      <c r="L49" s="60"/>
      <c r="M49" s="60">
        <v>4.0637731000000003E-2</v>
      </c>
      <c r="N49" s="34">
        <v>280</v>
      </c>
      <c r="O49" s="31">
        <v>1</v>
      </c>
      <c r="P49" s="59">
        <f t="shared" si="0"/>
        <v>280</v>
      </c>
    </row>
    <row r="50" spans="1:16" s="55" customFormat="1" x14ac:dyDescent="0.2">
      <c r="A50" s="58" t="s">
        <v>140</v>
      </c>
      <c r="B50" s="59">
        <v>320</v>
      </c>
      <c r="C50" s="59">
        <v>17</v>
      </c>
      <c r="D50" s="55" t="s">
        <v>289</v>
      </c>
      <c r="E50" s="55" t="s">
        <v>106</v>
      </c>
      <c r="F50" s="59">
        <v>2</v>
      </c>
      <c r="G50" s="60">
        <v>2.2646991000000002E-2</v>
      </c>
      <c r="H50" s="60">
        <v>2.5236110999999999E-2</v>
      </c>
      <c r="I50" s="60"/>
      <c r="J50" s="60"/>
      <c r="K50" s="60"/>
      <c r="L50" s="60"/>
      <c r="M50" s="60">
        <v>4.7883101999999997E-2</v>
      </c>
      <c r="N50" s="34">
        <v>270</v>
      </c>
      <c r="O50" s="31">
        <v>1</v>
      </c>
      <c r="P50" s="59">
        <f t="shared" si="0"/>
        <v>270</v>
      </c>
    </row>
    <row r="51" spans="1:16" s="55" customFormat="1" x14ac:dyDescent="0.2">
      <c r="A51" s="58"/>
      <c r="B51" s="59"/>
      <c r="C51" s="59"/>
      <c r="E51" s="55" t="s">
        <v>386</v>
      </c>
      <c r="F51" s="59"/>
      <c r="G51" s="60"/>
      <c r="H51" s="60"/>
      <c r="I51" s="60"/>
      <c r="J51" s="60"/>
      <c r="K51" s="60"/>
      <c r="L51" s="60"/>
      <c r="M51" s="60"/>
      <c r="P51" s="59"/>
    </row>
    <row r="52" spans="1:16" s="55" customFormat="1" x14ac:dyDescent="0.2">
      <c r="A52" s="58" t="s">
        <v>290</v>
      </c>
      <c r="B52" s="59">
        <v>207</v>
      </c>
      <c r="C52" s="59">
        <v>1</v>
      </c>
      <c r="D52" s="55" t="s">
        <v>291</v>
      </c>
      <c r="E52" s="55" t="s">
        <v>93</v>
      </c>
      <c r="F52" s="59">
        <v>3</v>
      </c>
      <c r="G52" s="60">
        <v>1.387963E-2</v>
      </c>
      <c r="H52" s="60">
        <v>1.4584491E-2</v>
      </c>
      <c r="I52" s="60">
        <v>1.3881944E-2</v>
      </c>
      <c r="J52" s="60"/>
      <c r="K52" s="60"/>
      <c r="L52" s="60"/>
      <c r="M52" s="60">
        <v>4.2346065000000002E-2</v>
      </c>
      <c r="N52" s="38">
        <v>500</v>
      </c>
      <c r="O52" s="31">
        <v>1</v>
      </c>
      <c r="P52" s="59">
        <f t="shared" si="0"/>
        <v>500</v>
      </c>
    </row>
    <row r="53" spans="1:16" s="55" customFormat="1" x14ac:dyDescent="0.2">
      <c r="A53" s="58" t="s">
        <v>290</v>
      </c>
      <c r="B53" s="59">
        <v>210</v>
      </c>
      <c r="C53" s="59">
        <v>2</v>
      </c>
      <c r="D53" s="55" t="s">
        <v>292</v>
      </c>
      <c r="E53" s="55" t="s">
        <v>94</v>
      </c>
      <c r="F53" s="59">
        <v>3</v>
      </c>
      <c r="G53" s="60">
        <v>1.3873843E-2</v>
      </c>
      <c r="H53" s="60">
        <v>1.4804398E-2</v>
      </c>
      <c r="I53" s="60">
        <v>1.512963E-2</v>
      </c>
      <c r="J53" s="60"/>
      <c r="K53" s="60"/>
      <c r="L53" s="60"/>
      <c r="M53" s="60">
        <v>4.3807869999999999E-2</v>
      </c>
      <c r="N53" s="34">
        <v>450</v>
      </c>
      <c r="O53" s="31">
        <v>1</v>
      </c>
      <c r="P53" s="59">
        <f t="shared" si="0"/>
        <v>450</v>
      </c>
    </row>
    <row r="54" spans="1:16" s="55" customFormat="1" x14ac:dyDescent="0.2">
      <c r="A54" s="58"/>
      <c r="B54" s="59"/>
      <c r="C54" s="59"/>
      <c r="E54" s="55" t="s">
        <v>386</v>
      </c>
      <c r="F54" s="59"/>
      <c r="G54" s="60"/>
      <c r="H54" s="60"/>
      <c r="I54" s="60"/>
      <c r="J54" s="60"/>
      <c r="K54" s="60"/>
      <c r="L54" s="60"/>
      <c r="M54" s="60"/>
      <c r="N54" s="60"/>
      <c r="O54" s="60"/>
      <c r="P54" s="59"/>
    </row>
    <row r="55" spans="1:16" s="55" customFormat="1" x14ac:dyDescent="0.2">
      <c r="A55" s="58" t="s">
        <v>290</v>
      </c>
      <c r="B55" s="59">
        <v>201</v>
      </c>
      <c r="C55" s="59">
        <v>1</v>
      </c>
      <c r="D55" s="55" t="s">
        <v>293</v>
      </c>
      <c r="E55" s="55" t="s">
        <v>409</v>
      </c>
      <c r="F55" s="59">
        <v>3</v>
      </c>
      <c r="G55" s="60">
        <v>1.2320602E-2</v>
      </c>
      <c r="H55" s="60">
        <v>1.2271990999999999E-2</v>
      </c>
      <c r="I55" s="60">
        <v>1.2425926E-2</v>
      </c>
      <c r="J55" s="60"/>
      <c r="K55" s="60"/>
      <c r="L55" s="60"/>
      <c r="M55" s="60">
        <v>3.7018519E-2</v>
      </c>
      <c r="N55" s="38">
        <v>500</v>
      </c>
      <c r="O55" s="31">
        <v>1</v>
      </c>
      <c r="P55" s="59">
        <f t="shared" si="0"/>
        <v>500</v>
      </c>
    </row>
    <row r="56" spans="1:16" s="55" customFormat="1" x14ac:dyDescent="0.2">
      <c r="A56" s="58" t="s">
        <v>290</v>
      </c>
      <c r="B56" s="59">
        <v>209</v>
      </c>
      <c r="C56" s="59">
        <v>2</v>
      </c>
      <c r="D56" s="55" t="s">
        <v>294</v>
      </c>
      <c r="E56" s="55" t="s">
        <v>102</v>
      </c>
      <c r="F56" s="59">
        <v>3</v>
      </c>
      <c r="G56" s="60">
        <v>1.2342593000000001E-2</v>
      </c>
      <c r="H56" s="60">
        <v>1.2908565E-2</v>
      </c>
      <c r="I56" s="60">
        <v>1.2758102E-2</v>
      </c>
      <c r="J56" s="60"/>
      <c r="K56" s="60"/>
      <c r="L56" s="60"/>
      <c r="M56" s="60">
        <v>3.8009258999999997E-2</v>
      </c>
      <c r="N56" s="34">
        <v>450</v>
      </c>
      <c r="O56" s="31">
        <v>1</v>
      </c>
      <c r="P56" s="59">
        <f t="shared" si="0"/>
        <v>450</v>
      </c>
    </row>
    <row r="57" spans="1:16" s="55" customFormat="1" x14ac:dyDescent="0.2">
      <c r="A57" s="58" t="s">
        <v>290</v>
      </c>
      <c r="B57" s="59">
        <v>208</v>
      </c>
      <c r="C57" s="59">
        <v>3</v>
      </c>
      <c r="D57" s="55" t="s">
        <v>295</v>
      </c>
      <c r="E57" s="55" t="s">
        <v>408</v>
      </c>
      <c r="F57" s="59">
        <v>3</v>
      </c>
      <c r="G57" s="60">
        <v>1.2335647999999999E-2</v>
      </c>
      <c r="H57" s="60">
        <v>1.4114583E-2</v>
      </c>
      <c r="I57" s="60">
        <v>1.1729167E-2</v>
      </c>
      <c r="J57" s="60"/>
      <c r="K57" s="60"/>
      <c r="L57" s="60"/>
      <c r="M57" s="60">
        <v>3.8179398000000003E-2</v>
      </c>
      <c r="N57" s="34">
        <v>420</v>
      </c>
      <c r="O57" s="31">
        <v>1</v>
      </c>
      <c r="P57" s="59">
        <f t="shared" si="0"/>
        <v>420</v>
      </c>
    </row>
    <row r="58" spans="1:16" s="55" customFormat="1" x14ac:dyDescent="0.2">
      <c r="A58" s="58" t="s">
        <v>290</v>
      </c>
      <c r="B58" s="59">
        <v>206</v>
      </c>
      <c r="C58" s="59">
        <v>4</v>
      </c>
      <c r="D58" s="55" t="s">
        <v>296</v>
      </c>
      <c r="E58" s="55" t="s">
        <v>97</v>
      </c>
      <c r="F58" s="59">
        <v>3</v>
      </c>
      <c r="G58" s="60">
        <v>1.2726852E-2</v>
      </c>
      <c r="H58" s="60">
        <v>1.3388888999999999E-2</v>
      </c>
      <c r="I58" s="60">
        <v>1.2843749999999999E-2</v>
      </c>
      <c r="J58" s="60"/>
      <c r="K58" s="60"/>
      <c r="L58" s="60"/>
      <c r="M58" s="60">
        <v>3.8959490999999999E-2</v>
      </c>
      <c r="N58" s="34">
        <v>400</v>
      </c>
      <c r="O58" s="31">
        <v>1</v>
      </c>
      <c r="P58" s="59">
        <f t="shared" si="0"/>
        <v>400</v>
      </c>
    </row>
    <row r="59" spans="1:16" s="55" customFormat="1" x14ac:dyDescent="0.2">
      <c r="A59" s="58" t="s">
        <v>290</v>
      </c>
      <c r="B59" s="59">
        <v>204</v>
      </c>
      <c r="C59" s="59">
        <v>5</v>
      </c>
      <c r="D59" s="55" t="s">
        <v>297</v>
      </c>
      <c r="E59" s="55" t="s">
        <v>103</v>
      </c>
      <c r="F59" s="59">
        <v>3</v>
      </c>
      <c r="G59" s="60">
        <v>1.2978009E-2</v>
      </c>
      <c r="H59" s="60">
        <v>1.3221065000000001E-2</v>
      </c>
      <c r="I59" s="60">
        <v>1.3101852000000001E-2</v>
      </c>
      <c r="J59" s="60"/>
      <c r="K59" s="60"/>
      <c r="L59" s="60"/>
      <c r="M59" s="60">
        <v>3.9300926E-2</v>
      </c>
      <c r="N59" s="34">
        <v>390</v>
      </c>
      <c r="O59" s="31">
        <v>1</v>
      </c>
      <c r="P59" s="59">
        <f t="shared" si="0"/>
        <v>390</v>
      </c>
    </row>
    <row r="60" spans="1:16" s="55" customFormat="1" x14ac:dyDescent="0.2">
      <c r="A60" s="58" t="s">
        <v>290</v>
      </c>
      <c r="B60" s="59">
        <v>203</v>
      </c>
      <c r="C60" s="59">
        <v>6</v>
      </c>
      <c r="D60" s="55" t="s">
        <v>298</v>
      </c>
      <c r="E60" s="55" t="s">
        <v>467</v>
      </c>
      <c r="F60" s="59">
        <v>3</v>
      </c>
      <c r="G60" s="60">
        <v>1.3456019E-2</v>
      </c>
      <c r="H60" s="60">
        <v>1.3252315000000001E-2</v>
      </c>
      <c r="I60" s="60">
        <v>1.3010417E-2</v>
      </c>
      <c r="J60" s="60"/>
      <c r="K60" s="60"/>
      <c r="L60" s="60"/>
      <c r="M60" s="60">
        <v>3.9718749999999997E-2</v>
      </c>
      <c r="N60" s="34">
        <v>380</v>
      </c>
      <c r="O60" s="31">
        <v>1</v>
      </c>
      <c r="P60" s="59">
        <f t="shared" si="0"/>
        <v>380</v>
      </c>
    </row>
    <row r="61" spans="1:16" s="55" customFormat="1" x14ac:dyDescent="0.2">
      <c r="A61" s="58" t="s">
        <v>290</v>
      </c>
      <c r="B61" s="59">
        <v>205</v>
      </c>
      <c r="C61" s="59">
        <v>7</v>
      </c>
      <c r="D61" s="55" t="s">
        <v>299</v>
      </c>
      <c r="E61" s="55" t="s">
        <v>112</v>
      </c>
      <c r="F61" s="59">
        <v>3</v>
      </c>
      <c r="G61" s="60">
        <v>1.6015046000000002E-2</v>
      </c>
      <c r="H61" s="60">
        <v>1.6622685000000002E-2</v>
      </c>
      <c r="I61" s="60">
        <v>1.5615741000000001E-2</v>
      </c>
      <c r="J61" s="60"/>
      <c r="K61" s="60"/>
      <c r="L61" s="60"/>
      <c r="M61" s="60">
        <v>4.8253471999999999E-2</v>
      </c>
      <c r="N61" s="34">
        <v>370</v>
      </c>
      <c r="O61" s="31">
        <v>1</v>
      </c>
      <c r="P61" s="59">
        <f t="shared" si="0"/>
        <v>370</v>
      </c>
    </row>
    <row r="62" spans="1:16" s="55" customFormat="1" x14ac:dyDescent="0.2">
      <c r="A62" s="58" t="s">
        <v>290</v>
      </c>
      <c r="B62" s="59">
        <v>202</v>
      </c>
      <c r="C62" s="59">
        <v>8</v>
      </c>
      <c r="D62" s="55" t="s">
        <v>300</v>
      </c>
      <c r="E62" s="55" t="s">
        <v>410</v>
      </c>
      <c r="F62" s="59">
        <v>3</v>
      </c>
      <c r="G62" s="60">
        <v>1.5800926E-2</v>
      </c>
      <c r="H62" s="60">
        <v>1.6981481E-2</v>
      </c>
      <c r="I62" s="60">
        <v>1.8152778000000001E-2</v>
      </c>
      <c r="J62" s="60"/>
      <c r="K62" s="60"/>
      <c r="L62" s="60"/>
      <c r="M62" s="60">
        <v>5.0935185000000001E-2</v>
      </c>
      <c r="N62" s="34">
        <v>360</v>
      </c>
      <c r="O62" s="31">
        <v>1</v>
      </c>
      <c r="P62" s="59">
        <f t="shared" si="0"/>
        <v>360</v>
      </c>
    </row>
    <row r="63" spans="1:16" s="55" customFormat="1" x14ac:dyDescent="0.2">
      <c r="A63" s="58"/>
      <c r="B63" s="59"/>
      <c r="C63" s="59"/>
      <c r="E63" s="55" t="s">
        <v>386</v>
      </c>
      <c r="F63" s="59"/>
      <c r="G63" s="60"/>
      <c r="H63" s="60"/>
      <c r="I63" s="60"/>
      <c r="J63" s="60"/>
      <c r="K63" s="60"/>
      <c r="L63" s="60"/>
      <c r="M63" s="60"/>
      <c r="P63" s="59"/>
    </row>
    <row r="64" spans="1:16" s="55" customFormat="1" x14ac:dyDescent="0.2">
      <c r="A64" s="58" t="s">
        <v>301</v>
      </c>
      <c r="B64" s="59">
        <v>108</v>
      </c>
      <c r="C64" s="59">
        <v>1</v>
      </c>
      <c r="D64" s="55" t="s">
        <v>302</v>
      </c>
      <c r="E64" s="55" t="s">
        <v>92</v>
      </c>
      <c r="F64" s="59">
        <v>4</v>
      </c>
      <c r="G64" s="60">
        <v>1.3787037E-2</v>
      </c>
      <c r="H64" s="60">
        <v>1.4078703999999999E-2</v>
      </c>
      <c r="I64" s="60">
        <v>1.3835648000000001E-2</v>
      </c>
      <c r="J64" s="60">
        <v>1.4025463E-2</v>
      </c>
      <c r="K64" s="60"/>
      <c r="L64" s="60"/>
      <c r="M64" s="60">
        <v>5.5726852E-2</v>
      </c>
      <c r="N64" s="38">
        <v>500</v>
      </c>
      <c r="O64" s="31">
        <v>1</v>
      </c>
      <c r="P64" s="59">
        <f t="shared" si="0"/>
        <v>500</v>
      </c>
    </row>
    <row r="65" spans="1:16" s="55" customFormat="1" x14ac:dyDescent="0.2">
      <c r="A65" s="58"/>
      <c r="B65" s="59"/>
      <c r="C65" s="59"/>
      <c r="E65" s="55" t="s">
        <v>386</v>
      </c>
      <c r="F65" s="59"/>
      <c r="G65" s="60"/>
      <c r="H65" s="60"/>
      <c r="I65" s="60"/>
      <c r="J65" s="60"/>
      <c r="K65" s="60"/>
      <c r="L65" s="60"/>
      <c r="M65" s="60"/>
      <c r="P65" s="59"/>
    </row>
    <row r="66" spans="1:16" s="55" customFormat="1" x14ac:dyDescent="0.2">
      <c r="A66" s="58" t="s">
        <v>301</v>
      </c>
      <c r="B66" s="59">
        <v>101</v>
      </c>
      <c r="C66" s="59">
        <v>1</v>
      </c>
      <c r="D66" s="55" t="s">
        <v>303</v>
      </c>
      <c r="E66" s="55" t="s">
        <v>58</v>
      </c>
      <c r="F66" s="59">
        <v>4</v>
      </c>
      <c r="G66" s="60">
        <v>1.0990741E-2</v>
      </c>
      <c r="H66" s="60">
        <v>1.1164352000000001E-2</v>
      </c>
      <c r="I66" s="60">
        <v>1.1284722000000001E-2</v>
      </c>
      <c r="J66" s="60">
        <v>1.1341435E-2</v>
      </c>
      <c r="K66" s="60"/>
      <c r="L66" s="60"/>
      <c r="M66" s="60">
        <v>4.4781250000000002E-2</v>
      </c>
      <c r="N66" s="38">
        <v>500</v>
      </c>
      <c r="O66" s="31">
        <v>1</v>
      </c>
      <c r="P66" s="59">
        <f t="shared" si="0"/>
        <v>500</v>
      </c>
    </row>
    <row r="67" spans="1:16" s="55" customFormat="1" x14ac:dyDescent="0.2">
      <c r="A67" s="58" t="s">
        <v>301</v>
      </c>
      <c r="B67" s="59">
        <v>107</v>
      </c>
      <c r="C67" s="59">
        <v>2</v>
      </c>
      <c r="D67" s="55" t="s">
        <v>304</v>
      </c>
      <c r="E67" s="55" t="s">
        <v>34</v>
      </c>
      <c r="F67" s="59">
        <v>4</v>
      </c>
      <c r="G67" s="60">
        <v>1.1059028E-2</v>
      </c>
      <c r="H67" s="60">
        <v>1.1337963E-2</v>
      </c>
      <c r="I67" s="60">
        <v>1.1483795999999999E-2</v>
      </c>
      <c r="J67" s="60">
        <v>1.1527778000000001E-2</v>
      </c>
      <c r="K67" s="60"/>
      <c r="L67" s="60"/>
      <c r="M67" s="60">
        <v>4.5408564999999998E-2</v>
      </c>
      <c r="N67" s="34">
        <v>450</v>
      </c>
      <c r="O67" s="31">
        <v>1</v>
      </c>
      <c r="P67" s="59">
        <f t="shared" si="0"/>
        <v>450</v>
      </c>
    </row>
    <row r="68" spans="1:16" s="55" customFormat="1" x14ac:dyDescent="0.2">
      <c r="A68" s="58" t="s">
        <v>301</v>
      </c>
      <c r="B68" s="59">
        <v>110</v>
      </c>
      <c r="C68" s="59">
        <v>3</v>
      </c>
      <c r="D68" s="55" t="s">
        <v>305</v>
      </c>
      <c r="E68" s="55" t="s">
        <v>411</v>
      </c>
      <c r="F68" s="59">
        <v>4</v>
      </c>
      <c r="G68" s="60">
        <v>1.1381944E-2</v>
      </c>
      <c r="H68" s="60">
        <v>1.2341435E-2</v>
      </c>
      <c r="I68" s="60">
        <v>1.1974537E-2</v>
      </c>
      <c r="J68" s="60">
        <v>1.2185184999999999E-2</v>
      </c>
      <c r="K68" s="60"/>
      <c r="L68" s="60"/>
      <c r="M68" s="60">
        <v>4.7883101999999997E-2</v>
      </c>
      <c r="N68" s="34">
        <v>420</v>
      </c>
      <c r="O68" s="31">
        <v>1</v>
      </c>
      <c r="P68" s="59">
        <f t="shared" ref="P68:P131" si="1">O68*N68</f>
        <v>420</v>
      </c>
    </row>
    <row r="69" spans="1:16" s="55" customFormat="1" x14ac:dyDescent="0.2">
      <c r="A69" s="58" t="s">
        <v>301</v>
      </c>
      <c r="B69" s="59">
        <v>102</v>
      </c>
      <c r="C69" s="59">
        <v>4</v>
      </c>
      <c r="D69" s="55" t="s">
        <v>306</v>
      </c>
      <c r="E69" s="55" t="s">
        <v>52</v>
      </c>
      <c r="F69" s="59">
        <v>4</v>
      </c>
      <c r="G69" s="60">
        <v>1.2346065E-2</v>
      </c>
      <c r="H69" s="60">
        <v>1.2312500000000001E-2</v>
      </c>
      <c r="I69" s="60">
        <v>1.2365741E-2</v>
      </c>
      <c r="J69" s="60">
        <v>1.2531250000000001E-2</v>
      </c>
      <c r="K69" s="60"/>
      <c r="L69" s="60"/>
      <c r="M69" s="60">
        <v>4.9555556000000001E-2</v>
      </c>
      <c r="N69" s="34">
        <v>400</v>
      </c>
      <c r="O69" s="31">
        <v>1</v>
      </c>
      <c r="P69" s="59">
        <f t="shared" si="1"/>
        <v>400</v>
      </c>
    </row>
    <row r="70" spans="1:16" s="55" customFormat="1" x14ac:dyDescent="0.2">
      <c r="A70" s="58" t="s">
        <v>301</v>
      </c>
      <c r="B70" s="59">
        <v>105</v>
      </c>
      <c r="C70" s="59">
        <v>5</v>
      </c>
      <c r="D70" s="55" t="s">
        <v>167</v>
      </c>
      <c r="E70" s="55" t="s">
        <v>59</v>
      </c>
      <c r="F70" s="59">
        <v>4</v>
      </c>
      <c r="G70" s="60">
        <v>1.2327546E-2</v>
      </c>
      <c r="H70" s="60">
        <v>1.2033565E-2</v>
      </c>
      <c r="I70" s="60">
        <v>1.2652778E-2</v>
      </c>
      <c r="J70" s="60">
        <v>1.3456019E-2</v>
      </c>
      <c r="K70" s="60"/>
      <c r="L70" s="60"/>
      <c r="M70" s="60">
        <v>5.0469907000000001E-2</v>
      </c>
      <c r="N70" s="34">
        <v>390</v>
      </c>
      <c r="O70" s="31">
        <v>1</v>
      </c>
      <c r="P70" s="59">
        <f t="shared" si="1"/>
        <v>390</v>
      </c>
    </row>
    <row r="71" spans="1:16" s="55" customFormat="1" x14ac:dyDescent="0.2">
      <c r="A71" s="58" t="s">
        <v>301</v>
      </c>
      <c r="B71" s="59">
        <v>109</v>
      </c>
      <c r="C71" s="59">
        <v>6</v>
      </c>
      <c r="D71" s="55" t="s">
        <v>307</v>
      </c>
      <c r="E71" s="55" t="s">
        <v>414</v>
      </c>
      <c r="F71" s="59">
        <v>4</v>
      </c>
      <c r="G71" s="60">
        <v>1.2662036999999999E-2</v>
      </c>
      <c r="H71" s="60">
        <v>1.3069444E-2</v>
      </c>
      <c r="I71" s="60">
        <v>1.3127315000000001E-2</v>
      </c>
      <c r="J71" s="60">
        <v>1.3148148E-2</v>
      </c>
      <c r="M71" s="60">
        <v>5.2006943999999999E-2</v>
      </c>
      <c r="N71" s="34">
        <v>380</v>
      </c>
      <c r="O71" s="31">
        <v>1</v>
      </c>
      <c r="P71" s="59">
        <f t="shared" si="1"/>
        <v>380</v>
      </c>
    </row>
    <row r="72" spans="1:16" s="55" customFormat="1" x14ac:dyDescent="0.2">
      <c r="A72" s="58" t="s">
        <v>301</v>
      </c>
      <c r="B72" s="59">
        <v>103</v>
      </c>
      <c r="C72" s="59">
        <v>7</v>
      </c>
      <c r="D72" s="55" t="s">
        <v>308</v>
      </c>
      <c r="E72" s="55" t="s">
        <v>412</v>
      </c>
      <c r="F72" s="59">
        <v>4</v>
      </c>
      <c r="G72" s="60">
        <v>1.2791667E-2</v>
      </c>
      <c r="H72" s="60">
        <v>1.3534722000000001E-2</v>
      </c>
      <c r="I72" s="60">
        <v>1.3563657E-2</v>
      </c>
      <c r="J72" s="60">
        <v>1.3819444E-2</v>
      </c>
      <c r="K72" s="60"/>
      <c r="L72" s="60"/>
      <c r="M72" s="60">
        <v>5.3709490999999998E-2</v>
      </c>
      <c r="N72" s="34">
        <v>370</v>
      </c>
      <c r="O72" s="31">
        <v>1</v>
      </c>
      <c r="P72" s="59">
        <f t="shared" si="1"/>
        <v>370</v>
      </c>
    </row>
    <row r="73" spans="1:16" s="55" customFormat="1" x14ac:dyDescent="0.2">
      <c r="A73" s="58"/>
      <c r="B73" s="59"/>
      <c r="C73" s="59"/>
      <c r="E73" s="55" t="s">
        <v>386</v>
      </c>
      <c r="F73" s="59"/>
      <c r="G73" s="60"/>
      <c r="H73" s="60"/>
      <c r="I73" s="60"/>
      <c r="J73" s="60"/>
      <c r="M73" s="60"/>
      <c r="N73" s="34"/>
      <c r="P73" s="59"/>
    </row>
    <row r="74" spans="1:16" s="55" customFormat="1" x14ac:dyDescent="0.2">
      <c r="A74" s="58" t="s">
        <v>25</v>
      </c>
      <c r="B74" s="59">
        <v>13</v>
      </c>
      <c r="C74" s="59">
        <v>1</v>
      </c>
      <c r="D74" s="55" t="s">
        <v>309</v>
      </c>
      <c r="E74" s="55" t="s">
        <v>468</v>
      </c>
      <c r="F74" s="59">
        <v>6</v>
      </c>
      <c r="G74" s="60">
        <v>9.9826389999999997E-3</v>
      </c>
      <c r="H74" s="60">
        <v>9.71875E-3</v>
      </c>
      <c r="I74" s="60">
        <v>1.0201389E-2</v>
      </c>
      <c r="J74" s="60">
        <v>9.9432870000000003E-3</v>
      </c>
      <c r="K74" s="60">
        <v>1.0097221999999999E-2</v>
      </c>
      <c r="L74" s="60">
        <v>1.0162037000000001E-2</v>
      </c>
      <c r="M74" s="60">
        <v>6.0105324000000002E-2</v>
      </c>
      <c r="N74" s="38">
        <v>500</v>
      </c>
      <c r="O74" s="31">
        <v>1</v>
      </c>
      <c r="P74" s="59">
        <f t="shared" si="1"/>
        <v>500</v>
      </c>
    </row>
    <row r="75" spans="1:16" s="55" customFormat="1" x14ac:dyDescent="0.2">
      <c r="A75" s="58" t="s">
        <v>25</v>
      </c>
      <c r="B75" s="59">
        <v>7</v>
      </c>
      <c r="C75" s="59">
        <v>2</v>
      </c>
      <c r="D75" s="55" t="s">
        <v>310</v>
      </c>
      <c r="E75" s="55" t="s">
        <v>75</v>
      </c>
      <c r="F75" s="59">
        <v>6</v>
      </c>
      <c r="G75" s="60">
        <v>1.0046296E-2</v>
      </c>
      <c r="H75" s="60">
        <v>9.8958329999999997E-3</v>
      </c>
      <c r="I75" s="60">
        <v>1.0070602E-2</v>
      </c>
      <c r="J75" s="60">
        <v>1.0232639E-2</v>
      </c>
      <c r="K75" s="55">
        <v>1.009375E-2</v>
      </c>
      <c r="L75" s="55">
        <v>1.0077546E-2</v>
      </c>
      <c r="M75" s="60">
        <v>6.0416667E-2</v>
      </c>
      <c r="N75" s="34">
        <v>450</v>
      </c>
      <c r="O75" s="31">
        <v>1</v>
      </c>
      <c r="P75" s="59">
        <f t="shared" si="1"/>
        <v>450</v>
      </c>
    </row>
    <row r="76" spans="1:16" s="55" customFormat="1" x14ac:dyDescent="0.2">
      <c r="A76" s="58" t="s">
        <v>25</v>
      </c>
      <c r="B76" s="59">
        <v>52</v>
      </c>
      <c r="C76" s="59">
        <v>3</v>
      </c>
      <c r="D76" s="55" t="s">
        <v>311</v>
      </c>
      <c r="E76" s="55" t="s">
        <v>81</v>
      </c>
      <c r="F76" s="59">
        <v>6</v>
      </c>
      <c r="G76" s="60">
        <v>1.002662E-2</v>
      </c>
      <c r="H76" s="60">
        <v>9.9224540000000007E-3</v>
      </c>
      <c r="I76" s="60">
        <v>1.0064815E-2</v>
      </c>
      <c r="J76" s="60">
        <v>1.0239583E-2</v>
      </c>
      <c r="K76" s="60">
        <v>1.0087963E-2</v>
      </c>
      <c r="L76" s="60">
        <v>1.0219907E-2</v>
      </c>
      <c r="M76" s="60">
        <v>6.0561342999999997E-2</v>
      </c>
      <c r="N76" s="34">
        <v>420</v>
      </c>
      <c r="O76" s="31">
        <v>1</v>
      </c>
      <c r="P76" s="59">
        <f t="shared" si="1"/>
        <v>420</v>
      </c>
    </row>
    <row r="77" spans="1:16" s="55" customFormat="1" x14ac:dyDescent="0.2">
      <c r="A77" s="58" t="s">
        <v>25</v>
      </c>
      <c r="B77" s="59">
        <v>5</v>
      </c>
      <c r="C77" s="59">
        <v>4</v>
      </c>
      <c r="D77" s="55" t="s">
        <v>312</v>
      </c>
      <c r="E77" s="55" t="s">
        <v>469</v>
      </c>
      <c r="F77" s="59">
        <v>6</v>
      </c>
      <c r="G77" s="60">
        <v>9.9884259999999999E-3</v>
      </c>
      <c r="H77" s="60">
        <v>9.9259259999999998E-3</v>
      </c>
      <c r="I77" s="60">
        <v>1.0101852E-2</v>
      </c>
      <c r="J77" s="60">
        <v>1.0297453999999999E-2</v>
      </c>
      <c r="K77" s="55">
        <v>1.0253472E-2</v>
      </c>
      <c r="L77" s="55">
        <v>1.0193287000000001E-2</v>
      </c>
      <c r="M77" s="60">
        <v>6.0760416999999997E-2</v>
      </c>
      <c r="N77" s="34">
        <v>400</v>
      </c>
      <c r="O77" s="31">
        <v>1</v>
      </c>
      <c r="P77" s="59">
        <f t="shared" si="1"/>
        <v>400</v>
      </c>
    </row>
    <row r="78" spans="1:16" s="55" customFormat="1" x14ac:dyDescent="0.2">
      <c r="A78" s="58" t="s">
        <v>25</v>
      </c>
      <c r="B78" s="59">
        <v>8</v>
      </c>
      <c r="C78" s="59">
        <v>5</v>
      </c>
      <c r="D78" s="55" t="s">
        <v>313</v>
      </c>
      <c r="E78" s="55" t="s">
        <v>82</v>
      </c>
      <c r="F78" s="59">
        <v>6</v>
      </c>
      <c r="G78" s="60">
        <v>1.0024306E-2</v>
      </c>
      <c r="H78" s="60">
        <v>1.0327546E-2</v>
      </c>
      <c r="I78" s="60">
        <v>1.052662E-2</v>
      </c>
      <c r="J78" s="60">
        <v>1.0484953999999999E-2</v>
      </c>
      <c r="K78" s="60">
        <v>1.0686342999999999E-2</v>
      </c>
      <c r="L78" s="60">
        <v>1.0300926E-2</v>
      </c>
      <c r="M78" s="60">
        <v>6.2350693999999998E-2</v>
      </c>
      <c r="N78" s="34">
        <v>390</v>
      </c>
      <c r="O78" s="31">
        <v>1</v>
      </c>
      <c r="P78" s="59">
        <f t="shared" si="1"/>
        <v>390</v>
      </c>
    </row>
    <row r="79" spans="1:16" s="55" customFormat="1" x14ac:dyDescent="0.2">
      <c r="A79" s="58" t="s">
        <v>25</v>
      </c>
      <c r="B79" s="59">
        <v>57</v>
      </c>
      <c r="C79" s="59">
        <v>6</v>
      </c>
      <c r="D79" s="55" t="s">
        <v>314</v>
      </c>
      <c r="E79" s="55" t="s">
        <v>417</v>
      </c>
      <c r="F79" s="59">
        <v>6</v>
      </c>
      <c r="G79" s="60">
        <v>1.0025463E-2</v>
      </c>
      <c r="H79" s="60">
        <v>1.0577546E-2</v>
      </c>
      <c r="I79" s="60">
        <v>1.0795139E-2</v>
      </c>
      <c r="J79" s="60">
        <v>1.0995370000000001E-2</v>
      </c>
      <c r="K79" s="55">
        <v>1.1408565000000001E-2</v>
      </c>
      <c r="L79" s="55">
        <v>1.2295139E-2</v>
      </c>
      <c r="M79" s="60">
        <v>6.6097221999999997E-2</v>
      </c>
      <c r="N79" s="34">
        <v>380</v>
      </c>
      <c r="O79" s="31">
        <v>1</v>
      </c>
      <c r="P79" s="59">
        <f t="shared" si="1"/>
        <v>380</v>
      </c>
    </row>
    <row r="80" spans="1:16" s="55" customFormat="1" x14ac:dyDescent="0.2">
      <c r="A80" s="58" t="s">
        <v>25</v>
      </c>
      <c r="B80" s="59">
        <v>4</v>
      </c>
      <c r="C80" s="59">
        <v>7</v>
      </c>
      <c r="D80" s="55" t="s">
        <v>315</v>
      </c>
      <c r="E80" s="55" t="s">
        <v>35</v>
      </c>
      <c r="F80" s="59">
        <v>6</v>
      </c>
      <c r="G80" s="60">
        <v>1.0710648E-2</v>
      </c>
      <c r="H80" s="60">
        <v>1.1145833000000001E-2</v>
      </c>
      <c r="I80" s="60">
        <v>1.1318287E-2</v>
      </c>
      <c r="J80" s="60">
        <v>1.1447917E-2</v>
      </c>
      <c r="K80" s="60">
        <v>1.1553241000000001E-2</v>
      </c>
      <c r="L80" s="60">
        <v>1.1238425999999999E-2</v>
      </c>
      <c r="M80" s="60">
        <v>6.7414351999999997E-2</v>
      </c>
      <c r="N80" s="34">
        <v>370</v>
      </c>
      <c r="O80" s="31">
        <v>1</v>
      </c>
      <c r="P80" s="59">
        <f t="shared" si="1"/>
        <v>370</v>
      </c>
    </row>
    <row r="81" spans="1:16" s="55" customFormat="1" x14ac:dyDescent="0.2">
      <c r="A81" s="58" t="s">
        <v>25</v>
      </c>
      <c r="B81" s="59">
        <v>51</v>
      </c>
      <c r="C81" s="59">
        <v>8</v>
      </c>
      <c r="D81" s="55" t="s">
        <v>316</v>
      </c>
      <c r="E81" s="55" t="s">
        <v>418</v>
      </c>
      <c r="F81" s="59">
        <v>6</v>
      </c>
      <c r="G81" s="60">
        <v>1.0971065E-2</v>
      </c>
      <c r="H81" s="60">
        <v>1.1319444E-2</v>
      </c>
      <c r="I81" s="60">
        <v>1.1466435000000001E-2</v>
      </c>
      <c r="J81" s="60">
        <v>1.1545138999999999E-2</v>
      </c>
      <c r="K81" s="55">
        <v>1.1649306E-2</v>
      </c>
      <c r="L81" s="55">
        <v>1.1482638999999999E-2</v>
      </c>
      <c r="M81" s="60">
        <v>6.8434027999999994E-2</v>
      </c>
      <c r="N81" s="34">
        <v>360</v>
      </c>
      <c r="O81" s="31">
        <v>1</v>
      </c>
      <c r="P81" s="59">
        <f t="shared" si="1"/>
        <v>360</v>
      </c>
    </row>
    <row r="82" spans="1:16" s="55" customFormat="1" x14ac:dyDescent="0.2">
      <c r="A82" s="58" t="s">
        <v>25</v>
      </c>
      <c r="B82" s="59">
        <v>55</v>
      </c>
      <c r="C82" s="59">
        <v>9</v>
      </c>
      <c r="D82" s="55" t="s">
        <v>317</v>
      </c>
      <c r="E82" s="55" t="s">
        <v>470</v>
      </c>
      <c r="F82" s="59">
        <v>6</v>
      </c>
      <c r="G82" s="60">
        <v>1.0972222E-2</v>
      </c>
      <c r="H82" s="60">
        <v>1.146875E-2</v>
      </c>
      <c r="I82" s="60">
        <v>1.1465278000000001E-2</v>
      </c>
      <c r="J82" s="60">
        <v>1.1625E-2</v>
      </c>
      <c r="K82" s="60">
        <v>1.1771991000000001E-2</v>
      </c>
      <c r="L82" s="60">
        <v>1.2099537E-2</v>
      </c>
      <c r="M82" s="60">
        <v>6.9402777999999998E-2</v>
      </c>
      <c r="N82" s="34">
        <v>350</v>
      </c>
      <c r="O82" s="31">
        <v>1</v>
      </c>
      <c r="P82" s="59">
        <f t="shared" si="1"/>
        <v>350</v>
      </c>
    </row>
    <row r="83" spans="1:16" s="55" customFormat="1" x14ac:dyDescent="0.2">
      <c r="A83" s="58" t="s">
        <v>25</v>
      </c>
      <c r="B83" s="59">
        <v>54</v>
      </c>
      <c r="C83" s="59">
        <v>10</v>
      </c>
      <c r="D83" s="55" t="s">
        <v>318</v>
      </c>
      <c r="E83" s="55" t="s">
        <v>419</v>
      </c>
      <c r="F83" s="59">
        <v>6</v>
      </c>
      <c r="G83" s="60">
        <v>1.0991898E-2</v>
      </c>
      <c r="H83" s="60">
        <v>1.1383102000000001E-2</v>
      </c>
      <c r="I83" s="60">
        <v>1.1644676E-2</v>
      </c>
      <c r="J83" s="60">
        <v>1.1803241000000001E-2</v>
      </c>
      <c r="K83" s="55">
        <v>1.1905093E-2</v>
      </c>
      <c r="L83" s="55">
        <v>1.1983796E-2</v>
      </c>
      <c r="M83" s="60">
        <v>6.9711806000000001E-2</v>
      </c>
      <c r="N83" s="34">
        <v>340</v>
      </c>
      <c r="O83" s="31">
        <v>1</v>
      </c>
      <c r="P83" s="59">
        <f t="shared" si="1"/>
        <v>340</v>
      </c>
    </row>
    <row r="84" spans="1:16" s="55" customFormat="1" x14ac:dyDescent="0.2">
      <c r="A84" s="58" t="s">
        <v>25</v>
      </c>
      <c r="B84" s="59">
        <v>15</v>
      </c>
      <c r="C84" s="59">
        <v>11</v>
      </c>
      <c r="D84" s="55" t="s">
        <v>319</v>
      </c>
      <c r="E84" s="55" t="s">
        <v>33</v>
      </c>
      <c r="F84" s="59">
        <v>6</v>
      </c>
      <c r="G84" s="60">
        <v>1.1571758999999999E-2</v>
      </c>
      <c r="H84" s="60">
        <v>1.1672454000000001E-2</v>
      </c>
      <c r="I84" s="60">
        <v>1.1712963E-2</v>
      </c>
      <c r="J84" s="60">
        <v>1.1626157E-2</v>
      </c>
      <c r="K84" s="60">
        <v>1.1761574E-2</v>
      </c>
      <c r="L84" s="60">
        <v>1.1949074000000001E-2</v>
      </c>
      <c r="M84" s="60">
        <v>7.0293981000000005E-2</v>
      </c>
      <c r="N84" s="34">
        <v>330</v>
      </c>
      <c r="O84" s="31">
        <v>1</v>
      </c>
      <c r="P84" s="59">
        <f t="shared" si="1"/>
        <v>330</v>
      </c>
    </row>
    <row r="85" spans="1:16" s="55" customFormat="1" x14ac:dyDescent="0.2">
      <c r="A85" s="58" t="s">
        <v>25</v>
      </c>
      <c r="B85" s="59">
        <v>9</v>
      </c>
      <c r="C85" s="59">
        <v>12</v>
      </c>
      <c r="D85" s="55" t="s">
        <v>320</v>
      </c>
      <c r="E85" s="55" t="s">
        <v>471</v>
      </c>
      <c r="F85" s="59">
        <v>6</v>
      </c>
      <c r="G85" s="60">
        <v>1.1001156999999999E-2</v>
      </c>
      <c r="H85" s="60">
        <v>1.2061343E-2</v>
      </c>
      <c r="I85" s="60">
        <v>1.1914352E-2</v>
      </c>
      <c r="J85" s="60">
        <v>1.1665508999999999E-2</v>
      </c>
      <c r="K85" s="55">
        <v>1.1850694E-2</v>
      </c>
      <c r="L85" s="55">
        <v>1.2267360999999999E-2</v>
      </c>
      <c r="M85" s="60">
        <v>7.0760417000000006E-2</v>
      </c>
      <c r="N85" s="34">
        <v>320</v>
      </c>
      <c r="O85" s="31">
        <v>1</v>
      </c>
      <c r="P85" s="59">
        <f t="shared" si="1"/>
        <v>320</v>
      </c>
    </row>
    <row r="86" spans="1:16" s="55" customFormat="1" x14ac:dyDescent="0.2">
      <c r="A86" s="58" t="s">
        <v>25</v>
      </c>
      <c r="B86" s="59">
        <v>12</v>
      </c>
      <c r="C86" s="59">
        <v>13</v>
      </c>
      <c r="D86" s="55" t="s">
        <v>321</v>
      </c>
      <c r="E86" s="55" t="s">
        <v>83</v>
      </c>
      <c r="F86" s="59">
        <v>6</v>
      </c>
      <c r="G86" s="60">
        <v>1.1256944E-2</v>
      </c>
      <c r="H86" s="60">
        <v>1.2070602E-2</v>
      </c>
      <c r="I86" s="60">
        <v>1.1650463E-2</v>
      </c>
      <c r="J86" s="60">
        <v>1.1601851999999999E-2</v>
      </c>
      <c r="K86" s="60">
        <v>1.2023148000000001E-2</v>
      </c>
      <c r="L86" s="60">
        <v>1.2268519E-2</v>
      </c>
      <c r="M86" s="60">
        <v>7.0871528000000003E-2</v>
      </c>
      <c r="N86" s="34">
        <v>310</v>
      </c>
      <c r="O86" s="31">
        <v>1</v>
      </c>
      <c r="P86" s="59">
        <f t="shared" si="1"/>
        <v>310</v>
      </c>
    </row>
    <row r="87" spans="1:16" s="55" customFormat="1" x14ac:dyDescent="0.2">
      <c r="A87" s="58" t="s">
        <v>25</v>
      </c>
      <c r="B87" s="59">
        <v>11</v>
      </c>
      <c r="C87" s="59">
        <v>14</v>
      </c>
      <c r="D87" s="55" t="s">
        <v>322</v>
      </c>
      <c r="E87" s="55" t="s">
        <v>42</v>
      </c>
      <c r="F87" s="59">
        <v>6</v>
      </c>
      <c r="G87" s="60">
        <v>1.1643519E-2</v>
      </c>
      <c r="H87" s="60">
        <v>1.2002315E-2</v>
      </c>
      <c r="I87" s="60">
        <v>1.1873843E-2</v>
      </c>
      <c r="J87" s="60">
        <v>1.1998843E-2</v>
      </c>
      <c r="K87" s="55">
        <v>1.2268519E-2</v>
      </c>
      <c r="L87" s="55">
        <v>1.2787036999999999E-2</v>
      </c>
      <c r="M87" s="60">
        <v>7.2574074000000002E-2</v>
      </c>
      <c r="N87" s="34">
        <v>300</v>
      </c>
      <c r="O87" s="31">
        <v>1</v>
      </c>
      <c r="P87" s="59">
        <f t="shared" si="1"/>
        <v>300</v>
      </c>
    </row>
    <row r="88" spans="1:16" s="55" customFormat="1" x14ac:dyDescent="0.2">
      <c r="A88" s="58" t="s">
        <v>25</v>
      </c>
      <c r="B88" s="59">
        <v>53</v>
      </c>
      <c r="C88" s="59">
        <v>15</v>
      </c>
      <c r="D88" s="55" t="s">
        <v>323</v>
      </c>
      <c r="E88" s="55" t="s">
        <v>472</v>
      </c>
      <c r="F88" s="59">
        <v>5</v>
      </c>
      <c r="G88" s="60">
        <v>1.1534722000000001E-2</v>
      </c>
      <c r="H88" s="60">
        <v>1.2125E-2</v>
      </c>
      <c r="I88" s="60">
        <v>1.233912E-2</v>
      </c>
      <c r="J88" s="60">
        <v>1.2217593000000001E-2</v>
      </c>
      <c r="K88" s="60">
        <v>1.2074074000000001E-2</v>
      </c>
      <c r="L88" s="60"/>
      <c r="M88" s="60">
        <v>6.0290508999999999E-2</v>
      </c>
      <c r="N88" s="34">
        <v>290</v>
      </c>
      <c r="O88" s="31">
        <v>1</v>
      </c>
      <c r="P88" s="59">
        <f t="shared" si="1"/>
        <v>290</v>
      </c>
    </row>
    <row r="89" spans="1:16" s="55" customFormat="1" x14ac:dyDescent="0.2">
      <c r="A89" s="58" t="s">
        <v>25</v>
      </c>
      <c r="B89" s="59">
        <v>56</v>
      </c>
      <c r="C89" s="59">
        <v>16</v>
      </c>
      <c r="D89" s="55" t="s">
        <v>324</v>
      </c>
      <c r="E89" s="55" t="s">
        <v>420</v>
      </c>
      <c r="F89" s="59">
        <v>5</v>
      </c>
      <c r="G89" s="60">
        <v>1.1652778000000001E-2</v>
      </c>
      <c r="H89" s="60">
        <v>1.2420139E-2</v>
      </c>
      <c r="I89" s="60">
        <v>1.2229167000000001E-2</v>
      </c>
      <c r="J89" s="60">
        <v>1.2090277999999999E-2</v>
      </c>
      <c r="K89" s="55">
        <v>1.2333333E-2</v>
      </c>
      <c r="M89" s="60">
        <v>6.0725693999999997E-2</v>
      </c>
      <c r="N89" s="34">
        <v>280</v>
      </c>
      <c r="O89" s="31">
        <v>1</v>
      </c>
      <c r="P89" s="59">
        <f t="shared" si="1"/>
        <v>280</v>
      </c>
    </row>
    <row r="90" spans="1:16" s="55" customFormat="1" x14ac:dyDescent="0.2">
      <c r="A90" s="58" t="s">
        <v>25</v>
      </c>
      <c r="B90" s="59">
        <v>14</v>
      </c>
      <c r="C90" s="59">
        <v>17</v>
      </c>
      <c r="D90" s="55" t="s">
        <v>325</v>
      </c>
      <c r="E90" s="55" t="s">
        <v>423</v>
      </c>
      <c r="F90" s="59">
        <v>5</v>
      </c>
      <c r="G90" s="60">
        <v>1.1587963E-2</v>
      </c>
      <c r="H90" s="60">
        <v>1.2343750000000001E-2</v>
      </c>
      <c r="I90" s="60">
        <v>1.2503472E-2</v>
      </c>
      <c r="J90" s="60">
        <v>1.2222222E-2</v>
      </c>
      <c r="K90" s="60">
        <v>1.2524306000000001E-2</v>
      </c>
      <c r="L90" s="60"/>
      <c r="M90" s="60">
        <v>6.1181712999999999E-2</v>
      </c>
      <c r="N90" s="34">
        <v>270</v>
      </c>
      <c r="O90" s="31">
        <v>1</v>
      </c>
      <c r="P90" s="59">
        <f t="shared" si="1"/>
        <v>270</v>
      </c>
    </row>
    <row r="91" spans="1:16" s="55" customFormat="1" x14ac:dyDescent="0.2">
      <c r="A91" s="58" t="s">
        <v>25</v>
      </c>
      <c r="B91" s="59">
        <v>50</v>
      </c>
      <c r="C91" s="59">
        <v>18</v>
      </c>
      <c r="D91" s="55" t="s">
        <v>326</v>
      </c>
      <c r="E91" s="55" t="s">
        <v>45</v>
      </c>
      <c r="F91" s="59">
        <v>5</v>
      </c>
      <c r="G91" s="60">
        <v>1.2620370000000001E-2</v>
      </c>
      <c r="H91" s="60">
        <v>1.2899305999999999E-2</v>
      </c>
      <c r="I91" s="60">
        <v>1.2989583000000001E-2</v>
      </c>
      <c r="J91" s="60">
        <v>1.3201388999999999E-2</v>
      </c>
      <c r="K91" s="55">
        <v>1.3770833E-2</v>
      </c>
      <c r="M91" s="60">
        <v>6.5481480999999994E-2</v>
      </c>
      <c r="N91" s="34">
        <v>260</v>
      </c>
      <c r="O91" s="31">
        <v>1</v>
      </c>
      <c r="P91" s="59">
        <f t="shared" si="1"/>
        <v>260</v>
      </c>
    </row>
    <row r="92" spans="1:16" s="55" customFormat="1" x14ac:dyDescent="0.2">
      <c r="A92" s="58"/>
      <c r="B92" s="59"/>
      <c r="C92" s="59"/>
      <c r="E92" s="55" t="s">
        <v>386</v>
      </c>
      <c r="F92" s="59"/>
      <c r="G92" s="60"/>
      <c r="H92" s="60"/>
      <c r="I92" s="60"/>
      <c r="J92" s="60"/>
      <c r="K92" s="60"/>
      <c r="L92" s="60"/>
      <c r="M92" s="60"/>
      <c r="N92" s="34"/>
      <c r="P92" s="59"/>
    </row>
    <row r="93" spans="1:16" s="55" customFormat="1" x14ac:dyDescent="0.2">
      <c r="A93" s="58" t="s">
        <v>27</v>
      </c>
      <c r="B93" s="59">
        <v>404</v>
      </c>
      <c r="C93" s="59">
        <v>1</v>
      </c>
      <c r="D93" s="55" t="s">
        <v>327</v>
      </c>
      <c r="E93" s="55" t="s">
        <v>427</v>
      </c>
      <c r="F93" s="59">
        <v>5</v>
      </c>
      <c r="G93" s="60">
        <v>1.187037E-2</v>
      </c>
      <c r="H93" s="60">
        <v>1.1783564999999999E-2</v>
      </c>
      <c r="I93" s="60">
        <v>1.2053240999999999E-2</v>
      </c>
      <c r="J93" s="60">
        <v>1.2091434999999999E-2</v>
      </c>
      <c r="K93" s="55">
        <v>1.1971064999999999E-2</v>
      </c>
      <c r="M93" s="60">
        <v>5.9769676000000001E-2</v>
      </c>
      <c r="N93" s="38">
        <v>500</v>
      </c>
      <c r="O93" s="12">
        <v>0.8</v>
      </c>
      <c r="P93" s="59">
        <f t="shared" si="1"/>
        <v>400</v>
      </c>
    </row>
    <row r="94" spans="1:16" s="55" customFormat="1" x14ac:dyDescent="0.2">
      <c r="A94" s="58" t="s">
        <v>27</v>
      </c>
      <c r="B94" s="59">
        <v>405</v>
      </c>
      <c r="C94" s="59">
        <v>2</v>
      </c>
      <c r="D94" s="55" t="s">
        <v>328</v>
      </c>
      <c r="E94" s="55" t="s">
        <v>426</v>
      </c>
      <c r="F94" s="59">
        <v>5</v>
      </c>
      <c r="G94" s="60">
        <v>1.1981481E-2</v>
      </c>
      <c r="H94" s="60">
        <v>1.2003471999999999E-2</v>
      </c>
      <c r="I94" s="60">
        <v>1.2148147999999999E-2</v>
      </c>
      <c r="J94" s="60">
        <v>1.2192130000000001E-2</v>
      </c>
      <c r="K94" s="60">
        <v>1.2283565E-2</v>
      </c>
      <c r="L94" s="60"/>
      <c r="M94" s="60">
        <v>6.0608796E-2</v>
      </c>
      <c r="N94" s="34">
        <v>450</v>
      </c>
      <c r="O94" s="12">
        <v>0.8</v>
      </c>
      <c r="P94" s="59">
        <f t="shared" si="1"/>
        <v>360</v>
      </c>
    </row>
    <row r="95" spans="1:16" s="55" customFormat="1" x14ac:dyDescent="0.2">
      <c r="A95" s="58" t="s">
        <v>27</v>
      </c>
      <c r="B95" s="59">
        <v>411</v>
      </c>
      <c r="C95" s="59">
        <v>3</v>
      </c>
      <c r="D95" s="55" t="s">
        <v>204</v>
      </c>
      <c r="E95" s="55" t="s">
        <v>84</v>
      </c>
      <c r="F95" s="59">
        <v>5</v>
      </c>
      <c r="G95" s="60">
        <v>1.1892361000000001E-2</v>
      </c>
      <c r="H95" s="60">
        <v>1.2074074000000001E-2</v>
      </c>
      <c r="I95" s="60">
        <v>1.2418981000000001E-2</v>
      </c>
      <c r="J95" s="60">
        <v>1.2223380000000001E-2</v>
      </c>
      <c r="K95" s="55">
        <v>1.2246528E-2</v>
      </c>
      <c r="M95" s="60">
        <v>6.0855324000000002E-2</v>
      </c>
      <c r="N95" s="34">
        <v>420</v>
      </c>
      <c r="O95" s="12">
        <v>0.8</v>
      </c>
      <c r="P95" s="59">
        <f t="shared" si="1"/>
        <v>336</v>
      </c>
    </row>
    <row r="96" spans="1:16" s="55" customFormat="1" x14ac:dyDescent="0.2">
      <c r="A96" s="58" t="s">
        <v>27</v>
      </c>
      <c r="B96" s="59">
        <v>416</v>
      </c>
      <c r="C96" s="59">
        <v>4</v>
      </c>
      <c r="D96" s="55" t="s">
        <v>329</v>
      </c>
      <c r="E96" s="55" t="s">
        <v>109</v>
      </c>
      <c r="F96" s="59">
        <v>5</v>
      </c>
      <c r="G96" s="60">
        <v>1.2232639E-2</v>
      </c>
      <c r="H96" s="60">
        <v>1.2155093E-2</v>
      </c>
      <c r="I96" s="60">
        <v>1.218287E-2</v>
      </c>
      <c r="J96" s="60">
        <v>1.2210647999999999E-2</v>
      </c>
      <c r="K96" s="60">
        <v>1.2170139E-2</v>
      </c>
      <c r="L96" s="60"/>
      <c r="M96" s="60">
        <v>6.0951389000000002E-2</v>
      </c>
      <c r="N96" s="34">
        <v>400</v>
      </c>
      <c r="O96" s="12">
        <v>0.8</v>
      </c>
      <c r="P96" s="59">
        <f t="shared" si="1"/>
        <v>320</v>
      </c>
    </row>
    <row r="97" spans="1:16" s="55" customFormat="1" x14ac:dyDescent="0.2">
      <c r="A97" s="58" t="s">
        <v>27</v>
      </c>
      <c r="B97" s="59">
        <v>408</v>
      </c>
      <c r="C97" s="59">
        <v>5</v>
      </c>
      <c r="D97" s="55" t="s">
        <v>330</v>
      </c>
      <c r="E97" s="55" t="s">
        <v>473</v>
      </c>
      <c r="F97" s="59">
        <v>5</v>
      </c>
      <c r="G97" s="60">
        <v>1.1739583E-2</v>
      </c>
      <c r="H97" s="60">
        <v>1.2333333E-2</v>
      </c>
      <c r="I97" s="60">
        <v>1.2468750000000001E-2</v>
      </c>
      <c r="J97" s="60">
        <v>1.2181713E-2</v>
      </c>
      <c r="K97" s="55">
        <v>1.2353009E-2</v>
      </c>
      <c r="M97" s="60">
        <v>6.1076389000000002E-2</v>
      </c>
      <c r="N97" s="34">
        <v>390</v>
      </c>
      <c r="O97" s="12">
        <v>0.8</v>
      </c>
      <c r="P97" s="59">
        <f t="shared" si="1"/>
        <v>312</v>
      </c>
    </row>
    <row r="98" spans="1:16" s="55" customFormat="1" x14ac:dyDescent="0.2">
      <c r="A98" s="58" t="s">
        <v>27</v>
      </c>
      <c r="B98" s="59">
        <v>418</v>
      </c>
      <c r="C98" s="59">
        <v>6</v>
      </c>
      <c r="D98" s="55" t="s">
        <v>331</v>
      </c>
      <c r="E98" s="55" t="s">
        <v>430</v>
      </c>
      <c r="F98" s="59">
        <v>5</v>
      </c>
      <c r="G98" s="60">
        <v>1.2355324000000001E-2</v>
      </c>
      <c r="H98" s="60">
        <v>1.2472222E-2</v>
      </c>
      <c r="I98" s="60">
        <v>1.2225694E-2</v>
      </c>
      <c r="J98" s="60">
        <v>1.2299769E-2</v>
      </c>
      <c r="K98" s="60">
        <v>1.2517360999999999E-2</v>
      </c>
      <c r="L98" s="60"/>
      <c r="M98" s="60">
        <v>6.1870370000000001E-2</v>
      </c>
      <c r="N98" s="34">
        <v>380</v>
      </c>
      <c r="O98" s="12">
        <v>0.8</v>
      </c>
      <c r="P98" s="59">
        <f t="shared" si="1"/>
        <v>304</v>
      </c>
    </row>
    <row r="99" spans="1:16" s="55" customFormat="1" x14ac:dyDescent="0.2">
      <c r="A99" s="58" t="s">
        <v>27</v>
      </c>
      <c r="B99" s="59">
        <v>403</v>
      </c>
      <c r="C99" s="59">
        <v>7</v>
      </c>
      <c r="D99" s="55" t="s">
        <v>332</v>
      </c>
      <c r="E99" s="55" t="s">
        <v>474</v>
      </c>
      <c r="F99" s="59">
        <v>5</v>
      </c>
      <c r="G99" s="60">
        <v>1.1888889E-2</v>
      </c>
      <c r="H99" s="60">
        <v>1.2575230999999999E-2</v>
      </c>
      <c r="I99" s="60">
        <v>1.2481481000000001E-2</v>
      </c>
      <c r="J99" s="60">
        <v>1.2749999999999999E-2</v>
      </c>
      <c r="K99" s="55">
        <v>1.2175926E-2</v>
      </c>
      <c r="M99" s="60">
        <v>6.1871528000000002E-2</v>
      </c>
      <c r="N99" s="34">
        <v>370</v>
      </c>
      <c r="O99" s="12">
        <v>0.8</v>
      </c>
      <c r="P99" s="59">
        <f t="shared" si="1"/>
        <v>296</v>
      </c>
    </row>
    <row r="100" spans="1:16" s="55" customFormat="1" x14ac:dyDescent="0.2">
      <c r="A100" s="58" t="s">
        <v>27</v>
      </c>
      <c r="B100" s="59">
        <v>406</v>
      </c>
      <c r="C100" s="59">
        <v>8</v>
      </c>
      <c r="D100" s="55" t="s">
        <v>333</v>
      </c>
      <c r="E100" s="55" t="s">
        <v>428</v>
      </c>
      <c r="F100" s="59">
        <v>5</v>
      </c>
      <c r="G100" s="60">
        <v>1.228125E-2</v>
      </c>
      <c r="H100" s="60">
        <v>1.2454860999999999E-2</v>
      </c>
      <c r="I100" s="60">
        <v>1.2695602E-2</v>
      </c>
      <c r="J100" s="60">
        <v>1.2703704E-2</v>
      </c>
      <c r="K100" s="60">
        <v>1.2760417E-2</v>
      </c>
      <c r="L100" s="60"/>
      <c r="M100" s="60">
        <v>6.2895832999999998E-2</v>
      </c>
      <c r="N100" s="34">
        <v>360</v>
      </c>
      <c r="O100" s="12">
        <v>0.8</v>
      </c>
      <c r="P100" s="59">
        <f t="shared" si="1"/>
        <v>288</v>
      </c>
    </row>
    <row r="101" spans="1:16" s="55" customFormat="1" x14ac:dyDescent="0.2">
      <c r="A101" s="58" t="s">
        <v>27</v>
      </c>
      <c r="B101" s="59">
        <v>410</v>
      </c>
      <c r="C101" s="59">
        <v>9</v>
      </c>
      <c r="D101" s="55" t="s">
        <v>210</v>
      </c>
      <c r="E101" s="55" t="s">
        <v>79</v>
      </c>
      <c r="F101" s="59">
        <v>5</v>
      </c>
      <c r="G101" s="60">
        <v>1.255787E-2</v>
      </c>
      <c r="H101" s="60">
        <v>1.2380787000000001E-2</v>
      </c>
      <c r="I101" s="60">
        <v>1.2369213E-2</v>
      </c>
      <c r="J101" s="60">
        <v>1.2825230999999999E-2</v>
      </c>
      <c r="K101" s="55">
        <v>1.3201388999999999E-2</v>
      </c>
      <c r="M101" s="60">
        <v>6.3334491000000007E-2</v>
      </c>
      <c r="N101" s="34">
        <v>350</v>
      </c>
      <c r="O101" s="12">
        <v>0.8</v>
      </c>
      <c r="P101" s="59">
        <f t="shared" si="1"/>
        <v>280</v>
      </c>
    </row>
    <row r="102" spans="1:16" s="55" customFormat="1" x14ac:dyDescent="0.2">
      <c r="A102" s="58" t="s">
        <v>27</v>
      </c>
      <c r="B102" s="59">
        <v>407</v>
      </c>
      <c r="C102" s="59">
        <v>10</v>
      </c>
      <c r="D102" s="55" t="s">
        <v>334</v>
      </c>
      <c r="E102" s="55" t="s">
        <v>48</v>
      </c>
      <c r="F102" s="59">
        <v>5</v>
      </c>
      <c r="G102" s="60">
        <v>1.2129630000000001E-2</v>
      </c>
      <c r="H102" s="60">
        <v>1.2627315E-2</v>
      </c>
      <c r="I102" s="60">
        <v>1.2567129999999999E-2</v>
      </c>
      <c r="J102" s="60">
        <v>1.3291667E-2</v>
      </c>
      <c r="K102" s="60">
        <v>1.2887730999999999E-2</v>
      </c>
      <c r="L102" s="60"/>
      <c r="M102" s="60">
        <v>6.3503472000000005E-2</v>
      </c>
      <c r="N102" s="34">
        <v>340</v>
      </c>
      <c r="O102" s="12">
        <v>0.8</v>
      </c>
      <c r="P102" s="59">
        <f t="shared" si="1"/>
        <v>272</v>
      </c>
    </row>
    <row r="103" spans="1:16" s="55" customFormat="1" x14ac:dyDescent="0.2">
      <c r="A103" s="58" t="s">
        <v>27</v>
      </c>
      <c r="B103" s="59">
        <v>417</v>
      </c>
      <c r="C103" s="59">
        <v>11</v>
      </c>
      <c r="D103" s="55" t="s">
        <v>335</v>
      </c>
      <c r="E103" s="55" t="s">
        <v>475</v>
      </c>
      <c r="F103" s="59">
        <v>5</v>
      </c>
      <c r="G103" s="60">
        <v>1.3238425999999999E-2</v>
      </c>
      <c r="H103" s="60">
        <v>1.3143518999999999E-2</v>
      </c>
      <c r="I103" s="60">
        <v>1.3431713E-2</v>
      </c>
      <c r="J103" s="60">
        <v>1.3688657E-2</v>
      </c>
      <c r="K103" s="55">
        <v>1.3962963E-2</v>
      </c>
      <c r="M103" s="60">
        <v>6.7465278000000004E-2</v>
      </c>
      <c r="N103" s="34">
        <v>330</v>
      </c>
      <c r="O103" s="12">
        <v>0.8</v>
      </c>
      <c r="P103" s="59">
        <f t="shared" si="1"/>
        <v>264</v>
      </c>
    </row>
    <row r="104" spans="1:16" s="55" customFormat="1" x14ac:dyDescent="0.2">
      <c r="A104" s="58" t="s">
        <v>27</v>
      </c>
      <c r="B104" s="59">
        <v>414</v>
      </c>
      <c r="C104" s="59">
        <v>12</v>
      </c>
      <c r="D104" s="55" t="s">
        <v>336</v>
      </c>
      <c r="E104" s="55" t="s">
        <v>78</v>
      </c>
      <c r="F104" s="59">
        <v>5</v>
      </c>
      <c r="G104" s="60">
        <v>1.2866898E-2</v>
      </c>
      <c r="H104" s="60">
        <v>1.3373843E-2</v>
      </c>
      <c r="I104" s="60">
        <v>1.3898148000000001E-2</v>
      </c>
      <c r="J104" s="60">
        <v>1.3978009E-2</v>
      </c>
      <c r="K104" s="60">
        <v>1.4060184999999999E-2</v>
      </c>
      <c r="L104" s="60"/>
      <c r="M104" s="60">
        <v>6.8177082999999999E-2</v>
      </c>
      <c r="N104" s="34">
        <v>320</v>
      </c>
      <c r="O104" s="12">
        <v>0.8</v>
      </c>
      <c r="P104" s="59">
        <f t="shared" si="1"/>
        <v>256</v>
      </c>
    </row>
    <row r="105" spans="1:16" s="55" customFormat="1" x14ac:dyDescent="0.2">
      <c r="A105" s="58" t="s">
        <v>27</v>
      </c>
      <c r="B105" s="59">
        <v>415</v>
      </c>
      <c r="C105" s="59">
        <v>13</v>
      </c>
      <c r="D105" s="55" t="s">
        <v>337</v>
      </c>
      <c r="E105" s="55" t="s">
        <v>77</v>
      </c>
      <c r="F105" s="59">
        <v>5</v>
      </c>
      <c r="G105" s="60">
        <v>1.2589120000000001E-2</v>
      </c>
      <c r="H105" s="60">
        <v>1.9219907000000001E-2</v>
      </c>
      <c r="I105" s="60">
        <v>1.3021991E-2</v>
      </c>
      <c r="J105" s="60">
        <v>1.3059028E-2</v>
      </c>
      <c r="K105" s="55">
        <v>1.3038193999999999E-2</v>
      </c>
      <c r="M105" s="60">
        <v>7.0928241000000003E-2</v>
      </c>
      <c r="N105" s="34">
        <v>310</v>
      </c>
      <c r="O105" s="12">
        <v>0.8</v>
      </c>
      <c r="P105" s="59">
        <f t="shared" si="1"/>
        <v>248</v>
      </c>
    </row>
    <row r="106" spans="1:16" s="55" customFormat="1" x14ac:dyDescent="0.2">
      <c r="A106" s="58" t="s">
        <v>27</v>
      </c>
      <c r="B106" s="59">
        <v>409</v>
      </c>
      <c r="C106" s="59">
        <v>14</v>
      </c>
      <c r="D106" s="55" t="s">
        <v>338</v>
      </c>
      <c r="E106" s="55" t="s">
        <v>476</v>
      </c>
      <c r="F106" s="59">
        <v>4</v>
      </c>
      <c r="G106" s="60">
        <v>1.4231481000000001E-2</v>
      </c>
      <c r="H106" s="60">
        <v>1.6326389E-2</v>
      </c>
      <c r="I106" s="60">
        <v>1.6048611000000001E-2</v>
      </c>
      <c r="J106" s="60">
        <v>1.6512730999999999E-2</v>
      </c>
      <c r="K106" s="60"/>
      <c r="L106" s="60"/>
      <c r="M106" s="60">
        <v>6.3119212999999993E-2</v>
      </c>
      <c r="N106" s="34">
        <v>300</v>
      </c>
      <c r="O106" s="12">
        <v>0.8</v>
      </c>
      <c r="P106" s="59">
        <f t="shared" si="1"/>
        <v>240</v>
      </c>
    </row>
    <row r="107" spans="1:16" s="55" customFormat="1" x14ac:dyDescent="0.2">
      <c r="A107" s="58" t="s">
        <v>27</v>
      </c>
      <c r="B107" s="59">
        <v>412</v>
      </c>
      <c r="C107" s="59">
        <v>15</v>
      </c>
      <c r="D107" s="55" t="s">
        <v>339</v>
      </c>
      <c r="E107" s="55" t="s">
        <v>85</v>
      </c>
      <c r="F107" s="59">
        <v>2</v>
      </c>
      <c r="G107" s="60">
        <v>1.3230324E-2</v>
      </c>
      <c r="H107" s="60">
        <v>1.4020833E-2</v>
      </c>
      <c r="I107" s="60"/>
      <c r="J107" s="60"/>
      <c r="M107" s="60">
        <v>2.7251157000000002E-2</v>
      </c>
      <c r="N107" s="34">
        <v>290</v>
      </c>
      <c r="O107" s="12">
        <v>0.8</v>
      </c>
      <c r="P107" s="59">
        <f t="shared" si="1"/>
        <v>232</v>
      </c>
    </row>
    <row r="108" spans="1:16" s="55" customFormat="1" x14ac:dyDescent="0.2">
      <c r="A108" s="58"/>
      <c r="B108" s="59"/>
      <c r="C108" s="59"/>
      <c r="E108" s="55" t="s">
        <v>386</v>
      </c>
      <c r="F108" s="59"/>
      <c r="G108" s="60"/>
      <c r="H108" s="60"/>
      <c r="I108" s="60"/>
      <c r="J108" s="60"/>
      <c r="K108" s="60"/>
      <c r="L108" s="60"/>
      <c r="M108" s="60"/>
      <c r="N108" s="34"/>
      <c r="P108" s="59"/>
    </row>
    <row r="109" spans="1:16" s="55" customFormat="1" x14ac:dyDescent="0.2">
      <c r="A109" s="58" t="s">
        <v>28</v>
      </c>
      <c r="B109" s="59">
        <v>727</v>
      </c>
      <c r="C109" s="59">
        <v>1</v>
      </c>
      <c r="D109" s="55" t="s">
        <v>340</v>
      </c>
      <c r="E109" s="55" t="s">
        <v>87</v>
      </c>
      <c r="F109" s="59">
        <v>4</v>
      </c>
      <c r="G109" s="60">
        <v>1.2523148E-2</v>
      </c>
      <c r="H109" s="60">
        <v>1.2903935E-2</v>
      </c>
      <c r="I109" s="60">
        <v>1.3217593E-2</v>
      </c>
      <c r="J109" s="60">
        <v>1.3071759000000001E-2</v>
      </c>
      <c r="M109" s="60">
        <v>5.1716434999999998E-2</v>
      </c>
      <c r="N109" s="38">
        <v>500</v>
      </c>
      <c r="O109" s="18">
        <v>0.7</v>
      </c>
      <c r="P109" s="59">
        <f t="shared" si="1"/>
        <v>350</v>
      </c>
    </row>
    <row r="110" spans="1:16" s="55" customFormat="1" x14ac:dyDescent="0.2">
      <c r="A110" s="58" t="s">
        <v>28</v>
      </c>
      <c r="B110" s="59">
        <v>756</v>
      </c>
      <c r="C110" s="59">
        <v>2</v>
      </c>
      <c r="D110" s="55" t="s">
        <v>341</v>
      </c>
      <c r="E110" s="55" t="s">
        <v>477</v>
      </c>
      <c r="F110" s="59">
        <v>4</v>
      </c>
      <c r="G110" s="60">
        <v>1.2442129999999999E-2</v>
      </c>
      <c r="H110" s="60">
        <v>1.3289352000000001E-2</v>
      </c>
      <c r="I110" s="60">
        <v>1.3311343E-2</v>
      </c>
      <c r="J110" s="60">
        <v>1.3246528E-2</v>
      </c>
      <c r="K110" s="60"/>
      <c r="L110" s="60"/>
      <c r="M110" s="60">
        <v>5.2289351999999997E-2</v>
      </c>
      <c r="N110" s="34">
        <v>450</v>
      </c>
      <c r="O110" s="18">
        <v>0.7</v>
      </c>
      <c r="P110" s="59">
        <f t="shared" si="1"/>
        <v>315</v>
      </c>
    </row>
    <row r="111" spans="1:16" s="55" customFormat="1" x14ac:dyDescent="0.2">
      <c r="A111" s="58" t="s">
        <v>28</v>
      </c>
      <c r="B111" s="59">
        <v>729</v>
      </c>
      <c r="C111" s="59">
        <v>3</v>
      </c>
      <c r="D111" s="55" t="s">
        <v>342</v>
      </c>
      <c r="E111" s="55" t="s">
        <v>55</v>
      </c>
      <c r="F111" s="59">
        <v>4</v>
      </c>
      <c r="G111" s="60">
        <v>1.2680556000000001E-2</v>
      </c>
      <c r="H111" s="60">
        <v>1.3152778E-2</v>
      </c>
      <c r="I111" s="60">
        <v>1.3265046000000001E-2</v>
      </c>
      <c r="J111" s="60">
        <v>1.3276619999999999E-2</v>
      </c>
      <c r="M111" s="60">
        <v>5.2374999999999998E-2</v>
      </c>
      <c r="N111" s="34">
        <v>420</v>
      </c>
      <c r="O111" s="18">
        <v>0.7</v>
      </c>
      <c r="P111" s="59">
        <f t="shared" si="1"/>
        <v>294</v>
      </c>
    </row>
    <row r="112" spans="1:16" s="55" customFormat="1" x14ac:dyDescent="0.2">
      <c r="A112" s="58" t="s">
        <v>28</v>
      </c>
      <c r="B112" s="59">
        <v>719</v>
      </c>
      <c r="C112" s="59">
        <v>4</v>
      </c>
      <c r="D112" s="55" t="s">
        <v>343</v>
      </c>
      <c r="E112" s="55" t="s">
        <v>436</v>
      </c>
      <c r="F112" s="59">
        <v>4</v>
      </c>
      <c r="G112" s="60">
        <v>1.2685185E-2</v>
      </c>
      <c r="H112" s="60">
        <v>1.3321759000000001E-2</v>
      </c>
      <c r="I112" s="60">
        <v>1.3243056E-2</v>
      </c>
      <c r="J112" s="60">
        <v>1.3268518999999999E-2</v>
      </c>
      <c r="K112" s="60"/>
      <c r="L112" s="60"/>
      <c r="M112" s="60">
        <v>5.2518519E-2</v>
      </c>
      <c r="N112" s="34">
        <v>400</v>
      </c>
      <c r="O112" s="18">
        <v>0.7</v>
      </c>
      <c r="P112" s="59">
        <f t="shared" si="1"/>
        <v>280</v>
      </c>
    </row>
    <row r="113" spans="1:16" s="55" customFormat="1" x14ac:dyDescent="0.2">
      <c r="A113" s="58" t="s">
        <v>28</v>
      </c>
      <c r="B113" s="59">
        <v>753</v>
      </c>
      <c r="C113" s="59">
        <v>5</v>
      </c>
      <c r="D113" s="55" t="s">
        <v>344</v>
      </c>
      <c r="E113" s="55" t="s">
        <v>223</v>
      </c>
      <c r="F113" s="59">
        <v>4</v>
      </c>
      <c r="G113" s="60">
        <v>1.2831019000000001E-2</v>
      </c>
      <c r="H113" s="60">
        <v>1.3196759000000001E-2</v>
      </c>
      <c r="I113" s="60">
        <v>1.3245369999999999E-2</v>
      </c>
      <c r="J113" s="60">
        <v>1.3303241E-2</v>
      </c>
      <c r="M113" s="60">
        <v>5.2576389000000001E-2</v>
      </c>
      <c r="N113" s="34">
        <v>390</v>
      </c>
      <c r="O113" s="18">
        <v>0.7</v>
      </c>
      <c r="P113" s="59">
        <f t="shared" si="1"/>
        <v>273</v>
      </c>
    </row>
    <row r="114" spans="1:16" s="55" customFormat="1" x14ac:dyDescent="0.2">
      <c r="A114" s="58" t="s">
        <v>28</v>
      </c>
      <c r="B114" s="59">
        <v>722</v>
      </c>
      <c r="C114" s="59">
        <v>6</v>
      </c>
      <c r="D114" s="55" t="s">
        <v>345</v>
      </c>
      <c r="E114" s="55" t="s">
        <v>478</v>
      </c>
      <c r="F114" s="59">
        <v>4</v>
      </c>
      <c r="G114" s="60">
        <v>1.2662036999999999E-2</v>
      </c>
      <c r="H114" s="60">
        <v>1.3150462999999999E-2</v>
      </c>
      <c r="I114" s="60">
        <v>1.3407407E-2</v>
      </c>
      <c r="J114" s="60">
        <v>1.3833333E-2</v>
      </c>
      <c r="K114" s="60"/>
      <c r="L114" s="60"/>
      <c r="M114" s="60">
        <v>5.3053241000000001E-2</v>
      </c>
      <c r="N114" s="34">
        <v>380</v>
      </c>
      <c r="O114" s="18">
        <v>0.7</v>
      </c>
      <c r="P114" s="59">
        <f t="shared" si="1"/>
        <v>266</v>
      </c>
    </row>
    <row r="115" spans="1:16" s="55" customFormat="1" x14ac:dyDescent="0.2">
      <c r="A115" s="58" t="s">
        <v>28</v>
      </c>
      <c r="B115" s="59">
        <v>752</v>
      </c>
      <c r="C115" s="59">
        <v>7</v>
      </c>
      <c r="D115" s="55" t="s">
        <v>346</v>
      </c>
      <c r="E115" s="55" t="s">
        <v>479</v>
      </c>
      <c r="F115" s="59">
        <v>4</v>
      </c>
      <c r="G115" s="60">
        <v>1.3622685000000001E-2</v>
      </c>
      <c r="H115" s="60">
        <v>1.3318287E-2</v>
      </c>
      <c r="I115" s="60">
        <v>1.3165509000000001E-2</v>
      </c>
      <c r="J115" s="60">
        <v>1.3381944E-2</v>
      </c>
      <c r="M115" s="60">
        <v>5.3488425999999999E-2</v>
      </c>
      <c r="N115" s="34">
        <v>370</v>
      </c>
      <c r="O115" s="18">
        <v>0.7</v>
      </c>
      <c r="P115" s="59">
        <f t="shared" si="1"/>
        <v>259</v>
      </c>
    </row>
    <row r="116" spans="1:16" s="55" customFormat="1" x14ac:dyDescent="0.2">
      <c r="A116" s="58" t="s">
        <v>28</v>
      </c>
      <c r="B116" s="59">
        <v>717</v>
      </c>
      <c r="C116" s="59">
        <v>8</v>
      </c>
      <c r="D116" s="55" t="s">
        <v>347</v>
      </c>
      <c r="E116" s="55" t="s">
        <v>86</v>
      </c>
      <c r="F116" s="59">
        <v>4</v>
      </c>
      <c r="G116" s="60">
        <v>1.3134259000000001E-2</v>
      </c>
      <c r="H116" s="60">
        <v>1.3587963E-2</v>
      </c>
      <c r="I116" s="60">
        <v>1.3836806E-2</v>
      </c>
      <c r="J116" s="60">
        <v>1.3612269E-2</v>
      </c>
      <c r="K116" s="60"/>
      <c r="L116" s="60"/>
      <c r="M116" s="60">
        <v>5.4171296000000001E-2</v>
      </c>
      <c r="N116" s="34">
        <v>360</v>
      </c>
      <c r="O116" s="18">
        <v>0.7</v>
      </c>
      <c r="P116" s="59">
        <f t="shared" si="1"/>
        <v>251.99999999999997</v>
      </c>
    </row>
    <row r="117" spans="1:16" s="55" customFormat="1" x14ac:dyDescent="0.2">
      <c r="A117" s="58" t="s">
        <v>28</v>
      </c>
      <c r="B117" s="59">
        <v>725</v>
      </c>
      <c r="C117" s="59">
        <v>9</v>
      </c>
      <c r="D117" s="55" t="s">
        <v>348</v>
      </c>
      <c r="E117" s="55" t="s">
        <v>89</v>
      </c>
      <c r="F117" s="59">
        <v>4</v>
      </c>
      <c r="G117" s="60">
        <v>1.2843749999999999E-2</v>
      </c>
      <c r="H117" s="60">
        <v>1.3642361E-2</v>
      </c>
      <c r="I117" s="60">
        <v>1.3980324000000001E-2</v>
      </c>
      <c r="J117" s="60">
        <v>1.3887731E-2</v>
      </c>
      <c r="M117" s="60">
        <v>5.4354167000000002E-2</v>
      </c>
      <c r="N117" s="34">
        <v>350</v>
      </c>
      <c r="O117" s="18">
        <v>0.7</v>
      </c>
      <c r="P117" s="59">
        <f t="shared" si="1"/>
        <v>244.99999999999997</v>
      </c>
    </row>
    <row r="118" spans="1:16" s="55" customFormat="1" x14ac:dyDescent="0.2">
      <c r="A118" s="58" t="s">
        <v>28</v>
      </c>
      <c r="B118" s="59">
        <v>718</v>
      </c>
      <c r="C118" s="59">
        <v>10</v>
      </c>
      <c r="D118" s="55" t="s">
        <v>349</v>
      </c>
      <c r="E118" s="55" t="s">
        <v>438</v>
      </c>
      <c r="F118" s="59">
        <v>4</v>
      </c>
      <c r="G118" s="60">
        <v>1.3876157E-2</v>
      </c>
      <c r="H118" s="60">
        <v>1.3518519E-2</v>
      </c>
      <c r="I118" s="60">
        <v>1.3958333E-2</v>
      </c>
      <c r="J118" s="60">
        <v>1.3253472000000001E-2</v>
      </c>
      <c r="K118" s="60"/>
      <c r="L118" s="60"/>
      <c r="M118" s="60">
        <v>5.4606480999999998E-2</v>
      </c>
      <c r="N118" s="34">
        <v>340</v>
      </c>
      <c r="O118" s="18">
        <v>0.7</v>
      </c>
      <c r="P118" s="59">
        <f t="shared" si="1"/>
        <v>237.99999999999997</v>
      </c>
    </row>
    <row r="119" spans="1:16" s="55" customFormat="1" x14ac:dyDescent="0.2">
      <c r="A119" s="58" t="s">
        <v>28</v>
      </c>
      <c r="B119" s="59">
        <v>711</v>
      </c>
      <c r="C119" s="59">
        <v>11</v>
      </c>
      <c r="D119" s="55" t="s">
        <v>350</v>
      </c>
      <c r="E119" s="55" t="s">
        <v>480</v>
      </c>
      <c r="F119" s="59">
        <v>4</v>
      </c>
      <c r="G119" s="60">
        <v>1.3238425999999999E-2</v>
      </c>
      <c r="H119" s="60">
        <v>1.369213E-2</v>
      </c>
      <c r="I119" s="60">
        <v>1.4140046E-2</v>
      </c>
      <c r="J119" s="60">
        <v>1.3784721999999999E-2</v>
      </c>
      <c r="M119" s="60">
        <v>5.4855323999999997E-2</v>
      </c>
      <c r="N119" s="34">
        <v>330</v>
      </c>
      <c r="O119" s="18">
        <v>0.7</v>
      </c>
      <c r="P119" s="59">
        <f t="shared" si="1"/>
        <v>230.99999999999997</v>
      </c>
    </row>
    <row r="120" spans="1:16" s="55" customFormat="1" x14ac:dyDescent="0.2">
      <c r="A120" s="58" t="s">
        <v>28</v>
      </c>
      <c r="B120" s="59">
        <v>715</v>
      </c>
      <c r="C120" s="59">
        <v>12</v>
      </c>
      <c r="D120" s="55" t="s">
        <v>351</v>
      </c>
      <c r="E120" s="55" t="s">
        <v>110</v>
      </c>
      <c r="F120" s="59">
        <v>4</v>
      </c>
      <c r="G120" s="60">
        <v>1.3719907E-2</v>
      </c>
      <c r="H120" s="60">
        <v>1.4021990999999999E-2</v>
      </c>
      <c r="I120" s="60">
        <v>1.4015046E-2</v>
      </c>
      <c r="J120" s="60">
        <v>1.3336806E-2</v>
      </c>
      <c r="K120" s="60"/>
      <c r="L120" s="60"/>
      <c r="M120" s="60">
        <v>5.5093749999999997E-2</v>
      </c>
      <c r="N120" s="34">
        <v>320</v>
      </c>
      <c r="O120" s="18">
        <v>0.7</v>
      </c>
      <c r="P120" s="59">
        <f t="shared" si="1"/>
        <v>224</v>
      </c>
    </row>
    <row r="121" spans="1:16" s="55" customFormat="1" x14ac:dyDescent="0.2">
      <c r="A121" s="58" t="s">
        <v>28</v>
      </c>
      <c r="B121" s="59">
        <v>714</v>
      </c>
      <c r="C121" s="59">
        <v>13</v>
      </c>
      <c r="D121" s="55" t="s">
        <v>352</v>
      </c>
      <c r="E121" s="55" t="s">
        <v>481</v>
      </c>
      <c r="F121" s="59">
        <v>4</v>
      </c>
      <c r="G121" s="60">
        <v>1.3674769E-2</v>
      </c>
      <c r="H121" s="60">
        <v>1.4087963E-2</v>
      </c>
      <c r="I121" s="60">
        <v>1.4211806E-2</v>
      </c>
      <c r="J121" s="60">
        <v>1.3631944E-2</v>
      </c>
      <c r="M121" s="60">
        <v>5.5606480999999999E-2</v>
      </c>
      <c r="N121" s="34">
        <v>310</v>
      </c>
      <c r="O121" s="18">
        <v>0.7</v>
      </c>
      <c r="P121" s="59">
        <f t="shared" si="1"/>
        <v>217</v>
      </c>
    </row>
    <row r="122" spans="1:16" s="55" customFormat="1" x14ac:dyDescent="0.2">
      <c r="A122" s="58" t="s">
        <v>28</v>
      </c>
      <c r="B122" s="59">
        <v>724</v>
      </c>
      <c r="C122" s="59">
        <v>14</v>
      </c>
      <c r="D122" s="55" t="s">
        <v>353</v>
      </c>
      <c r="E122" s="55" t="s">
        <v>54</v>
      </c>
      <c r="F122" s="59">
        <v>4</v>
      </c>
      <c r="G122" s="60">
        <v>1.2923611E-2</v>
      </c>
      <c r="H122" s="60">
        <v>1.4277778E-2</v>
      </c>
      <c r="I122" s="60">
        <v>1.5229167E-2</v>
      </c>
      <c r="J122" s="60">
        <v>1.4666667E-2</v>
      </c>
      <c r="K122" s="60"/>
      <c r="L122" s="60"/>
      <c r="M122" s="60">
        <v>5.7097222000000003E-2</v>
      </c>
      <c r="N122" s="34">
        <v>300</v>
      </c>
      <c r="O122" s="18">
        <v>0.7</v>
      </c>
      <c r="P122" s="59">
        <f t="shared" si="1"/>
        <v>210</v>
      </c>
    </row>
    <row r="123" spans="1:16" s="55" customFormat="1" x14ac:dyDescent="0.2">
      <c r="A123" s="58" t="s">
        <v>28</v>
      </c>
      <c r="B123" s="59">
        <v>754</v>
      </c>
      <c r="C123" s="59">
        <v>15</v>
      </c>
      <c r="D123" s="55" t="s">
        <v>354</v>
      </c>
      <c r="E123" s="55" t="s">
        <v>482</v>
      </c>
      <c r="F123" s="59">
        <v>4</v>
      </c>
      <c r="G123" s="60">
        <v>1.3582176E-2</v>
      </c>
      <c r="H123" s="60">
        <v>1.4027777999999999E-2</v>
      </c>
      <c r="I123" s="60">
        <v>1.5229167E-2</v>
      </c>
      <c r="J123" s="60">
        <v>1.5197917E-2</v>
      </c>
      <c r="M123" s="60">
        <v>5.8037037E-2</v>
      </c>
      <c r="N123" s="34">
        <v>290</v>
      </c>
      <c r="O123" s="18">
        <v>0.7</v>
      </c>
      <c r="P123" s="59">
        <f t="shared" si="1"/>
        <v>203</v>
      </c>
    </row>
    <row r="124" spans="1:16" s="55" customFormat="1" x14ac:dyDescent="0.2">
      <c r="A124" s="58" t="s">
        <v>28</v>
      </c>
      <c r="B124" s="59">
        <v>728</v>
      </c>
      <c r="C124" s="59">
        <v>16</v>
      </c>
      <c r="D124" s="55" t="s">
        <v>355</v>
      </c>
      <c r="E124" s="55" t="s">
        <v>56</v>
      </c>
      <c r="F124" s="59">
        <v>4</v>
      </c>
      <c r="G124" s="60">
        <v>1.4112269E-2</v>
      </c>
      <c r="H124" s="60">
        <v>1.4134259E-2</v>
      </c>
      <c r="I124" s="60">
        <v>1.4726852E-2</v>
      </c>
      <c r="J124" s="60">
        <v>1.5601851999999999E-2</v>
      </c>
      <c r="K124" s="60"/>
      <c r="L124" s="60"/>
      <c r="M124" s="60">
        <v>5.8575230999999998E-2</v>
      </c>
      <c r="N124" s="34">
        <v>280</v>
      </c>
      <c r="O124" s="18">
        <v>0.7</v>
      </c>
      <c r="P124" s="59">
        <f t="shared" si="1"/>
        <v>196</v>
      </c>
    </row>
    <row r="125" spans="1:16" s="55" customFormat="1" x14ac:dyDescent="0.2">
      <c r="A125" s="58" t="s">
        <v>28</v>
      </c>
      <c r="B125" s="59">
        <v>720</v>
      </c>
      <c r="C125" s="59">
        <v>17</v>
      </c>
      <c r="D125" s="55" t="s">
        <v>356</v>
      </c>
      <c r="E125" s="55" t="s">
        <v>483</v>
      </c>
      <c r="F125" s="59">
        <v>4</v>
      </c>
      <c r="G125" s="60">
        <v>1.3840277999999999E-2</v>
      </c>
      <c r="H125" s="60">
        <v>1.4965278E-2</v>
      </c>
      <c r="I125" s="60">
        <v>1.4994212999999999E-2</v>
      </c>
      <c r="J125" s="60">
        <v>1.4925926000000001E-2</v>
      </c>
      <c r="M125" s="60">
        <v>5.8725694000000002E-2</v>
      </c>
      <c r="N125" s="34">
        <v>270</v>
      </c>
      <c r="O125" s="18">
        <v>0.7</v>
      </c>
      <c r="P125" s="59">
        <f t="shared" si="1"/>
        <v>189</v>
      </c>
    </row>
    <row r="126" spans="1:16" s="55" customFormat="1" x14ac:dyDescent="0.2">
      <c r="A126" s="58" t="s">
        <v>28</v>
      </c>
      <c r="B126" s="59">
        <v>721</v>
      </c>
      <c r="C126" s="59">
        <v>18</v>
      </c>
      <c r="D126" s="55" t="s">
        <v>357</v>
      </c>
      <c r="E126" s="55" t="s">
        <v>484</v>
      </c>
      <c r="F126" s="59">
        <v>4</v>
      </c>
      <c r="G126" s="60">
        <v>1.4457176E-2</v>
      </c>
      <c r="H126" s="60">
        <v>1.4892361E-2</v>
      </c>
      <c r="I126" s="60">
        <v>1.5267361E-2</v>
      </c>
      <c r="J126" s="60">
        <v>1.4240740999999999E-2</v>
      </c>
      <c r="K126" s="60"/>
      <c r="L126" s="60"/>
      <c r="M126" s="60">
        <v>5.8857639000000003E-2</v>
      </c>
      <c r="N126" s="34">
        <v>260</v>
      </c>
      <c r="O126" s="18">
        <v>0.7</v>
      </c>
      <c r="P126" s="59">
        <f t="shared" si="1"/>
        <v>182</v>
      </c>
    </row>
    <row r="127" spans="1:16" s="55" customFormat="1" x14ac:dyDescent="0.2">
      <c r="A127" s="58" t="s">
        <v>28</v>
      </c>
      <c r="B127" s="59">
        <v>723</v>
      </c>
      <c r="C127" s="59">
        <v>19</v>
      </c>
      <c r="D127" s="55" t="s">
        <v>358</v>
      </c>
      <c r="E127" s="55" t="s">
        <v>221</v>
      </c>
      <c r="F127" s="59">
        <v>4</v>
      </c>
      <c r="G127" s="60">
        <v>1.5146991E-2</v>
      </c>
      <c r="H127" s="60">
        <v>1.4833333000000001E-2</v>
      </c>
      <c r="I127" s="60">
        <v>1.4873842999999999E-2</v>
      </c>
      <c r="J127" s="60">
        <v>1.4451389E-2</v>
      </c>
      <c r="M127" s="60">
        <v>5.9305556000000002E-2</v>
      </c>
      <c r="N127" s="34">
        <v>250</v>
      </c>
      <c r="O127" s="18">
        <v>0.7</v>
      </c>
      <c r="P127" s="59">
        <f t="shared" si="1"/>
        <v>175</v>
      </c>
    </row>
    <row r="128" spans="1:16" s="55" customFormat="1" x14ac:dyDescent="0.2">
      <c r="A128" s="58" t="s">
        <v>28</v>
      </c>
      <c r="B128" s="59">
        <v>755</v>
      </c>
      <c r="C128" s="59">
        <v>20</v>
      </c>
      <c r="D128" s="55" t="s">
        <v>359</v>
      </c>
      <c r="E128" s="55" t="s">
        <v>485</v>
      </c>
      <c r="F128" s="59">
        <v>4</v>
      </c>
      <c r="G128" s="60">
        <v>1.4320602E-2</v>
      </c>
      <c r="H128" s="60">
        <v>1.5682870000000002E-2</v>
      </c>
      <c r="I128" s="60">
        <v>1.3997684999999999E-2</v>
      </c>
      <c r="J128" s="60">
        <v>1.5972222000000001E-2</v>
      </c>
      <c r="K128" s="60"/>
      <c r="L128" s="60"/>
      <c r="M128" s="60">
        <v>5.997338E-2</v>
      </c>
      <c r="N128" s="34">
        <v>245</v>
      </c>
      <c r="O128" s="18">
        <v>0.7</v>
      </c>
      <c r="P128" s="59">
        <f t="shared" si="1"/>
        <v>171.5</v>
      </c>
    </row>
    <row r="129" spans="1:16" s="55" customFormat="1" x14ac:dyDescent="0.2">
      <c r="A129" s="58" t="s">
        <v>28</v>
      </c>
      <c r="B129" s="59">
        <v>726</v>
      </c>
      <c r="C129" s="59">
        <v>21</v>
      </c>
      <c r="D129" s="55" t="s">
        <v>360</v>
      </c>
      <c r="E129" s="55" t="s">
        <v>233</v>
      </c>
      <c r="F129" s="59">
        <v>4</v>
      </c>
      <c r="G129" s="60">
        <v>1.4320602E-2</v>
      </c>
      <c r="H129" s="60">
        <v>1.4892361E-2</v>
      </c>
      <c r="I129" s="60">
        <v>1.5314815000000001E-2</v>
      </c>
      <c r="J129" s="60">
        <v>1.6734954E-2</v>
      </c>
      <c r="M129" s="60">
        <v>6.1262731000000001E-2</v>
      </c>
      <c r="N129" s="34">
        <v>240</v>
      </c>
      <c r="O129" s="18">
        <v>0.7</v>
      </c>
      <c r="P129" s="59">
        <f t="shared" si="1"/>
        <v>168</v>
      </c>
    </row>
    <row r="130" spans="1:16" s="55" customFormat="1" x14ac:dyDescent="0.2">
      <c r="A130" s="58" t="s">
        <v>28</v>
      </c>
      <c r="B130" s="59">
        <v>712</v>
      </c>
      <c r="C130" s="59">
        <v>22</v>
      </c>
      <c r="D130" s="55" t="s">
        <v>361</v>
      </c>
      <c r="E130" s="55" t="s">
        <v>90</v>
      </c>
      <c r="F130" s="59">
        <v>4</v>
      </c>
      <c r="G130" s="60">
        <v>1.4765046E-2</v>
      </c>
      <c r="H130" s="60">
        <v>1.5601851999999999E-2</v>
      </c>
      <c r="I130" s="60">
        <v>1.5578704000000001E-2</v>
      </c>
      <c r="J130" s="60">
        <v>1.5648148000000001E-2</v>
      </c>
      <c r="K130" s="60"/>
      <c r="L130" s="60"/>
      <c r="M130" s="60">
        <v>6.1593750000000003E-2</v>
      </c>
      <c r="N130" s="34">
        <v>235</v>
      </c>
      <c r="O130" s="18">
        <v>0.7</v>
      </c>
      <c r="P130" s="59">
        <f t="shared" si="1"/>
        <v>164.5</v>
      </c>
    </row>
    <row r="131" spans="1:16" s="55" customFormat="1" x14ac:dyDescent="0.2">
      <c r="A131" s="58" t="s">
        <v>28</v>
      </c>
      <c r="B131" s="59">
        <v>730</v>
      </c>
      <c r="C131" s="59">
        <v>23</v>
      </c>
      <c r="D131" s="55" t="s">
        <v>362</v>
      </c>
      <c r="E131" s="55" t="s">
        <v>486</v>
      </c>
      <c r="F131" s="59">
        <v>4</v>
      </c>
      <c r="G131" s="60">
        <v>1.3678241000000001E-2</v>
      </c>
      <c r="H131" s="60">
        <v>1.5340278000000001E-2</v>
      </c>
      <c r="I131" s="60">
        <v>1.5519676E-2</v>
      </c>
      <c r="J131" s="60">
        <v>1.7140045999999999E-2</v>
      </c>
      <c r="M131" s="60">
        <v>6.1678241000000002E-2</v>
      </c>
      <c r="N131" s="34">
        <v>230</v>
      </c>
      <c r="O131" s="18">
        <v>0.7</v>
      </c>
      <c r="P131" s="59">
        <f t="shared" si="1"/>
        <v>161</v>
      </c>
    </row>
    <row r="132" spans="1:16" s="55" customFormat="1" x14ac:dyDescent="0.2">
      <c r="A132" s="58" t="s">
        <v>28</v>
      </c>
      <c r="B132" s="59">
        <v>713</v>
      </c>
      <c r="C132" s="59">
        <v>24</v>
      </c>
      <c r="D132" s="55" t="s">
        <v>363</v>
      </c>
      <c r="E132" s="55" t="s">
        <v>437</v>
      </c>
      <c r="F132" s="59">
        <v>4</v>
      </c>
      <c r="G132" s="60">
        <v>1.5101852000000001E-2</v>
      </c>
      <c r="H132" s="60">
        <v>1.6123842999999999E-2</v>
      </c>
      <c r="I132" s="60">
        <v>1.7155093E-2</v>
      </c>
      <c r="J132" s="60">
        <v>1.7740741000000001E-2</v>
      </c>
      <c r="K132" s="60"/>
      <c r="L132" s="60"/>
      <c r="M132" s="60">
        <v>6.6121527999999999E-2</v>
      </c>
      <c r="N132" s="34">
        <v>225</v>
      </c>
      <c r="O132" s="18">
        <v>0.7</v>
      </c>
      <c r="P132" s="59">
        <f t="shared" ref="P132:P145" si="2">O132*N132</f>
        <v>157.5</v>
      </c>
    </row>
    <row r="133" spans="1:16" s="55" customFormat="1" x14ac:dyDescent="0.2">
      <c r="A133" s="58" t="s">
        <v>28</v>
      </c>
      <c r="B133" s="59">
        <v>751</v>
      </c>
      <c r="C133" s="59">
        <v>25</v>
      </c>
      <c r="D133" s="55" t="s">
        <v>364</v>
      </c>
      <c r="E133" s="55" t="s">
        <v>487</v>
      </c>
      <c r="F133" s="59">
        <v>2</v>
      </c>
      <c r="G133" s="60">
        <v>1.5090278E-2</v>
      </c>
      <c r="H133" s="60">
        <v>1.6679398000000002E-2</v>
      </c>
      <c r="I133" s="60"/>
      <c r="J133" s="60"/>
      <c r="M133" s="60">
        <v>3.1769675999999997E-2</v>
      </c>
      <c r="N133" s="34">
        <v>220</v>
      </c>
      <c r="O133" s="18">
        <v>0.7</v>
      </c>
      <c r="P133" s="59">
        <f t="shared" si="2"/>
        <v>154</v>
      </c>
    </row>
    <row r="134" spans="1:16" s="55" customFormat="1" x14ac:dyDescent="0.2">
      <c r="A134" s="58" t="s">
        <v>28</v>
      </c>
      <c r="B134" s="59">
        <v>716</v>
      </c>
      <c r="C134" s="59">
        <v>26</v>
      </c>
      <c r="D134" s="55" t="s">
        <v>365</v>
      </c>
      <c r="E134" s="55" t="s">
        <v>488</v>
      </c>
      <c r="F134" s="59">
        <v>1</v>
      </c>
      <c r="G134" s="60">
        <v>1.2027777999999999E-2</v>
      </c>
      <c r="H134" s="60"/>
      <c r="I134" s="60"/>
      <c r="J134" s="60"/>
      <c r="K134" s="60"/>
      <c r="L134" s="60"/>
      <c r="M134" s="60">
        <v>1.2027777999999999E-2</v>
      </c>
      <c r="N134" s="34">
        <v>215</v>
      </c>
      <c r="O134" s="18">
        <v>0.7</v>
      </c>
      <c r="P134" s="59">
        <f t="shared" si="2"/>
        <v>150.5</v>
      </c>
    </row>
    <row r="135" spans="1:16" s="55" customFormat="1" x14ac:dyDescent="0.2">
      <c r="A135" s="58"/>
      <c r="B135" s="59"/>
      <c r="C135" s="59"/>
      <c r="E135" s="55" t="s">
        <v>386</v>
      </c>
      <c r="F135" s="59"/>
      <c r="G135" s="60"/>
      <c r="H135" s="60"/>
      <c r="I135" s="60"/>
      <c r="J135" s="60"/>
      <c r="M135" s="60"/>
      <c r="P135" s="59"/>
    </row>
    <row r="136" spans="1:16" s="55" customFormat="1" x14ac:dyDescent="0.2">
      <c r="A136" s="58" t="s">
        <v>10</v>
      </c>
      <c r="B136" s="59">
        <v>810</v>
      </c>
      <c r="C136" s="59">
        <v>1</v>
      </c>
      <c r="D136" s="55" t="s">
        <v>366</v>
      </c>
      <c r="E136" s="55" t="s">
        <v>489</v>
      </c>
      <c r="F136" s="59">
        <v>3</v>
      </c>
      <c r="G136" s="60">
        <v>1.3103009000000001E-2</v>
      </c>
      <c r="H136" s="60">
        <v>1.2620370000000001E-2</v>
      </c>
      <c r="I136" s="60">
        <v>1.2945602E-2</v>
      </c>
      <c r="J136" s="60"/>
      <c r="K136" s="60"/>
      <c r="L136" s="60"/>
      <c r="M136" s="60">
        <v>3.8668980999999998E-2</v>
      </c>
      <c r="N136" s="38">
        <v>500</v>
      </c>
      <c r="O136" s="25">
        <v>0.6</v>
      </c>
      <c r="P136" s="59">
        <f t="shared" si="2"/>
        <v>300</v>
      </c>
    </row>
    <row r="137" spans="1:16" s="55" customFormat="1" x14ac:dyDescent="0.2">
      <c r="A137" s="58" t="s">
        <v>10</v>
      </c>
      <c r="B137" s="59">
        <v>806</v>
      </c>
      <c r="C137" s="59">
        <v>2</v>
      </c>
      <c r="D137" s="55" t="s">
        <v>367</v>
      </c>
      <c r="E137" s="55" t="s">
        <v>490</v>
      </c>
      <c r="F137" s="59">
        <v>3</v>
      </c>
      <c r="G137" s="60">
        <v>1.3189815000000001E-2</v>
      </c>
      <c r="H137" s="60">
        <v>1.3783564999999999E-2</v>
      </c>
      <c r="I137" s="60">
        <v>1.3846064999999999E-2</v>
      </c>
      <c r="J137" s="60"/>
      <c r="M137" s="60">
        <v>4.0819444000000003E-2</v>
      </c>
      <c r="N137" s="34">
        <v>450</v>
      </c>
      <c r="O137" s="25">
        <v>0.6</v>
      </c>
      <c r="P137" s="59">
        <f t="shared" si="2"/>
        <v>270</v>
      </c>
    </row>
    <row r="138" spans="1:16" s="55" customFormat="1" x14ac:dyDescent="0.2">
      <c r="A138" s="58" t="s">
        <v>10</v>
      </c>
      <c r="B138" s="59">
        <v>807</v>
      </c>
      <c r="C138" s="59">
        <v>3</v>
      </c>
      <c r="D138" s="55" t="s">
        <v>368</v>
      </c>
      <c r="E138" s="55" t="s">
        <v>491</v>
      </c>
      <c r="F138" s="59">
        <v>3</v>
      </c>
      <c r="G138" s="60">
        <v>1.372338E-2</v>
      </c>
      <c r="H138" s="60">
        <v>1.412037E-2</v>
      </c>
      <c r="I138" s="60">
        <v>1.3503472000000001E-2</v>
      </c>
      <c r="J138" s="60"/>
      <c r="K138" s="60"/>
      <c r="L138" s="60"/>
      <c r="M138" s="60">
        <v>4.1347222000000003E-2</v>
      </c>
      <c r="N138" s="34">
        <v>420</v>
      </c>
      <c r="O138" s="25">
        <v>0.6</v>
      </c>
      <c r="P138" s="59">
        <f t="shared" si="2"/>
        <v>252</v>
      </c>
    </row>
    <row r="139" spans="1:16" s="55" customFormat="1" x14ac:dyDescent="0.2">
      <c r="A139" s="58" t="s">
        <v>10</v>
      </c>
      <c r="B139" s="59">
        <v>805</v>
      </c>
      <c r="C139" s="59">
        <v>4</v>
      </c>
      <c r="D139" s="55" t="s">
        <v>369</v>
      </c>
      <c r="E139" s="55" t="s">
        <v>492</v>
      </c>
      <c r="F139" s="59">
        <v>3</v>
      </c>
      <c r="G139" s="60">
        <v>1.4258102E-2</v>
      </c>
      <c r="H139" s="60">
        <v>1.4234953999999999E-2</v>
      </c>
      <c r="I139" s="60">
        <v>1.5018518999999999E-2</v>
      </c>
      <c r="J139" s="60"/>
      <c r="M139" s="60">
        <v>4.3511573999999997E-2</v>
      </c>
      <c r="N139" s="34">
        <v>400</v>
      </c>
      <c r="O139" s="25">
        <v>0.6</v>
      </c>
      <c r="P139" s="59">
        <f t="shared" si="2"/>
        <v>240</v>
      </c>
    </row>
    <row r="140" spans="1:16" s="55" customFormat="1" x14ac:dyDescent="0.2">
      <c r="A140" s="58" t="s">
        <v>10</v>
      </c>
      <c r="B140" s="59">
        <v>803</v>
      </c>
      <c r="C140" s="59">
        <v>5</v>
      </c>
      <c r="D140" s="55" t="s">
        <v>370</v>
      </c>
      <c r="E140" s="55" t="s">
        <v>444</v>
      </c>
      <c r="F140" s="59">
        <v>3</v>
      </c>
      <c r="G140" s="60">
        <v>1.4799769000000001E-2</v>
      </c>
      <c r="H140" s="60">
        <v>1.5789352E-2</v>
      </c>
      <c r="I140" s="60">
        <v>1.5642361E-2</v>
      </c>
      <c r="J140" s="60"/>
      <c r="K140" s="60"/>
      <c r="L140" s="60"/>
      <c r="M140" s="60">
        <v>4.6231480999999998E-2</v>
      </c>
      <c r="N140" s="34">
        <v>390</v>
      </c>
      <c r="O140" s="25">
        <v>0.6</v>
      </c>
      <c r="P140" s="59">
        <f t="shared" si="2"/>
        <v>234</v>
      </c>
    </row>
    <row r="141" spans="1:16" s="55" customFormat="1" x14ac:dyDescent="0.2">
      <c r="A141" s="58" t="s">
        <v>10</v>
      </c>
      <c r="B141" s="59">
        <v>850</v>
      </c>
      <c r="C141" s="59">
        <v>6</v>
      </c>
      <c r="D141" s="55" t="s">
        <v>371</v>
      </c>
      <c r="E141" s="55" t="s">
        <v>445</v>
      </c>
      <c r="F141" s="59">
        <v>3</v>
      </c>
      <c r="G141" s="60">
        <v>1.6099537000000001E-2</v>
      </c>
      <c r="H141" s="60">
        <v>1.6282406999999999E-2</v>
      </c>
      <c r="I141" s="60">
        <v>1.7429397999999999E-2</v>
      </c>
      <c r="J141" s="60"/>
      <c r="M141" s="60">
        <v>4.9811343000000001E-2</v>
      </c>
      <c r="N141" s="34">
        <v>380</v>
      </c>
      <c r="O141" s="25">
        <v>0.6</v>
      </c>
      <c r="P141" s="59">
        <f t="shared" si="2"/>
        <v>228</v>
      </c>
    </row>
    <row r="142" spans="1:16" s="55" customFormat="1" x14ac:dyDescent="0.2">
      <c r="A142" s="58" t="s">
        <v>10</v>
      </c>
      <c r="B142" s="59">
        <v>808</v>
      </c>
      <c r="C142" s="59">
        <v>7</v>
      </c>
      <c r="D142" s="55" t="s">
        <v>372</v>
      </c>
      <c r="E142" s="55" t="s">
        <v>493</v>
      </c>
      <c r="F142" s="59">
        <v>3</v>
      </c>
      <c r="G142" s="60">
        <v>1.5811342999999999E-2</v>
      </c>
      <c r="H142" s="60">
        <v>1.8043981000000001E-2</v>
      </c>
      <c r="I142" s="60">
        <v>1.8158565000000002E-2</v>
      </c>
      <c r="J142" s="60"/>
      <c r="K142" s="60"/>
      <c r="L142" s="60"/>
      <c r="M142" s="60">
        <v>5.2013889000000001E-2</v>
      </c>
      <c r="N142" s="34">
        <v>370</v>
      </c>
      <c r="O142" s="25">
        <v>0.6</v>
      </c>
      <c r="P142" s="59">
        <f t="shared" si="2"/>
        <v>222</v>
      </c>
    </row>
    <row r="143" spans="1:16" s="55" customFormat="1" x14ac:dyDescent="0.2">
      <c r="A143" s="58" t="s">
        <v>10</v>
      </c>
      <c r="B143" s="59">
        <v>809</v>
      </c>
      <c r="C143" s="59">
        <v>8</v>
      </c>
      <c r="D143" s="55" t="s">
        <v>373</v>
      </c>
      <c r="E143" s="55" t="s">
        <v>448</v>
      </c>
      <c r="F143" s="59">
        <v>3</v>
      </c>
      <c r="G143" s="60">
        <v>1.6458332999999999E-2</v>
      </c>
      <c r="H143" s="60">
        <v>1.8261573999999999E-2</v>
      </c>
      <c r="I143" s="60">
        <v>1.8576388999999999E-2</v>
      </c>
      <c r="J143" s="60"/>
      <c r="M143" s="60">
        <v>5.3296296E-2</v>
      </c>
      <c r="N143" s="34">
        <v>360</v>
      </c>
      <c r="O143" s="25">
        <v>0.6</v>
      </c>
      <c r="P143" s="59">
        <f t="shared" si="2"/>
        <v>216</v>
      </c>
    </row>
    <row r="144" spans="1:16" s="55" customFormat="1" x14ac:dyDescent="0.2">
      <c r="A144" s="58" t="s">
        <v>10</v>
      </c>
      <c r="B144" s="59">
        <v>804</v>
      </c>
      <c r="C144" s="59">
        <v>9</v>
      </c>
      <c r="D144" s="55" t="s">
        <v>374</v>
      </c>
      <c r="E144" s="55" t="s">
        <v>447</v>
      </c>
      <c r="F144" s="59">
        <v>2</v>
      </c>
      <c r="G144" s="60">
        <v>1.7204860999999998E-2</v>
      </c>
      <c r="H144" s="60">
        <v>1.7663194E-2</v>
      </c>
      <c r="I144" s="60"/>
      <c r="J144" s="60"/>
      <c r="K144" s="60"/>
      <c r="L144" s="60"/>
      <c r="M144" s="60">
        <v>3.4868056000000001E-2</v>
      </c>
      <c r="N144" s="34">
        <v>350</v>
      </c>
      <c r="O144" s="25">
        <v>0.6</v>
      </c>
      <c r="P144" s="59">
        <f t="shared" si="2"/>
        <v>210</v>
      </c>
    </row>
    <row r="145" spans="1:16" s="55" customFormat="1" x14ac:dyDescent="0.2">
      <c r="A145" s="58" t="s">
        <v>10</v>
      </c>
      <c r="B145" s="59">
        <v>802</v>
      </c>
      <c r="C145" s="59">
        <v>10</v>
      </c>
      <c r="D145" s="55" t="s">
        <v>375</v>
      </c>
      <c r="E145" s="55" t="s">
        <v>494</v>
      </c>
      <c r="F145" s="59">
        <v>2</v>
      </c>
      <c r="G145" s="60">
        <v>1.8596064999999998E-2</v>
      </c>
      <c r="H145" s="60">
        <v>2.0736111000000002E-2</v>
      </c>
      <c r="I145" s="60"/>
      <c r="J145" s="60"/>
      <c r="M145" s="60">
        <v>3.9332176000000003E-2</v>
      </c>
      <c r="N145" s="73">
        <v>340</v>
      </c>
      <c r="O145" s="77">
        <v>0.6</v>
      </c>
      <c r="P145" s="59">
        <f t="shared" si="2"/>
        <v>204</v>
      </c>
    </row>
    <row r="146" spans="1:16" s="55" customFormat="1" x14ac:dyDescent="0.2">
      <c r="A146" s="58"/>
      <c r="B146" s="59"/>
      <c r="C146" s="59"/>
      <c r="F146" s="59"/>
      <c r="G146" s="60"/>
      <c r="H146" s="60"/>
      <c r="I146" s="60"/>
      <c r="J146" s="60"/>
      <c r="K146" s="60"/>
      <c r="L146" s="60"/>
      <c r="M146" s="60"/>
      <c r="N146" s="74"/>
      <c r="O146" s="78"/>
      <c r="P146" s="59"/>
    </row>
    <row r="147" spans="1:16" x14ac:dyDescent="0.2">
      <c r="N147" s="74"/>
      <c r="O147" s="78"/>
    </row>
    <row r="148" spans="1:16" x14ac:dyDescent="0.2">
      <c r="N148" s="74"/>
      <c r="O148" s="78"/>
    </row>
    <row r="149" spans="1:16" x14ac:dyDescent="0.2">
      <c r="N149" s="74"/>
      <c r="O149" s="78"/>
    </row>
    <row r="150" spans="1:16" x14ac:dyDescent="0.2">
      <c r="N150" s="74"/>
      <c r="O150" s="78"/>
    </row>
    <row r="151" spans="1:16" x14ac:dyDescent="0.2">
      <c r="N151" s="74"/>
      <c r="O151" s="78"/>
    </row>
    <row r="152" spans="1:16" x14ac:dyDescent="0.2">
      <c r="N152" s="74"/>
      <c r="O152" s="78"/>
    </row>
    <row r="153" spans="1:16" x14ac:dyDescent="0.2">
      <c r="N153" s="74"/>
      <c r="O153" s="78"/>
    </row>
    <row r="154" spans="1:16" x14ac:dyDescent="0.2">
      <c r="N154" s="74"/>
      <c r="O154" s="78"/>
    </row>
    <row r="155" spans="1:16" x14ac:dyDescent="0.2">
      <c r="N155" s="74"/>
      <c r="O155" s="78"/>
    </row>
    <row r="156" spans="1:16" x14ac:dyDescent="0.2">
      <c r="N156" s="74"/>
      <c r="O156" s="78"/>
    </row>
    <row r="157" spans="1:16" x14ac:dyDescent="0.2">
      <c r="N157" s="74"/>
      <c r="O157" s="78"/>
    </row>
    <row r="158" spans="1:16" x14ac:dyDescent="0.2">
      <c r="N158" s="74"/>
      <c r="O158" s="78"/>
    </row>
    <row r="159" spans="1:16" x14ac:dyDescent="0.2">
      <c r="N159" s="74"/>
      <c r="O159" s="78"/>
    </row>
    <row r="160" spans="1:16" x14ac:dyDescent="0.2">
      <c r="N160" s="79"/>
      <c r="O160" s="78"/>
    </row>
    <row r="161" spans="14:15" x14ac:dyDescent="0.2">
      <c r="N161" s="78"/>
      <c r="O161" s="78"/>
    </row>
  </sheetData>
  <conditionalFormatting sqref="F4:K31 F32:M145 A146:M146 A3:K3 A4:E145">
    <cfRule type="expression" dxfId="46" priority="1">
      <formula>MOD(ROW(),2)=1</formula>
    </cfRule>
  </conditionalFormatting>
  <conditionalFormatting sqref="M3:M31">
    <cfRule type="expression" dxfId="45" priority="3">
      <formula>MOD(ROW(),2)=1</formula>
    </cfRule>
  </conditionalFormatting>
  <conditionalFormatting sqref="L3:L31">
    <cfRule type="expression" dxfId="44" priority="2">
      <formula>MOD(ROW(),2)=1</formula>
    </cfRule>
  </conditionalFormatting>
  <pageMargins left="0.7" right="0.7" top="0.75" bottom="0.75" header="0.3" footer="0.3"/>
  <pageSetup paperSize="9" orientation="portrait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707B4F-A17F-4168-BFB0-24175DAC3C98}">
  <dimension ref="A1:Y173"/>
  <sheetViews>
    <sheetView workbookViewId="0">
      <selection activeCell="P3" sqref="P3"/>
    </sheetView>
  </sheetViews>
  <sheetFormatPr baseColWidth="10" defaultColWidth="8.83203125" defaultRowHeight="15" x14ac:dyDescent="0.2"/>
  <cols>
    <col min="1" max="1" width="14.5" bestFit="1" customWidth="1"/>
    <col min="2" max="2" width="5" bestFit="1" customWidth="1"/>
    <col min="3" max="3" width="3.83203125" bestFit="1" customWidth="1"/>
    <col min="4" max="4" width="34.83203125" bestFit="1" customWidth="1"/>
    <col min="5" max="5" width="19" style="91" customWidth="1"/>
    <col min="6" max="6" width="5" bestFit="1" customWidth="1"/>
    <col min="7" max="13" width="9.33203125" bestFit="1" customWidth="1"/>
  </cols>
  <sheetData>
    <row r="1" spans="1:24" ht="32" thickBot="1" x14ac:dyDescent="0.25">
      <c r="A1" s="54" t="s">
        <v>495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92"/>
      <c r="O1" s="92"/>
    </row>
    <row r="2" spans="1:24" ht="58" thickBot="1" x14ac:dyDescent="0.25">
      <c r="A2" s="97" t="s">
        <v>12</v>
      </c>
      <c r="B2" s="97" t="s">
        <v>13</v>
      </c>
      <c r="C2" s="97" t="s">
        <v>14</v>
      </c>
      <c r="D2" s="97" t="s">
        <v>15</v>
      </c>
      <c r="E2" s="97" t="s">
        <v>381</v>
      </c>
      <c r="F2" s="97" t="s">
        <v>16</v>
      </c>
      <c r="G2" s="97" t="s">
        <v>17</v>
      </c>
      <c r="H2" s="97" t="s">
        <v>18</v>
      </c>
      <c r="I2" s="97" t="s">
        <v>19</v>
      </c>
      <c r="J2" s="97" t="s">
        <v>20</v>
      </c>
      <c r="K2" s="97" t="s">
        <v>21</v>
      </c>
      <c r="L2" s="93" t="s">
        <v>22</v>
      </c>
      <c r="M2" s="93" t="s">
        <v>23</v>
      </c>
      <c r="N2" s="41" t="s">
        <v>29</v>
      </c>
      <c r="O2" s="42" t="s">
        <v>30</v>
      </c>
      <c r="P2" s="43" t="s">
        <v>31</v>
      </c>
    </row>
    <row r="3" spans="1:24" x14ac:dyDescent="0.2">
      <c r="A3" s="94" t="s">
        <v>24</v>
      </c>
      <c r="B3" s="95">
        <v>3</v>
      </c>
      <c r="C3" s="95">
        <v>1</v>
      </c>
      <c r="D3" s="91" t="s">
        <v>246</v>
      </c>
      <c r="E3" s="91" t="s">
        <v>38</v>
      </c>
      <c r="F3" s="95">
        <v>5</v>
      </c>
      <c r="G3" s="96">
        <v>1.0520833E-2</v>
      </c>
      <c r="H3" s="96">
        <v>1.0541666999999999E-2</v>
      </c>
      <c r="I3" s="96">
        <v>1.0891204E-2</v>
      </c>
      <c r="J3" s="96">
        <v>1.0811342999999999E-2</v>
      </c>
      <c r="K3" s="96">
        <v>1.0811342999999999E-2</v>
      </c>
      <c r="L3" s="96"/>
      <c r="M3" s="96">
        <v>5.3576389000000002E-2</v>
      </c>
      <c r="N3" s="38">
        <v>500</v>
      </c>
      <c r="O3" s="31">
        <v>1</v>
      </c>
      <c r="P3">
        <f>O3*N3</f>
        <v>500</v>
      </c>
    </row>
    <row r="4" spans="1:24" x14ac:dyDescent="0.2">
      <c r="A4" s="94" t="s">
        <v>24</v>
      </c>
      <c r="B4" s="95">
        <v>1</v>
      </c>
      <c r="C4" s="95">
        <v>2</v>
      </c>
      <c r="D4" s="98" t="s">
        <v>248</v>
      </c>
      <c r="E4" s="98" t="s">
        <v>385</v>
      </c>
      <c r="F4" s="95">
        <v>5</v>
      </c>
      <c r="G4" s="96">
        <v>1.1140046000000001E-2</v>
      </c>
      <c r="H4" s="96">
        <v>1.1270832999999999E-2</v>
      </c>
      <c r="I4" s="96">
        <v>1.1401619999999999E-2</v>
      </c>
      <c r="J4" s="96">
        <v>1.1430556E-2</v>
      </c>
      <c r="K4" s="96">
        <v>1.1795139E-2</v>
      </c>
      <c r="L4" s="96"/>
      <c r="M4" s="96">
        <v>5.7038194E-2</v>
      </c>
      <c r="N4" s="34">
        <v>450</v>
      </c>
      <c r="O4" s="31">
        <v>1</v>
      </c>
      <c r="P4" s="91">
        <f t="shared" ref="P4:P75" si="0">O4*N4</f>
        <v>450</v>
      </c>
    </row>
    <row r="5" spans="1:24" x14ac:dyDescent="0.2">
      <c r="A5" s="94" t="s">
        <v>24</v>
      </c>
      <c r="B5" s="95">
        <v>2</v>
      </c>
      <c r="C5" s="95">
        <v>3</v>
      </c>
      <c r="D5" s="98" t="s">
        <v>247</v>
      </c>
      <c r="E5" s="98" t="s">
        <v>91</v>
      </c>
      <c r="F5" s="95">
        <v>5</v>
      </c>
      <c r="G5" s="96">
        <v>1.1362268999999999E-2</v>
      </c>
      <c r="H5" s="96">
        <v>1.1729167E-2</v>
      </c>
      <c r="I5" s="96">
        <v>1.1707176E-2</v>
      </c>
      <c r="J5" s="96">
        <v>1.1726851999999999E-2</v>
      </c>
      <c r="K5" s="96">
        <v>1.1295138999999999E-2</v>
      </c>
      <c r="L5" s="96"/>
      <c r="M5" s="96">
        <v>5.7820601999999999E-2</v>
      </c>
      <c r="N5" s="34">
        <v>420</v>
      </c>
      <c r="O5" s="31">
        <v>1</v>
      </c>
      <c r="P5" s="91">
        <f t="shared" si="0"/>
        <v>420</v>
      </c>
    </row>
    <row r="6" spans="1:24" ht="16" thickBot="1" x14ac:dyDescent="0.25">
      <c r="A6" s="94" t="s">
        <v>24</v>
      </c>
      <c r="B6" s="95">
        <v>60</v>
      </c>
      <c r="C6" s="95">
        <v>4</v>
      </c>
      <c r="D6" s="98" t="s">
        <v>496</v>
      </c>
      <c r="E6" s="98" t="s">
        <v>601</v>
      </c>
      <c r="F6" s="95">
        <v>5</v>
      </c>
      <c r="G6" s="96">
        <v>1.1284722000000001E-2</v>
      </c>
      <c r="H6" s="96">
        <v>1.1174768999999999E-2</v>
      </c>
      <c r="I6" s="96">
        <v>1.1484954E-2</v>
      </c>
      <c r="J6" s="96">
        <v>1.2142361000000001E-2</v>
      </c>
      <c r="K6" s="96">
        <v>1.2462963000000001E-2</v>
      </c>
      <c r="L6" s="96"/>
      <c r="M6" s="96">
        <v>5.8549769000000002E-2</v>
      </c>
      <c r="N6" s="73">
        <v>400</v>
      </c>
      <c r="O6" s="31">
        <v>1</v>
      </c>
      <c r="P6" s="91">
        <f t="shared" si="0"/>
        <v>400</v>
      </c>
    </row>
    <row r="7" spans="1:24" ht="16" thickBot="1" x14ac:dyDescent="0.25">
      <c r="A7" s="94"/>
      <c r="B7" s="95"/>
      <c r="C7" s="95"/>
      <c r="D7" s="91"/>
      <c r="E7" s="91" t="s">
        <v>386</v>
      </c>
      <c r="F7" s="95"/>
      <c r="G7" s="96"/>
      <c r="H7" s="96"/>
      <c r="I7" s="96"/>
      <c r="J7" s="96"/>
      <c r="K7" s="96"/>
      <c r="L7" s="96"/>
      <c r="M7" s="96"/>
      <c r="N7" s="74"/>
      <c r="O7" s="96"/>
      <c r="P7" s="91"/>
      <c r="U7" s="95" t="s">
        <v>380</v>
      </c>
      <c r="V7" s="31">
        <v>1</v>
      </c>
      <c r="W7" s="91"/>
      <c r="X7" s="40" t="s">
        <v>2</v>
      </c>
    </row>
    <row r="8" spans="1:24" x14ac:dyDescent="0.2">
      <c r="A8" s="94" t="s">
        <v>26</v>
      </c>
      <c r="B8" s="95">
        <v>406</v>
      </c>
      <c r="C8" s="95">
        <v>1</v>
      </c>
      <c r="D8" s="91" t="s">
        <v>497</v>
      </c>
      <c r="E8" s="91" t="s">
        <v>388</v>
      </c>
      <c r="F8" s="95">
        <v>4</v>
      </c>
      <c r="G8" s="96">
        <v>1.2480323999999999E-2</v>
      </c>
      <c r="H8" s="96">
        <v>1.1847221999999999E-2</v>
      </c>
      <c r="I8" s="96">
        <v>1.2293981000000001E-2</v>
      </c>
      <c r="J8" s="96">
        <v>1.2471065E-2</v>
      </c>
      <c r="K8" s="96"/>
      <c r="L8" s="96"/>
      <c r="M8" s="96">
        <v>4.9092592999999997E-2</v>
      </c>
      <c r="N8" s="38">
        <v>500</v>
      </c>
      <c r="O8" s="12">
        <v>0.8</v>
      </c>
      <c r="P8" s="91">
        <f t="shared" si="0"/>
        <v>400</v>
      </c>
      <c r="U8" s="95"/>
      <c r="V8" s="69"/>
      <c r="W8" s="91"/>
      <c r="X8" s="38">
        <v>500</v>
      </c>
    </row>
    <row r="9" spans="1:24" x14ac:dyDescent="0.2">
      <c r="A9" s="94" t="s">
        <v>26</v>
      </c>
      <c r="B9" s="95">
        <v>401</v>
      </c>
      <c r="C9" s="95">
        <v>2</v>
      </c>
      <c r="D9" s="98" t="s">
        <v>250</v>
      </c>
      <c r="E9" s="98" t="s">
        <v>387</v>
      </c>
      <c r="F9" s="95">
        <v>4</v>
      </c>
      <c r="G9" s="96">
        <v>1.2180556E-2</v>
      </c>
      <c r="H9" s="96">
        <v>1.2457176E-2</v>
      </c>
      <c r="I9" s="96">
        <v>1.2333333E-2</v>
      </c>
      <c r="J9" s="96">
        <v>1.2300926E-2</v>
      </c>
      <c r="K9" s="96"/>
      <c r="L9" s="96"/>
      <c r="M9" s="96">
        <v>4.9271991000000001E-2</v>
      </c>
      <c r="N9" s="34">
        <v>450</v>
      </c>
      <c r="O9" s="12">
        <v>0.8</v>
      </c>
      <c r="P9" s="91">
        <f t="shared" si="0"/>
        <v>360</v>
      </c>
      <c r="U9" s="95" t="s">
        <v>377</v>
      </c>
      <c r="V9" s="12">
        <v>0.8</v>
      </c>
      <c r="W9" s="91"/>
      <c r="X9" s="34">
        <v>450</v>
      </c>
    </row>
    <row r="10" spans="1:24" x14ac:dyDescent="0.2">
      <c r="A10" s="94" t="s">
        <v>26</v>
      </c>
      <c r="B10" s="95">
        <v>451</v>
      </c>
      <c r="C10" s="95">
        <v>3</v>
      </c>
      <c r="D10" s="98" t="s">
        <v>498</v>
      </c>
      <c r="E10" s="98" t="s">
        <v>101</v>
      </c>
      <c r="F10" s="95">
        <v>4</v>
      </c>
      <c r="G10" s="96">
        <v>1.2733796E-2</v>
      </c>
      <c r="H10" s="96">
        <v>1.2584491E-2</v>
      </c>
      <c r="I10" s="96">
        <v>1.2821759E-2</v>
      </c>
      <c r="J10" s="96">
        <v>1.2868055999999999E-2</v>
      </c>
      <c r="K10" s="96"/>
      <c r="L10" s="96"/>
      <c r="M10" s="96">
        <v>5.1008102E-2</v>
      </c>
      <c r="N10" s="34">
        <v>420</v>
      </c>
      <c r="O10" s="12">
        <v>0.8</v>
      </c>
      <c r="P10" s="91">
        <f t="shared" si="0"/>
        <v>336</v>
      </c>
      <c r="U10" s="95"/>
      <c r="V10" s="91"/>
      <c r="W10" s="91"/>
      <c r="X10" s="34">
        <v>420</v>
      </c>
    </row>
    <row r="11" spans="1:24" x14ac:dyDescent="0.2">
      <c r="A11" s="94" t="s">
        <v>26</v>
      </c>
      <c r="B11" s="95">
        <v>402</v>
      </c>
      <c r="C11" s="95">
        <v>4</v>
      </c>
      <c r="D11" s="91" t="s">
        <v>499</v>
      </c>
      <c r="E11" s="91" t="s">
        <v>602</v>
      </c>
      <c r="F11" s="95">
        <v>4</v>
      </c>
      <c r="G11" s="96">
        <v>1.3325231E-2</v>
      </c>
      <c r="H11" s="96">
        <v>1.3815971999999999E-2</v>
      </c>
      <c r="I11" s="96">
        <v>1.4594907000000001E-2</v>
      </c>
      <c r="J11" s="96">
        <v>1.4287037000000001E-2</v>
      </c>
      <c r="K11" s="96"/>
      <c r="L11" s="96"/>
      <c r="M11" s="96">
        <v>5.6023148000000002E-2</v>
      </c>
      <c r="N11" s="34">
        <v>400</v>
      </c>
      <c r="O11" s="12">
        <v>0.8</v>
      </c>
      <c r="P11" s="91">
        <f t="shared" si="0"/>
        <v>320</v>
      </c>
      <c r="U11" s="95" t="s">
        <v>378</v>
      </c>
      <c r="V11" s="18">
        <v>0.7</v>
      </c>
      <c r="W11" s="91"/>
      <c r="X11" s="34">
        <v>400</v>
      </c>
    </row>
    <row r="12" spans="1:24" x14ac:dyDescent="0.2">
      <c r="A12" s="94" t="s">
        <v>26</v>
      </c>
      <c r="B12" s="95">
        <v>404</v>
      </c>
      <c r="C12" s="95">
        <v>5</v>
      </c>
      <c r="D12" s="98" t="s">
        <v>500</v>
      </c>
      <c r="E12" s="98" t="s">
        <v>603</v>
      </c>
      <c r="F12" s="95">
        <v>4</v>
      </c>
      <c r="G12" s="96">
        <v>1.4197916999999999E-2</v>
      </c>
      <c r="H12" s="96">
        <v>1.4436343000000001E-2</v>
      </c>
      <c r="I12" s="96">
        <v>1.4641204E-2</v>
      </c>
      <c r="J12" s="96">
        <v>1.3076389000000001E-2</v>
      </c>
      <c r="K12" s="96"/>
      <c r="L12" s="96"/>
      <c r="M12" s="96">
        <v>5.6351852000000001E-2</v>
      </c>
      <c r="N12" s="34">
        <v>390</v>
      </c>
      <c r="O12" s="12">
        <v>0.8</v>
      </c>
      <c r="P12" s="91">
        <f t="shared" si="0"/>
        <v>312</v>
      </c>
      <c r="U12" s="95"/>
      <c r="V12" s="75"/>
      <c r="W12" s="91"/>
      <c r="X12" s="34">
        <v>390</v>
      </c>
    </row>
    <row r="13" spans="1:24" x14ac:dyDescent="0.2">
      <c r="A13" s="94" t="s">
        <v>26</v>
      </c>
      <c r="B13" s="95">
        <v>405</v>
      </c>
      <c r="C13" s="95">
        <v>6</v>
      </c>
      <c r="D13" s="98" t="s">
        <v>501</v>
      </c>
      <c r="E13" s="98" t="s">
        <v>604</v>
      </c>
      <c r="F13" s="95">
        <v>4</v>
      </c>
      <c r="G13" s="96">
        <v>1.3773148000000001E-2</v>
      </c>
      <c r="H13" s="96">
        <v>1.4711805999999999E-2</v>
      </c>
      <c r="I13" s="96">
        <v>1.4748842999999999E-2</v>
      </c>
      <c r="J13" s="96">
        <v>1.3922454000000001E-2</v>
      </c>
      <c r="K13" s="96"/>
      <c r="L13" s="96"/>
      <c r="M13" s="96">
        <v>5.7156249999999999E-2</v>
      </c>
      <c r="N13" s="34">
        <v>380</v>
      </c>
      <c r="O13" s="12">
        <v>0.8</v>
      </c>
      <c r="P13" s="91">
        <f t="shared" si="0"/>
        <v>304</v>
      </c>
      <c r="U13" s="95" t="s">
        <v>379</v>
      </c>
      <c r="V13" s="25">
        <v>0.6</v>
      </c>
      <c r="W13" s="91"/>
      <c r="X13" s="34">
        <v>380</v>
      </c>
    </row>
    <row r="14" spans="1:24" x14ac:dyDescent="0.2">
      <c r="A14" s="94" t="s">
        <v>26</v>
      </c>
      <c r="B14" s="95">
        <v>403</v>
      </c>
      <c r="C14" s="95">
        <v>7</v>
      </c>
      <c r="D14" s="91" t="s">
        <v>502</v>
      </c>
      <c r="E14" s="91" t="s">
        <v>96</v>
      </c>
      <c r="F14" s="95">
        <v>4</v>
      </c>
      <c r="G14" s="96">
        <v>1.4482639E-2</v>
      </c>
      <c r="H14" s="96">
        <v>1.4998843E-2</v>
      </c>
      <c r="I14" s="96">
        <v>1.5350694E-2</v>
      </c>
      <c r="J14" s="96">
        <v>1.5416667E-2</v>
      </c>
      <c r="K14" s="96"/>
      <c r="L14" s="96"/>
      <c r="M14" s="96">
        <v>6.0248843000000003E-2</v>
      </c>
      <c r="N14" s="73">
        <v>370</v>
      </c>
      <c r="O14" s="12">
        <v>0.8</v>
      </c>
      <c r="P14" s="91">
        <f t="shared" si="0"/>
        <v>296</v>
      </c>
      <c r="U14" s="95"/>
      <c r="V14" s="91"/>
      <c r="W14" s="91"/>
      <c r="X14" s="34">
        <v>370</v>
      </c>
    </row>
    <row r="15" spans="1:24" x14ac:dyDescent="0.2">
      <c r="A15" s="94"/>
      <c r="B15" s="95"/>
      <c r="C15" s="95"/>
      <c r="D15" s="98"/>
      <c r="E15" s="98" t="s">
        <v>386</v>
      </c>
      <c r="F15" s="95"/>
      <c r="G15" s="96"/>
      <c r="H15" s="96"/>
      <c r="I15" s="96"/>
      <c r="J15" s="96"/>
      <c r="K15" s="96"/>
      <c r="L15" s="96"/>
      <c r="M15" s="96"/>
      <c r="N15" s="74"/>
      <c r="O15" s="96"/>
      <c r="P15" s="91"/>
      <c r="U15" s="95"/>
      <c r="V15" s="91"/>
      <c r="W15" s="91"/>
      <c r="X15" s="34">
        <v>360</v>
      </c>
    </row>
    <row r="16" spans="1:24" x14ac:dyDescent="0.2">
      <c r="A16" s="94" t="s">
        <v>80</v>
      </c>
      <c r="B16" s="95">
        <v>701</v>
      </c>
      <c r="C16" s="95">
        <v>1</v>
      </c>
      <c r="D16" s="98" t="s">
        <v>252</v>
      </c>
      <c r="E16" s="98" t="s">
        <v>392</v>
      </c>
      <c r="F16" s="95">
        <v>3</v>
      </c>
      <c r="G16" s="96">
        <v>1.2565972E-2</v>
      </c>
      <c r="H16" s="96">
        <v>1.3248843E-2</v>
      </c>
      <c r="I16" s="96">
        <v>1.3136574E-2</v>
      </c>
      <c r="J16" s="96"/>
      <c r="K16" s="96"/>
      <c r="L16" s="96"/>
      <c r="M16" s="96">
        <v>3.8951389000000003E-2</v>
      </c>
      <c r="N16" s="38">
        <v>500</v>
      </c>
      <c r="O16" s="18">
        <v>0.7</v>
      </c>
      <c r="P16" s="91">
        <f t="shared" si="0"/>
        <v>350</v>
      </c>
      <c r="U16" s="91"/>
      <c r="V16" s="91"/>
      <c r="W16" s="91"/>
      <c r="X16" s="34">
        <v>350</v>
      </c>
    </row>
    <row r="17" spans="1:24" x14ac:dyDescent="0.2">
      <c r="A17" s="94" t="s">
        <v>80</v>
      </c>
      <c r="B17" s="95">
        <v>708</v>
      </c>
      <c r="C17" s="95">
        <v>2</v>
      </c>
      <c r="D17" s="91" t="s">
        <v>503</v>
      </c>
      <c r="E17" s="91" t="s">
        <v>450</v>
      </c>
      <c r="F17" s="95">
        <v>3</v>
      </c>
      <c r="G17" s="96">
        <v>1.2681713000000001E-2</v>
      </c>
      <c r="H17" s="96">
        <v>1.3443287E-2</v>
      </c>
      <c r="I17" s="96">
        <v>1.3138889000000001E-2</v>
      </c>
      <c r="J17" s="96"/>
      <c r="K17" s="96"/>
      <c r="L17" s="96"/>
      <c r="M17" s="96">
        <v>3.9263889000000003E-2</v>
      </c>
      <c r="N17" s="34">
        <v>450</v>
      </c>
      <c r="O17" s="18">
        <v>0.7</v>
      </c>
      <c r="P17" s="91">
        <f t="shared" si="0"/>
        <v>315</v>
      </c>
      <c r="U17" s="91"/>
      <c r="V17" s="91"/>
      <c r="W17" s="91"/>
      <c r="X17" s="34">
        <v>340</v>
      </c>
    </row>
    <row r="18" spans="1:24" x14ac:dyDescent="0.2">
      <c r="A18" s="94" t="s">
        <v>80</v>
      </c>
      <c r="B18" s="95">
        <v>705</v>
      </c>
      <c r="C18" s="95">
        <v>3</v>
      </c>
      <c r="D18" s="91" t="s">
        <v>504</v>
      </c>
      <c r="E18" s="91" t="s">
        <v>605</v>
      </c>
      <c r="F18" s="95">
        <v>3</v>
      </c>
      <c r="G18" s="96">
        <v>1.4086806E-2</v>
      </c>
      <c r="H18" s="96">
        <v>1.5394675999999999E-2</v>
      </c>
      <c r="I18" s="96">
        <v>1.4641204E-2</v>
      </c>
      <c r="J18" s="96"/>
      <c r="K18" s="96"/>
      <c r="L18" s="96"/>
      <c r="M18" s="96">
        <v>4.4122685000000002E-2</v>
      </c>
      <c r="N18" s="34">
        <v>420</v>
      </c>
      <c r="O18" s="18">
        <v>0.7</v>
      </c>
      <c r="P18" s="91">
        <f t="shared" si="0"/>
        <v>294</v>
      </c>
      <c r="U18" s="91"/>
      <c r="V18" s="91"/>
      <c r="W18" s="91"/>
      <c r="X18" s="34">
        <v>330</v>
      </c>
    </row>
    <row r="19" spans="1:24" x14ac:dyDescent="0.2">
      <c r="A19" s="94" t="s">
        <v>80</v>
      </c>
      <c r="B19" s="95">
        <v>710</v>
      </c>
      <c r="C19" s="95">
        <v>4</v>
      </c>
      <c r="D19" s="91" t="s">
        <v>505</v>
      </c>
      <c r="E19" s="91" t="s">
        <v>39</v>
      </c>
      <c r="F19" s="95">
        <v>3</v>
      </c>
      <c r="G19" s="96">
        <v>1.5269675999999999E-2</v>
      </c>
      <c r="H19" s="96">
        <v>1.4715278E-2</v>
      </c>
      <c r="I19" s="96">
        <v>1.4413194000000001E-2</v>
      </c>
      <c r="J19" s="96"/>
      <c r="K19" s="96"/>
      <c r="L19" s="96"/>
      <c r="M19" s="96">
        <v>4.4398147999999998E-2</v>
      </c>
      <c r="N19" s="34">
        <v>400</v>
      </c>
      <c r="O19" s="18">
        <v>0.7</v>
      </c>
      <c r="P19" s="91">
        <f t="shared" si="0"/>
        <v>280</v>
      </c>
      <c r="U19" s="91"/>
      <c r="V19" s="91"/>
      <c r="W19" s="91"/>
      <c r="X19" s="34">
        <v>320</v>
      </c>
    </row>
    <row r="20" spans="1:24" x14ac:dyDescent="0.2">
      <c r="A20" s="94" t="s">
        <v>80</v>
      </c>
      <c r="B20" s="95">
        <v>702</v>
      </c>
      <c r="C20" s="95">
        <v>5</v>
      </c>
      <c r="D20" s="91" t="s">
        <v>256</v>
      </c>
      <c r="E20" s="91" t="s">
        <v>395</v>
      </c>
      <c r="F20" s="95">
        <v>3</v>
      </c>
      <c r="G20" s="96">
        <v>1.5306713E-2</v>
      </c>
      <c r="H20" s="96">
        <v>1.4944443999999999E-2</v>
      </c>
      <c r="I20" s="96">
        <v>1.5115741E-2</v>
      </c>
      <c r="J20" s="96"/>
      <c r="K20" s="96"/>
      <c r="L20" s="96"/>
      <c r="M20" s="96">
        <v>4.5366898000000003E-2</v>
      </c>
      <c r="N20" s="34">
        <v>390</v>
      </c>
      <c r="O20" s="18">
        <v>0.7</v>
      </c>
      <c r="P20" s="91">
        <f t="shared" si="0"/>
        <v>273</v>
      </c>
      <c r="U20" s="91"/>
      <c r="V20" s="91"/>
      <c r="W20" s="91"/>
      <c r="X20" s="34">
        <v>310</v>
      </c>
    </row>
    <row r="21" spans="1:24" x14ac:dyDescent="0.2">
      <c r="A21" s="94" t="s">
        <v>80</v>
      </c>
      <c r="B21" s="95">
        <v>707</v>
      </c>
      <c r="C21" s="95">
        <v>6</v>
      </c>
      <c r="D21" s="91" t="s">
        <v>506</v>
      </c>
      <c r="E21" s="91" t="s">
        <v>394</v>
      </c>
      <c r="F21" s="95">
        <v>3</v>
      </c>
      <c r="G21" s="96">
        <v>1.6145832999999998E-2</v>
      </c>
      <c r="H21" s="96">
        <v>1.6208332999999998E-2</v>
      </c>
      <c r="I21" s="96">
        <v>1.5351851999999999E-2</v>
      </c>
      <c r="J21" s="96"/>
      <c r="K21" s="96"/>
      <c r="L21" s="96"/>
      <c r="M21" s="96">
        <v>4.7706019000000002E-2</v>
      </c>
      <c r="N21" s="34">
        <v>380</v>
      </c>
      <c r="O21" s="18">
        <v>0.7</v>
      </c>
      <c r="P21" s="91">
        <f t="shared" si="0"/>
        <v>266</v>
      </c>
      <c r="U21" s="91"/>
      <c r="V21" s="91"/>
      <c r="W21" s="91"/>
      <c r="X21" s="34">
        <v>300</v>
      </c>
    </row>
    <row r="22" spans="1:24" x14ac:dyDescent="0.2">
      <c r="A22" s="94" t="s">
        <v>80</v>
      </c>
      <c r="B22" s="95">
        <v>709</v>
      </c>
      <c r="C22" s="95">
        <v>7</v>
      </c>
      <c r="D22" s="91" t="s">
        <v>507</v>
      </c>
      <c r="E22" s="91" t="s">
        <v>396</v>
      </c>
      <c r="F22" s="95">
        <v>3</v>
      </c>
      <c r="G22" s="96">
        <v>1.5761574E-2</v>
      </c>
      <c r="H22" s="96">
        <v>1.6789352E-2</v>
      </c>
      <c r="I22" s="96">
        <v>1.6214119999999999E-2</v>
      </c>
      <c r="J22" s="96"/>
      <c r="K22" s="96"/>
      <c r="L22" s="96"/>
      <c r="M22" s="96">
        <v>4.8765045999999999E-2</v>
      </c>
      <c r="N22" s="34">
        <v>370</v>
      </c>
      <c r="O22" s="18">
        <v>0.7</v>
      </c>
      <c r="P22" s="91">
        <f t="shared" si="0"/>
        <v>259</v>
      </c>
      <c r="U22" s="91"/>
      <c r="V22" s="91"/>
      <c r="W22" s="91"/>
      <c r="X22" s="34">
        <v>290</v>
      </c>
    </row>
    <row r="23" spans="1:24" x14ac:dyDescent="0.2">
      <c r="A23" s="94" t="s">
        <v>80</v>
      </c>
      <c r="B23" s="95">
        <v>704</v>
      </c>
      <c r="C23" s="95">
        <v>8</v>
      </c>
      <c r="D23" s="91" t="s">
        <v>508</v>
      </c>
      <c r="E23" s="91" t="s">
        <v>606</v>
      </c>
      <c r="F23" s="95">
        <v>2</v>
      </c>
      <c r="G23" s="96">
        <v>1.9300925999999999E-2</v>
      </c>
      <c r="H23" s="96">
        <v>2.1430556E-2</v>
      </c>
      <c r="I23" s="96"/>
      <c r="J23" s="96"/>
      <c r="K23" s="96"/>
      <c r="L23" s="96"/>
      <c r="M23" s="96">
        <v>4.0731481E-2</v>
      </c>
      <c r="N23" s="73">
        <v>360</v>
      </c>
      <c r="O23" s="18">
        <v>0.7</v>
      </c>
      <c r="P23" s="91">
        <f t="shared" si="0"/>
        <v>251.99999999999997</v>
      </c>
      <c r="U23" s="91"/>
      <c r="V23" s="91"/>
      <c r="W23" s="91"/>
      <c r="X23" s="34">
        <v>280</v>
      </c>
    </row>
    <row r="24" spans="1:24" x14ac:dyDescent="0.2">
      <c r="A24" s="94"/>
      <c r="B24" s="95"/>
      <c r="C24" s="95"/>
      <c r="D24" s="91"/>
      <c r="E24" s="91" t="s">
        <v>386</v>
      </c>
      <c r="F24" s="95"/>
      <c r="G24" s="96"/>
      <c r="H24" s="96"/>
      <c r="I24" s="96"/>
      <c r="J24" s="96"/>
      <c r="K24" s="96"/>
      <c r="L24" s="96"/>
      <c r="M24" s="96"/>
      <c r="N24" s="74"/>
      <c r="O24" s="96"/>
      <c r="P24" s="91"/>
      <c r="U24" s="91"/>
      <c r="V24" s="91"/>
      <c r="W24" s="91"/>
      <c r="X24" s="34">
        <v>270</v>
      </c>
    </row>
    <row r="25" spans="1:24" x14ac:dyDescent="0.2">
      <c r="A25" s="94" t="s">
        <v>258</v>
      </c>
      <c r="B25" s="95">
        <v>902</v>
      </c>
      <c r="C25" s="95">
        <v>1</v>
      </c>
      <c r="D25" s="91" t="s">
        <v>509</v>
      </c>
      <c r="E25" s="91" t="s">
        <v>607</v>
      </c>
      <c r="F25" s="95">
        <v>4</v>
      </c>
      <c r="G25" s="96">
        <v>9.2800929999999997E-3</v>
      </c>
      <c r="H25" s="96">
        <v>9.1851850000000002E-3</v>
      </c>
      <c r="I25" s="96">
        <v>9.3206020000000007E-3</v>
      </c>
      <c r="J25" s="96">
        <v>9.3807869999999998E-3</v>
      </c>
      <c r="K25" s="96"/>
      <c r="L25" s="96"/>
      <c r="M25" s="96">
        <v>3.7166667E-2</v>
      </c>
      <c r="N25" s="74"/>
      <c r="O25" s="96"/>
      <c r="P25" s="91"/>
      <c r="U25" s="91"/>
      <c r="V25" s="91"/>
      <c r="W25" s="91"/>
      <c r="X25" s="34">
        <v>260</v>
      </c>
    </row>
    <row r="26" spans="1:24" x14ac:dyDescent="0.2">
      <c r="A26" s="94" t="s">
        <v>258</v>
      </c>
      <c r="B26" s="95">
        <v>903</v>
      </c>
      <c r="C26" s="95">
        <v>2</v>
      </c>
      <c r="D26" s="91" t="s">
        <v>510</v>
      </c>
      <c r="E26" s="91" t="s">
        <v>608</v>
      </c>
      <c r="F26" s="95">
        <v>4</v>
      </c>
      <c r="G26" s="96">
        <v>9.3831020000000008E-3</v>
      </c>
      <c r="H26" s="96">
        <v>9.7002310000000001E-3</v>
      </c>
      <c r="I26" s="96">
        <v>9.8472219999999992E-3</v>
      </c>
      <c r="J26" s="96">
        <v>9.7662040000000006E-3</v>
      </c>
      <c r="K26" s="96"/>
      <c r="L26" s="96"/>
      <c r="M26" s="96">
        <v>3.8696758999999997E-2</v>
      </c>
      <c r="N26" s="74"/>
      <c r="O26" s="96"/>
      <c r="P26" s="91"/>
      <c r="U26" s="91"/>
      <c r="V26" s="91"/>
      <c r="W26" s="91"/>
      <c r="X26" s="34">
        <v>250</v>
      </c>
    </row>
    <row r="27" spans="1:24" x14ac:dyDescent="0.2">
      <c r="A27" s="94" t="s">
        <v>258</v>
      </c>
      <c r="B27" s="95">
        <v>901</v>
      </c>
      <c r="C27" s="95">
        <v>3</v>
      </c>
      <c r="D27" s="91" t="s">
        <v>511</v>
      </c>
      <c r="E27" s="91" t="s">
        <v>609</v>
      </c>
      <c r="F27" s="95">
        <v>4</v>
      </c>
      <c r="G27" s="96">
        <v>9.6041670000000003E-3</v>
      </c>
      <c r="H27" s="96">
        <v>9.4652780000000006E-3</v>
      </c>
      <c r="I27" s="96">
        <v>1.0328703999999999E-2</v>
      </c>
      <c r="J27" s="96">
        <v>9.956019E-3</v>
      </c>
      <c r="K27" s="96"/>
      <c r="L27" s="96"/>
      <c r="M27" s="96">
        <v>3.9354167000000002E-2</v>
      </c>
      <c r="N27" s="74"/>
      <c r="O27" s="96"/>
      <c r="P27" s="91"/>
      <c r="U27" s="91"/>
      <c r="V27" s="91"/>
      <c r="W27" s="91"/>
      <c r="X27" s="34">
        <v>245</v>
      </c>
    </row>
    <row r="28" spans="1:24" x14ac:dyDescent="0.2">
      <c r="A28" s="94"/>
      <c r="B28" s="95"/>
      <c r="C28" s="95"/>
      <c r="D28" s="91"/>
      <c r="E28" s="91" t="s">
        <v>386</v>
      </c>
      <c r="F28" s="95"/>
      <c r="G28" s="96"/>
      <c r="H28" s="96"/>
      <c r="I28" s="96"/>
      <c r="J28" s="96"/>
      <c r="K28" s="96"/>
      <c r="L28" s="96"/>
      <c r="M28" s="96"/>
      <c r="N28" s="74"/>
      <c r="O28" s="96"/>
      <c r="P28" s="91"/>
      <c r="U28" s="91"/>
      <c r="V28" s="91"/>
      <c r="W28" s="91"/>
      <c r="X28" s="34">
        <v>240</v>
      </c>
    </row>
    <row r="29" spans="1:24" x14ac:dyDescent="0.2">
      <c r="A29" s="94" t="s">
        <v>512</v>
      </c>
      <c r="B29" s="95">
        <v>101</v>
      </c>
      <c r="C29" s="95">
        <v>1</v>
      </c>
      <c r="D29" s="91" t="s">
        <v>513</v>
      </c>
      <c r="E29" s="91" t="s">
        <v>58</v>
      </c>
      <c r="F29" s="95">
        <v>4</v>
      </c>
      <c r="G29" s="96">
        <v>9.2256939999999996E-3</v>
      </c>
      <c r="H29" s="96">
        <v>9.3124999999999996E-3</v>
      </c>
      <c r="I29" s="96">
        <v>9.6805559999999999E-3</v>
      </c>
      <c r="J29" s="96">
        <v>9.4270829999999993E-3</v>
      </c>
      <c r="K29" s="96"/>
      <c r="L29" s="96"/>
      <c r="M29" s="96">
        <v>3.7645832999999997E-2</v>
      </c>
      <c r="N29" s="38">
        <v>500</v>
      </c>
      <c r="O29" s="31">
        <v>1</v>
      </c>
      <c r="P29" s="91">
        <f t="shared" si="0"/>
        <v>500</v>
      </c>
      <c r="U29" s="91"/>
      <c r="V29" s="91"/>
      <c r="W29" s="91"/>
      <c r="X29" s="34">
        <v>235</v>
      </c>
    </row>
    <row r="30" spans="1:24" x14ac:dyDescent="0.2">
      <c r="A30" s="94" t="s">
        <v>512</v>
      </c>
      <c r="B30" s="95">
        <v>102</v>
      </c>
      <c r="C30" s="95">
        <v>2</v>
      </c>
      <c r="D30" s="91" t="s">
        <v>514</v>
      </c>
      <c r="E30" s="91" t="s">
        <v>34</v>
      </c>
      <c r="F30" s="95">
        <v>4</v>
      </c>
      <c r="G30" s="96">
        <v>9.354167E-3</v>
      </c>
      <c r="H30" s="96">
        <v>9.4895829999999994E-3</v>
      </c>
      <c r="I30" s="96">
        <v>9.7465280000000008E-3</v>
      </c>
      <c r="J30" s="96">
        <v>9.3958329999999993E-3</v>
      </c>
      <c r="K30" s="96"/>
      <c r="L30" s="96"/>
      <c r="M30" s="96">
        <v>3.7986111000000003E-2</v>
      </c>
      <c r="N30" s="34">
        <v>450</v>
      </c>
      <c r="O30" s="31">
        <v>1</v>
      </c>
      <c r="P30" s="91">
        <f t="shared" si="0"/>
        <v>450</v>
      </c>
      <c r="U30" s="91"/>
      <c r="V30" s="91"/>
      <c r="W30" s="91"/>
      <c r="X30" s="34">
        <v>230</v>
      </c>
    </row>
    <row r="31" spans="1:24" x14ac:dyDescent="0.2">
      <c r="A31" s="94" t="s">
        <v>512</v>
      </c>
      <c r="B31" s="95">
        <v>104</v>
      </c>
      <c r="C31" s="95">
        <v>3</v>
      </c>
      <c r="D31" s="91" t="s">
        <v>515</v>
      </c>
      <c r="E31" s="91" t="s">
        <v>411</v>
      </c>
      <c r="F31" s="95">
        <v>4</v>
      </c>
      <c r="G31" s="96">
        <v>9.5034720000000007E-3</v>
      </c>
      <c r="H31" s="96">
        <v>1.0133102E-2</v>
      </c>
      <c r="I31" s="96">
        <v>1.003125E-2</v>
      </c>
      <c r="J31" s="96">
        <v>1.0127315E-2</v>
      </c>
      <c r="K31" s="96"/>
      <c r="L31" s="96"/>
      <c r="M31" s="96">
        <v>3.9795139E-2</v>
      </c>
      <c r="N31" s="34">
        <v>420</v>
      </c>
      <c r="O31" s="31">
        <v>1</v>
      </c>
      <c r="P31" s="91">
        <f t="shared" si="0"/>
        <v>420</v>
      </c>
      <c r="U31" s="91"/>
      <c r="V31" s="91"/>
      <c r="W31" s="91"/>
      <c r="X31" s="34">
        <v>225</v>
      </c>
    </row>
    <row r="32" spans="1:24" x14ac:dyDescent="0.2">
      <c r="A32" s="94" t="s">
        <v>512</v>
      </c>
      <c r="B32" s="95">
        <v>103</v>
      </c>
      <c r="C32" s="95">
        <v>4</v>
      </c>
      <c r="D32" s="100" t="s">
        <v>644</v>
      </c>
      <c r="N32" s="34"/>
      <c r="O32" s="31"/>
      <c r="X32" s="34">
        <v>220</v>
      </c>
    </row>
    <row r="33" spans="1:25" s="91" customFormat="1" x14ac:dyDescent="0.2">
      <c r="A33" s="94"/>
      <c r="B33" s="95"/>
      <c r="C33" s="95"/>
      <c r="F33" s="95"/>
      <c r="G33" s="96"/>
      <c r="H33" s="96"/>
      <c r="I33" s="96"/>
      <c r="J33" s="96"/>
      <c r="K33" s="96"/>
      <c r="L33" s="96"/>
      <c r="M33" s="103"/>
      <c r="N33" s="74"/>
      <c r="O33" s="101"/>
      <c r="X33" s="34">
        <v>215</v>
      </c>
    </row>
    <row r="34" spans="1:25" x14ac:dyDescent="0.2">
      <c r="A34" s="94" t="s">
        <v>512</v>
      </c>
      <c r="B34" s="95">
        <v>103</v>
      </c>
      <c r="C34" s="95">
        <v>4</v>
      </c>
      <c r="D34" s="100" t="s">
        <v>516</v>
      </c>
      <c r="E34" s="91" t="s">
        <v>92</v>
      </c>
      <c r="F34" s="95">
        <v>4</v>
      </c>
      <c r="G34" s="96">
        <v>1.1763889E-2</v>
      </c>
      <c r="H34" s="96">
        <v>1.2325231000000001E-2</v>
      </c>
      <c r="I34" s="96">
        <v>1.1634258999999999E-2</v>
      </c>
      <c r="J34" s="96">
        <v>1.2431713E-2</v>
      </c>
      <c r="K34" s="96"/>
      <c r="L34" s="96"/>
      <c r="M34" s="96">
        <v>4.8155093000000003E-2</v>
      </c>
      <c r="N34" s="102">
        <v>500</v>
      </c>
      <c r="O34" s="30">
        <v>1</v>
      </c>
      <c r="P34" s="91">
        <f>O34*N34</f>
        <v>500</v>
      </c>
      <c r="U34" s="91"/>
      <c r="V34" s="91"/>
      <c r="W34" s="91"/>
      <c r="X34" s="34">
        <v>210</v>
      </c>
    </row>
    <row r="35" spans="1:25" x14ac:dyDescent="0.2">
      <c r="A35" s="94"/>
      <c r="B35" s="95"/>
      <c r="C35" s="95"/>
      <c r="D35" s="91"/>
      <c r="E35" s="91" t="s">
        <v>386</v>
      </c>
      <c r="F35" s="95"/>
      <c r="G35" s="96"/>
      <c r="H35" s="96"/>
      <c r="I35" s="96"/>
      <c r="J35" s="96"/>
      <c r="K35" s="96"/>
      <c r="L35" s="96"/>
      <c r="M35" s="96"/>
      <c r="N35" s="74"/>
      <c r="O35" s="96"/>
      <c r="P35" s="91"/>
      <c r="U35" s="91"/>
      <c r="V35" s="91"/>
      <c r="W35" s="91"/>
      <c r="X35" s="34">
        <v>205</v>
      </c>
    </row>
    <row r="36" spans="1:25" x14ac:dyDescent="0.2">
      <c r="A36" s="94" t="s">
        <v>517</v>
      </c>
      <c r="B36" s="95">
        <v>604</v>
      </c>
      <c r="C36" s="95">
        <v>1</v>
      </c>
      <c r="D36" s="91" t="s">
        <v>518</v>
      </c>
      <c r="E36" s="91" t="s">
        <v>105</v>
      </c>
      <c r="F36" s="95">
        <v>2</v>
      </c>
      <c r="G36" s="96">
        <v>1.4063657E-2</v>
      </c>
      <c r="H36" s="96">
        <v>1.4399306000000001E-2</v>
      </c>
      <c r="I36" s="96"/>
      <c r="J36" s="96"/>
      <c r="K36" s="96"/>
      <c r="L36" s="96"/>
      <c r="M36" s="96">
        <v>2.8462963000000001E-2</v>
      </c>
      <c r="N36" s="38">
        <v>500</v>
      </c>
      <c r="O36" s="31">
        <v>1</v>
      </c>
      <c r="P36" s="91">
        <f t="shared" si="0"/>
        <v>500</v>
      </c>
      <c r="U36" s="91"/>
      <c r="V36" s="91"/>
      <c r="W36" s="91"/>
      <c r="X36" s="34">
        <v>200</v>
      </c>
    </row>
    <row r="37" spans="1:25" x14ac:dyDescent="0.2">
      <c r="A37" s="94" t="s">
        <v>517</v>
      </c>
      <c r="B37" s="95">
        <v>605</v>
      </c>
      <c r="C37" s="95">
        <v>2</v>
      </c>
      <c r="D37" s="91" t="s">
        <v>519</v>
      </c>
      <c r="E37" s="91" t="s">
        <v>398</v>
      </c>
      <c r="F37" s="95">
        <v>2</v>
      </c>
      <c r="G37" s="96">
        <v>1.515625E-2</v>
      </c>
      <c r="H37" s="96">
        <v>1.5130787E-2</v>
      </c>
      <c r="I37" s="96"/>
      <c r="J37" s="96"/>
      <c r="K37" s="96"/>
      <c r="L37" s="96"/>
      <c r="M37" s="96">
        <v>3.0287036999999999E-2</v>
      </c>
      <c r="N37" s="34">
        <v>450</v>
      </c>
      <c r="O37" s="31">
        <v>1</v>
      </c>
      <c r="P37" s="91">
        <f t="shared" si="0"/>
        <v>450</v>
      </c>
      <c r="U37" s="91"/>
      <c r="V37" s="91"/>
      <c r="W37" s="91"/>
      <c r="X37" s="34">
        <v>195</v>
      </c>
    </row>
    <row r="38" spans="1:25" x14ac:dyDescent="0.2">
      <c r="A38" s="94" t="s">
        <v>517</v>
      </c>
      <c r="B38" s="95">
        <v>606</v>
      </c>
      <c r="C38" s="95">
        <v>3</v>
      </c>
      <c r="D38" s="91" t="s">
        <v>520</v>
      </c>
      <c r="E38" s="91" t="s">
        <v>610</v>
      </c>
      <c r="F38" s="95">
        <v>2</v>
      </c>
      <c r="G38" s="96">
        <v>1.5153935E-2</v>
      </c>
      <c r="H38" s="96">
        <v>1.5387731E-2</v>
      </c>
      <c r="I38" s="96"/>
      <c r="J38" s="96"/>
      <c r="K38" s="96"/>
      <c r="L38" s="96"/>
      <c r="M38" s="96">
        <v>3.0541667000000002E-2</v>
      </c>
      <c r="N38" s="34">
        <v>420</v>
      </c>
      <c r="O38" s="31">
        <v>1</v>
      </c>
      <c r="P38" s="91">
        <f t="shared" si="0"/>
        <v>420</v>
      </c>
      <c r="U38" s="91"/>
      <c r="V38" s="91"/>
      <c r="W38" s="91"/>
      <c r="X38" s="34">
        <v>190</v>
      </c>
    </row>
    <row r="39" spans="1:25" x14ac:dyDescent="0.2">
      <c r="A39" s="94" t="s">
        <v>517</v>
      </c>
      <c r="B39" s="95">
        <v>603</v>
      </c>
      <c r="C39" s="95">
        <v>4</v>
      </c>
      <c r="D39" s="91" t="s">
        <v>521</v>
      </c>
      <c r="E39" s="91" t="s">
        <v>460</v>
      </c>
      <c r="F39" s="95">
        <v>2</v>
      </c>
      <c r="G39" s="96">
        <v>1.6568287000000001E-2</v>
      </c>
      <c r="H39" s="96">
        <v>1.8741898E-2</v>
      </c>
      <c r="I39" s="96"/>
      <c r="J39" s="96"/>
      <c r="K39" s="96"/>
      <c r="L39" s="96"/>
      <c r="M39" s="96">
        <v>3.5310185000000001E-2</v>
      </c>
      <c r="N39" s="34">
        <v>400</v>
      </c>
      <c r="O39" s="31">
        <v>1</v>
      </c>
      <c r="P39" s="91">
        <f t="shared" si="0"/>
        <v>400</v>
      </c>
      <c r="U39" s="91"/>
      <c r="V39" s="91"/>
      <c r="W39" s="91"/>
      <c r="X39" s="34">
        <v>185</v>
      </c>
    </row>
    <row r="40" spans="1:25" x14ac:dyDescent="0.2">
      <c r="A40" s="94" t="s">
        <v>517</v>
      </c>
      <c r="B40" s="95">
        <v>602</v>
      </c>
      <c r="C40" s="95">
        <v>5</v>
      </c>
      <c r="D40" s="100" t="s">
        <v>644</v>
      </c>
      <c r="N40" s="34"/>
      <c r="O40" s="31"/>
      <c r="X40" s="34">
        <v>180</v>
      </c>
    </row>
    <row r="41" spans="1:25" s="91" customFormat="1" x14ac:dyDescent="0.2">
      <c r="A41" s="94"/>
      <c r="B41" s="95"/>
      <c r="C41" s="95"/>
      <c r="F41" s="95"/>
      <c r="G41" s="96"/>
      <c r="H41" s="96"/>
      <c r="I41" s="96"/>
      <c r="J41" s="96"/>
      <c r="K41" s="96"/>
      <c r="L41" s="96"/>
      <c r="M41" s="96"/>
      <c r="N41" s="74"/>
      <c r="O41" s="101"/>
      <c r="X41" s="34">
        <v>175</v>
      </c>
    </row>
    <row r="42" spans="1:25" x14ac:dyDescent="0.2">
      <c r="A42" s="94" t="s">
        <v>517</v>
      </c>
      <c r="B42" s="95">
        <v>602</v>
      </c>
      <c r="C42" s="95">
        <v>5</v>
      </c>
      <c r="D42" s="100" t="s">
        <v>522</v>
      </c>
      <c r="E42" s="91" t="s">
        <v>611</v>
      </c>
      <c r="F42" s="95">
        <v>2</v>
      </c>
      <c r="G42" s="96">
        <v>1.9076388999999999E-2</v>
      </c>
      <c r="H42" s="96">
        <v>2.0119213E-2</v>
      </c>
      <c r="I42" s="96"/>
      <c r="J42" s="96"/>
      <c r="K42" s="96"/>
      <c r="L42" s="96"/>
      <c r="M42" s="96">
        <v>3.9195602000000003E-2</v>
      </c>
      <c r="N42" s="102">
        <v>500</v>
      </c>
      <c r="O42" s="30">
        <v>1</v>
      </c>
      <c r="P42" s="91">
        <f>O42*N42</f>
        <v>500</v>
      </c>
      <c r="U42" s="91"/>
      <c r="V42" s="91"/>
      <c r="W42" s="91"/>
      <c r="X42" s="34">
        <v>170</v>
      </c>
    </row>
    <row r="43" spans="1:25" x14ac:dyDescent="0.2">
      <c r="A43" s="94"/>
      <c r="B43" s="95"/>
      <c r="C43" s="95"/>
      <c r="D43" s="91"/>
      <c r="E43" s="91" t="s">
        <v>386</v>
      </c>
      <c r="F43" s="95"/>
      <c r="G43" s="96"/>
      <c r="H43" s="96"/>
      <c r="I43" s="96"/>
      <c r="J43" s="96"/>
      <c r="K43" s="96"/>
      <c r="L43" s="96"/>
      <c r="M43" s="96"/>
      <c r="N43" s="74"/>
      <c r="O43" s="96"/>
      <c r="P43" s="91"/>
      <c r="U43" s="91"/>
      <c r="V43" s="91"/>
      <c r="W43" s="91"/>
      <c r="X43" s="34">
        <v>165</v>
      </c>
    </row>
    <row r="44" spans="1:25" x14ac:dyDescent="0.2">
      <c r="A44" s="94" t="s">
        <v>523</v>
      </c>
      <c r="B44" s="95">
        <v>302</v>
      </c>
      <c r="C44" s="95">
        <v>1</v>
      </c>
      <c r="D44" s="91" t="s">
        <v>524</v>
      </c>
      <c r="E44" s="91" t="s">
        <v>98</v>
      </c>
      <c r="F44" s="95">
        <v>3</v>
      </c>
      <c r="G44" s="96">
        <v>1.0803241E-2</v>
      </c>
      <c r="H44" s="96">
        <v>1.0518519E-2</v>
      </c>
      <c r="I44" s="96">
        <v>1.0267360999999999E-2</v>
      </c>
      <c r="J44" s="96"/>
      <c r="K44" s="96"/>
      <c r="L44" s="96"/>
      <c r="M44" s="96">
        <v>3.1589119999999998E-2</v>
      </c>
      <c r="N44" s="38">
        <v>500</v>
      </c>
      <c r="O44" s="31">
        <v>1</v>
      </c>
      <c r="P44" s="91">
        <f t="shared" si="0"/>
        <v>500</v>
      </c>
      <c r="U44" s="91"/>
      <c r="V44" s="91"/>
      <c r="W44" s="91"/>
      <c r="X44" s="34">
        <v>160</v>
      </c>
    </row>
    <row r="45" spans="1:25" x14ac:dyDescent="0.2">
      <c r="A45" s="94" t="s">
        <v>523</v>
      </c>
      <c r="B45" s="95">
        <v>319</v>
      </c>
      <c r="C45" s="95">
        <v>2</v>
      </c>
      <c r="D45" s="91" t="s">
        <v>525</v>
      </c>
      <c r="E45" s="91" t="s">
        <v>406</v>
      </c>
      <c r="F45" s="95">
        <v>3</v>
      </c>
      <c r="G45" s="96">
        <v>1.0871528E-2</v>
      </c>
      <c r="H45" s="96">
        <v>1.046412E-2</v>
      </c>
      <c r="I45" s="96">
        <v>1.043287E-2</v>
      </c>
      <c r="J45" s="96"/>
      <c r="K45" s="96"/>
      <c r="L45" s="96"/>
      <c r="M45" s="96">
        <v>3.1768519000000002E-2</v>
      </c>
      <c r="N45" s="34">
        <v>450</v>
      </c>
      <c r="O45" s="31">
        <v>1</v>
      </c>
      <c r="P45" s="91">
        <f t="shared" si="0"/>
        <v>450</v>
      </c>
      <c r="U45" s="91"/>
      <c r="V45" s="91"/>
      <c r="W45" s="91"/>
      <c r="X45" s="34">
        <v>155</v>
      </c>
    </row>
    <row r="46" spans="1:25" x14ac:dyDescent="0.2">
      <c r="A46" s="94" t="s">
        <v>523</v>
      </c>
      <c r="B46" s="95">
        <v>316</v>
      </c>
      <c r="C46" s="95">
        <v>3</v>
      </c>
      <c r="D46" s="91" t="s">
        <v>526</v>
      </c>
      <c r="E46" s="91" t="s">
        <v>612</v>
      </c>
      <c r="F46" s="95">
        <v>3</v>
      </c>
      <c r="G46" s="96">
        <v>1.0490741E-2</v>
      </c>
      <c r="H46" s="96">
        <v>1.1211806E-2</v>
      </c>
      <c r="I46" s="96">
        <v>1.0412037000000001E-2</v>
      </c>
      <c r="J46" s="96"/>
      <c r="K46" s="96"/>
      <c r="L46" s="96"/>
      <c r="M46" s="96">
        <v>3.2114583000000002E-2</v>
      </c>
      <c r="N46" s="34">
        <v>420</v>
      </c>
      <c r="O46" s="31">
        <v>1</v>
      </c>
      <c r="P46" s="91">
        <f t="shared" si="0"/>
        <v>420</v>
      </c>
      <c r="U46" s="91"/>
      <c r="V46" s="91"/>
      <c r="W46" s="91"/>
      <c r="X46" s="34">
        <v>150</v>
      </c>
    </row>
    <row r="47" spans="1:25" x14ac:dyDescent="0.2">
      <c r="A47" s="94" t="s">
        <v>523</v>
      </c>
      <c r="B47" s="95">
        <v>317</v>
      </c>
      <c r="C47" s="95">
        <v>4</v>
      </c>
      <c r="D47" s="91" t="s">
        <v>527</v>
      </c>
      <c r="E47" s="91" t="s">
        <v>461</v>
      </c>
      <c r="F47" s="95">
        <v>3</v>
      </c>
      <c r="G47" s="96">
        <v>1.0841435E-2</v>
      </c>
      <c r="H47" s="96">
        <v>1.0780092999999999E-2</v>
      </c>
      <c r="I47" s="96">
        <v>1.0540509E-2</v>
      </c>
      <c r="J47" s="96"/>
      <c r="K47" s="96"/>
      <c r="L47" s="96"/>
      <c r="M47" s="96">
        <v>3.2162036999999997E-2</v>
      </c>
      <c r="N47" s="34">
        <v>400</v>
      </c>
      <c r="O47" s="31">
        <v>1</v>
      </c>
      <c r="P47" s="91">
        <f t="shared" si="0"/>
        <v>400</v>
      </c>
      <c r="U47" s="91"/>
      <c r="V47" s="91"/>
      <c r="W47" s="91"/>
      <c r="X47" s="73">
        <v>145</v>
      </c>
    </row>
    <row r="48" spans="1:25" x14ac:dyDescent="0.2">
      <c r="A48" s="94" t="s">
        <v>523</v>
      </c>
      <c r="B48" s="95">
        <v>301</v>
      </c>
      <c r="C48" s="95">
        <v>5</v>
      </c>
      <c r="D48" s="91" t="s">
        <v>528</v>
      </c>
      <c r="E48" s="91" t="s">
        <v>401</v>
      </c>
      <c r="F48" s="95">
        <v>3</v>
      </c>
      <c r="G48" s="96">
        <v>1.153588E-2</v>
      </c>
      <c r="H48" s="96">
        <v>1.0637730999999999E-2</v>
      </c>
      <c r="I48" s="96">
        <v>1.1300925999999999E-2</v>
      </c>
      <c r="J48" s="96"/>
      <c r="K48" s="96"/>
      <c r="L48" s="96"/>
      <c r="M48" s="96">
        <v>3.3474536999999999E-2</v>
      </c>
      <c r="N48" s="34">
        <v>390</v>
      </c>
      <c r="O48" s="31">
        <v>1</v>
      </c>
      <c r="P48" s="91">
        <f t="shared" si="0"/>
        <v>390</v>
      </c>
      <c r="U48" s="91"/>
      <c r="V48" s="91"/>
      <c r="W48" s="79"/>
      <c r="X48" s="74"/>
      <c r="Y48" s="79"/>
    </row>
    <row r="49" spans="1:25" x14ac:dyDescent="0.2">
      <c r="A49" s="94" t="s">
        <v>523</v>
      </c>
      <c r="B49" s="95">
        <v>318</v>
      </c>
      <c r="C49" s="95">
        <v>6</v>
      </c>
      <c r="D49" s="91" t="s">
        <v>529</v>
      </c>
      <c r="E49" s="91" t="s">
        <v>402</v>
      </c>
      <c r="F49" s="95">
        <v>3</v>
      </c>
      <c r="G49" s="96">
        <v>1.1532407E-2</v>
      </c>
      <c r="H49" s="96">
        <v>1.1270832999999999E-2</v>
      </c>
      <c r="I49" s="96">
        <v>1.1363425999999999E-2</v>
      </c>
      <c r="J49" s="96"/>
      <c r="K49" s="96"/>
      <c r="L49" s="96"/>
      <c r="M49" s="96">
        <v>3.4166666999999998E-2</v>
      </c>
      <c r="N49" s="34">
        <v>380</v>
      </c>
      <c r="O49" s="31">
        <v>1</v>
      </c>
      <c r="P49" s="91">
        <f t="shared" si="0"/>
        <v>380</v>
      </c>
      <c r="U49" s="91"/>
      <c r="V49" s="91"/>
      <c r="W49" s="79"/>
      <c r="X49" s="74"/>
      <c r="Y49" s="79"/>
    </row>
    <row r="50" spans="1:25" x14ac:dyDescent="0.2">
      <c r="A50" s="94" t="s">
        <v>523</v>
      </c>
      <c r="B50" s="95">
        <v>320</v>
      </c>
      <c r="C50" s="95">
        <v>7</v>
      </c>
      <c r="D50" s="91" t="s">
        <v>530</v>
      </c>
      <c r="E50" s="91" t="s">
        <v>100</v>
      </c>
      <c r="F50" s="95">
        <v>3</v>
      </c>
      <c r="G50" s="96">
        <v>1.1553241000000001E-2</v>
      </c>
      <c r="H50" s="96">
        <v>1.1841435000000001E-2</v>
      </c>
      <c r="I50" s="96">
        <v>1.1673611E-2</v>
      </c>
      <c r="J50" s="96"/>
      <c r="K50" s="96"/>
      <c r="L50" s="96"/>
      <c r="M50" s="96">
        <v>3.5068286999999997E-2</v>
      </c>
      <c r="N50" s="34">
        <v>370</v>
      </c>
      <c r="O50" s="31">
        <v>1</v>
      </c>
      <c r="P50" s="91">
        <f t="shared" si="0"/>
        <v>370</v>
      </c>
      <c r="U50" s="91"/>
      <c r="V50" s="91"/>
      <c r="W50" s="79"/>
      <c r="X50" s="74"/>
      <c r="Y50" s="79"/>
    </row>
    <row r="51" spans="1:25" x14ac:dyDescent="0.2">
      <c r="A51" s="94" t="s">
        <v>523</v>
      </c>
      <c r="B51" s="95">
        <v>308</v>
      </c>
      <c r="C51" s="95">
        <v>8</v>
      </c>
      <c r="D51" s="100" t="s">
        <v>644</v>
      </c>
      <c r="N51" s="34"/>
      <c r="O51" s="31"/>
      <c r="W51" s="99"/>
      <c r="X51" s="99"/>
      <c r="Y51" s="99"/>
    </row>
    <row r="52" spans="1:25" x14ac:dyDescent="0.2">
      <c r="A52" s="94" t="s">
        <v>523</v>
      </c>
      <c r="B52" s="95">
        <v>307</v>
      </c>
      <c r="C52" s="95">
        <v>9</v>
      </c>
      <c r="D52" s="91" t="s">
        <v>532</v>
      </c>
      <c r="E52" s="91" t="s">
        <v>403</v>
      </c>
      <c r="F52" s="95">
        <v>3</v>
      </c>
      <c r="G52" s="96">
        <v>1.2223380000000001E-2</v>
      </c>
      <c r="H52" s="96">
        <v>1.2380787000000001E-2</v>
      </c>
      <c r="I52" s="96">
        <v>1.199537E-2</v>
      </c>
      <c r="J52" s="96"/>
      <c r="K52" s="96"/>
      <c r="L52" s="96"/>
      <c r="M52" s="96">
        <v>3.6599537000000001E-2</v>
      </c>
      <c r="N52" s="34">
        <v>360</v>
      </c>
      <c r="O52" s="31">
        <v>1</v>
      </c>
      <c r="P52" s="91">
        <f t="shared" si="0"/>
        <v>360</v>
      </c>
      <c r="W52" s="99"/>
      <c r="X52" s="99"/>
      <c r="Y52" s="99"/>
    </row>
    <row r="53" spans="1:25" x14ac:dyDescent="0.2">
      <c r="A53" s="94" t="s">
        <v>523</v>
      </c>
      <c r="B53" s="95">
        <v>304</v>
      </c>
      <c r="C53" s="95">
        <v>10</v>
      </c>
      <c r="D53" s="91" t="s">
        <v>533</v>
      </c>
      <c r="E53" s="91" t="s">
        <v>462</v>
      </c>
      <c r="F53" s="95">
        <v>3</v>
      </c>
      <c r="G53" s="96">
        <v>1.1706019E-2</v>
      </c>
      <c r="H53" s="96">
        <v>1.2282407E-2</v>
      </c>
      <c r="I53" s="96">
        <v>1.2891204E-2</v>
      </c>
      <c r="J53" s="96"/>
      <c r="K53" s="96"/>
      <c r="L53" s="96"/>
      <c r="M53" s="96">
        <v>3.6879629999999997E-2</v>
      </c>
      <c r="N53" s="34">
        <v>350</v>
      </c>
      <c r="O53" s="31">
        <v>1</v>
      </c>
      <c r="P53" s="91">
        <f t="shared" si="0"/>
        <v>350</v>
      </c>
    </row>
    <row r="54" spans="1:25" x14ac:dyDescent="0.2">
      <c r="A54" s="94" t="s">
        <v>523</v>
      </c>
      <c r="B54" s="95">
        <v>311</v>
      </c>
      <c r="C54" s="95">
        <v>11</v>
      </c>
      <c r="D54" s="91" t="s">
        <v>534</v>
      </c>
      <c r="E54" s="91" t="s">
        <v>404</v>
      </c>
      <c r="F54" s="95">
        <v>3</v>
      </c>
      <c r="G54" s="96">
        <v>1.2434028E-2</v>
      </c>
      <c r="H54" s="96">
        <v>1.2518519000000001E-2</v>
      </c>
      <c r="I54" s="96">
        <v>1.2202546E-2</v>
      </c>
      <c r="J54" s="96"/>
      <c r="K54" s="96"/>
      <c r="L54" s="96"/>
      <c r="M54" s="96">
        <v>3.7155093E-2</v>
      </c>
      <c r="N54" s="34">
        <v>340</v>
      </c>
      <c r="O54" s="31">
        <v>1</v>
      </c>
      <c r="P54" s="91">
        <f t="shared" si="0"/>
        <v>340</v>
      </c>
    </row>
    <row r="55" spans="1:25" x14ac:dyDescent="0.2">
      <c r="A55" s="94" t="s">
        <v>523</v>
      </c>
      <c r="B55" s="95">
        <v>310</v>
      </c>
      <c r="C55" s="95">
        <v>12</v>
      </c>
      <c r="D55" s="91" t="s">
        <v>535</v>
      </c>
      <c r="E55" s="91" t="s">
        <v>99</v>
      </c>
      <c r="F55" s="95">
        <v>3</v>
      </c>
      <c r="G55" s="96">
        <v>1.0865741E-2</v>
      </c>
      <c r="H55" s="96">
        <v>1.1048611E-2</v>
      </c>
      <c r="I55" s="96">
        <v>1.8653935E-2</v>
      </c>
      <c r="J55" s="96"/>
      <c r="K55" s="96"/>
      <c r="L55" s="96"/>
      <c r="M55" s="96">
        <v>4.0568287000000001E-2</v>
      </c>
      <c r="N55" s="34">
        <v>330</v>
      </c>
      <c r="O55" s="31">
        <v>1</v>
      </c>
      <c r="P55" s="91">
        <f t="shared" si="0"/>
        <v>330</v>
      </c>
    </row>
    <row r="56" spans="1:25" x14ac:dyDescent="0.2">
      <c r="A56" s="94" t="s">
        <v>523</v>
      </c>
      <c r="B56" s="95">
        <v>314</v>
      </c>
      <c r="C56" s="95">
        <v>13</v>
      </c>
      <c r="D56" s="91" t="s">
        <v>536</v>
      </c>
      <c r="E56" s="91" t="s">
        <v>613</v>
      </c>
      <c r="F56" s="95">
        <v>2</v>
      </c>
      <c r="G56" s="96">
        <v>1.5181712999999999E-2</v>
      </c>
      <c r="H56" s="96">
        <v>1.5677083000000001E-2</v>
      </c>
      <c r="I56" s="96"/>
      <c r="J56" s="96"/>
      <c r="K56" s="96"/>
      <c r="L56" s="96"/>
      <c r="M56" s="96">
        <v>3.0858796000000001E-2</v>
      </c>
      <c r="N56" s="34">
        <v>320</v>
      </c>
      <c r="O56" s="31">
        <v>1</v>
      </c>
      <c r="P56" s="91">
        <f t="shared" si="0"/>
        <v>320</v>
      </c>
    </row>
    <row r="57" spans="1:25" x14ac:dyDescent="0.2">
      <c r="A57" s="94" t="s">
        <v>523</v>
      </c>
      <c r="B57" s="95">
        <v>313</v>
      </c>
      <c r="C57" s="95">
        <v>14</v>
      </c>
      <c r="D57" s="91" t="s">
        <v>537</v>
      </c>
      <c r="E57" s="91" t="s">
        <v>614</v>
      </c>
      <c r="F57" s="95">
        <v>2</v>
      </c>
      <c r="G57" s="96">
        <v>1.5542824E-2</v>
      </c>
      <c r="H57" s="96">
        <v>1.7131944E-2</v>
      </c>
      <c r="I57" s="96"/>
      <c r="J57" s="96"/>
      <c r="K57" s="96"/>
      <c r="L57" s="96"/>
      <c r="M57" s="96">
        <v>3.2674768999999999E-2</v>
      </c>
      <c r="N57" s="34">
        <v>310</v>
      </c>
      <c r="O57" s="31">
        <v>1</v>
      </c>
      <c r="P57" s="91">
        <f t="shared" si="0"/>
        <v>310</v>
      </c>
    </row>
    <row r="58" spans="1:25" x14ac:dyDescent="0.2">
      <c r="A58" s="94" t="s">
        <v>523</v>
      </c>
      <c r="B58" s="95">
        <v>315</v>
      </c>
      <c r="C58" s="95">
        <v>15</v>
      </c>
      <c r="D58" s="91" t="s">
        <v>538</v>
      </c>
      <c r="E58" s="91" t="s">
        <v>405</v>
      </c>
      <c r="F58" s="95">
        <v>2</v>
      </c>
      <c r="G58" s="96">
        <v>1.6380787000000001E-2</v>
      </c>
      <c r="H58" s="96">
        <v>1.8194444000000001E-2</v>
      </c>
      <c r="I58" s="96"/>
      <c r="J58" s="96"/>
      <c r="K58" s="96"/>
      <c r="L58" s="96"/>
      <c r="M58" s="96">
        <v>3.4575230999999998E-2</v>
      </c>
      <c r="N58" s="34">
        <v>300</v>
      </c>
      <c r="O58" s="31">
        <v>1</v>
      </c>
      <c r="P58" s="91">
        <f t="shared" si="0"/>
        <v>300</v>
      </c>
    </row>
    <row r="59" spans="1:25" x14ac:dyDescent="0.2">
      <c r="A59" s="94" t="s">
        <v>523</v>
      </c>
      <c r="B59" s="95">
        <v>312</v>
      </c>
      <c r="C59" s="95">
        <v>16</v>
      </c>
      <c r="D59" s="91" t="s">
        <v>539</v>
      </c>
      <c r="E59" s="91" t="s">
        <v>615</v>
      </c>
      <c r="F59" s="95">
        <v>1</v>
      </c>
      <c r="G59" s="96">
        <v>1.1653935000000001E-2</v>
      </c>
      <c r="H59" s="96"/>
      <c r="I59" s="96"/>
      <c r="J59" s="96"/>
      <c r="K59" s="96"/>
      <c r="L59" s="96"/>
      <c r="M59" s="96">
        <v>1.1653935000000001E-2</v>
      </c>
      <c r="N59" s="34">
        <v>290</v>
      </c>
      <c r="O59" s="31">
        <v>1</v>
      </c>
      <c r="P59" s="91">
        <f t="shared" si="0"/>
        <v>290</v>
      </c>
    </row>
    <row r="60" spans="1:25" x14ac:dyDescent="0.2">
      <c r="A60" s="94"/>
      <c r="B60" s="95"/>
      <c r="C60" s="95"/>
      <c r="D60" s="91"/>
      <c r="E60" s="91" t="s">
        <v>386</v>
      </c>
      <c r="F60" s="95"/>
      <c r="G60" s="96"/>
      <c r="H60" s="96"/>
      <c r="I60" s="96"/>
      <c r="J60" s="96"/>
      <c r="K60" s="96"/>
      <c r="L60" s="96"/>
      <c r="M60" s="96"/>
      <c r="N60" s="74"/>
      <c r="O60" s="91"/>
      <c r="P60" s="91"/>
    </row>
    <row r="61" spans="1:25" ht="16" thickBot="1" x14ac:dyDescent="0.25">
      <c r="A61" s="94" t="s">
        <v>523</v>
      </c>
      <c r="B61" s="95">
        <v>308</v>
      </c>
      <c r="C61" s="95">
        <v>8</v>
      </c>
      <c r="D61" s="100" t="s">
        <v>531</v>
      </c>
      <c r="E61" s="91" t="s">
        <v>407</v>
      </c>
      <c r="F61" s="95">
        <v>3</v>
      </c>
      <c r="G61" s="96">
        <v>1.1652778000000001E-2</v>
      </c>
      <c r="H61" s="96">
        <v>1.230787E-2</v>
      </c>
      <c r="I61" s="96">
        <v>1.2221065E-2</v>
      </c>
      <c r="J61" s="96"/>
      <c r="K61" s="96"/>
      <c r="L61" s="96"/>
      <c r="M61" s="96">
        <v>3.6181712999999997E-2</v>
      </c>
      <c r="N61" s="34">
        <v>500</v>
      </c>
      <c r="O61" s="31">
        <v>1</v>
      </c>
      <c r="P61" s="91">
        <f>O61*N61</f>
        <v>500</v>
      </c>
      <c r="U61" s="91"/>
      <c r="V61" s="91"/>
      <c r="W61" s="91"/>
      <c r="X61" s="36">
        <v>145</v>
      </c>
    </row>
    <row r="62" spans="1:25" s="91" customFormat="1" x14ac:dyDescent="0.2">
      <c r="A62" s="94"/>
      <c r="B62" s="95"/>
      <c r="C62" s="95"/>
      <c r="F62" s="95"/>
      <c r="G62" s="96"/>
      <c r="H62" s="96"/>
      <c r="I62" s="96"/>
      <c r="J62" s="96"/>
      <c r="K62" s="96"/>
      <c r="L62" s="96"/>
      <c r="M62" s="96"/>
      <c r="N62" s="74"/>
    </row>
    <row r="63" spans="1:25" x14ac:dyDescent="0.2">
      <c r="A63" s="94" t="s">
        <v>540</v>
      </c>
      <c r="B63" s="95">
        <v>201</v>
      </c>
      <c r="C63" s="95">
        <v>1</v>
      </c>
      <c r="D63" s="91" t="s">
        <v>541</v>
      </c>
      <c r="E63" s="91" t="s">
        <v>409</v>
      </c>
      <c r="F63" s="95">
        <v>3</v>
      </c>
      <c r="G63" s="96">
        <v>1.0342593000000001E-2</v>
      </c>
      <c r="H63" s="96">
        <v>1.0197917000000001E-2</v>
      </c>
      <c r="I63" s="96">
        <v>1.0443287000000001E-2</v>
      </c>
      <c r="J63" s="96"/>
      <c r="K63" s="96"/>
      <c r="L63" s="96"/>
      <c r="M63" s="96">
        <v>3.0983796000000001E-2</v>
      </c>
      <c r="N63" s="38">
        <v>500</v>
      </c>
      <c r="O63" s="31">
        <v>1</v>
      </c>
      <c r="P63" s="91">
        <f t="shared" si="0"/>
        <v>500</v>
      </c>
    </row>
    <row r="64" spans="1:25" x14ac:dyDescent="0.2">
      <c r="A64" s="94" t="s">
        <v>540</v>
      </c>
      <c r="B64" s="95">
        <v>205</v>
      </c>
      <c r="C64" s="95">
        <v>2</v>
      </c>
      <c r="D64" s="91" t="s">
        <v>542</v>
      </c>
      <c r="E64" s="91" t="s">
        <v>408</v>
      </c>
      <c r="F64" s="95">
        <v>3</v>
      </c>
      <c r="G64" s="96">
        <v>1.0506944000000001E-2</v>
      </c>
      <c r="H64" s="96">
        <v>1.0427083E-2</v>
      </c>
      <c r="I64" s="96">
        <v>1.0520833E-2</v>
      </c>
      <c r="J64" s="96"/>
      <c r="K64" s="96"/>
      <c r="L64" s="96"/>
      <c r="M64" s="96">
        <v>3.1454861000000001E-2</v>
      </c>
      <c r="N64" s="34">
        <v>450</v>
      </c>
      <c r="O64" s="31">
        <v>1</v>
      </c>
      <c r="P64" s="91">
        <f t="shared" si="0"/>
        <v>450</v>
      </c>
    </row>
    <row r="65" spans="1:17" x14ac:dyDescent="0.2">
      <c r="A65" s="94" t="s">
        <v>540</v>
      </c>
      <c r="B65" s="95">
        <v>202</v>
      </c>
      <c r="C65" s="95">
        <v>3</v>
      </c>
      <c r="D65" s="91" t="s">
        <v>543</v>
      </c>
      <c r="E65" s="91" t="s">
        <v>467</v>
      </c>
      <c r="F65" s="95">
        <v>3</v>
      </c>
      <c r="G65" s="96">
        <v>1.0863426000000001E-2</v>
      </c>
      <c r="H65" s="96">
        <v>1.0819443999999999E-2</v>
      </c>
      <c r="I65" s="96">
        <v>1.0660879999999999E-2</v>
      </c>
      <c r="J65" s="96"/>
      <c r="K65" s="96"/>
      <c r="L65" s="96"/>
      <c r="M65" s="96">
        <v>3.2343749999999998E-2</v>
      </c>
      <c r="N65" s="34">
        <v>420</v>
      </c>
      <c r="O65" s="31">
        <v>1</v>
      </c>
      <c r="P65" s="91">
        <f t="shared" si="0"/>
        <v>420</v>
      </c>
    </row>
    <row r="66" spans="1:17" x14ac:dyDescent="0.2">
      <c r="A66" s="94" t="s">
        <v>540</v>
      </c>
      <c r="B66" s="95">
        <v>203</v>
      </c>
      <c r="C66" s="95">
        <v>4</v>
      </c>
      <c r="D66" s="91" t="s">
        <v>544</v>
      </c>
      <c r="E66" s="91" t="s">
        <v>112</v>
      </c>
      <c r="F66" s="95">
        <v>3</v>
      </c>
      <c r="G66" s="96">
        <v>1.1759258999999999E-2</v>
      </c>
      <c r="H66" s="96">
        <v>1.1385417E-2</v>
      </c>
      <c r="I66" s="96">
        <v>1.4930555999999999E-2</v>
      </c>
      <c r="J66" s="96"/>
      <c r="K66" s="96"/>
      <c r="L66" s="96"/>
      <c r="M66" s="96">
        <v>3.8075231000000001E-2</v>
      </c>
      <c r="N66" s="34">
        <v>400</v>
      </c>
      <c r="O66" s="31">
        <v>1</v>
      </c>
      <c r="P66" s="91">
        <f t="shared" si="0"/>
        <v>400</v>
      </c>
    </row>
    <row r="67" spans="1:17" x14ac:dyDescent="0.2">
      <c r="A67" s="94" t="s">
        <v>540</v>
      </c>
      <c r="B67" s="95">
        <v>208</v>
      </c>
      <c r="C67" s="95">
        <v>5</v>
      </c>
      <c r="D67" s="91" t="s">
        <v>545</v>
      </c>
      <c r="E67" s="91" t="s">
        <v>616</v>
      </c>
      <c r="F67" s="95">
        <v>3</v>
      </c>
      <c r="G67" s="96">
        <v>1.2321759E-2</v>
      </c>
      <c r="H67" s="96">
        <v>1.2851852E-2</v>
      </c>
      <c r="I67" s="96">
        <v>1.3862269E-2</v>
      </c>
      <c r="J67" s="96"/>
      <c r="K67" s="96"/>
      <c r="L67" s="96"/>
      <c r="M67" s="96">
        <v>3.9035880000000002E-2</v>
      </c>
      <c r="N67" s="34">
        <v>390</v>
      </c>
      <c r="O67" s="31">
        <v>1</v>
      </c>
      <c r="P67" s="91">
        <f t="shared" si="0"/>
        <v>390</v>
      </c>
    </row>
    <row r="68" spans="1:17" x14ac:dyDescent="0.2">
      <c r="A68" s="94" t="s">
        <v>540</v>
      </c>
      <c r="B68" s="95">
        <v>207</v>
      </c>
      <c r="C68" s="95">
        <v>6</v>
      </c>
      <c r="D68" s="100" t="s">
        <v>643</v>
      </c>
      <c r="N68" s="34"/>
      <c r="O68" s="31"/>
    </row>
    <row r="69" spans="1:17" x14ac:dyDescent="0.2">
      <c r="A69" s="94" t="s">
        <v>540</v>
      </c>
      <c r="B69" s="95">
        <v>204</v>
      </c>
      <c r="C69" s="95">
        <v>7</v>
      </c>
      <c r="D69" s="91" t="s">
        <v>547</v>
      </c>
      <c r="E69" s="91" t="s">
        <v>97</v>
      </c>
      <c r="F69" s="95">
        <v>1</v>
      </c>
      <c r="G69" s="96">
        <v>1.0504629999999999E-2</v>
      </c>
      <c r="H69" s="96"/>
      <c r="I69" s="96"/>
      <c r="J69" s="96"/>
      <c r="K69" s="96"/>
      <c r="L69" s="96"/>
      <c r="M69" s="96">
        <v>1.0504629999999999E-2</v>
      </c>
      <c r="N69" s="73">
        <v>380</v>
      </c>
      <c r="O69" s="104">
        <v>1</v>
      </c>
      <c r="P69" s="91">
        <f t="shared" si="0"/>
        <v>380</v>
      </c>
    </row>
    <row r="70" spans="1:17" s="91" customFormat="1" x14ac:dyDescent="0.2">
      <c r="A70" s="94"/>
      <c r="B70" s="95"/>
      <c r="C70" s="95"/>
      <c r="F70" s="95"/>
      <c r="G70" s="96"/>
      <c r="H70" s="96"/>
      <c r="I70" s="96"/>
      <c r="J70" s="96"/>
      <c r="K70" s="96"/>
      <c r="L70" s="96"/>
      <c r="M70" s="103"/>
      <c r="N70" s="74"/>
      <c r="O70" s="101"/>
    </row>
    <row r="71" spans="1:17" x14ac:dyDescent="0.2">
      <c r="A71" s="94" t="s">
        <v>540</v>
      </c>
      <c r="B71" s="95">
        <v>207</v>
      </c>
      <c r="C71" s="95">
        <v>6</v>
      </c>
      <c r="D71" s="100" t="s">
        <v>546</v>
      </c>
      <c r="E71" s="91" t="s">
        <v>94</v>
      </c>
      <c r="F71" s="95">
        <v>3</v>
      </c>
      <c r="G71" s="96">
        <v>1.3349537E-2</v>
      </c>
      <c r="H71" s="96">
        <v>1.3292824E-2</v>
      </c>
      <c r="I71" s="96">
        <v>1.2712963000000001E-2</v>
      </c>
      <c r="J71" s="96"/>
      <c r="K71" s="96"/>
      <c r="L71" s="96"/>
      <c r="M71" s="96">
        <v>3.9355323999999997E-2</v>
      </c>
      <c r="N71" s="38">
        <v>500</v>
      </c>
      <c r="O71" s="30">
        <v>1</v>
      </c>
      <c r="P71" s="91">
        <f>O71*N71</f>
        <v>500</v>
      </c>
      <c r="Q71" t="s">
        <v>642</v>
      </c>
    </row>
    <row r="72" spans="1:17" x14ac:dyDescent="0.2">
      <c r="A72" s="94"/>
      <c r="B72" s="95"/>
      <c r="C72" s="95"/>
      <c r="D72" s="91"/>
      <c r="E72" s="91" t="s">
        <v>386</v>
      </c>
      <c r="F72" s="95"/>
      <c r="G72" s="96"/>
      <c r="H72" s="96"/>
      <c r="I72" s="96"/>
      <c r="J72" s="96"/>
      <c r="K72" s="96"/>
      <c r="L72" s="96"/>
      <c r="M72" s="96"/>
      <c r="N72" s="74"/>
      <c r="O72" s="91"/>
      <c r="P72" s="91"/>
    </row>
    <row r="73" spans="1:17" x14ac:dyDescent="0.2">
      <c r="A73" s="94" t="s">
        <v>25</v>
      </c>
      <c r="B73" s="95">
        <v>14</v>
      </c>
      <c r="C73" s="95">
        <v>1</v>
      </c>
      <c r="D73" s="98" t="s">
        <v>548</v>
      </c>
      <c r="E73" s="98" t="s">
        <v>468</v>
      </c>
      <c r="F73" s="95">
        <v>6</v>
      </c>
      <c r="G73" s="96">
        <v>8.5891200000000004E-3</v>
      </c>
      <c r="H73" s="96">
        <v>8.2071760000000001E-3</v>
      </c>
      <c r="I73" s="96">
        <v>8.7754630000000007E-3</v>
      </c>
      <c r="J73" s="96">
        <v>9.1157410000000001E-3</v>
      </c>
      <c r="K73" s="96">
        <v>9.1851850000000002E-3</v>
      </c>
      <c r="L73" s="96">
        <v>9.1504629999999993E-3</v>
      </c>
      <c r="M73" s="96">
        <v>5.3023147999999999E-2</v>
      </c>
      <c r="N73" s="38">
        <v>500</v>
      </c>
      <c r="O73" s="31">
        <v>1</v>
      </c>
      <c r="P73" s="91">
        <f t="shared" si="0"/>
        <v>500</v>
      </c>
    </row>
    <row r="74" spans="1:17" x14ac:dyDescent="0.2">
      <c r="A74" s="94" t="s">
        <v>25</v>
      </c>
      <c r="B74" s="95">
        <v>7</v>
      </c>
      <c r="C74" s="95">
        <v>2</v>
      </c>
      <c r="D74" s="98" t="s">
        <v>549</v>
      </c>
      <c r="E74" s="98" t="s">
        <v>82</v>
      </c>
      <c r="F74" s="95">
        <v>6</v>
      </c>
      <c r="G74" s="96">
        <v>8.603009E-3</v>
      </c>
      <c r="H74" s="96">
        <v>8.753472E-3</v>
      </c>
      <c r="I74" s="96">
        <v>9.1122689999999992E-3</v>
      </c>
      <c r="J74" s="96">
        <v>9.1585650000000005E-3</v>
      </c>
      <c r="K74" s="96">
        <v>9.0439809999999995E-3</v>
      </c>
      <c r="L74" s="96">
        <v>8.8773150000000002E-3</v>
      </c>
      <c r="M74" s="96">
        <v>5.3548611000000003E-2</v>
      </c>
      <c r="N74" s="34">
        <v>450</v>
      </c>
      <c r="O74" s="31">
        <v>1</v>
      </c>
      <c r="P74" s="91">
        <f t="shared" si="0"/>
        <v>450</v>
      </c>
    </row>
    <row r="75" spans="1:17" x14ac:dyDescent="0.2">
      <c r="A75" s="94" t="s">
        <v>25</v>
      </c>
      <c r="B75" s="95">
        <v>52</v>
      </c>
      <c r="C75" s="95">
        <v>3</v>
      </c>
      <c r="D75" s="98" t="s">
        <v>311</v>
      </c>
      <c r="E75" s="98" t="s">
        <v>81</v>
      </c>
      <c r="F75" s="95">
        <v>6</v>
      </c>
      <c r="G75" s="96">
        <v>8.5763890000000002E-3</v>
      </c>
      <c r="H75" s="96">
        <v>8.4155089999999998E-3</v>
      </c>
      <c r="I75" s="96">
        <v>1.0365740999999999E-2</v>
      </c>
      <c r="J75" s="96">
        <v>9.0497689999999992E-3</v>
      </c>
      <c r="K75" s="96">
        <v>9.0752309999999996E-3</v>
      </c>
      <c r="L75" s="96">
        <v>9.3113429999999997E-3</v>
      </c>
      <c r="M75" s="96">
        <v>5.4793980999999999E-2</v>
      </c>
      <c r="N75" s="34">
        <v>420</v>
      </c>
      <c r="O75" s="31">
        <v>1</v>
      </c>
      <c r="P75" s="91">
        <f t="shared" si="0"/>
        <v>420</v>
      </c>
    </row>
    <row r="76" spans="1:17" x14ac:dyDescent="0.2">
      <c r="A76" s="94" t="s">
        <v>25</v>
      </c>
      <c r="B76" s="95">
        <v>4</v>
      </c>
      <c r="C76" s="95">
        <v>4</v>
      </c>
      <c r="D76" s="91" t="s">
        <v>315</v>
      </c>
      <c r="E76" s="91" t="s">
        <v>35</v>
      </c>
      <c r="F76" s="95">
        <v>6</v>
      </c>
      <c r="G76" s="96">
        <v>8.6666669999999994E-3</v>
      </c>
      <c r="H76" s="96">
        <v>9.2754629999999994E-3</v>
      </c>
      <c r="I76" s="96">
        <v>9.4976850000000005E-3</v>
      </c>
      <c r="J76" s="96">
        <v>8.9722220000000002E-3</v>
      </c>
      <c r="K76" s="96">
        <v>9.7650459999999994E-3</v>
      </c>
      <c r="L76" s="96">
        <v>9.6898149999999992E-3</v>
      </c>
      <c r="M76" s="96">
        <v>5.5866897999999998E-2</v>
      </c>
      <c r="N76" s="34">
        <v>400</v>
      </c>
      <c r="O76" s="31">
        <v>1</v>
      </c>
      <c r="P76" s="91">
        <f t="shared" ref="P76:P139" si="1">O76*N76</f>
        <v>400</v>
      </c>
    </row>
    <row r="77" spans="1:17" x14ac:dyDescent="0.2">
      <c r="A77" s="94" t="s">
        <v>25</v>
      </c>
      <c r="B77" s="95">
        <v>10</v>
      </c>
      <c r="C77" s="95">
        <v>5</v>
      </c>
      <c r="D77" s="91" t="s">
        <v>550</v>
      </c>
      <c r="E77" s="91" t="s">
        <v>617</v>
      </c>
      <c r="F77" s="95">
        <v>6</v>
      </c>
      <c r="G77" s="96">
        <v>9.2025460000000007E-3</v>
      </c>
      <c r="H77" s="96">
        <v>9.6006939999999999E-3</v>
      </c>
      <c r="I77" s="96">
        <v>9.5810189999999996E-3</v>
      </c>
      <c r="J77" s="96">
        <v>9.7453699999999997E-3</v>
      </c>
      <c r="K77" s="96">
        <v>9.7268519999999994E-3</v>
      </c>
      <c r="L77" s="96">
        <v>9.9675930000000003E-3</v>
      </c>
      <c r="M77" s="96">
        <v>5.7824074000000003E-2</v>
      </c>
      <c r="N77" s="34">
        <v>390</v>
      </c>
      <c r="O77" s="31">
        <v>1</v>
      </c>
      <c r="P77" s="91">
        <f t="shared" si="1"/>
        <v>390</v>
      </c>
    </row>
    <row r="78" spans="1:17" x14ac:dyDescent="0.2">
      <c r="A78" s="94" t="s">
        <v>25</v>
      </c>
      <c r="B78" s="95">
        <v>5</v>
      </c>
      <c r="C78" s="95">
        <v>6</v>
      </c>
      <c r="D78" s="98" t="s">
        <v>551</v>
      </c>
      <c r="E78" s="98" t="s">
        <v>618</v>
      </c>
      <c r="F78" s="95">
        <v>6</v>
      </c>
      <c r="G78" s="96">
        <v>9.2847220000000005E-3</v>
      </c>
      <c r="H78" s="96">
        <v>9.7013889999999995E-3</v>
      </c>
      <c r="I78" s="96">
        <v>9.9490740000000005E-3</v>
      </c>
      <c r="J78" s="96">
        <v>9.9270829999999997E-3</v>
      </c>
      <c r="K78" s="96">
        <v>1.0020833E-2</v>
      </c>
      <c r="L78" s="96">
        <v>9.6365740000000002E-3</v>
      </c>
      <c r="M78" s="96">
        <v>5.8519676E-2</v>
      </c>
      <c r="N78" s="34">
        <v>380</v>
      </c>
      <c r="O78" s="31">
        <v>1</v>
      </c>
      <c r="P78" s="91">
        <f t="shared" si="1"/>
        <v>380</v>
      </c>
    </row>
    <row r="79" spans="1:17" x14ac:dyDescent="0.2">
      <c r="A79" s="94" t="s">
        <v>25</v>
      </c>
      <c r="B79" s="95">
        <v>55</v>
      </c>
      <c r="C79" s="95">
        <v>7</v>
      </c>
      <c r="D79" s="98" t="s">
        <v>552</v>
      </c>
      <c r="E79" s="98" t="s">
        <v>419</v>
      </c>
      <c r="F79" s="95">
        <v>6</v>
      </c>
      <c r="G79" s="96">
        <v>9.3136569999999995E-3</v>
      </c>
      <c r="H79" s="96">
        <v>9.6990740000000002E-3</v>
      </c>
      <c r="I79" s="96">
        <v>9.7442129999999998E-3</v>
      </c>
      <c r="J79" s="96">
        <v>9.9085649999999994E-3</v>
      </c>
      <c r="K79" s="96">
        <v>1.0008102E-2</v>
      </c>
      <c r="L79" s="96">
        <v>9.9525459999999996E-3</v>
      </c>
      <c r="M79" s="96">
        <v>5.8626156999999998E-2</v>
      </c>
      <c r="N79" s="34">
        <v>370</v>
      </c>
      <c r="O79" s="31">
        <v>1</v>
      </c>
      <c r="P79" s="91">
        <f t="shared" si="1"/>
        <v>370</v>
      </c>
    </row>
    <row r="80" spans="1:17" x14ac:dyDescent="0.2">
      <c r="A80" s="94" t="s">
        <v>25</v>
      </c>
      <c r="B80" s="95">
        <v>58</v>
      </c>
      <c r="C80" s="95">
        <v>8</v>
      </c>
      <c r="D80" s="91" t="s">
        <v>553</v>
      </c>
      <c r="E80" s="91" t="s">
        <v>470</v>
      </c>
      <c r="F80" s="95">
        <v>6</v>
      </c>
      <c r="G80" s="96">
        <v>9.2847220000000005E-3</v>
      </c>
      <c r="H80" s="96">
        <v>9.7094910000000006E-3</v>
      </c>
      <c r="I80" s="96">
        <v>9.7557870000000001E-3</v>
      </c>
      <c r="J80" s="96">
        <v>9.900463E-3</v>
      </c>
      <c r="K80" s="96">
        <v>1.000463E-2</v>
      </c>
      <c r="L80" s="96">
        <v>1.0133102E-2</v>
      </c>
      <c r="M80" s="96">
        <v>5.8788194000000002E-2</v>
      </c>
      <c r="N80" s="34">
        <v>360</v>
      </c>
      <c r="O80" s="31">
        <v>1</v>
      </c>
      <c r="P80" s="91">
        <f t="shared" si="1"/>
        <v>360</v>
      </c>
    </row>
    <row r="81" spans="1:16" x14ac:dyDescent="0.2">
      <c r="A81" s="94" t="s">
        <v>25</v>
      </c>
      <c r="B81" s="95">
        <v>59</v>
      </c>
      <c r="C81" s="95">
        <v>9</v>
      </c>
      <c r="D81" s="98" t="s">
        <v>554</v>
      </c>
      <c r="E81" s="98" t="s">
        <v>619</v>
      </c>
      <c r="F81" s="95">
        <v>6</v>
      </c>
      <c r="G81" s="96">
        <v>9.480324E-3</v>
      </c>
      <c r="H81" s="96">
        <v>9.6724540000000005E-3</v>
      </c>
      <c r="I81" s="96">
        <v>9.9664349999999992E-3</v>
      </c>
      <c r="J81" s="96">
        <v>1.0070602E-2</v>
      </c>
      <c r="K81" s="96">
        <v>1.0033564999999999E-2</v>
      </c>
      <c r="L81" s="96">
        <v>9.75E-3</v>
      </c>
      <c r="M81" s="96">
        <v>5.8973379999999999E-2</v>
      </c>
      <c r="N81" s="34">
        <v>350</v>
      </c>
      <c r="O81" s="31">
        <v>1</v>
      </c>
      <c r="P81" s="91">
        <f t="shared" si="1"/>
        <v>350</v>
      </c>
    </row>
    <row r="82" spans="1:16" x14ac:dyDescent="0.2">
      <c r="A82" s="94" t="s">
        <v>25</v>
      </c>
      <c r="B82" s="95">
        <v>8</v>
      </c>
      <c r="C82" s="95">
        <v>10</v>
      </c>
      <c r="D82" s="98" t="s">
        <v>555</v>
      </c>
      <c r="E82" s="98" t="s">
        <v>620</v>
      </c>
      <c r="F82" s="95">
        <v>6</v>
      </c>
      <c r="G82" s="96">
        <v>9.2962960000000008E-3</v>
      </c>
      <c r="H82" s="96">
        <v>9.5914350000000006E-3</v>
      </c>
      <c r="I82" s="96">
        <v>9.8738430000000002E-3</v>
      </c>
      <c r="J82" s="96">
        <v>9.9756940000000002E-3</v>
      </c>
      <c r="K82" s="96">
        <v>1.0230324000000001E-2</v>
      </c>
      <c r="L82" s="96">
        <v>1.0164352E-2</v>
      </c>
      <c r="M82" s="96">
        <v>5.9131943999999999E-2</v>
      </c>
      <c r="N82" s="34">
        <v>340</v>
      </c>
      <c r="O82" s="31">
        <v>1</v>
      </c>
      <c r="P82" s="91">
        <f t="shared" si="1"/>
        <v>340</v>
      </c>
    </row>
    <row r="83" spans="1:16" x14ac:dyDescent="0.2">
      <c r="A83" s="94" t="s">
        <v>25</v>
      </c>
      <c r="B83" s="95">
        <v>54</v>
      </c>
      <c r="C83" s="95">
        <v>11</v>
      </c>
      <c r="D83" s="91" t="s">
        <v>556</v>
      </c>
      <c r="E83" s="91" t="s">
        <v>472</v>
      </c>
      <c r="F83" s="95">
        <v>6</v>
      </c>
      <c r="G83" s="96">
        <v>9.3483799999999999E-3</v>
      </c>
      <c r="H83" s="96">
        <v>1.0098380000000001E-2</v>
      </c>
      <c r="I83" s="96">
        <v>1.0240740999999999E-2</v>
      </c>
      <c r="J83" s="96">
        <v>1.0393519E-2</v>
      </c>
      <c r="K83" s="96">
        <v>1.0453703999999999E-2</v>
      </c>
      <c r="L83" s="96">
        <v>9.9363430000000003E-3</v>
      </c>
      <c r="M83" s="96">
        <v>6.0471064999999997E-2</v>
      </c>
      <c r="N83" s="34">
        <v>330</v>
      </c>
      <c r="O83" s="31">
        <v>1</v>
      </c>
      <c r="P83" s="91">
        <f t="shared" si="1"/>
        <v>330</v>
      </c>
    </row>
    <row r="84" spans="1:16" x14ac:dyDescent="0.2">
      <c r="A84" s="94" t="s">
        <v>25</v>
      </c>
      <c r="B84" s="95">
        <v>50</v>
      </c>
      <c r="C84" s="95">
        <v>12</v>
      </c>
      <c r="D84" s="98" t="s">
        <v>557</v>
      </c>
      <c r="E84" s="98" t="s">
        <v>33</v>
      </c>
      <c r="F84" s="95">
        <v>6</v>
      </c>
      <c r="G84" s="96">
        <v>9.8032410000000007E-3</v>
      </c>
      <c r="H84" s="96">
        <v>1.0186343E-2</v>
      </c>
      <c r="I84" s="96">
        <v>1.0379630000000001E-2</v>
      </c>
      <c r="J84" s="96">
        <v>1.0230324000000001E-2</v>
      </c>
      <c r="K84" s="96">
        <v>1.0258102E-2</v>
      </c>
      <c r="L84" s="96">
        <v>1.0003471999999999E-2</v>
      </c>
      <c r="M84" s="96">
        <v>6.0861111000000002E-2</v>
      </c>
      <c r="N84" s="34">
        <v>320</v>
      </c>
      <c r="O84" s="31">
        <v>1</v>
      </c>
      <c r="P84" s="91">
        <f t="shared" si="1"/>
        <v>320</v>
      </c>
    </row>
    <row r="85" spans="1:16" x14ac:dyDescent="0.2">
      <c r="A85" s="94" t="s">
        <v>25</v>
      </c>
      <c r="B85" s="95">
        <v>11</v>
      </c>
      <c r="C85" s="95">
        <v>13</v>
      </c>
      <c r="D85" s="98" t="s">
        <v>322</v>
      </c>
      <c r="E85" s="98" t="s">
        <v>42</v>
      </c>
      <c r="F85" s="95">
        <v>6</v>
      </c>
      <c r="G85" s="96">
        <v>9.805556E-3</v>
      </c>
      <c r="H85" s="96">
        <v>1.0060184999999999E-2</v>
      </c>
      <c r="I85" s="96">
        <v>1.0346065E-2</v>
      </c>
      <c r="J85" s="96">
        <v>1.0355324000000001E-2</v>
      </c>
      <c r="K85" s="96">
        <v>1.0174769E-2</v>
      </c>
      <c r="L85" s="96">
        <v>1.0461806000000001E-2</v>
      </c>
      <c r="M85" s="96">
        <v>6.1203703999999998E-2</v>
      </c>
      <c r="N85" s="34">
        <v>310</v>
      </c>
      <c r="O85" s="31">
        <v>1</v>
      </c>
      <c r="P85" s="91">
        <f t="shared" si="1"/>
        <v>310</v>
      </c>
    </row>
    <row r="86" spans="1:16" x14ac:dyDescent="0.2">
      <c r="A86" s="94" t="s">
        <v>25</v>
      </c>
      <c r="B86" s="95">
        <v>6</v>
      </c>
      <c r="C86" s="95">
        <v>14</v>
      </c>
      <c r="D86" s="91" t="s">
        <v>558</v>
      </c>
      <c r="E86" s="91" t="s">
        <v>488</v>
      </c>
      <c r="F86" s="95">
        <v>6</v>
      </c>
      <c r="G86" s="96">
        <v>9.8657410000000008E-3</v>
      </c>
      <c r="H86" s="96">
        <v>1.0293981000000001E-2</v>
      </c>
      <c r="I86" s="96">
        <v>1.0135417000000001E-2</v>
      </c>
      <c r="J86" s="96">
        <v>1.0583333E-2</v>
      </c>
      <c r="K86" s="96">
        <v>1.033912E-2</v>
      </c>
      <c r="L86" s="96">
        <v>1.0792823999999999E-2</v>
      </c>
      <c r="M86" s="96">
        <v>6.2010416999999998E-2</v>
      </c>
      <c r="N86" s="34">
        <v>300</v>
      </c>
      <c r="O86" s="31">
        <v>1</v>
      </c>
      <c r="P86" s="91">
        <f t="shared" si="1"/>
        <v>300</v>
      </c>
    </row>
    <row r="87" spans="1:16" x14ac:dyDescent="0.2">
      <c r="A87" s="94" t="s">
        <v>25</v>
      </c>
      <c r="B87" s="95">
        <v>12</v>
      </c>
      <c r="C87" s="95">
        <v>15</v>
      </c>
      <c r="D87" s="91" t="s">
        <v>321</v>
      </c>
      <c r="E87" s="91" t="s">
        <v>83</v>
      </c>
      <c r="F87" s="95">
        <v>6</v>
      </c>
      <c r="G87" s="96">
        <v>9.756944E-3</v>
      </c>
      <c r="H87" s="96">
        <v>1.0369213E-2</v>
      </c>
      <c r="I87" s="96">
        <v>1.0718750000000001E-2</v>
      </c>
      <c r="J87" s="96">
        <v>1.0774306000000001E-2</v>
      </c>
      <c r="K87" s="96">
        <v>1.0553241E-2</v>
      </c>
      <c r="L87" s="96">
        <v>1.0741898E-2</v>
      </c>
      <c r="M87" s="96">
        <v>6.2914352000000007E-2</v>
      </c>
      <c r="N87" s="34">
        <v>290</v>
      </c>
      <c r="O87" s="31">
        <v>1</v>
      </c>
      <c r="P87" s="91">
        <f t="shared" si="1"/>
        <v>290</v>
      </c>
    </row>
    <row r="88" spans="1:16" x14ac:dyDescent="0.2">
      <c r="A88" s="94" t="s">
        <v>25</v>
      </c>
      <c r="B88" s="95">
        <v>9</v>
      </c>
      <c r="C88" s="95">
        <v>16</v>
      </c>
      <c r="D88" s="91" t="s">
        <v>559</v>
      </c>
      <c r="E88" s="91" t="s">
        <v>422</v>
      </c>
      <c r="F88" s="95">
        <v>6</v>
      </c>
      <c r="G88" s="96">
        <v>1.0180556E-2</v>
      </c>
      <c r="H88" s="96">
        <v>1.0496528E-2</v>
      </c>
      <c r="I88" s="96">
        <v>1.0471065E-2</v>
      </c>
      <c r="J88" s="96">
        <v>1.0789352E-2</v>
      </c>
      <c r="K88" s="96">
        <v>1.0513889E-2</v>
      </c>
      <c r="L88" s="96">
        <v>1.0606480999999999E-2</v>
      </c>
      <c r="M88" s="96">
        <v>6.3057870000000002E-2</v>
      </c>
      <c r="N88" s="34">
        <v>280</v>
      </c>
      <c r="O88" s="31">
        <v>1</v>
      </c>
      <c r="P88" s="91">
        <f t="shared" si="1"/>
        <v>280</v>
      </c>
    </row>
    <row r="89" spans="1:16" x14ac:dyDescent="0.2">
      <c r="A89" s="94" t="s">
        <v>25</v>
      </c>
      <c r="B89" s="95">
        <v>15</v>
      </c>
      <c r="C89" s="95">
        <v>17</v>
      </c>
      <c r="D89" s="91" t="s">
        <v>560</v>
      </c>
      <c r="E89" s="91" t="s">
        <v>423</v>
      </c>
      <c r="F89" s="95">
        <v>6</v>
      </c>
      <c r="G89" s="96">
        <v>1.0145833E-2</v>
      </c>
      <c r="H89" s="96">
        <v>1.046412E-2</v>
      </c>
      <c r="I89" s="96">
        <v>1.0527778E-2</v>
      </c>
      <c r="J89" s="96">
        <v>1.0784722E-2</v>
      </c>
      <c r="K89" s="96">
        <v>1.0892361E-2</v>
      </c>
      <c r="L89" s="96">
        <v>1.1336806E-2</v>
      </c>
      <c r="M89" s="96">
        <v>6.4151620000000006E-2</v>
      </c>
      <c r="N89" s="34">
        <v>270</v>
      </c>
      <c r="O89" s="31">
        <v>1</v>
      </c>
      <c r="P89" s="91">
        <f t="shared" si="1"/>
        <v>270</v>
      </c>
    </row>
    <row r="90" spans="1:16" x14ac:dyDescent="0.2">
      <c r="A90" s="94" t="s">
        <v>25</v>
      </c>
      <c r="B90" s="95">
        <v>53</v>
      </c>
      <c r="C90" s="95">
        <v>18</v>
      </c>
      <c r="D90" s="91" t="s">
        <v>561</v>
      </c>
      <c r="E90" s="91" t="s">
        <v>53</v>
      </c>
      <c r="F90" s="95">
        <v>5</v>
      </c>
      <c r="G90" s="96">
        <v>9.8113430000000001E-3</v>
      </c>
      <c r="H90" s="96">
        <v>9.8425930000000002E-3</v>
      </c>
      <c r="I90" s="96">
        <v>1.030787E-2</v>
      </c>
      <c r="J90" s="96">
        <v>1.0438657E-2</v>
      </c>
      <c r="K90" s="96">
        <v>1.0024306E-2</v>
      </c>
      <c r="L90" s="96"/>
      <c r="M90" s="96">
        <v>5.0424769000000001E-2</v>
      </c>
      <c r="N90" s="34">
        <v>260</v>
      </c>
      <c r="O90" s="31">
        <v>1</v>
      </c>
      <c r="P90" s="91">
        <f t="shared" si="1"/>
        <v>260</v>
      </c>
    </row>
    <row r="91" spans="1:16" x14ac:dyDescent="0.2">
      <c r="A91" s="94" t="s">
        <v>25</v>
      </c>
      <c r="B91" s="95">
        <v>51</v>
      </c>
      <c r="C91" s="95">
        <v>19</v>
      </c>
      <c r="D91" s="91" t="s">
        <v>562</v>
      </c>
      <c r="E91" s="91" t="s">
        <v>45</v>
      </c>
      <c r="F91" s="95">
        <v>5</v>
      </c>
      <c r="G91" s="96">
        <v>1.0153934999999999E-2</v>
      </c>
      <c r="H91" s="96">
        <v>1.0503472E-2</v>
      </c>
      <c r="I91" s="96">
        <v>1.0724536999999999E-2</v>
      </c>
      <c r="J91" s="96">
        <v>1.0876156999999999E-2</v>
      </c>
      <c r="K91" s="96">
        <v>1.1137731E-2</v>
      </c>
      <c r="L91" s="96"/>
      <c r="M91" s="96">
        <v>5.3395832999999997E-2</v>
      </c>
      <c r="N91" s="34">
        <v>250</v>
      </c>
      <c r="O91" s="31">
        <v>1</v>
      </c>
      <c r="P91" s="91">
        <f t="shared" si="1"/>
        <v>250</v>
      </c>
    </row>
    <row r="92" spans="1:16" x14ac:dyDescent="0.2">
      <c r="A92" s="94" t="s">
        <v>25</v>
      </c>
      <c r="B92" s="95">
        <v>13</v>
      </c>
      <c r="C92" s="95">
        <v>20</v>
      </c>
      <c r="D92" s="91" t="s">
        <v>563</v>
      </c>
      <c r="E92" s="91" t="s">
        <v>44</v>
      </c>
      <c r="F92" s="95">
        <v>5</v>
      </c>
      <c r="G92" s="96">
        <v>1.0483796E-2</v>
      </c>
      <c r="H92" s="96">
        <v>1.0962962999999999E-2</v>
      </c>
      <c r="I92" s="96">
        <v>1.1490741E-2</v>
      </c>
      <c r="J92" s="96">
        <v>1.1297454E-2</v>
      </c>
      <c r="K92" s="96">
        <v>1.1482638999999999E-2</v>
      </c>
      <c r="L92" s="96"/>
      <c r="M92" s="96">
        <v>5.5717593000000003E-2</v>
      </c>
      <c r="N92" s="34">
        <v>245</v>
      </c>
      <c r="O92" s="31">
        <v>1</v>
      </c>
      <c r="P92" s="91">
        <f t="shared" si="1"/>
        <v>245</v>
      </c>
    </row>
    <row r="93" spans="1:16" x14ac:dyDescent="0.2">
      <c r="A93" s="94" t="s">
        <v>25</v>
      </c>
      <c r="B93" s="95">
        <v>57</v>
      </c>
      <c r="C93" s="95">
        <v>21</v>
      </c>
      <c r="D93" s="91" t="s">
        <v>564</v>
      </c>
      <c r="E93" s="91" t="s">
        <v>421</v>
      </c>
      <c r="F93" s="95">
        <v>2</v>
      </c>
      <c r="G93" s="96">
        <v>8.5787039999999995E-3</v>
      </c>
      <c r="H93" s="96">
        <v>8.6111109999999994E-3</v>
      </c>
      <c r="I93" s="96"/>
      <c r="J93" s="96"/>
      <c r="K93" s="96"/>
      <c r="L93" s="96"/>
      <c r="M93" s="96">
        <v>1.7189815000000001E-2</v>
      </c>
      <c r="N93" s="34">
        <v>240</v>
      </c>
      <c r="O93" s="31">
        <v>1</v>
      </c>
      <c r="P93" s="91">
        <f t="shared" si="1"/>
        <v>240</v>
      </c>
    </row>
    <row r="94" spans="1:16" x14ac:dyDescent="0.2">
      <c r="A94" s="94" t="s">
        <v>25</v>
      </c>
      <c r="B94" s="95">
        <v>56</v>
      </c>
      <c r="C94" s="95">
        <v>22</v>
      </c>
      <c r="D94" s="91" t="s">
        <v>565</v>
      </c>
      <c r="E94" s="91" t="s">
        <v>425</v>
      </c>
      <c r="F94" s="95">
        <v>1</v>
      </c>
      <c r="G94" s="96">
        <v>9.8587959999999995E-3</v>
      </c>
      <c r="H94" s="96"/>
      <c r="I94" s="96"/>
      <c r="J94" s="96"/>
      <c r="K94" s="96"/>
      <c r="L94" s="96"/>
      <c r="M94" s="96">
        <v>9.8587959999999995E-3</v>
      </c>
      <c r="N94" s="73">
        <v>235</v>
      </c>
      <c r="O94" s="31">
        <v>1</v>
      </c>
      <c r="P94" s="91">
        <f t="shared" si="1"/>
        <v>235</v>
      </c>
    </row>
    <row r="95" spans="1:16" x14ac:dyDescent="0.2">
      <c r="A95" s="94"/>
      <c r="B95" s="95"/>
      <c r="C95" s="95"/>
      <c r="D95" s="91"/>
      <c r="E95" s="91" t="s">
        <v>386</v>
      </c>
      <c r="F95" s="95"/>
      <c r="G95" s="96"/>
      <c r="H95" s="96"/>
      <c r="I95" s="96"/>
      <c r="J95" s="96"/>
      <c r="K95" s="96"/>
      <c r="L95" s="96"/>
      <c r="M95" s="96"/>
      <c r="N95" s="74"/>
      <c r="O95" s="90"/>
      <c r="P95" s="91"/>
    </row>
    <row r="96" spans="1:16" x14ac:dyDescent="0.2">
      <c r="A96" s="94" t="s">
        <v>27</v>
      </c>
      <c r="B96" s="95">
        <v>416</v>
      </c>
      <c r="C96" s="95">
        <v>1</v>
      </c>
      <c r="D96" s="91" t="s">
        <v>329</v>
      </c>
      <c r="E96" s="91" t="s">
        <v>109</v>
      </c>
      <c r="F96" s="95">
        <v>5</v>
      </c>
      <c r="G96" s="96">
        <v>1.0006944E-2</v>
      </c>
      <c r="H96" s="96">
        <v>1.0231481000000001E-2</v>
      </c>
      <c r="I96" s="96">
        <v>1.0309028E-2</v>
      </c>
      <c r="J96" s="96">
        <v>1.0506944000000001E-2</v>
      </c>
      <c r="K96" s="96">
        <v>1.0173611000000001E-2</v>
      </c>
      <c r="L96" s="96"/>
      <c r="M96" s="96">
        <v>5.1228008999999998E-2</v>
      </c>
      <c r="N96" s="38">
        <v>500</v>
      </c>
      <c r="O96" s="12">
        <v>0.8</v>
      </c>
      <c r="P96" s="91">
        <f t="shared" si="1"/>
        <v>400</v>
      </c>
    </row>
    <row r="97" spans="1:16" x14ac:dyDescent="0.2">
      <c r="A97" s="94" t="s">
        <v>27</v>
      </c>
      <c r="B97" s="95">
        <v>411</v>
      </c>
      <c r="C97" s="95">
        <v>2</v>
      </c>
      <c r="D97" s="91" t="s">
        <v>204</v>
      </c>
      <c r="E97" s="91" t="s">
        <v>84</v>
      </c>
      <c r="F97" s="95">
        <v>5</v>
      </c>
      <c r="G97" s="96">
        <v>9.9594909999999991E-3</v>
      </c>
      <c r="H97" s="96">
        <v>1.0300926E-2</v>
      </c>
      <c r="I97" s="96">
        <v>1.0317130000000001E-2</v>
      </c>
      <c r="J97" s="96">
        <v>1.0456019E-2</v>
      </c>
      <c r="K97" s="96">
        <v>1.0230324000000001E-2</v>
      </c>
      <c r="L97" s="96"/>
      <c r="M97" s="96">
        <v>5.1263889E-2</v>
      </c>
      <c r="N97" s="34">
        <v>450</v>
      </c>
      <c r="O97" s="12">
        <v>0.8</v>
      </c>
      <c r="P97" s="91">
        <f t="shared" si="1"/>
        <v>360</v>
      </c>
    </row>
    <row r="98" spans="1:16" x14ac:dyDescent="0.2">
      <c r="A98" s="94" t="s">
        <v>27</v>
      </c>
      <c r="B98" s="95">
        <v>407</v>
      </c>
      <c r="C98" s="95">
        <v>3</v>
      </c>
      <c r="D98" s="91" t="s">
        <v>566</v>
      </c>
      <c r="E98" s="91" t="s">
        <v>427</v>
      </c>
      <c r="F98" s="95">
        <v>5</v>
      </c>
      <c r="G98" s="96">
        <v>1.0168981000000001E-2</v>
      </c>
      <c r="H98" s="96">
        <v>1.0084490999999999E-2</v>
      </c>
      <c r="I98" s="96">
        <v>1.0317130000000001E-2</v>
      </c>
      <c r="J98" s="96">
        <v>1.0451389E-2</v>
      </c>
      <c r="K98" s="96">
        <v>1.0252315E-2</v>
      </c>
      <c r="L98" s="96"/>
      <c r="M98" s="96">
        <v>5.1274305999999999E-2</v>
      </c>
      <c r="N98" s="34">
        <v>420</v>
      </c>
      <c r="O98" s="12">
        <v>0.8</v>
      </c>
      <c r="P98" s="91">
        <f t="shared" si="1"/>
        <v>336</v>
      </c>
    </row>
    <row r="99" spans="1:16" x14ac:dyDescent="0.2">
      <c r="A99" s="94" t="s">
        <v>27</v>
      </c>
      <c r="B99" s="95">
        <v>420</v>
      </c>
      <c r="C99" s="95">
        <v>4</v>
      </c>
      <c r="D99" s="91" t="s">
        <v>203</v>
      </c>
      <c r="E99" s="91" t="s">
        <v>430</v>
      </c>
      <c r="F99" s="95">
        <v>5</v>
      </c>
      <c r="G99" s="96">
        <v>1.0483796E-2</v>
      </c>
      <c r="H99" s="96">
        <v>1.0363426E-2</v>
      </c>
      <c r="I99" s="96">
        <v>1.0225694E-2</v>
      </c>
      <c r="J99" s="96">
        <v>1.0289352E-2</v>
      </c>
      <c r="K99" s="96">
        <v>1.0067130000000001E-2</v>
      </c>
      <c r="L99" s="96"/>
      <c r="M99" s="96">
        <v>5.1429398000000001E-2</v>
      </c>
      <c r="N99" s="34">
        <v>400</v>
      </c>
      <c r="O99" s="12">
        <v>0.8</v>
      </c>
      <c r="P99" s="91">
        <f t="shared" si="1"/>
        <v>320</v>
      </c>
    </row>
    <row r="100" spans="1:16" x14ac:dyDescent="0.2">
      <c r="A100" s="94" t="s">
        <v>27</v>
      </c>
      <c r="B100" s="95">
        <v>410</v>
      </c>
      <c r="C100" s="95">
        <v>5</v>
      </c>
      <c r="D100" s="91" t="s">
        <v>567</v>
      </c>
      <c r="E100" s="91" t="s">
        <v>48</v>
      </c>
      <c r="F100" s="95">
        <v>5</v>
      </c>
      <c r="G100" s="96">
        <v>9.9861110000000006E-3</v>
      </c>
      <c r="H100" s="96">
        <v>1.0252315E-2</v>
      </c>
      <c r="I100" s="96">
        <v>1.0381944000000001E-2</v>
      </c>
      <c r="J100" s="96">
        <v>1.0454860999999999E-2</v>
      </c>
      <c r="K100" s="96">
        <v>1.0530093000000001E-2</v>
      </c>
      <c r="L100" s="96"/>
      <c r="M100" s="96">
        <v>5.1605324000000001E-2</v>
      </c>
      <c r="N100" s="34">
        <v>390</v>
      </c>
      <c r="O100" s="12">
        <v>0.8</v>
      </c>
      <c r="P100" s="91">
        <f t="shared" si="1"/>
        <v>312</v>
      </c>
    </row>
    <row r="101" spans="1:16" x14ac:dyDescent="0.2">
      <c r="A101" s="94" t="s">
        <v>27</v>
      </c>
      <c r="B101" s="95">
        <v>450</v>
      </c>
      <c r="C101" s="95">
        <v>6</v>
      </c>
      <c r="D101" s="91" t="s">
        <v>568</v>
      </c>
      <c r="E101" s="91" t="s">
        <v>621</v>
      </c>
      <c r="F101" s="95">
        <v>5</v>
      </c>
      <c r="G101" s="96">
        <v>1.01875E-2</v>
      </c>
      <c r="H101" s="96">
        <v>1.0179397999999999E-2</v>
      </c>
      <c r="I101" s="96">
        <v>1.0548610999999999E-2</v>
      </c>
      <c r="J101" s="96">
        <v>1.0643519000000001E-2</v>
      </c>
      <c r="K101" s="96">
        <v>1.0603009E-2</v>
      </c>
      <c r="L101" s="96"/>
      <c r="M101" s="96">
        <v>5.2162037000000001E-2</v>
      </c>
      <c r="N101" s="34">
        <v>380</v>
      </c>
      <c r="O101" s="12">
        <v>0.8</v>
      </c>
      <c r="P101" s="91">
        <f t="shared" si="1"/>
        <v>304</v>
      </c>
    </row>
    <row r="102" spans="1:16" x14ac:dyDescent="0.2">
      <c r="A102" s="94" t="s">
        <v>27</v>
      </c>
      <c r="B102" s="95">
        <v>452</v>
      </c>
      <c r="C102" s="95">
        <v>7</v>
      </c>
      <c r="D102" s="91" t="s">
        <v>569</v>
      </c>
      <c r="E102" s="91" t="s">
        <v>474</v>
      </c>
      <c r="F102" s="95">
        <v>5</v>
      </c>
      <c r="G102" s="96">
        <v>1.0368056E-2</v>
      </c>
      <c r="H102" s="96">
        <v>1.0472222E-2</v>
      </c>
      <c r="I102" s="96">
        <v>1.0835648E-2</v>
      </c>
      <c r="J102" s="96">
        <v>1.0771991E-2</v>
      </c>
      <c r="K102" s="96">
        <v>1.0166667000000001E-2</v>
      </c>
      <c r="L102" s="96"/>
      <c r="M102" s="96">
        <v>5.2614582999999999E-2</v>
      </c>
      <c r="N102" s="34">
        <v>370</v>
      </c>
      <c r="O102" s="12">
        <v>0.8</v>
      </c>
      <c r="P102" s="91">
        <f t="shared" si="1"/>
        <v>296</v>
      </c>
    </row>
    <row r="103" spans="1:16" x14ac:dyDescent="0.2">
      <c r="A103" s="94" t="s">
        <v>27</v>
      </c>
      <c r="B103" s="95">
        <v>409</v>
      </c>
      <c r="C103" s="95">
        <v>8</v>
      </c>
      <c r="D103" s="91" t="s">
        <v>570</v>
      </c>
      <c r="E103" s="91" t="s">
        <v>622</v>
      </c>
      <c r="F103" s="95">
        <v>5</v>
      </c>
      <c r="G103" s="96">
        <v>1.0666666999999999E-2</v>
      </c>
      <c r="H103" s="96">
        <v>1.0513889E-2</v>
      </c>
      <c r="I103" s="96">
        <v>1.0803241E-2</v>
      </c>
      <c r="J103" s="96">
        <v>1.1043981E-2</v>
      </c>
      <c r="K103" s="96">
        <v>1.0918980999999999E-2</v>
      </c>
      <c r="L103" s="96"/>
      <c r="M103" s="96">
        <v>5.3946758999999997E-2</v>
      </c>
      <c r="N103" s="34">
        <v>360</v>
      </c>
      <c r="O103" s="12">
        <v>0.8</v>
      </c>
      <c r="P103" s="91">
        <f t="shared" si="1"/>
        <v>288</v>
      </c>
    </row>
    <row r="104" spans="1:16" x14ac:dyDescent="0.2">
      <c r="A104" s="94" t="s">
        <v>27</v>
      </c>
      <c r="B104" s="95">
        <v>415</v>
      </c>
      <c r="C104" s="95">
        <v>9</v>
      </c>
      <c r="D104" s="91" t="s">
        <v>337</v>
      </c>
      <c r="E104" s="91" t="s">
        <v>77</v>
      </c>
      <c r="F104" s="95">
        <v>5</v>
      </c>
      <c r="G104" s="96">
        <v>1.0702546E-2</v>
      </c>
      <c r="H104" s="96">
        <v>1.0753472E-2</v>
      </c>
      <c r="I104" s="96">
        <v>1.1126156999999999E-2</v>
      </c>
      <c r="J104" s="96">
        <v>1.0944443999999999E-2</v>
      </c>
      <c r="K104" s="96">
        <v>1.0611110999999999E-2</v>
      </c>
      <c r="L104" s="96"/>
      <c r="M104" s="96">
        <v>5.4137731000000001E-2</v>
      </c>
      <c r="N104" s="34">
        <v>350</v>
      </c>
      <c r="O104" s="12">
        <v>0.8</v>
      </c>
      <c r="P104" s="91">
        <f t="shared" si="1"/>
        <v>280</v>
      </c>
    </row>
    <row r="105" spans="1:16" x14ac:dyDescent="0.2">
      <c r="A105" s="94" t="s">
        <v>27</v>
      </c>
      <c r="B105" s="95">
        <v>414</v>
      </c>
      <c r="C105" s="95">
        <v>10</v>
      </c>
      <c r="D105" s="91" t="s">
        <v>571</v>
      </c>
      <c r="E105" s="91" t="s">
        <v>623</v>
      </c>
      <c r="F105" s="95">
        <v>5</v>
      </c>
      <c r="G105" s="96">
        <v>1.0531250000000001E-2</v>
      </c>
      <c r="H105" s="96">
        <v>1.0354166999999999E-2</v>
      </c>
      <c r="I105" s="96">
        <v>1.0810185E-2</v>
      </c>
      <c r="J105" s="96">
        <v>1.1496528000000001E-2</v>
      </c>
      <c r="K105" s="96">
        <v>1.1135417E-2</v>
      </c>
      <c r="L105" s="96"/>
      <c r="M105" s="96">
        <v>5.4327545999999997E-2</v>
      </c>
      <c r="N105" s="34">
        <v>340</v>
      </c>
      <c r="O105" s="12">
        <v>0.8</v>
      </c>
      <c r="P105" s="91">
        <f t="shared" si="1"/>
        <v>272</v>
      </c>
    </row>
    <row r="106" spans="1:16" x14ac:dyDescent="0.2">
      <c r="A106" s="94" t="s">
        <v>27</v>
      </c>
      <c r="B106" s="95">
        <v>419</v>
      </c>
      <c r="C106" s="95">
        <v>11</v>
      </c>
      <c r="D106" s="91" t="s">
        <v>572</v>
      </c>
      <c r="E106" s="91" t="s">
        <v>624</v>
      </c>
      <c r="F106" s="95">
        <v>5</v>
      </c>
      <c r="G106" s="96">
        <v>1.1332175999999999E-2</v>
      </c>
      <c r="H106" s="96">
        <v>1.1114583000000001E-2</v>
      </c>
      <c r="I106" s="96">
        <v>1.1092593E-2</v>
      </c>
      <c r="J106" s="96">
        <v>1.1453704E-2</v>
      </c>
      <c r="K106" s="96">
        <v>1.2012731E-2</v>
      </c>
      <c r="L106" s="96"/>
      <c r="M106" s="96">
        <v>5.7005787000000002E-2</v>
      </c>
      <c r="N106" s="34">
        <v>330</v>
      </c>
      <c r="O106" s="12">
        <v>0.8</v>
      </c>
      <c r="P106" s="91">
        <f t="shared" si="1"/>
        <v>264</v>
      </c>
    </row>
    <row r="107" spans="1:16" x14ac:dyDescent="0.2">
      <c r="A107" s="94" t="s">
        <v>27</v>
      </c>
      <c r="B107" s="95">
        <v>412</v>
      </c>
      <c r="C107" s="95">
        <v>12</v>
      </c>
      <c r="D107" s="91" t="s">
        <v>573</v>
      </c>
      <c r="E107" s="91" t="s">
        <v>87</v>
      </c>
      <c r="F107" s="95">
        <v>5</v>
      </c>
      <c r="G107" s="96">
        <v>1.0531250000000001E-2</v>
      </c>
      <c r="H107" s="96">
        <v>1.1158565E-2</v>
      </c>
      <c r="I107" s="96">
        <v>1.1778935000000001E-2</v>
      </c>
      <c r="J107" s="96">
        <v>1.1873843E-2</v>
      </c>
      <c r="K107" s="96">
        <v>1.2178240999999999E-2</v>
      </c>
      <c r="L107" s="96"/>
      <c r="M107" s="96">
        <v>5.7520833E-2</v>
      </c>
      <c r="N107" s="34">
        <v>320</v>
      </c>
      <c r="O107" s="12">
        <v>0.8</v>
      </c>
      <c r="P107" s="91">
        <f t="shared" si="1"/>
        <v>256</v>
      </c>
    </row>
    <row r="108" spans="1:16" x14ac:dyDescent="0.2">
      <c r="A108" s="94" t="s">
        <v>27</v>
      </c>
      <c r="B108" s="95">
        <v>418</v>
      </c>
      <c r="C108" s="95">
        <v>13</v>
      </c>
      <c r="D108" s="91" t="s">
        <v>574</v>
      </c>
      <c r="E108" s="91" t="s">
        <v>475</v>
      </c>
      <c r="F108" s="95">
        <v>5</v>
      </c>
      <c r="G108" s="96">
        <v>1.1652778000000001E-2</v>
      </c>
      <c r="H108" s="96">
        <v>1.1717593E-2</v>
      </c>
      <c r="I108" s="96">
        <v>1.2096065E-2</v>
      </c>
      <c r="J108" s="96">
        <v>1.2243056E-2</v>
      </c>
      <c r="K108" s="96">
        <v>1.3230324E-2</v>
      </c>
      <c r="L108" s="96"/>
      <c r="M108" s="96">
        <v>6.0939815000000001E-2</v>
      </c>
      <c r="N108" s="34">
        <v>310</v>
      </c>
      <c r="O108" s="12">
        <v>0.8</v>
      </c>
      <c r="P108" s="91">
        <f t="shared" si="1"/>
        <v>248</v>
      </c>
    </row>
    <row r="109" spans="1:16" x14ac:dyDescent="0.2">
      <c r="A109" s="94" t="s">
        <v>27</v>
      </c>
      <c r="B109" s="95">
        <v>417</v>
      </c>
      <c r="C109" s="95">
        <v>14</v>
      </c>
      <c r="D109" s="91" t="s">
        <v>575</v>
      </c>
      <c r="E109" s="91" t="s">
        <v>625</v>
      </c>
      <c r="F109" s="95">
        <v>5</v>
      </c>
      <c r="G109" s="96">
        <v>1.141088E-2</v>
      </c>
      <c r="H109" s="96">
        <v>1.215162E-2</v>
      </c>
      <c r="I109" s="96">
        <v>1.3064815E-2</v>
      </c>
      <c r="J109" s="96">
        <v>1.3238425999999999E-2</v>
      </c>
      <c r="K109" s="96">
        <v>1.3623843E-2</v>
      </c>
      <c r="L109" s="96"/>
      <c r="M109" s="96">
        <v>6.3489583000000002E-2</v>
      </c>
      <c r="N109" s="73">
        <v>300</v>
      </c>
      <c r="O109" s="12">
        <v>0.8</v>
      </c>
      <c r="P109" s="91">
        <f t="shared" si="1"/>
        <v>240</v>
      </c>
    </row>
    <row r="110" spans="1:16" x14ac:dyDescent="0.2">
      <c r="A110" s="94"/>
      <c r="B110" s="95"/>
      <c r="C110" s="95"/>
      <c r="D110" s="91"/>
      <c r="E110" s="91" t="s">
        <v>386</v>
      </c>
      <c r="F110" s="95"/>
      <c r="G110" s="96"/>
      <c r="H110" s="96"/>
      <c r="I110" s="96"/>
      <c r="J110" s="96"/>
      <c r="K110" s="96"/>
      <c r="L110" s="96"/>
      <c r="M110" s="96"/>
      <c r="N110" s="74"/>
      <c r="O110" s="90"/>
      <c r="P110" s="91"/>
    </row>
    <row r="111" spans="1:16" x14ac:dyDescent="0.2">
      <c r="A111" s="94" t="s">
        <v>28</v>
      </c>
      <c r="B111" s="95">
        <v>719</v>
      </c>
      <c r="C111" s="95">
        <v>1</v>
      </c>
      <c r="D111" s="91" t="s">
        <v>343</v>
      </c>
      <c r="E111" s="91" t="s">
        <v>436</v>
      </c>
      <c r="F111" s="95">
        <v>4</v>
      </c>
      <c r="G111" s="96">
        <v>1.0709491E-2</v>
      </c>
      <c r="H111" s="96">
        <v>1.0648148E-2</v>
      </c>
      <c r="I111" s="96">
        <v>1.0888889000000001E-2</v>
      </c>
      <c r="J111" s="96">
        <v>1.0679398E-2</v>
      </c>
      <c r="K111" s="96"/>
      <c r="L111" s="96"/>
      <c r="M111" s="96">
        <v>4.2925926000000003E-2</v>
      </c>
      <c r="N111" s="38">
        <v>500</v>
      </c>
      <c r="O111" s="18">
        <v>0.7</v>
      </c>
      <c r="P111" s="91">
        <f t="shared" si="1"/>
        <v>350</v>
      </c>
    </row>
    <row r="112" spans="1:16" x14ac:dyDescent="0.2">
      <c r="A112" s="94" t="s">
        <v>28</v>
      </c>
      <c r="B112" s="95">
        <v>724</v>
      </c>
      <c r="C112" s="95">
        <v>2</v>
      </c>
      <c r="D112" s="91" t="s">
        <v>576</v>
      </c>
      <c r="E112" s="91" t="s">
        <v>626</v>
      </c>
      <c r="F112" s="95">
        <v>4</v>
      </c>
      <c r="G112" s="96">
        <v>1.0732639E-2</v>
      </c>
      <c r="H112" s="96">
        <v>1.0451389E-2</v>
      </c>
      <c r="I112" s="96">
        <v>1.1052083000000001E-2</v>
      </c>
      <c r="J112" s="96">
        <v>1.1230324E-2</v>
      </c>
      <c r="K112" s="96"/>
      <c r="L112" s="96"/>
      <c r="M112" s="96">
        <v>4.3466434999999998E-2</v>
      </c>
      <c r="N112" s="34">
        <v>450</v>
      </c>
      <c r="O112" s="18">
        <v>0.7</v>
      </c>
      <c r="P112" s="91">
        <f t="shared" si="1"/>
        <v>315</v>
      </c>
    </row>
    <row r="113" spans="1:16" x14ac:dyDescent="0.2">
      <c r="A113" s="94" t="s">
        <v>28</v>
      </c>
      <c r="B113" s="95">
        <v>728</v>
      </c>
      <c r="C113" s="95">
        <v>3</v>
      </c>
      <c r="D113" s="91" t="s">
        <v>577</v>
      </c>
      <c r="E113" s="91" t="s">
        <v>627</v>
      </c>
      <c r="F113" s="95">
        <v>4</v>
      </c>
      <c r="G113" s="96">
        <v>1.0717592999999999E-2</v>
      </c>
      <c r="H113" s="96">
        <v>1.109838E-2</v>
      </c>
      <c r="I113" s="96">
        <v>1.1046296000000001E-2</v>
      </c>
      <c r="J113" s="96">
        <v>1.0747685E-2</v>
      </c>
      <c r="K113" s="96"/>
      <c r="L113" s="96"/>
      <c r="M113" s="96">
        <v>4.3609953999999999E-2</v>
      </c>
      <c r="N113" s="34">
        <v>420</v>
      </c>
      <c r="O113" s="18">
        <v>0.7</v>
      </c>
      <c r="P113" s="91">
        <f t="shared" si="1"/>
        <v>294</v>
      </c>
    </row>
    <row r="114" spans="1:16" x14ac:dyDescent="0.2">
      <c r="A114" s="94" t="s">
        <v>28</v>
      </c>
      <c r="B114" s="95">
        <v>712</v>
      </c>
      <c r="C114" s="95">
        <v>4</v>
      </c>
      <c r="D114" s="91" t="s">
        <v>578</v>
      </c>
      <c r="E114" s="91" t="s">
        <v>628</v>
      </c>
      <c r="F114" s="95">
        <v>4</v>
      </c>
      <c r="G114" s="96">
        <v>1.0849536999999999E-2</v>
      </c>
      <c r="H114" s="96">
        <v>1.0743056000000001E-2</v>
      </c>
      <c r="I114" s="96">
        <v>1.1258102000000001E-2</v>
      </c>
      <c r="J114" s="96">
        <v>1.0832176000000001E-2</v>
      </c>
      <c r="K114" s="96"/>
      <c r="L114" s="96"/>
      <c r="M114" s="96">
        <v>4.3682869999999999E-2</v>
      </c>
      <c r="N114" s="34">
        <v>400</v>
      </c>
      <c r="O114" s="18">
        <v>0.7</v>
      </c>
      <c r="P114" s="91">
        <f t="shared" si="1"/>
        <v>280</v>
      </c>
    </row>
    <row r="115" spans="1:16" x14ac:dyDescent="0.2">
      <c r="A115" s="94" t="s">
        <v>28</v>
      </c>
      <c r="B115" s="95">
        <v>730</v>
      </c>
      <c r="C115" s="95">
        <v>5</v>
      </c>
      <c r="D115" s="91" t="s">
        <v>579</v>
      </c>
      <c r="E115" s="91" t="s">
        <v>55</v>
      </c>
      <c r="F115" s="95">
        <v>4</v>
      </c>
      <c r="G115" s="96">
        <v>1.1247685E-2</v>
      </c>
      <c r="H115" s="96">
        <v>1.0934028E-2</v>
      </c>
      <c r="I115" s="96">
        <v>1.0909722E-2</v>
      </c>
      <c r="J115" s="96">
        <v>1.1075231E-2</v>
      </c>
      <c r="K115" s="96"/>
      <c r="L115" s="96"/>
      <c r="M115" s="96">
        <v>4.4166667E-2</v>
      </c>
      <c r="N115" s="34">
        <v>390</v>
      </c>
      <c r="O115" s="18">
        <v>0.7</v>
      </c>
      <c r="P115" s="91">
        <f t="shared" si="1"/>
        <v>273</v>
      </c>
    </row>
    <row r="116" spans="1:16" x14ac:dyDescent="0.2">
      <c r="A116" s="94" t="s">
        <v>28</v>
      </c>
      <c r="B116" s="95">
        <v>727</v>
      </c>
      <c r="C116" s="95">
        <v>6</v>
      </c>
      <c r="D116" s="91" t="s">
        <v>580</v>
      </c>
      <c r="E116" s="91" t="s">
        <v>629</v>
      </c>
      <c r="F116" s="95">
        <v>4</v>
      </c>
      <c r="G116" s="96">
        <v>1.0872685E-2</v>
      </c>
      <c r="H116" s="96">
        <v>1.1130787E-2</v>
      </c>
      <c r="I116" s="96">
        <v>1.1423611E-2</v>
      </c>
      <c r="J116" s="96">
        <v>1.1146991E-2</v>
      </c>
      <c r="K116" s="96"/>
      <c r="L116" s="96"/>
      <c r="M116" s="96">
        <v>4.4574073999999998E-2</v>
      </c>
      <c r="N116" s="34">
        <v>380</v>
      </c>
      <c r="O116" s="18">
        <v>0.7</v>
      </c>
      <c r="P116" s="91">
        <f t="shared" si="1"/>
        <v>266</v>
      </c>
    </row>
    <row r="117" spans="1:16" x14ac:dyDescent="0.2">
      <c r="A117" s="94" t="s">
        <v>28</v>
      </c>
      <c r="B117" s="95">
        <v>717</v>
      </c>
      <c r="C117" s="95">
        <v>7</v>
      </c>
      <c r="D117" s="91" t="s">
        <v>347</v>
      </c>
      <c r="E117" s="91" t="s">
        <v>86</v>
      </c>
      <c r="F117" s="95">
        <v>4</v>
      </c>
      <c r="G117" s="96">
        <v>1.0848379999999999E-2</v>
      </c>
      <c r="H117" s="96">
        <v>1.1326388999999999E-2</v>
      </c>
      <c r="I117" s="96">
        <v>1.1074074E-2</v>
      </c>
      <c r="J117" s="96">
        <v>1.149537E-2</v>
      </c>
      <c r="K117" s="96"/>
      <c r="L117" s="96"/>
      <c r="M117" s="96">
        <v>4.4744212999999998E-2</v>
      </c>
      <c r="N117" s="34">
        <v>370</v>
      </c>
      <c r="O117" s="18">
        <v>0.7</v>
      </c>
      <c r="P117" s="91">
        <f t="shared" si="1"/>
        <v>259</v>
      </c>
    </row>
    <row r="118" spans="1:16" x14ac:dyDescent="0.2">
      <c r="A118" s="94" t="s">
        <v>28</v>
      </c>
      <c r="B118" s="95">
        <v>713</v>
      </c>
      <c r="C118" s="95">
        <v>8</v>
      </c>
      <c r="D118" s="91" t="s">
        <v>581</v>
      </c>
      <c r="E118" s="91" t="s">
        <v>630</v>
      </c>
      <c r="F118" s="95">
        <v>4</v>
      </c>
      <c r="G118" s="96">
        <v>1.0892361E-2</v>
      </c>
      <c r="H118" s="96">
        <v>1.103588E-2</v>
      </c>
      <c r="I118" s="96">
        <v>1.1475694E-2</v>
      </c>
      <c r="J118" s="96">
        <v>1.1481481E-2</v>
      </c>
      <c r="K118" s="96"/>
      <c r="L118" s="96"/>
      <c r="M118" s="96">
        <v>4.4885416999999997E-2</v>
      </c>
      <c r="N118" s="34">
        <v>360</v>
      </c>
      <c r="O118" s="18">
        <v>0.7</v>
      </c>
      <c r="P118" s="91">
        <f t="shared" si="1"/>
        <v>251.99999999999997</v>
      </c>
    </row>
    <row r="119" spans="1:16" x14ac:dyDescent="0.2">
      <c r="A119" s="94" t="s">
        <v>28</v>
      </c>
      <c r="B119" s="95">
        <v>726</v>
      </c>
      <c r="C119" s="95">
        <v>9</v>
      </c>
      <c r="D119" s="91" t="s">
        <v>582</v>
      </c>
      <c r="E119" s="91" t="s">
        <v>89</v>
      </c>
      <c r="F119" s="95">
        <v>4</v>
      </c>
      <c r="G119" s="96">
        <v>1.0843749999999999E-2</v>
      </c>
      <c r="H119" s="96">
        <v>1.1253472E-2</v>
      </c>
      <c r="I119" s="96">
        <v>1.159838E-2</v>
      </c>
      <c r="J119" s="96">
        <v>1.1956019E-2</v>
      </c>
      <c r="K119" s="96"/>
      <c r="L119" s="96"/>
      <c r="M119" s="96">
        <v>4.5651619999999997E-2</v>
      </c>
      <c r="N119" s="34">
        <v>350</v>
      </c>
      <c r="O119" s="18">
        <v>0.7</v>
      </c>
      <c r="P119" s="91">
        <f t="shared" si="1"/>
        <v>244.99999999999997</v>
      </c>
    </row>
    <row r="120" spans="1:16" x14ac:dyDescent="0.2">
      <c r="A120" s="94" t="s">
        <v>28</v>
      </c>
      <c r="B120" s="95">
        <v>722</v>
      </c>
      <c r="C120" s="95">
        <v>10</v>
      </c>
      <c r="D120" s="91" t="s">
        <v>583</v>
      </c>
      <c r="E120" s="91" t="s">
        <v>631</v>
      </c>
      <c r="F120" s="95">
        <v>4</v>
      </c>
      <c r="G120" s="96">
        <v>1.0923611E-2</v>
      </c>
      <c r="H120" s="96">
        <v>1.1394675999999999E-2</v>
      </c>
      <c r="I120" s="96">
        <v>1.1611111E-2</v>
      </c>
      <c r="J120" s="96">
        <v>1.1878471999999999E-2</v>
      </c>
      <c r="K120" s="96"/>
      <c r="L120" s="96"/>
      <c r="M120" s="96">
        <v>4.5807870000000001E-2</v>
      </c>
      <c r="N120" s="34">
        <v>340</v>
      </c>
      <c r="O120" s="18">
        <v>0.7</v>
      </c>
      <c r="P120" s="91">
        <f t="shared" si="1"/>
        <v>237.99999999999997</v>
      </c>
    </row>
    <row r="121" spans="1:16" x14ac:dyDescent="0.2">
      <c r="A121" s="94" t="s">
        <v>28</v>
      </c>
      <c r="B121" s="95">
        <v>721</v>
      </c>
      <c r="C121" s="95">
        <v>11</v>
      </c>
      <c r="D121" s="91" t="s">
        <v>584</v>
      </c>
      <c r="E121" s="91" t="s">
        <v>221</v>
      </c>
      <c r="F121" s="95">
        <v>4</v>
      </c>
      <c r="G121" s="96">
        <v>1.0724536999999999E-2</v>
      </c>
      <c r="H121" s="96">
        <v>1.1434028000000001E-2</v>
      </c>
      <c r="I121" s="96">
        <v>1.1878471999999999E-2</v>
      </c>
      <c r="J121" s="96">
        <v>1.1981481E-2</v>
      </c>
      <c r="K121" s="96"/>
      <c r="L121" s="96"/>
      <c r="M121" s="96">
        <v>4.6018519000000001E-2</v>
      </c>
      <c r="N121" s="34">
        <v>330</v>
      </c>
      <c r="O121" s="18">
        <v>0.7</v>
      </c>
      <c r="P121" s="91">
        <f t="shared" si="1"/>
        <v>230.99999999999997</v>
      </c>
    </row>
    <row r="122" spans="1:16" x14ac:dyDescent="0.2">
      <c r="A122" s="94" t="s">
        <v>28</v>
      </c>
      <c r="B122" s="95">
        <v>715</v>
      </c>
      <c r="C122" s="95">
        <v>12</v>
      </c>
      <c r="D122" s="91" t="s">
        <v>585</v>
      </c>
      <c r="E122" s="91" t="s">
        <v>632</v>
      </c>
      <c r="F122" s="95">
        <v>4</v>
      </c>
      <c r="G122" s="96">
        <v>1.1114583000000001E-2</v>
      </c>
      <c r="H122" s="96">
        <v>1.1766204000000001E-2</v>
      </c>
      <c r="I122" s="96">
        <v>1.1746527999999999E-2</v>
      </c>
      <c r="J122" s="96">
        <v>1.1543981E-2</v>
      </c>
      <c r="K122" s="96"/>
      <c r="L122" s="96"/>
      <c r="M122" s="96">
        <v>4.6171296000000001E-2</v>
      </c>
      <c r="N122" s="34">
        <v>320</v>
      </c>
      <c r="O122" s="18">
        <v>0.7</v>
      </c>
      <c r="P122" s="91">
        <f t="shared" si="1"/>
        <v>224</v>
      </c>
    </row>
    <row r="123" spans="1:16" x14ac:dyDescent="0.2">
      <c r="A123" s="94" t="s">
        <v>28</v>
      </c>
      <c r="B123" s="95">
        <v>751</v>
      </c>
      <c r="C123" s="95">
        <v>13</v>
      </c>
      <c r="D123" s="91" t="s">
        <v>586</v>
      </c>
      <c r="E123" s="91" t="s">
        <v>633</v>
      </c>
      <c r="F123" s="95">
        <v>4</v>
      </c>
      <c r="G123" s="96">
        <v>1.1240741E-2</v>
      </c>
      <c r="H123" s="96">
        <v>1.1666667E-2</v>
      </c>
      <c r="I123" s="96">
        <v>1.1744213E-2</v>
      </c>
      <c r="J123" s="96">
        <v>1.1672454000000001E-2</v>
      </c>
      <c r="K123" s="96"/>
      <c r="L123" s="96"/>
      <c r="M123" s="96">
        <v>4.6324074E-2</v>
      </c>
      <c r="N123" s="34">
        <v>310</v>
      </c>
      <c r="O123" s="18">
        <v>0.7</v>
      </c>
      <c r="P123" s="91">
        <f t="shared" si="1"/>
        <v>217</v>
      </c>
    </row>
    <row r="124" spans="1:16" x14ac:dyDescent="0.2">
      <c r="A124" s="94" t="s">
        <v>28</v>
      </c>
      <c r="B124" s="95">
        <v>711</v>
      </c>
      <c r="C124" s="95">
        <v>14</v>
      </c>
      <c r="D124" s="91" t="s">
        <v>350</v>
      </c>
      <c r="E124" s="91" t="s">
        <v>480</v>
      </c>
      <c r="F124" s="95">
        <v>4</v>
      </c>
      <c r="G124" s="96">
        <v>1.1248843E-2</v>
      </c>
      <c r="H124" s="96">
        <v>1.1663194E-2</v>
      </c>
      <c r="I124" s="96">
        <v>1.1871527999999999E-2</v>
      </c>
      <c r="J124" s="96">
        <v>1.1738426E-2</v>
      </c>
      <c r="K124" s="96"/>
      <c r="L124" s="96"/>
      <c r="M124" s="96">
        <v>4.6521990999999999E-2</v>
      </c>
      <c r="N124" s="34">
        <v>300</v>
      </c>
      <c r="O124" s="18">
        <v>0.7</v>
      </c>
      <c r="P124" s="91">
        <f t="shared" si="1"/>
        <v>210</v>
      </c>
    </row>
    <row r="125" spans="1:16" x14ac:dyDescent="0.2">
      <c r="A125" s="94" t="s">
        <v>28</v>
      </c>
      <c r="B125" s="95">
        <v>716</v>
      </c>
      <c r="C125" s="95">
        <v>15</v>
      </c>
      <c r="D125" s="91" t="s">
        <v>587</v>
      </c>
      <c r="E125" s="91" t="s">
        <v>110</v>
      </c>
      <c r="F125" s="95">
        <v>4</v>
      </c>
      <c r="G125" s="96">
        <v>1.153588E-2</v>
      </c>
      <c r="H125" s="96">
        <v>1.2017361000000001E-2</v>
      </c>
      <c r="I125" s="96">
        <v>1.1982639E-2</v>
      </c>
      <c r="J125" s="96">
        <v>1.1452545999999999E-2</v>
      </c>
      <c r="K125" s="96"/>
      <c r="L125" s="96"/>
      <c r="M125" s="96">
        <v>4.6988426E-2</v>
      </c>
      <c r="N125" s="34">
        <v>290</v>
      </c>
      <c r="O125" s="18">
        <v>0.7</v>
      </c>
      <c r="P125" s="91">
        <f t="shared" si="1"/>
        <v>203</v>
      </c>
    </row>
    <row r="126" spans="1:16" x14ac:dyDescent="0.2">
      <c r="A126" s="94" t="s">
        <v>28</v>
      </c>
      <c r="B126" s="95">
        <v>723</v>
      </c>
      <c r="C126" s="95">
        <v>16</v>
      </c>
      <c r="D126" s="91" t="s">
        <v>588</v>
      </c>
      <c r="E126" s="91" t="s">
        <v>54</v>
      </c>
      <c r="F126" s="95">
        <v>4</v>
      </c>
      <c r="G126" s="96">
        <v>1.1075231E-2</v>
      </c>
      <c r="H126" s="96">
        <v>1.2141203999999999E-2</v>
      </c>
      <c r="I126" s="96">
        <v>1.2379630000000001E-2</v>
      </c>
      <c r="J126" s="96">
        <v>1.2177083E-2</v>
      </c>
      <c r="K126" s="96"/>
      <c r="L126" s="96"/>
      <c r="M126" s="96">
        <v>4.7773148000000001E-2</v>
      </c>
      <c r="N126" s="34">
        <v>280</v>
      </c>
      <c r="O126" s="18">
        <v>0.7</v>
      </c>
      <c r="P126" s="91">
        <f t="shared" si="1"/>
        <v>196</v>
      </c>
    </row>
    <row r="127" spans="1:16" x14ac:dyDescent="0.2">
      <c r="A127" s="94" t="s">
        <v>28</v>
      </c>
      <c r="B127" s="95">
        <v>720</v>
      </c>
      <c r="C127" s="95">
        <v>17</v>
      </c>
      <c r="D127" s="91" t="s">
        <v>356</v>
      </c>
      <c r="E127" s="91" t="s">
        <v>483</v>
      </c>
      <c r="F127" s="95">
        <v>4</v>
      </c>
      <c r="G127" s="96">
        <v>1.1771991000000001E-2</v>
      </c>
      <c r="H127" s="96">
        <v>1.2359953999999999E-2</v>
      </c>
      <c r="I127" s="96">
        <v>1.2771991E-2</v>
      </c>
      <c r="J127" s="96">
        <v>1.2306713E-2</v>
      </c>
      <c r="K127" s="96"/>
      <c r="L127" s="96"/>
      <c r="M127" s="96">
        <v>4.9210648000000003E-2</v>
      </c>
      <c r="N127" s="34">
        <v>270</v>
      </c>
      <c r="O127" s="18">
        <v>0.7</v>
      </c>
      <c r="P127" s="91">
        <f t="shared" si="1"/>
        <v>189</v>
      </c>
    </row>
    <row r="128" spans="1:16" x14ac:dyDescent="0.2">
      <c r="A128" s="94" t="s">
        <v>28</v>
      </c>
      <c r="B128" s="95">
        <v>718</v>
      </c>
      <c r="C128" s="95">
        <v>18</v>
      </c>
      <c r="D128" s="91" t="s">
        <v>349</v>
      </c>
      <c r="E128" s="91" t="s">
        <v>438</v>
      </c>
      <c r="F128" s="95">
        <v>4</v>
      </c>
      <c r="G128" s="96">
        <v>1.1321759000000001E-2</v>
      </c>
      <c r="H128" s="96">
        <v>1.2447916999999999E-2</v>
      </c>
      <c r="I128" s="96">
        <v>1.2714120000000001E-2</v>
      </c>
      <c r="J128" s="96">
        <v>1.2953704E-2</v>
      </c>
      <c r="K128" s="96"/>
      <c r="L128" s="96"/>
      <c r="M128" s="96">
        <v>4.9437500000000002E-2</v>
      </c>
      <c r="N128" s="34">
        <v>260</v>
      </c>
      <c r="O128" s="18">
        <v>0.7</v>
      </c>
      <c r="P128" s="91">
        <f t="shared" si="1"/>
        <v>182</v>
      </c>
    </row>
    <row r="129" spans="1:16" x14ac:dyDescent="0.2">
      <c r="A129" s="94" t="s">
        <v>28</v>
      </c>
      <c r="B129" s="95">
        <v>725</v>
      </c>
      <c r="C129" s="95">
        <v>19</v>
      </c>
      <c r="D129" s="91" t="s">
        <v>589</v>
      </c>
      <c r="E129" s="91" t="s">
        <v>634</v>
      </c>
      <c r="F129" s="95">
        <v>4</v>
      </c>
      <c r="G129" s="96">
        <v>1.1777777999999999E-2</v>
      </c>
      <c r="H129" s="96">
        <v>1.2351852E-2</v>
      </c>
      <c r="I129" s="96">
        <v>1.2834491E-2</v>
      </c>
      <c r="J129" s="96">
        <v>1.3827546E-2</v>
      </c>
      <c r="K129" s="96"/>
      <c r="L129" s="96"/>
      <c r="M129" s="96">
        <v>5.0791666999999999E-2</v>
      </c>
      <c r="N129" s="34">
        <v>250</v>
      </c>
      <c r="O129" s="18">
        <v>0.7</v>
      </c>
      <c r="P129" s="91">
        <f t="shared" si="1"/>
        <v>175</v>
      </c>
    </row>
    <row r="130" spans="1:16" x14ac:dyDescent="0.2">
      <c r="A130" s="94" t="s">
        <v>28</v>
      </c>
      <c r="B130" s="95">
        <v>729</v>
      </c>
      <c r="C130" s="95">
        <v>20</v>
      </c>
      <c r="D130" s="91" t="s">
        <v>590</v>
      </c>
      <c r="E130" s="91" t="s">
        <v>635</v>
      </c>
      <c r="F130" s="95">
        <v>4</v>
      </c>
      <c r="G130" s="96">
        <v>1.2891204E-2</v>
      </c>
      <c r="H130" s="96">
        <v>1.3089119999999999E-2</v>
      </c>
      <c r="I130" s="96">
        <v>1.3597222000000001E-2</v>
      </c>
      <c r="J130" s="96">
        <v>1.3202546000000001E-2</v>
      </c>
      <c r="K130" s="96"/>
      <c r="L130" s="96"/>
      <c r="M130" s="96">
        <v>5.2780093E-2</v>
      </c>
      <c r="N130" s="34">
        <v>245</v>
      </c>
      <c r="O130" s="18">
        <v>0.7</v>
      </c>
      <c r="P130" s="91">
        <f t="shared" si="1"/>
        <v>171.5</v>
      </c>
    </row>
    <row r="131" spans="1:16" x14ac:dyDescent="0.2">
      <c r="A131" s="94" t="s">
        <v>28</v>
      </c>
      <c r="B131" s="95">
        <v>714</v>
      </c>
      <c r="C131" s="95">
        <v>21</v>
      </c>
      <c r="D131" s="91" t="s">
        <v>591</v>
      </c>
      <c r="E131" s="91" t="s">
        <v>437</v>
      </c>
      <c r="F131" s="95">
        <v>4</v>
      </c>
      <c r="G131" s="96">
        <v>1.3015046000000001E-2</v>
      </c>
      <c r="H131" s="96">
        <v>1.3871527999999999E-2</v>
      </c>
      <c r="I131" s="96">
        <v>1.4699073999999999E-2</v>
      </c>
      <c r="J131" s="96">
        <v>1.4481480999999999E-2</v>
      </c>
      <c r="K131" s="96"/>
      <c r="L131" s="96"/>
      <c r="M131" s="96">
        <v>5.606713E-2</v>
      </c>
      <c r="N131" s="34">
        <v>240</v>
      </c>
      <c r="O131" s="18">
        <v>0.7</v>
      </c>
      <c r="P131" s="91">
        <f t="shared" si="1"/>
        <v>168</v>
      </c>
    </row>
    <row r="132" spans="1:16" x14ac:dyDescent="0.2">
      <c r="A132" s="94" t="s">
        <v>28</v>
      </c>
      <c r="B132" s="95">
        <v>753</v>
      </c>
      <c r="C132" s="95">
        <v>22</v>
      </c>
      <c r="D132" s="91" t="s">
        <v>592</v>
      </c>
      <c r="E132" s="91" t="s">
        <v>636</v>
      </c>
      <c r="F132" s="95">
        <v>2</v>
      </c>
      <c r="G132" s="96">
        <v>1.4116897999999999E-2</v>
      </c>
      <c r="H132" s="96">
        <v>3.0396991000000002E-2</v>
      </c>
      <c r="I132" s="96"/>
      <c r="J132" s="96"/>
      <c r="K132" s="96"/>
      <c r="L132" s="96"/>
      <c r="M132" s="96">
        <v>4.4513889000000001E-2</v>
      </c>
      <c r="N132" s="73">
        <v>235</v>
      </c>
      <c r="O132" s="18">
        <v>0.7</v>
      </c>
      <c r="P132" s="91">
        <f t="shared" si="1"/>
        <v>164.5</v>
      </c>
    </row>
    <row r="133" spans="1:16" x14ac:dyDescent="0.2">
      <c r="A133" s="94"/>
      <c r="B133" s="95"/>
      <c r="C133" s="95"/>
      <c r="D133" s="91"/>
      <c r="E133" s="91" t="s">
        <v>386</v>
      </c>
      <c r="F133" s="95"/>
      <c r="G133" s="96"/>
      <c r="H133" s="96"/>
      <c r="I133" s="96"/>
      <c r="J133" s="96"/>
      <c r="K133" s="96"/>
      <c r="L133" s="96"/>
      <c r="M133" s="96"/>
      <c r="N133" s="74"/>
      <c r="O133" s="90"/>
      <c r="P133" s="91"/>
    </row>
    <row r="134" spans="1:16" x14ac:dyDescent="0.2">
      <c r="A134" s="94" t="s">
        <v>10</v>
      </c>
      <c r="B134" s="95">
        <v>806</v>
      </c>
      <c r="C134" s="95">
        <v>1</v>
      </c>
      <c r="D134" s="91" t="s">
        <v>367</v>
      </c>
      <c r="E134" s="91" t="s">
        <v>490</v>
      </c>
      <c r="F134" s="95">
        <v>3</v>
      </c>
      <c r="G134" s="96">
        <v>1.122338E-2</v>
      </c>
      <c r="H134" s="96">
        <v>1.1350694E-2</v>
      </c>
      <c r="I134" s="96">
        <v>1.1612269E-2</v>
      </c>
      <c r="J134" s="96"/>
      <c r="K134" s="96"/>
      <c r="L134" s="96"/>
      <c r="M134" s="96">
        <v>3.4186343000000001E-2</v>
      </c>
      <c r="N134" s="38">
        <v>500</v>
      </c>
      <c r="O134" s="25">
        <v>0.6</v>
      </c>
      <c r="P134" s="91">
        <f t="shared" si="1"/>
        <v>300</v>
      </c>
    </row>
    <row r="135" spans="1:16" x14ac:dyDescent="0.2">
      <c r="A135" s="94" t="s">
        <v>10</v>
      </c>
      <c r="B135" s="95">
        <v>808</v>
      </c>
      <c r="C135" s="95">
        <v>2</v>
      </c>
      <c r="D135" s="91" t="s">
        <v>593</v>
      </c>
      <c r="E135" s="91" t="s">
        <v>491</v>
      </c>
      <c r="F135" s="95">
        <v>3</v>
      </c>
      <c r="G135" s="96">
        <v>1.171875E-2</v>
      </c>
      <c r="H135" s="96">
        <v>1.1724537E-2</v>
      </c>
      <c r="I135" s="96">
        <v>1.1715278000000001E-2</v>
      </c>
      <c r="J135" s="96"/>
      <c r="K135" s="96"/>
      <c r="L135" s="96"/>
      <c r="M135" s="96">
        <v>3.5158565000000003E-2</v>
      </c>
      <c r="N135" s="34">
        <v>450</v>
      </c>
      <c r="O135" s="25">
        <v>0.6</v>
      </c>
      <c r="P135" s="91">
        <f t="shared" si="1"/>
        <v>270</v>
      </c>
    </row>
    <row r="136" spans="1:16" x14ac:dyDescent="0.2">
      <c r="A136" s="94" t="s">
        <v>10</v>
      </c>
      <c r="B136" s="95">
        <v>801</v>
      </c>
      <c r="C136" s="95">
        <v>3</v>
      </c>
      <c r="D136" s="91" t="s">
        <v>594</v>
      </c>
      <c r="E136" s="91" t="s">
        <v>637</v>
      </c>
      <c r="F136" s="95">
        <v>3</v>
      </c>
      <c r="G136" s="96">
        <v>1.1856481E-2</v>
      </c>
      <c r="H136" s="96">
        <v>1.1793981E-2</v>
      </c>
      <c r="I136" s="96">
        <v>1.1854167000000001E-2</v>
      </c>
      <c r="J136" s="96"/>
      <c r="K136" s="96"/>
      <c r="L136" s="96"/>
      <c r="M136" s="96">
        <v>3.5504630000000002E-2</v>
      </c>
      <c r="N136" s="34">
        <v>420</v>
      </c>
      <c r="O136" s="25">
        <v>0.6</v>
      </c>
      <c r="P136" s="91">
        <f t="shared" si="1"/>
        <v>252</v>
      </c>
    </row>
    <row r="137" spans="1:16" x14ac:dyDescent="0.2">
      <c r="A137" s="94" t="s">
        <v>10</v>
      </c>
      <c r="B137" s="95">
        <v>805</v>
      </c>
      <c r="C137" s="95">
        <v>4</v>
      </c>
      <c r="D137" s="91" t="s">
        <v>369</v>
      </c>
      <c r="E137" s="91" t="s">
        <v>492</v>
      </c>
      <c r="F137" s="95">
        <v>3</v>
      </c>
      <c r="G137" s="96">
        <v>1.1814814999999999E-2</v>
      </c>
      <c r="H137" s="96">
        <v>1.190625E-2</v>
      </c>
      <c r="I137" s="96">
        <v>1.1969907E-2</v>
      </c>
      <c r="J137" s="96"/>
      <c r="K137" s="96"/>
      <c r="L137" s="96"/>
      <c r="M137" s="96">
        <v>3.5690972000000001E-2</v>
      </c>
      <c r="N137" s="34">
        <v>400</v>
      </c>
      <c r="O137" s="25">
        <v>0.6</v>
      </c>
      <c r="P137" s="91">
        <f t="shared" si="1"/>
        <v>240</v>
      </c>
    </row>
    <row r="138" spans="1:16" x14ac:dyDescent="0.2">
      <c r="A138" s="94" t="s">
        <v>10</v>
      </c>
      <c r="B138" s="95">
        <v>809</v>
      </c>
      <c r="C138" s="95">
        <v>5</v>
      </c>
      <c r="D138" s="91" t="s">
        <v>595</v>
      </c>
      <c r="E138" s="91" t="s">
        <v>638</v>
      </c>
      <c r="F138" s="95">
        <v>3</v>
      </c>
      <c r="G138" s="96">
        <v>1.1777777999999999E-2</v>
      </c>
      <c r="H138" s="96">
        <v>1.2108796E-2</v>
      </c>
      <c r="I138" s="96">
        <v>1.246412E-2</v>
      </c>
      <c r="J138" s="96"/>
      <c r="K138" s="96"/>
      <c r="L138" s="96"/>
      <c r="M138" s="96">
        <v>3.6350694000000003E-2</v>
      </c>
      <c r="N138" s="34">
        <v>390</v>
      </c>
      <c r="O138" s="25">
        <v>0.6</v>
      </c>
      <c r="P138" s="91">
        <f t="shared" si="1"/>
        <v>234</v>
      </c>
    </row>
    <row r="139" spans="1:16" x14ac:dyDescent="0.2">
      <c r="A139" s="94" t="s">
        <v>10</v>
      </c>
      <c r="B139" s="95">
        <v>802</v>
      </c>
      <c r="C139" s="95">
        <v>6</v>
      </c>
      <c r="D139" s="91" t="s">
        <v>596</v>
      </c>
      <c r="E139" s="91" t="s">
        <v>111</v>
      </c>
      <c r="F139" s="95">
        <v>3</v>
      </c>
      <c r="G139" s="96">
        <v>1.165625E-2</v>
      </c>
      <c r="H139" s="96">
        <v>1.2135417000000001E-2</v>
      </c>
      <c r="I139" s="96">
        <v>1.3244212999999999E-2</v>
      </c>
      <c r="J139" s="96"/>
      <c r="K139" s="96"/>
      <c r="L139" s="96"/>
      <c r="M139" s="96">
        <v>3.703588E-2</v>
      </c>
      <c r="N139" s="34">
        <v>380</v>
      </c>
      <c r="O139" s="25">
        <v>0.6</v>
      </c>
      <c r="P139" s="91">
        <f t="shared" si="1"/>
        <v>228</v>
      </c>
    </row>
    <row r="140" spans="1:16" x14ac:dyDescent="0.2">
      <c r="A140" s="94" t="s">
        <v>10</v>
      </c>
      <c r="B140" s="95">
        <v>804</v>
      </c>
      <c r="C140" s="95">
        <v>7</v>
      </c>
      <c r="D140" s="91" t="s">
        <v>238</v>
      </c>
      <c r="E140" s="91" t="s">
        <v>444</v>
      </c>
      <c r="F140" s="95">
        <v>3</v>
      </c>
      <c r="G140" s="96">
        <v>1.2687500000000001E-2</v>
      </c>
      <c r="H140" s="96">
        <v>1.3425925999999999E-2</v>
      </c>
      <c r="I140" s="96">
        <v>1.3736111000000001E-2</v>
      </c>
      <c r="J140" s="96"/>
      <c r="K140" s="96"/>
      <c r="L140" s="96"/>
      <c r="M140" s="96">
        <v>3.9849536999999997E-2</v>
      </c>
      <c r="N140" s="34">
        <v>370</v>
      </c>
      <c r="O140" s="25">
        <v>0.6</v>
      </c>
      <c r="P140" s="91">
        <f t="shared" ref="P140:P145" si="2">O140*N140</f>
        <v>222</v>
      </c>
    </row>
    <row r="141" spans="1:16" x14ac:dyDescent="0.2">
      <c r="A141" s="94" t="s">
        <v>10</v>
      </c>
      <c r="B141" s="95">
        <v>850</v>
      </c>
      <c r="C141" s="95">
        <v>8</v>
      </c>
      <c r="D141" s="91" t="s">
        <v>371</v>
      </c>
      <c r="E141" s="91" t="s">
        <v>445</v>
      </c>
      <c r="F141" s="95">
        <v>3</v>
      </c>
      <c r="G141" s="96">
        <v>1.3018518999999999E-2</v>
      </c>
      <c r="H141" s="96">
        <v>1.353588E-2</v>
      </c>
      <c r="I141" s="96">
        <v>1.4160880000000001E-2</v>
      </c>
      <c r="J141" s="96"/>
      <c r="K141" s="96"/>
      <c r="L141" s="96"/>
      <c r="M141" s="96">
        <v>4.0715278000000001E-2</v>
      </c>
      <c r="N141" s="34">
        <v>360</v>
      </c>
      <c r="O141" s="25">
        <v>0.6</v>
      </c>
      <c r="P141" s="91">
        <f t="shared" si="2"/>
        <v>216</v>
      </c>
    </row>
    <row r="142" spans="1:16" x14ac:dyDescent="0.2">
      <c r="A142" s="94" t="s">
        <v>10</v>
      </c>
      <c r="B142" s="95">
        <v>803</v>
      </c>
      <c r="C142" s="95">
        <v>9</v>
      </c>
      <c r="D142" s="91" t="s">
        <v>597</v>
      </c>
      <c r="E142" s="91" t="s">
        <v>494</v>
      </c>
      <c r="F142" s="95">
        <v>3</v>
      </c>
      <c r="G142" s="96">
        <v>1.3193287E-2</v>
      </c>
      <c r="H142" s="96">
        <v>1.3953704000000001E-2</v>
      </c>
      <c r="I142" s="96">
        <v>1.430787E-2</v>
      </c>
      <c r="J142" s="96"/>
      <c r="K142" s="96"/>
      <c r="L142" s="96"/>
      <c r="M142" s="96">
        <v>4.1454861000000003E-2</v>
      </c>
      <c r="N142" s="34">
        <v>350</v>
      </c>
      <c r="O142" s="25">
        <v>0.6</v>
      </c>
      <c r="P142" s="91">
        <f t="shared" si="2"/>
        <v>210</v>
      </c>
    </row>
    <row r="143" spans="1:16" x14ac:dyDescent="0.2">
      <c r="A143" s="94" t="s">
        <v>10</v>
      </c>
      <c r="B143" s="95">
        <v>807</v>
      </c>
      <c r="C143" s="95">
        <v>10</v>
      </c>
      <c r="D143" s="91" t="s">
        <v>598</v>
      </c>
      <c r="E143" s="91" t="s">
        <v>639</v>
      </c>
      <c r="F143" s="95">
        <v>3</v>
      </c>
      <c r="G143" s="96">
        <v>1.2874999999999999E-2</v>
      </c>
      <c r="H143" s="96">
        <v>1.4644676000000001E-2</v>
      </c>
      <c r="I143" s="96">
        <v>1.3945602E-2</v>
      </c>
      <c r="J143" s="96"/>
      <c r="K143" s="96"/>
      <c r="L143" s="96"/>
      <c r="M143" s="96">
        <v>4.1465278000000001E-2</v>
      </c>
      <c r="N143" s="34">
        <v>340</v>
      </c>
      <c r="O143" s="25">
        <v>0.6</v>
      </c>
      <c r="P143" s="91">
        <f t="shared" si="2"/>
        <v>204</v>
      </c>
    </row>
    <row r="144" spans="1:16" x14ac:dyDescent="0.2">
      <c r="A144" s="94" t="s">
        <v>10</v>
      </c>
      <c r="B144" s="95">
        <v>810</v>
      </c>
      <c r="C144" s="95">
        <v>11</v>
      </c>
      <c r="D144" s="91" t="s">
        <v>599</v>
      </c>
      <c r="E144" s="91" t="s">
        <v>640</v>
      </c>
      <c r="F144" s="95">
        <v>3</v>
      </c>
      <c r="G144" s="96">
        <v>1.3353009000000001E-2</v>
      </c>
      <c r="H144" s="96">
        <v>1.5776620000000002E-2</v>
      </c>
      <c r="I144" s="96">
        <v>1.5731480999999999E-2</v>
      </c>
      <c r="J144" s="96"/>
      <c r="K144" s="96"/>
      <c r="L144" s="96"/>
      <c r="M144" s="96">
        <v>4.4861111000000002E-2</v>
      </c>
      <c r="N144" s="34">
        <v>330</v>
      </c>
      <c r="O144" s="25">
        <v>0.6</v>
      </c>
      <c r="P144" s="91">
        <f t="shared" si="2"/>
        <v>198</v>
      </c>
    </row>
    <row r="145" spans="1:16" x14ac:dyDescent="0.2">
      <c r="A145" s="94" t="s">
        <v>10</v>
      </c>
      <c r="B145" s="95">
        <v>851</v>
      </c>
      <c r="C145" s="95">
        <v>12</v>
      </c>
      <c r="D145" s="91" t="s">
        <v>600</v>
      </c>
      <c r="E145" s="91" t="s">
        <v>641</v>
      </c>
      <c r="F145" s="95">
        <v>2</v>
      </c>
      <c r="G145" s="96">
        <v>1.3328704E-2</v>
      </c>
      <c r="H145" s="96">
        <v>1.4606480999999999E-2</v>
      </c>
      <c r="I145" s="96"/>
      <c r="J145" s="96"/>
      <c r="K145" s="96"/>
      <c r="L145" s="96"/>
      <c r="M145" s="96">
        <v>2.7935185000000001E-2</v>
      </c>
      <c r="N145" s="73">
        <v>320</v>
      </c>
      <c r="O145" s="25">
        <v>0.6</v>
      </c>
      <c r="P145" s="91">
        <f t="shared" si="2"/>
        <v>192</v>
      </c>
    </row>
    <row r="146" spans="1:16" x14ac:dyDescent="0.2">
      <c r="N146" s="74"/>
    </row>
    <row r="147" spans="1:16" x14ac:dyDescent="0.2">
      <c r="N147" s="74"/>
    </row>
    <row r="148" spans="1:16" x14ac:dyDescent="0.2">
      <c r="N148" s="74"/>
    </row>
    <row r="149" spans="1:16" x14ac:dyDescent="0.2">
      <c r="N149" s="74"/>
    </row>
    <row r="150" spans="1:16" x14ac:dyDescent="0.2">
      <c r="N150" s="74"/>
    </row>
    <row r="151" spans="1:16" x14ac:dyDescent="0.2">
      <c r="N151" s="74"/>
    </row>
    <row r="152" spans="1:16" x14ac:dyDescent="0.2">
      <c r="N152" s="74"/>
    </row>
    <row r="153" spans="1:16" x14ac:dyDescent="0.2">
      <c r="N153" s="74"/>
    </row>
    <row r="154" spans="1:16" x14ac:dyDescent="0.2">
      <c r="N154" s="74"/>
    </row>
    <row r="155" spans="1:16" x14ac:dyDescent="0.2">
      <c r="N155" s="74"/>
    </row>
    <row r="156" spans="1:16" x14ac:dyDescent="0.2">
      <c r="N156" s="74"/>
    </row>
    <row r="157" spans="1:16" x14ac:dyDescent="0.2">
      <c r="N157" s="74"/>
    </row>
    <row r="158" spans="1:16" x14ac:dyDescent="0.2">
      <c r="N158" s="74"/>
    </row>
    <row r="159" spans="1:16" x14ac:dyDescent="0.2">
      <c r="N159" s="74"/>
    </row>
    <row r="160" spans="1:16" x14ac:dyDescent="0.2">
      <c r="N160" s="74"/>
    </row>
    <row r="161" spans="14:14" x14ac:dyDescent="0.2">
      <c r="N161" s="74"/>
    </row>
    <row r="162" spans="14:14" x14ac:dyDescent="0.2">
      <c r="N162" s="74"/>
    </row>
    <row r="163" spans="14:14" x14ac:dyDescent="0.2">
      <c r="N163" s="74"/>
    </row>
    <row r="164" spans="14:14" x14ac:dyDescent="0.2">
      <c r="N164" s="74"/>
    </row>
    <row r="165" spans="14:14" x14ac:dyDescent="0.2">
      <c r="N165" s="74"/>
    </row>
    <row r="166" spans="14:14" x14ac:dyDescent="0.2">
      <c r="N166" s="74"/>
    </row>
    <row r="167" spans="14:14" x14ac:dyDescent="0.2">
      <c r="N167" s="74"/>
    </row>
    <row r="168" spans="14:14" x14ac:dyDescent="0.2">
      <c r="N168" s="74"/>
    </row>
    <row r="169" spans="14:14" x14ac:dyDescent="0.2">
      <c r="N169" s="74"/>
    </row>
    <row r="170" spans="14:14" x14ac:dyDescent="0.2">
      <c r="N170" s="74"/>
    </row>
    <row r="171" spans="14:14" x14ac:dyDescent="0.2">
      <c r="N171" s="74"/>
    </row>
    <row r="172" spans="14:14" x14ac:dyDescent="0.2">
      <c r="N172" s="74"/>
    </row>
    <row r="173" spans="14:14" x14ac:dyDescent="0.2">
      <c r="N173" s="74"/>
    </row>
  </sheetData>
  <pageMargins left="0.7" right="0.7" top="0.75" bottom="0.75" header="0.3" footer="0.3"/>
  <pageSetup paperSize="9"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7B47B5-47C8-42A6-9A50-75C1E2187BFE}">
  <dimension ref="A1:U127"/>
  <sheetViews>
    <sheetView topLeftCell="C89" workbookViewId="0">
      <selection activeCell="L14" sqref="L14"/>
    </sheetView>
  </sheetViews>
  <sheetFormatPr baseColWidth="10" defaultColWidth="8.83203125" defaultRowHeight="15" x14ac:dyDescent="0.2"/>
  <cols>
    <col min="1" max="1" width="18.33203125" customWidth="1"/>
    <col min="2" max="2" width="10" bestFit="1" customWidth="1"/>
    <col min="3" max="3" width="3.83203125" bestFit="1" customWidth="1"/>
    <col min="4" max="4" width="38.5" bestFit="1" customWidth="1"/>
    <col min="5" max="5" width="23.83203125" style="112" customWidth="1"/>
    <col min="6" max="6" width="5" bestFit="1" customWidth="1"/>
    <col min="7" max="13" width="9.33203125" bestFit="1" customWidth="1"/>
  </cols>
  <sheetData>
    <row r="1" spans="1:21" ht="32" thickBot="1" x14ac:dyDescent="0.25">
      <c r="A1" s="54" t="s">
        <v>645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</row>
    <row r="2" spans="1:21" ht="44" thickBot="1" x14ac:dyDescent="0.25">
      <c r="A2" s="111" t="s">
        <v>12</v>
      </c>
      <c r="B2" s="111" t="s">
        <v>13</v>
      </c>
      <c r="C2" s="111" t="s">
        <v>14</v>
      </c>
      <c r="D2" s="111" t="s">
        <v>15</v>
      </c>
      <c r="E2" s="117" t="s">
        <v>381</v>
      </c>
      <c r="F2" s="111" t="s">
        <v>16</v>
      </c>
      <c r="G2" s="111" t="s">
        <v>17</v>
      </c>
      <c r="H2" s="111" t="s">
        <v>18</v>
      </c>
      <c r="I2" s="111" t="s">
        <v>19</v>
      </c>
      <c r="J2" s="111" t="s">
        <v>20</v>
      </c>
      <c r="K2" s="111" t="s">
        <v>21</v>
      </c>
      <c r="L2" s="111" t="s">
        <v>22</v>
      </c>
      <c r="M2" s="107" t="s">
        <v>23</v>
      </c>
      <c r="N2" s="41" t="s">
        <v>29</v>
      </c>
      <c r="O2" s="42" t="s">
        <v>30</v>
      </c>
      <c r="P2" s="43" t="s">
        <v>31</v>
      </c>
      <c r="T2" s="39" t="s">
        <v>1</v>
      </c>
      <c r="U2" s="40" t="s">
        <v>2</v>
      </c>
    </row>
    <row r="3" spans="1:21" x14ac:dyDescent="0.2">
      <c r="A3" s="108" t="s">
        <v>24</v>
      </c>
      <c r="B3" s="109">
        <v>4</v>
      </c>
      <c r="C3" s="109">
        <v>1</v>
      </c>
      <c r="D3" s="106" t="s">
        <v>646</v>
      </c>
      <c r="E3" s="112" t="s">
        <v>38</v>
      </c>
      <c r="F3" s="109">
        <v>5</v>
      </c>
      <c r="G3" s="110">
        <v>1.20625E-2</v>
      </c>
      <c r="H3" s="110">
        <v>8.7650460000000003E-3</v>
      </c>
      <c r="I3" s="110">
        <v>9.1898150000000005E-3</v>
      </c>
      <c r="J3" s="110">
        <v>9.3923610000000001E-3</v>
      </c>
      <c r="K3" s="110">
        <v>9.4062499999999997E-3</v>
      </c>
      <c r="L3" s="110"/>
      <c r="M3" s="110">
        <v>4.8815971999999999E-2</v>
      </c>
      <c r="N3" s="38">
        <v>500</v>
      </c>
      <c r="O3" s="30">
        <v>1</v>
      </c>
      <c r="P3">
        <f>IF(N3=0,"", N3*O3)</f>
        <v>500</v>
      </c>
      <c r="T3" s="37">
        <v>1</v>
      </c>
      <c r="U3" s="38">
        <v>500</v>
      </c>
    </row>
    <row r="4" spans="1:21" x14ac:dyDescent="0.2">
      <c r="A4" s="108" t="s">
        <v>24</v>
      </c>
      <c r="B4" s="109">
        <v>3</v>
      </c>
      <c r="C4" s="109">
        <v>2</v>
      </c>
      <c r="D4" s="106" t="s">
        <v>647</v>
      </c>
      <c r="E4" s="112" t="s">
        <v>384</v>
      </c>
      <c r="F4" s="109">
        <v>5</v>
      </c>
      <c r="G4" s="110">
        <v>1.2181713E-2</v>
      </c>
      <c r="H4" s="110">
        <v>9.5370369999999999E-3</v>
      </c>
      <c r="I4" s="110">
        <v>9.236111E-3</v>
      </c>
      <c r="J4" s="110">
        <v>9.3564809999999998E-3</v>
      </c>
      <c r="K4" s="110">
        <v>9.7592589999999993E-3</v>
      </c>
      <c r="L4" s="110"/>
      <c r="M4" s="110">
        <v>5.0070601999999999E-2</v>
      </c>
      <c r="N4" s="34">
        <v>450</v>
      </c>
      <c r="O4" s="30">
        <v>1</v>
      </c>
      <c r="P4" s="112">
        <f t="shared" ref="P4:P67" si="0">IF(N4=0,"", N4*O4)</f>
        <v>450</v>
      </c>
      <c r="T4" s="33">
        <v>2</v>
      </c>
      <c r="U4" s="34">
        <v>450</v>
      </c>
    </row>
    <row r="5" spans="1:21" x14ac:dyDescent="0.2">
      <c r="A5" s="108" t="s">
        <v>24</v>
      </c>
      <c r="B5" s="109">
        <v>2</v>
      </c>
      <c r="C5" s="109">
        <v>3</v>
      </c>
      <c r="D5" s="106" t="s">
        <v>648</v>
      </c>
      <c r="E5" s="112" t="s">
        <v>601</v>
      </c>
      <c r="F5" s="109">
        <v>4</v>
      </c>
      <c r="G5" s="110">
        <v>1.2854167E-2</v>
      </c>
      <c r="H5" s="110">
        <v>9.4918980000000003E-3</v>
      </c>
      <c r="I5" s="110">
        <v>9.3819439999999997E-3</v>
      </c>
      <c r="J5" s="110">
        <v>9.5856480000000004E-3</v>
      </c>
      <c r="K5" s="110"/>
      <c r="L5" s="110"/>
      <c r="M5" s="110">
        <v>4.1313656999999997E-2</v>
      </c>
      <c r="N5" s="34">
        <v>420</v>
      </c>
      <c r="O5" s="30">
        <v>1</v>
      </c>
      <c r="P5" s="112">
        <f t="shared" si="0"/>
        <v>420</v>
      </c>
      <c r="T5" s="33">
        <v>3</v>
      </c>
      <c r="U5" s="34">
        <v>420</v>
      </c>
    </row>
    <row r="6" spans="1:21" x14ac:dyDescent="0.2">
      <c r="A6" s="108"/>
      <c r="B6" s="109"/>
      <c r="C6" s="109"/>
      <c r="D6" s="106"/>
      <c r="E6" s="112" t="s">
        <v>386</v>
      </c>
      <c r="F6" s="109"/>
      <c r="G6" s="110"/>
      <c r="H6" s="110"/>
      <c r="I6" s="110"/>
      <c r="J6" s="110"/>
      <c r="K6" s="110"/>
      <c r="L6" s="110"/>
      <c r="M6" s="110"/>
      <c r="N6" s="72"/>
      <c r="P6" s="112" t="str">
        <f t="shared" si="0"/>
        <v/>
      </c>
      <c r="T6" s="33">
        <v>4</v>
      </c>
      <c r="U6" s="34">
        <v>400</v>
      </c>
    </row>
    <row r="7" spans="1:21" x14ac:dyDescent="0.2">
      <c r="A7" s="108" t="s">
        <v>26</v>
      </c>
      <c r="B7" s="109">
        <v>203</v>
      </c>
      <c r="C7" s="109">
        <v>1</v>
      </c>
      <c r="D7" s="106" t="s">
        <v>649</v>
      </c>
      <c r="E7" s="112" t="s">
        <v>604</v>
      </c>
      <c r="F7" s="109">
        <v>4</v>
      </c>
      <c r="G7" s="110">
        <v>1.3457176E-2</v>
      </c>
      <c r="H7" s="110">
        <v>1.0126157E-2</v>
      </c>
      <c r="I7" s="110">
        <v>1.0166667000000001E-2</v>
      </c>
      <c r="J7" s="110">
        <v>1.0122684999999999E-2</v>
      </c>
      <c r="K7" s="110"/>
      <c r="L7" s="110"/>
      <c r="M7" s="110">
        <v>4.3872685000000002E-2</v>
      </c>
      <c r="N7" s="38">
        <v>500</v>
      </c>
      <c r="O7" s="12">
        <v>0.8</v>
      </c>
      <c r="P7" s="112">
        <f t="shared" si="0"/>
        <v>400</v>
      </c>
      <c r="T7" s="33">
        <v>5</v>
      </c>
      <c r="U7" s="34">
        <v>390</v>
      </c>
    </row>
    <row r="8" spans="1:21" x14ac:dyDescent="0.2">
      <c r="A8" s="108" t="s">
        <v>26</v>
      </c>
      <c r="B8" s="109">
        <v>201</v>
      </c>
      <c r="C8" s="109">
        <v>2</v>
      </c>
      <c r="D8" s="106" t="s">
        <v>650</v>
      </c>
      <c r="E8" s="112" t="s">
        <v>101</v>
      </c>
      <c r="F8" s="109">
        <v>4</v>
      </c>
      <c r="G8" s="110">
        <v>1.4216434999999999E-2</v>
      </c>
      <c r="H8" s="110">
        <v>1.03125E-2</v>
      </c>
      <c r="I8" s="110">
        <v>1.0634259E-2</v>
      </c>
      <c r="J8" s="110">
        <v>1.0645833E-2</v>
      </c>
      <c r="K8" s="110"/>
      <c r="L8" s="110"/>
      <c r="M8" s="110">
        <v>4.5809028000000002E-2</v>
      </c>
      <c r="N8" s="34">
        <v>450</v>
      </c>
      <c r="O8" s="12">
        <v>0.8</v>
      </c>
      <c r="P8" s="112">
        <f t="shared" si="0"/>
        <v>360</v>
      </c>
      <c r="T8" s="33">
        <v>6</v>
      </c>
      <c r="U8" s="34">
        <v>380</v>
      </c>
    </row>
    <row r="9" spans="1:21" x14ac:dyDescent="0.2">
      <c r="A9" s="108" t="s">
        <v>26</v>
      </c>
      <c r="B9" s="109">
        <v>202</v>
      </c>
      <c r="C9" s="109">
        <v>3</v>
      </c>
      <c r="D9" s="106" t="s">
        <v>651</v>
      </c>
      <c r="E9" s="112" t="s">
        <v>793</v>
      </c>
      <c r="F9" s="109">
        <v>4</v>
      </c>
      <c r="G9" s="110">
        <v>1.440162E-2</v>
      </c>
      <c r="H9" s="110">
        <v>1.0912036999999999E-2</v>
      </c>
      <c r="I9" s="110">
        <v>1.1435185E-2</v>
      </c>
      <c r="J9" s="110">
        <v>1.1482638999999999E-2</v>
      </c>
      <c r="K9" s="110"/>
      <c r="L9" s="110"/>
      <c r="M9" s="110">
        <v>4.8231481E-2</v>
      </c>
      <c r="N9" s="34">
        <v>420</v>
      </c>
      <c r="O9" s="12">
        <v>0.8</v>
      </c>
      <c r="P9" s="112">
        <f t="shared" si="0"/>
        <v>336</v>
      </c>
      <c r="T9" s="33">
        <v>7</v>
      </c>
      <c r="U9" s="34">
        <v>370</v>
      </c>
    </row>
    <row r="10" spans="1:21" x14ac:dyDescent="0.2">
      <c r="A10" s="108"/>
      <c r="B10" s="109"/>
      <c r="C10" s="109"/>
      <c r="D10" s="106"/>
      <c r="E10" s="112" t="s">
        <v>386</v>
      </c>
      <c r="F10" s="109"/>
      <c r="G10" s="110"/>
      <c r="H10" s="110"/>
      <c r="I10" s="110"/>
      <c r="J10" s="110"/>
      <c r="K10" s="110"/>
      <c r="L10" s="110"/>
      <c r="M10" s="110"/>
      <c r="N10" s="72"/>
      <c r="P10" s="112" t="str">
        <f t="shared" si="0"/>
        <v/>
      </c>
      <c r="T10" s="33">
        <v>8</v>
      </c>
      <c r="U10" s="34">
        <v>360</v>
      </c>
    </row>
    <row r="11" spans="1:21" x14ac:dyDescent="0.2">
      <c r="A11" s="108" t="s">
        <v>80</v>
      </c>
      <c r="B11" s="109">
        <v>308</v>
      </c>
      <c r="C11" s="109">
        <v>1</v>
      </c>
      <c r="D11" s="106" t="s">
        <v>652</v>
      </c>
      <c r="E11" s="112" t="s">
        <v>450</v>
      </c>
      <c r="F11" s="109">
        <v>3</v>
      </c>
      <c r="G11" s="110">
        <v>1.4284722E-2</v>
      </c>
      <c r="H11" s="110">
        <v>1.0788193999999999E-2</v>
      </c>
      <c r="I11" s="110">
        <v>1.0729167E-2</v>
      </c>
      <c r="J11" s="110"/>
      <c r="K11" s="110"/>
      <c r="L11" s="110"/>
      <c r="M11" s="110">
        <v>3.5802082999999998E-2</v>
      </c>
      <c r="N11" s="38">
        <v>500</v>
      </c>
      <c r="O11" s="18">
        <v>0.7</v>
      </c>
      <c r="P11" s="112">
        <f t="shared" si="0"/>
        <v>350</v>
      </c>
      <c r="T11" s="33">
        <v>9</v>
      </c>
      <c r="U11" s="34">
        <v>350</v>
      </c>
    </row>
    <row r="12" spans="1:21" x14ac:dyDescent="0.2">
      <c r="A12" s="108" t="s">
        <v>80</v>
      </c>
      <c r="B12" s="109">
        <v>301</v>
      </c>
      <c r="C12" s="109">
        <v>2</v>
      </c>
      <c r="D12" s="106" t="s">
        <v>653</v>
      </c>
      <c r="E12" s="112" t="s">
        <v>392</v>
      </c>
      <c r="F12" s="109">
        <v>3</v>
      </c>
      <c r="G12" s="110">
        <v>1.4569444000000001E-2</v>
      </c>
      <c r="H12" s="110">
        <v>1.0934028E-2</v>
      </c>
      <c r="I12" s="110">
        <v>1.1221065000000001E-2</v>
      </c>
      <c r="J12" s="110"/>
      <c r="K12" s="110"/>
      <c r="L12" s="110"/>
      <c r="M12" s="110">
        <v>3.6724537000000002E-2</v>
      </c>
      <c r="N12" s="34">
        <v>450</v>
      </c>
      <c r="O12" s="18">
        <v>0.7</v>
      </c>
      <c r="P12" s="112">
        <f t="shared" si="0"/>
        <v>315</v>
      </c>
      <c r="T12" s="33">
        <v>10</v>
      </c>
      <c r="U12" s="34">
        <v>340</v>
      </c>
    </row>
    <row r="13" spans="1:21" x14ac:dyDescent="0.2">
      <c r="A13" s="108" t="s">
        <v>80</v>
      </c>
      <c r="B13" s="109">
        <v>310</v>
      </c>
      <c r="C13" s="109">
        <v>3</v>
      </c>
      <c r="D13" s="106" t="s">
        <v>654</v>
      </c>
      <c r="E13" s="112" t="s">
        <v>794</v>
      </c>
      <c r="F13" s="109">
        <v>3</v>
      </c>
      <c r="G13" s="110">
        <v>1.4668980999999999E-2</v>
      </c>
      <c r="H13" s="110">
        <v>1.1206018999999999E-2</v>
      </c>
      <c r="I13" s="110">
        <v>1.1820601999999999E-2</v>
      </c>
      <c r="J13" s="110"/>
      <c r="K13" s="110"/>
      <c r="L13" s="110"/>
      <c r="M13" s="110">
        <v>3.7695602000000002E-2</v>
      </c>
      <c r="N13" s="34">
        <v>420</v>
      </c>
      <c r="O13" s="18">
        <v>0.7</v>
      </c>
      <c r="P13" s="112">
        <f t="shared" si="0"/>
        <v>294</v>
      </c>
      <c r="T13" s="33">
        <v>11</v>
      </c>
      <c r="U13" s="34">
        <v>330</v>
      </c>
    </row>
    <row r="14" spans="1:21" x14ac:dyDescent="0.2">
      <c r="A14" s="108" t="s">
        <v>80</v>
      </c>
      <c r="B14" s="109">
        <v>309</v>
      </c>
      <c r="C14" s="109">
        <v>4</v>
      </c>
      <c r="D14" s="106" t="s">
        <v>655</v>
      </c>
      <c r="E14" s="112" t="s">
        <v>795</v>
      </c>
      <c r="F14" s="109">
        <v>3</v>
      </c>
      <c r="G14" s="110">
        <v>1.596875E-2</v>
      </c>
      <c r="H14" s="110">
        <v>1.1339119999999999E-2</v>
      </c>
      <c r="I14" s="110">
        <v>1.1385417E-2</v>
      </c>
      <c r="J14" s="110"/>
      <c r="K14" s="110"/>
      <c r="L14" s="110"/>
      <c r="M14" s="110">
        <v>3.8693287E-2</v>
      </c>
      <c r="N14" s="34">
        <v>400</v>
      </c>
      <c r="O14" s="18">
        <v>0.7</v>
      </c>
      <c r="P14" s="112">
        <f t="shared" si="0"/>
        <v>280</v>
      </c>
      <c r="T14" s="33">
        <v>12</v>
      </c>
      <c r="U14" s="34">
        <v>320</v>
      </c>
    </row>
    <row r="15" spans="1:21" x14ac:dyDescent="0.2">
      <c r="A15" s="108" t="s">
        <v>80</v>
      </c>
      <c r="B15" s="109">
        <v>350</v>
      </c>
      <c r="C15" s="109">
        <v>5</v>
      </c>
      <c r="D15" s="106" t="s">
        <v>656</v>
      </c>
      <c r="E15" s="112" t="s">
        <v>796</v>
      </c>
      <c r="F15" s="109">
        <v>3</v>
      </c>
      <c r="G15" s="110">
        <v>1.6621528E-2</v>
      </c>
      <c r="H15" s="110">
        <v>1.2078703999999999E-2</v>
      </c>
      <c r="I15" s="110">
        <v>1.1972221999999999E-2</v>
      </c>
      <c r="J15" s="110"/>
      <c r="K15" s="110"/>
      <c r="L15" s="110"/>
      <c r="M15" s="110">
        <v>4.0672453999999997E-2</v>
      </c>
      <c r="N15" s="34">
        <v>390</v>
      </c>
      <c r="O15" s="18">
        <v>0.7</v>
      </c>
      <c r="P15" s="112">
        <f t="shared" si="0"/>
        <v>273</v>
      </c>
      <c r="T15" s="33">
        <v>13</v>
      </c>
      <c r="U15" s="34">
        <v>310</v>
      </c>
    </row>
    <row r="16" spans="1:21" x14ac:dyDescent="0.2">
      <c r="A16" s="108" t="s">
        <v>80</v>
      </c>
      <c r="B16" s="109">
        <v>302</v>
      </c>
      <c r="C16" s="109">
        <v>6</v>
      </c>
      <c r="D16" s="106" t="s">
        <v>657</v>
      </c>
      <c r="E16" s="112" t="s">
        <v>395</v>
      </c>
      <c r="F16" s="109">
        <v>3</v>
      </c>
      <c r="G16" s="110">
        <v>1.6636574000000001E-2</v>
      </c>
      <c r="H16" s="110">
        <v>1.2697917E-2</v>
      </c>
      <c r="I16" s="110">
        <v>1.2722222E-2</v>
      </c>
      <c r="J16" s="110"/>
      <c r="K16" s="110"/>
      <c r="L16" s="110"/>
      <c r="M16" s="110">
        <v>4.2056713000000003E-2</v>
      </c>
      <c r="N16" s="34">
        <v>380</v>
      </c>
      <c r="O16" s="18">
        <v>0.7</v>
      </c>
      <c r="P16" s="112">
        <f t="shared" si="0"/>
        <v>266</v>
      </c>
      <c r="T16" s="33">
        <v>14</v>
      </c>
      <c r="U16" s="34">
        <v>300</v>
      </c>
    </row>
    <row r="17" spans="1:21" x14ac:dyDescent="0.2">
      <c r="A17" s="108" t="s">
        <v>80</v>
      </c>
      <c r="B17" s="109">
        <v>307</v>
      </c>
      <c r="C17" s="109">
        <v>7</v>
      </c>
      <c r="D17" s="106" t="s">
        <v>658</v>
      </c>
      <c r="E17" s="112" t="s">
        <v>797</v>
      </c>
      <c r="F17" s="109">
        <v>3</v>
      </c>
      <c r="G17" s="110">
        <v>1.9543980999999998E-2</v>
      </c>
      <c r="H17" s="110">
        <v>1.5678240999999999E-2</v>
      </c>
      <c r="I17" s="110">
        <v>1.5997685000000001E-2</v>
      </c>
      <c r="J17" s="110"/>
      <c r="K17" s="110"/>
      <c r="L17" s="110"/>
      <c r="M17" s="110">
        <v>5.1219907000000002E-2</v>
      </c>
      <c r="N17" s="34">
        <v>370</v>
      </c>
      <c r="O17" s="18">
        <v>0.7</v>
      </c>
      <c r="P17" s="112">
        <f t="shared" si="0"/>
        <v>259</v>
      </c>
      <c r="T17" s="33">
        <v>15</v>
      </c>
      <c r="U17" s="34">
        <v>290</v>
      </c>
    </row>
    <row r="18" spans="1:21" x14ac:dyDescent="0.2">
      <c r="A18" s="108"/>
      <c r="B18" s="109"/>
      <c r="C18" s="109"/>
      <c r="D18" s="106"/>
      <c r="E18" s="112" t="s">
        <v>386</v>
      </c>
      <c r="F18" s="109"/>
      <c r="G18" s="110"/>
      <c r="H18" s="110"/>
      <c r="I18" s="110"/>
      <c r="J18" s="110"/>
      <c r="K18" s="110"/>
      <c r="L18" s="110"/>
      <c r="M18" s="110"/>
      <c r="N18" s="72"/>
      <c r="P18" s="112" t="str">
        <f t="shared" si="0"/>
        <v/>
      </c>
      <c r="T18" s="33">
        <v>16</v>
      </c>
      <c r="U18" s="34">
        <v>280</v>
      </c>
    </row>
    <row r="19" spans="1:21" x14ac:dyDescent="0.2">
      <c r="A19" s="108" t="s">
        <v>659</v>
      </c>
      <c r="B19" s="109">
        <v>503</v>
      </c>
      <c r="C19" s="109">
        <v>1</v>
      </c>
      <c r="D19" s="106" t="s">
        <v>660</v>
      </c>
      <c r="E19" s="112" t="s">
        <v>92</v>
      </c>
      <c r="F19" s="109">
        <v>4</v>
      </c>
      <c r="G19" s="110">
        <v>1.306713E-2</v>
      </c>
      <c r="H19" s="110">
        <v>9.4583329999999993E-3</v>
      </c>
      <c r="I19" s="110">
        <v>9.6527780000000007E-3</v>
      </c>
      <c r="J19" s="110">
        <v>9.6562499999999999E-3</v>
      </c>
      <c r="K19" s="110"/>
      <c r="L19" s="110"/>
      <c r="M19" s="110">
        <v>4.1834491000000001E-2</v>
      </c>
      <c r="N19" s="38">
        <v>500</v>
      </c>
      <c r="O19" s="30">
        <v>1</v>
      </c>
      <c r="P19" s="112">
        <f t="shared" si="0"/>
        <v>500</v>
      </c>
      <c r="T19" s="33">
        <v>17</v>
      </c>
      <c r="U19" s="34">
        <v>270</v>
      </c>
    </row>
    <row r="20" spans="1:21" x14ac:dyDescent="0.2">
      <c r="A20" s="108"/>
      <c r="B20" s="109"/>
      <c r="C20" s="109"/>
      <c r="D20" s="106"/>
      <c r="E20" s="112" t="s">
        <v>386</v>
      </c>
      <c r="F20" s="109"/>
      <c r="G20" s="110"/>
      <c r="H20" s="110"/>
      <c r="I20" s="110"/>
      <c r="J20" s="110"/>
      <c r="K20" s="110"/>
      <c r="L20" s="110"/>
      <c r="M20" s="110"/>
      <c r="N20" s="72"/>
      <c r="P20" s="112" t="str">
        <f t="shared" si="0"/>
        <v/>
      </c>
      <c r="T20" s="33">
        <v>18</v>
      </c>
      <c r="U20" s="34">
        <v>260</v>
      </c>
    </row>
    <row r="21" spans="1:21" x14ac:dyDescent="0.2">
      <c r="A21" s="108" t="s">
        <v>517</v>
      </c>
      <c r="B21" s="109">
        <v>607</v>
      </c>
      <c r="C21" s="109">
        <v>1</v>
      </c>
      <c r="D21" s="106" t="s">
        <v>661</v>
      </c>
      <c r="E21" s="112" t="s">
        <v>105</v>
      </c>
      <c r="F21" s="109">
        <v>2</v>
      </c>
      <c r="G21" s="110">
        <v>1.4813656999999999E-2</v>
      </c>
      <c r="H21" s="110">
        <v>1.1149305999999999E-2</v>
      </c>
      <c r="I21" s="110"/>
      <c r="J21" s="110"/>
      <c r="K21" s="110"/>
      <c r="L21" s="110"/>
      <c r="M21" s="110">
        <v>17.025962960000001</v>
      </c>
      <c r="N21" s="38">
        <v>500</v>
      </c>
      <c r="O21" s="30">
        <v>1</v>
      </c>
      <c r="P21" s="112">
        <f t="shared" si="0"/>
        <v>500</v>
      </c>
      <c r="T21" s="33">
        <v>19</v>
      </c>
      <c r="U21" s="34">
        <v>250</v>
      </c>
    </row>
    <row r="22" spans="1:21" x14ac:dyDescent="0.2">
      <c r="A22" s="108" t="s">
        <v>517</v>
      </c>
      <c r="B22" s="109">
        <v>601</v>
      </c>
      <c r="C22" s="109">
        <v>2</v>
      </c>
      <c r="D22" s="106" t="s">
        <v>662</v>
      </c>
      <c r="E22" s="112" t="s">
        <v>798</v>
      </c>
      <c r="F22" s="109">
        <v>2</v>
      </c>
      <c r="G22" s="110">
        <v>1.6096065E-2</v>
      </c>
      <c r="H22" s="110">
        <v>1.1998843E-2</v>
      </c>
      <c r="I22" s="110"/>
      <c r="J22" s="110"/>
      <c r="K22" s="110"/>
      <c r="L22" s="110"/>
      <c r="M22" s="110">
        <v>17.02809491</v>
      </c>
      <c r="N22" s="34">
        <v>450</v>
      </c>
      <c r="O22" s="30">
        <v>1</v>
      </c>
      <c r="P22" s="112">
        <f t="shared" si="0"/>
        <v>450</v>
      </c>
      <c r="T22" s="33">
        <v>20</v>
      </c>
      <c r="U22" s="34">
        <v>245</v>
      </c>
    </row>
    <row r="23" spans="1:21" x14ac:dyDescent="0.2">
      <c r="A23" s="108" t="s">
        <v>517</v>
      </c>
      <c r="B23" s="109">
        <v>608</v>
      </c>
      <c r="C23" s="109">
        <v>3</v>
      </c>
      <c r="D23" s="106" t="s">
        <v>663</v>
      </c>
      <c r="E23" s="112" t="s">
        <v>398</v>
      </c>
      <c r="F23" s="109">
        <v>2</v>
      </c>
      <c r="G23" s="110">
        <v>1.6193287000000001E-2</v>
      </c>
      <c r="H23" s="110">
        <v>1.2396991E-2</v>
      </c>
      <c r="I23" s="110"/>
      <c r="J23" s="110"/>
      <c r="K23" s="110"/>
      <c r="L23" s="110"/>
      <c r="M23" s="110">
        <v>17.02859028</v>
      </c>
      <c r="N23" s="34">
        <v>420</v>
      </c>
      <c r="O23" s="30">
        <v>1</v>
      </c>
      <c r="P23" s="112">
        <f t="shared" si="0"/>
        <v>420</v>
      </c>
      <c r="T23" s="33">
        <v>21</v>
      </c>
      <c r="U23" s="34">
        <v>240</v>
      </c>
    </row>
    <row r="24" spans="1:21" x14ac:dyDescent="0.2">
      <c r="A24" s="108" t="s">
        <v>517</v>
      </c>
      <c r="B24" s="109">
        <v>605</v>
      </c>
      <c r="C24" s="109">
        <v>4</v>
      </c>
      <c r="D24" s="106" t="s">
        <v>664</v>
      </c>
      <c r="E24" s="112" t="s">
        <v>799</v>
      </c>
      <c r="F24" s="109">
        <v>2</v>
      </c>
      <c r="G24" s="110">
        <v>1.6373842999999999E-2</v>
      </c>
      <c r="H24" s="110">
        <v>1.225E-2</v>
      </c>
      <c r="I24" s="110"/>
      <c r="J24" s="110"/>
      <c r="K24" s="110"/>
      <c r="L24" s="110"/>
      <c r="M24" s="110">
        <v>17.028623840000002</v>
      </c>
      <c r="N24" s="34">
        <v>400</v>
      </c>
      <c r="O24" s="30">
        <v>1</v>
      </c>
      <c r="P24" s="112">
        <f t="shared" si="0"/>
        <v>400</v>
      </c>
      <c r="T24" s="33">
        <v>22</v>
      </c>
      <c r="U24" s="34">
        <v>235</v>
      </c>
    </row>
    <row r="25" spans="1:21" x14ac:dyDescent="0.2">
      <c r="A25" s="108" t="s">
        <v>517</v>
      </c>
      <c r="B25" s="109">
        <v>603</v>
      </c>
      <c r="C25" s="109">
        <v>5</v>
      </c>
      <c r="D25" s="106" t="s">
        <v>665</v>
      </c>
      <c r="E25" s="112" t="s">
        <v>800</v>
      </c>
      <c r="F25" s="109">
        <v>2</v>
      </c>
      <c r="G25" s="110">
        <v>1.6114582999999998E-2</v>
      </c>
      <c r="H25" s="110">
        <v>1.2828704E-2</v>
      </c>
      <c r="I25" s="110"/>
      <c r="J25" s="110"/>
      <c r="K25" s="110"/>
      <c r="L25" s="110"/>
      <c r="M25" s="110">
        <v>17.028943290000001</v>
      </c>
      <c r="N25" s="34">
        <v>390</v>
      </c>
      <c r="O25" s="30">
        <v>1</v>
      </c>
      <c r="P25" s="112">
        <f t="shared" si="0"/>
        <v>390</v>
      </c>
      <c r="T25" s="33">
        <v>23</v>
      </c>
      <c r="U25" s="34">
        <v>230</v>
      </c>
    </row>
    <row r="26" spans="1:21" x14ac:dyDescent="0.2">
      <c r="A26" s="108" t="s">
        <v>517</v>
      </c>
      <c r="B26" s="109">
        <v>606</v>
      </c>
      <c r="C26" s="109">
        <v>6</v>
      </c>
      <c r="D26" s="106" t="s">
        <v>666</v>
      </c>
      <c r="E26" s="112" t="s">
        <v>801</v>
      </c>
      <c r="F26" s="109">
        <v>2</v>
      </c>
      <c r="G26" s="110">
        <v>1.6800926000000001E-2</v>
      </c>
      <c r="H26" s="110">
        <v>1.4452546E-2</v>
      </c>
      <c r="I26" s="110"/>
      <c r="J26" s="110"/>
      <c r="K26" s="110"/>
      <c r="L26" s="110"/>
      <c r="M26" s="110">
        <v>17.031253469999999</v>
      </c>
      <c r="N26" s="34">
        <v>380</v>
      </c>
      <c r="O26" s="30">
        <v>1</v>
      </c>
      <c r="P26" s="112">
        <f t="shared" si="0"/>
        <v>380</v>
      </c>
      <c r="T26" s="33">
        <v>24</v>
      </c>
      <c r="U26" s="34">
        <v>225</v>
      </c>
    </row>
    <row r="27" spans="1:21" x14ac:dyDescent="0.2">
      <c r="A27" s="108" t="s">
        <v>517</v>
      </c>
      <c r="B27" s="109">
        <v>609</v>
      </c>
      <c r="C27" s="109">
        <v>7</v>
      </c>
      <c r="D27" s="106" t="s">
        <v>667</v>
      </c>
      <c r="E27" s="112" t="s">
        <v>460</v>
      </c>
      <c r="F27" s="109">
        <v>2</v>
      </c>
      <c r="G27" s="110">
        <v>1.7528934999999999E-2</v>
      </c>
      <c r="H27" s="110">
        <v>1.4186343000000001E-2</v>
      </c>
      <c r="I27" s="110"/>
      <c r="J27" s="110"/>
      <c r="K27" s="110"/>
      <c r="L27" s="110"/>
      <c r="M27" s="110">
        <v>17.03171528</v>
      </c>
      <c r="N27" s="34">
        <v>370</v>
      </c>
      <c r="O27" s="30">
        <v>1</v>
      </c>
      <c r="P27" s="112">
        <f t="shared" si="0"/>
        <v>370</v>
      </c>
      <c r="T27" s="33">
        <v>25</v>
      </c>
      <c r="U27" s="34">
        <v>220</v>
      </c>
    </row>
    <row r="28" spans="1:21" x14ac:dyDescent="0.2">
      <c r="A28" s="108" t="s">
        <v>517</v>
      </c>
      <c r="B28" s="109">
        <v>610</v>
      </c>
      <c r="C28" s="109">
        <v>8</v>
      </c>
      <c r="D28" s="106" t="s">
        <v>668</v>
      </c>
      <c r="E28" s="112" t="s">
        <v>610</v>
      </c>
      <c r="F28" s="109">
        <v>2</v>
      </c>
      <c r="G28" s="110">
        <v>1.5832176E-2</v>
      </c>
      <c r="H28" s="110">
        <v>1.1951389E-2</v>
      </c>
      <c r="I28" s="110"/>
      <c r="J28" s="110"/>
      <c r="K28" s="110"/>
      <c r="L28" s="110"/>
      <c r="M28" s="110">
        <v>18.02778356</v>
      </c>
      <c r="N28" s="34">
        <v>360</v>
      </c>
      <c r="O28" s="30">
        <v>1</v>
      </c>
      <c r="P28" s="112">
        <f t="shared" si="0"/>
        <v>360</v>
      </c>
      <c r="T28" s="33">
        <v>26</v>
      </c>
      <c r="U28" s="34">
        <v>215</v>
      </c>
    </row>
    <row r="29" spans="1:21" x14ac:dyDescent="0.2">
      <c r="A29" s="108"/>
      <c r="B29" s="109"/>
      <c r="C29" s="109"/>
      <c r="D29" s="106"/>
      <c r="E29" s="112" t="s">
        <v>386</v>
      </c>
      <c r="F29" s="109"/>
      <c r="G29" s="110"/>
      <c r="H29" s="110"/>
      <c r="I29" s="110"/>
      <c r="J29" s="110"/>
      <c r="K29" s="110"/>
      <c r="L29" s="110"/>
      <c r="M29" s="110"/>
      <c r="N29" s="72"/>
      <c r="P29" s="112" t="str">
        <f t="shared" si="0"/>
        <v/>
      </c>
      <c r="T29" s="33">
        <v>27</v>
      </c>
      <c r="U29" s="34">
        <v>210</v>
      </c>
    </row>
    <row r="30" spans="1:21" x14ac:dyDescent="0.2">
      <c r="A30" s="108" t="s">
        <v>669</v>
      </c>
      <c r="B30" s="109">
        <v>604</v>
      </c>
      <c r="C30" s="109">
        <v>1</v>
      </c>
      <c r="D30" s="106" t="s">
        <v>670</v>
      </c>
      <c r="E30" s="112" t="s">
        <v>802</v>
      </c>
      <c r="F30" s="109">
        <v>2</v>
      </c>
      <c r="G30" s="110">
        <v>1.7680556E-2</v>
      </c>
      <c r="H30" s="110">
        <v>1.4752315E-2</v>
      </c>
      <c r="I30" s="110"/>
      <c r="J30" s="110"/>
      <c r="K30" s="110"/>
      <c r="L30" s="110"/>
      <c r="M30" s="110">
        <v>17.032432870000001</v>
      </c>
      <c r="N30" s="38">
        <v>500</v>
      </c>
      <c r="O30" s="30">
        <v>1</v>
      </c>
      <c r="P30" s="112">
        <f t="shared" si="0"/>
        <v>500</v>
      </c>
      <c r="T30" s="33">
        <v>28</v>
      </c>
      <c r="U30" s="34">
        <v>205</v>
      </c>
    </row>
    <row r="31" spans="1:21" x14ac:dyDescent="0.2">
      <c r="A31" s="108"/>
      <c r="B31" s="109"/>
      <c r="C31" s="109"/>
      <c r="D31" s="106"/>
      <c r="E31" s="112" t="s">
        <v>386</v>
      </c>
      <c r="F31" s="109"/>
      <c r="G31" s="110"/>
      <c r="H31" s="110"/>
      <c r="I31" s="110"/>
      <c r="J31" s="110"/>
      <c r="K31" s="110"/>
      <c r="L31" s="110"/>
      <c r="M31" s="110"/>
      <c r="N31" s="72"/>
      <c r="P31" s="112" t="str">
        <f t="shared" si="0"/>
        <v/>
      </c>
      <c r="T31" s="33">
        <v>29</v>
      </c>
      <c r="U31" s="34">
        <v>200</v>
      </c>
    </row>
    <row r="32" spans="1:21" x14ac:dyDescent="0.2">
      <c r="A32" s="108" t="s">
        <v>523</v>
      </c>
      <c r="B32" s="109">
        <v>108</v>
      </c>
      <c r="C32" s="109">
        <v>1</v>
      </c>
      <c r="D32" s="106" t="s">
        <v>671</v>
      </c>
      <c r="E32" s="112" t="s">
        <v>612</v>
      </c>
      <c r="F32" s="109">
        <v>3</v>
      </c>
      <c r="G32" s="110">
        <v>1.1658564999999999E-2</v>
      </c>
      <c r="H32" s="110">
        <v>8.7476849999999998E-3</v>
      </c>
      <c r="I32" s="110">
        <v>8.9837960000000005E-3</v>
      </c>
      <c r="J32" s="110"/>
      <c r="K32" s="110"/>
      <c r="L32" s="110"/>
      <c r="M32" s="110">
        <v>2.9390046E-2</v>
      </c>
      <c r="N32" s="38">
        <v>500</v>
      </c>
      <c r="O32" s="30">
        <v>1</v>
      </c>
      <c r="P32" s="112">
        <f t="shared" si="0"/>
        <v>500</v>
      </c>
      <c r="T32" s="33">
        <v>30</v>
      </c>
      <c r="U32" s="34">
        <v>195</v>
      </c>
    </row>
    <row r="33" spans="1:21" x14ac:dyDescent="0.2">
      <c r="A33" s="108" t="s">
        <v>523</v>
      </c>
      <c r="B33" s="109">
        <v>110</v>
      </c>
      <c r="C33" s="109">
        <v>2</v>
      </c>
      <c r="D33" s="106" t="s">
        <v>672</v>
      </c>
      <c r="E33" s="112" t="s">
        <v>461</v>
      </c>
      <c r="F33" s="109">
        <v>3</v>
      </c>
      <c r="G33" s="110">
        <v>1.2331019E-2</v>
      </c>
      <c r="H33" s="110">
        <v>9.0648150000000004E-3</v>
      </c>
      <c r="I33" s="110">
        <v>9.3136569999999995E-3</v>
      </c>
      <c r="J33" s="110"/>
      <c r="K33" s="110"/>
      <c r="L33" s="110"/>
      <c r="M33" s="110">
        <v>3.0709490999999998E-2</v>
      </c>
      <c r="N33" s="34">
        <v>450</v>
      </c>
      <c r="O33" s="30">
        <v>1</v>
      </c>
      <c r="P33" s="112">
        <f t="shared" si="0"/>
        <v>450</v>
      </c>
      <c r="T33" s="33">
        <v>31</v>
      </c>
      <c r="U33" s="34">
        <v>190</v>
      </c>
    </row>
    <row r="34" spans="1:21" x14ac:dyDescent="0.2">
      <c r="A34" s="108" t="s">
        <v>523</v>
      </c>
      <c r="B34" s="109">
        <v>106</v>
      </c>
      <c r="C34" s="109">
        <v>3</v>
      </c>
      <c r="D34" s="106" t="s">
        <v>673</v>
      </c>
      <c r="E34" s="112" t="s">
        <v>401</v>
      </c>
      <c r="F34" s="109">
        <v>3</v>
      </c>
      <c r="G34" s="110">
        <v>1.2373843000000001E-2</v>
      </c>
      <c r="H34" s="110">
        <v>9.1296299999999997E-3</v>
      </c>
      <c r="I34" s="110">
        <v>9.3530090000000007E-3</v>
      </c>
      <c r="J34" s="110"/>
      <c r="K34" s="110"/>
      <c r="L34" s="110"/>
      <c r="M34" s="110">
        <v>3.0856481000000002E-2</v>
      </c>
      <c r="N34" s="34">
        <v>420</v>
      </c>
      <c r="O34" s="30">
        <v>1</v>
      </c>
      <c r="P34" s="112">
        <f t="shared" si="0"/>
        <v>420</v>
      </c>
      <c r="T34" s="33">
        <v>32</v>
      </c>
      <c r="U34" s="34">
        <v>185</v>
      </c>
    </row>
    <row r="35" spans="1:21" x14ac:dyDescent="0.2">
      <c r="A35" s="108" t="s">
        <v>523</v>
      </c>
      <c r="B35" s="109">
        <v>111</v>
      </c>
      <c r="C35" s="109">
        <v>4</v>
      </c>
      <c r="D35" s="106" t="s">
        <v>674</v>
      </c>
      <c r="E35" s="112" t="s">
        <v>402</v>
      </c>
      <c r="F35" s="109">
        <v>3</v>
      </c>
      <c r="G35" s="110">
        <v>1.2582176E-2</v>
      </c>
      <c r="H35" s="110">
        <v>9.3553239999999999E-3</v>
      </c>
      <c r="I35" s="110">
        <v>9.2256939999999996E-3</v>
      </c>
      <c r="J35" s="110"/>
      <c r="K35" s="110"/>
      <c r="L35" s="110"/>
      <c r="M35" s="110">
        <v>3.1163194000000002E-2</v>
      </c>
      <c r="N35" s="34">
        <v>400</v>
      </c>
      <c r="O35" s="30">
        <v>1</v>
      </c>
      <c r="P35" s="112">
        <f t="shared" si="0"/>
        <v>400</v>
      </c>
      <c r="T35" s="33">
        <v>33</v>
      </c>
      <c r="U35" s="34">
        <v>180</v>
      </c>
    </row>
    <row r="36" spans="1:21" x14ac:dyDescent="0.2">
      <c r="A36" s="108" t="s">
        <v>523</v>
      </c>
      <c r="B36" s="109">
        <v>101</v>
      </c>
      <c r="C36" s="109">
        <v>5</v>
      </c>
      <c r="D36" s="106" t="s">
        <v>675</v>
      </c>
      <c r="E36" s="112" t="s">
        <v>98</v>
      </c>
      <c r="F36" s="109">
        <v>3</v>
      </c>
      <c r="G36" s="110">
        <v>1.2563657000000001E-2</v>
      </c>
      <c r="H36" s="110">
        <v>9.2696759999999993E-3</v>
      </c>
      <c r="I36" s="110">
        <v>9.3321759999999993E-3</v>
      </c>
      <c r="J36" s="110"/>
      <c r="K36" s="110"/>
      <c r="L36" s="110"/>
      <c r="M36" s="110">
        <v>3.1165509000000001E-2</v>
      </c>
      <c r="N36" s="34">
        <v>390</v>
      </c>
      <c r="O36" s="30">
        <v>1</v>
      </c>
      <c r="P36" s="112">
        <f t="shared" si="0"/>
        <v>390</v>
      </c>
      <c r="T36" s="33">
        <v>34</v>
      </c>
      <c r="U36" s="34">
        <v>175</v>
      </c>
    </row>
    <row r="37" spans="1:21" x14ac:dyDescent="0.2">
      <c r="A37" s="108" t="s">
        <v>523</v>
      </c>
      <c r="B37" s="109">
        <v>104</v>
      </c>
      <c r="C37" s="109">
        <v>6</v>
      </c>
      <c r="D37" s="106" t="s">
        <v>676</v>
      </c>
      <c r="E37" s="112" t="s">
        <v>104</v>
      </c>
      <c r="F37" s="109">
        <v>3</v>
      </c>
      <c r="G37" s="110">
        <v>1.3028935E-2</v>
      </c>
      <c r="H37" s="110">
        <v>9.5694439999999999E-3</v>
      </c>
      <c r="I37" s="110">
        <v>9.6423610000000003E-3</v>
      </c>
      <c r="J37" s="110"/>
      <c r="K37" s="110"/>
      <c r="L37" s="110"/>
      <c r="M37" s="110">
        <v>3.2240741000000003E-2</v>
      </c>
      <c r="N37" s="34">
        <v>380</v>
      </c>
      <c r="O37" s="30">
        <v>1</v>
      </c>
      <c r="P37" s="112">
        <f t="shared" si="0"/>
        <v>380</v>
      </c>
      <c r="T37" s="33">
        <v>35</v>
      </c>
      <c r="U37" s="34">
        <v>170</v>
      </c>
    </row>
    <row r="38" spans="1:21" x14ac:dyDescent="0.2">
      <c r="A38" s="108" t="s">
        <v>523</v>
      </c>
      <c r="B38" s="109">
        <v>113</v>
      </c>
      <c r="C38" s="109">
        <v>7</v>
      </c>
      <c r="D38" s="106" t="s">
        <v>677</v>
      </c>
      <c r="E38" s="112" t="s">
        <v>462</v>
      </c>
      <c r="F38" s="109">
        <v>3</v>
      </c>
      <c r="G38" s="110">
        <v>1.297338E-2</v>
      </c>
      <c r="H38" s="110">
        <v>9.8032410000000007E-3</v>
      </c>
      <c r="I38" s="110">
        <v>9.5266199999999995E-3</v>
      </c>
      <c r="J38" s="110"/>
      <c r="K38" s="110"/>
      <c r="L38" s="110"/>
      <c r="M38" s="110">
        <v>3.2303241000000003E-2</v>
      </c>
      <c r="N38" s="34">
        <v>370</v>
      </c>
      <c r="O38" s="30">
        <v>1</v>
      </c>
      <c r="P38" s="112">
        <f t="shared" si="0"/>
        <v>370</v>
      </c>
      <c r="T38" s="33">
        <v>36</v>
      </c>
      <c r="U38" s="34">
        <v>165</v>
      </c>
    </row>
    <row r="39" spans="1:21" x14ac:dyDescent="0.2">
      <c r="A39" s="108" t="s">
        <v>523</v>
      </c>
      <c r="B39" s="109">
        <v>107</v>
      </c>
      <c r="C39" s="109">
        <v>8</v>
      </c>
      <c r="D39" s="106" t="s">
        <v>678</v>
      </c>
      <c r="E39" s="112" t="s">
        <v>615</v>
      </c>
      <c r="F39" s="109">
        <v>3</v>
      </c>
      <c r="G39" s="110">
        <v>1.2832176000000001E-2</v>
      </c>
      <c r="H39" s="110">
        <v>9.7997689999999998E-3</v>
      </c>
      <c r="I39" s="110">
        <v>9.7152780000000008E-3</v>
      </c>
      <c r="J39" s="110"/>
      <c r="K39" s="110"/>
      <c r="L39" s="110"/>
      <c r="M39" s="110">
        <v>3.2347222000000002E-2</v>
      </c>
      <c r="N39" s="34">
        <v>360</v>
      </c>
      <c r="O39" s="30">
        <v>1</v>
      </c>
      <c r="P39" s="112">
        <f t="shared" si="0"/>
        <v>360</v>
      </c>
      <c r="T39" s="33">
        <v>37</v>
      </c>
      <c r="U39" s="34">
        <v>160</v>
      </c>
    </row>
    <row r="40" spans="1:21" x14ac:dyDescent="0.2">
      <c r="A40" s="108" t="s">
        <v>523</v>
      </c>
      <c r="B40" s="109">
        <v>112</v>
      </c>
      <c r="C40" s="109">
        <v>9</v>
      </c>
      <c r="D40" s="106" t="s">
        <v>679</v>
      </c>
      <c r="E40" s="112" t="s">
        <v>100</v>
      </c>
      <c r="F40" s="109">
        <v>3</v>
      </c>
      <c r="G40" s="110">
        <v>1.2961805999999999E-2</v>
      </c>
      <c r="H40" s="110">
        <v>9.8067129999999999E-3</v>
      </c>
      <c r="I40" s="110">
        <v>9.7129629999999998E-3</v>
      </c>
      <c r="J40" s="110"/>
      <c r="K40" s="110"/>
      <c r="L40" s="110"/>
      <c r="M40" s="110">
        <v>3.2481481E-2</v>
      </c>
      <c r="N40" s="34">
        <v>350</v>
      </c>
      <c r="O40" s="30">
        <v>1</v>
      </c>
      <c r="P40" s="112">
        <f t="shared" si="0"/>
        <v>350</v>
      </c>
      <c r="T40" s="33">
        <v>38</v>
      </c>
      <c r="U40" s="34">
        <v>155</v>
      </c>
    </row>
    <row r="41" spans="1:21" x14ac:dyDescent="0.2">
      <c r="A41" s="108" t="s">
        <v>523</v>
      </c>
      <c r="B41" s="109">
        <v>102</v>
      </c>
      <c r="C41" s="109">
        <v>10</v>
      </c>
      <c r="D41" s="106" t="s">
        <v>680</v>
      </c>
      <c r="E41" s="112" t="s">
        <v>403</v>
      </c>
      <c r="F41" s="109">
        <v>3</v>
      </c>
      <c r="G41" s="110">
        <v>1.3324074E-2</v>
      </c>
      <c r="H41" s="110">
        <v>1.0831019000000001E-2</v>
      </c>
      <c r="I41" s="110">
        <v>1.1635417E-2</v>
      </c>
      <c r="J41" s="110"/>
      <c r="K41" s="110"/>
      <c r="L41" s="110"/>
      <c r="M41" s="110">
        <v>3.5790508999999998E-2</v>
      </c>
      <c r="N41" s="34">
        <v>340</v>
      </c>
      <c r="O41" s="30">
        <v>1</v>
      </c>
      <c r="P41" s="112">
        <f t="shared" si="0"/>
        <v>340</v>
      </c>
      <c r="T41" s="33">
        <v>39</v>
      </c>
      <c r="U41" s="34">
        <v>150</v>
      </c>
    </row>
    <row r="42" spans="1:21" ht="16" thickBot="1" x14ac:dyDescent="0.25">
      <c r="A42" s="108" t="s">
        <v>523</v>
      </c>
      <c r="B42" s="109">
        <v>109</v>
      </c>
      <c r="C42" s="109">
        <v>11</v>
      </c>
      <c r="D42" s="106" t="s">
        <v>681</v>
      </c>
      <c r="E42" s="112" t="s">
        <v>803</v>
      </c>
      <c r="F42" s="109">
        <v>3</v>
      </c>
      <c r="G42" s="110">
        <v>1.5055555999999999E-2</v>
      </c>
      <c r="H42" s="110">
        <v>1.0847222E-2</v>
      </c>
      <c r="I42" s="110">
        <v>1.1300925999999999E-2</v>
      </c>
      <c r="J42" s="110"/>
      <c r="K42" s="110"/>
      <c r="L42" s="110"/>
      <c r="M42" s="110">
        <v>3.7203703999999997E-2</v>
      </c>
      <c r="N42" s="34">
        <v>330</v>
      </c>
      <c r="O42" s="30">
        <v>1</v>
      </c>
      <c r="P42" s="112">
        <f t="shared" si="0"/>
        <v>330</v>
      </c>
      <c r="T42" s="35">
        <v>40</v>
      </c>
      <c r="U42" s="36">
        <v>145</v>
      </c>
    </row>
    <row r="43" spans="1:21" x14ac:dyDescent="0.2">
      <c r="A43" s="108" t="s">
        <v>523</v>
      </c>
      <c r="B43" s="109">
        <v>105</v>
      </c>
      <c r="C43" s="109">
        <v>12</v>
      </c>
      <c r="D43" s="106" t="s">
        <v>682</v>
      </c>
      <c r="E43" s="112" t="s">
        <v>404</v>
      </c>
      <c r="F43" s="109">
        <v>3</v>
      </c>
      <c r="G43" s="110">
        <v>1.5399306E-2</v>
      </c>
      <c r="H43" s="110">
        <v>1.3685185000000001E-2</v>
      </c>
      <c r="I43" s="110">
        <v>1.5003472E-2</v>
      </c>
      <c r="J43" s="110"/>
      <c r="K43" s="110"/>
      <c r="L43" s="110"/>
      <c r="M43" s="110">
        <v>4.4087963000000001E-2</v>
      </c>
      <c r="N43" s="34">
        <v>320</v>
      </c>
      <c r="O43" s="30">
        <v>1</v>
      </c>
      <c r="P43" s="112">
        <f t="shared" si="0"/>
        <v>320</v>
      </c>
    </row>
    <row r="44" spans="1:21" x14ac:dyDescent="0.2">
      <c r="A44" s="108"/>
      <c r="B44" s="109"/>
      <c r="C44" s="109"/>
      <c r="D44" s="106"/>
      <c r="E44" s="112" t="s">
        <v>386</v>
      </c>
      <c r="F44" s="109"/>
      <c r="G44" s="110"/>
      <c r="H44" s="110"/>
      <c r="I44" s="110"/>
      <c r="J44" s="110"/>
      <c r="K44" s="110"/>
      <c r="L44" s="110"/>
      <c r="M44" s="110"/>
      <c r="P44" s="112" t="str">
        <f t="shared" si="0"/>
        <v/>
      </c>
    </row>
    <row r="45" spans="1:21" x14ac:dyDescent="0.2">
      <c r="A45" s="108" t="s">
        <v>683</v>
      </c>
      <c r="B45" s="109">
        <v>103</v>
      </c>
      <c r="C45" s="109">
        <v>1</v>
      </c>
      <c r="D45" s="106" t="s">
        <v>684</v>
      </c>
      <c r="E45" s="112" t="s">
        <v>407</v>
      </c>
      <c r="F45" s="109">
        <v>3</v>
      </c>
      <c r="G45" s="110">
        <v>1.3084491E-2</v>
      </c>
      <c r="H45" s="110">
        <v>9.7280089999999993E-3</v>
      </c>
      <c r="I45" s="110">
        <v>9.5520829999999994E-3</v>
      </c>
      <c r="J45" s="110"/>
      <c r="K45" s="110"/>
      <c r="L45" s="110"/>
      <c r="M45" s="110">
        <v>3.2364583000000002E-2</v>
      </c>
      <c r="N45" s="38">
        <v>500</v>
      </c>
      <c r="O45" s="30">
        <v>1</v>
      </c>
      <c r="P45" s="112">
        <f t="shared" si="0"/>
        <v>500</v>
      </c>
    </row>
    <row r="46" spans="1:21" x14ac:dyDescent="0.2">
      <c r="A46" s="108"/>
      <c r="B46" s="109"/>
      <c r="C46" s="109"/>
      <c r="D46" s="106"/>
      <c r="E46" s="112" t="s">
        <v>386</v>
      </c>
      <c r="F46" s="109"/>
      <c r="G46" s="110"/>
      <c r="H46" s="110"/>
      <c r="I46" s="110"/>
      <c r="J46" s="110"/>
      <c r="K46" s="110"/>
      <c r="L46" s="110"/>
      <c r="M46" s="110"/>
      <c r="N46" s="72"/>
      <c r="P46" s="112" t="str">
        <f t="shared" si="0"/>
        <v/>
      </c>
    </row>
    <row r="47" spans="1:21" x14ac:dyDescent="0.2">
      <c r="A47" s="108" t="s">
        <v>540</v>
      </c>
      <c r="B47" s="109">
        <v>708</v>
      </c>
      <c r="C47" s="109">
        <v>1</v>
      </c>
      <c r="D47" s="106" t="s">
        <v>685</v>
      </c>
      <c r="E47" s="112" t="s">
        <v>408</v>
      </c>
      <c r="F47" s="109">
        <v>4</v>
      </c>
      <c r="G47" s="110">
        <v>1.1649306E-2</v>
      </c>
      <c r="H47" s="110">
        <v>8.5312500000000006E-3</v>
      </c>
      <c r="I47" s="110">
        <v>8.809028E-3</v>
      </c>
      <c r="J47" s="110">
        <v>9.4143520000000008E-3</v>
      </c>
      <c r="K47" s="106"/>
      <c r="L47" s="110"/>
      <c r="M47" s="110">
        <v>3.8403935E-2</v>
      </c>
      <c r="N47" s="38">
        <v>500</v>
      </c>
      <c r="O47" s="30">
        <v>1</v>
      </c>
      <c r="P47" s="112">
        <f t="shared" si="0"/>
        <v>500</v>
      </c>
    </row>
    <row r="48" spans="1:21" x14ac:dyDescent="0.2">
      <c r="A48" s="108" t="s">
        <v>540</v>
      </c>
      <c r="B48" s="109">
        <v>704</v>
      </c>
      <c r="C48" s="109">
        <v>2</v>
      </c>
      <c r="D48" s="106" t="s">
        <v>686</v>
      </c>
      <c r="E48" s="112" t="s">
        <v>97</v>
      </c>
      <c r="F48" s="109">
        <v>4</v>
      </c>
      <c r="G48" s="110">
        <v>1.1863426E-2</v>
      </c>
      <c r="H48" s="110">
        <v>9.0034720000000002E-3</v>
      </c>
      <c r="I48" s="110">
        <v>9.3148150000000006E-3</v>
      </c>
      <c r="J48" s="110">
        <v>9.5138889999999993E-3</v>
      </c>
      <c r="K48" s="110"/>
      <c r="L48" s="110"/>
      <c r="M48" s="110">
        <v>3.9695602000000003E-2</v>
      </c>
      <c r="N48" s="34">
        <v>450</v>
      </c>
      <c r="O48" s="30">
        <v>1</v>
      </c>
      <c r="P48" s="112">
        <f t="shared" si="0"/>
        <v>450</v>
      </c>
    </row>
    <row r="49" spans="1:16" x14ac:dyDescent="0.2">
      <c r="A49" s="108" t="s">
        <v>540</v>
      </c>
      <c r="B49" s="109">
        <v>703</v>
      </c>
      <c r="C49" s="109">
        <v>3</v>
      </c>
      <c r="D49" s="106" t="s">
        <v>687</v>
      </c>
      <c r="E49" s="112" t="s">
        <v>804</v>
      </c>
      <c r="F49" s="109">
        <v>4</v>
      </c>
      <c r="G49" s="110">
        <v>1.1888889E-2</v>
      </c>
      <c r="H49" s="110">
        <v>9.0821760000000008E-3</v>
      </c>
      <c r="I49" s="110">
        <v>9.7881940000000001E-3</v>
      </c>
      <c r="J49" s="110">
        <v>8.9398150000000003E-3</v>
      </c>
      <c r="K49" s="106"/>
      <c r="L49" s="110"/>
      <c r="M49" s="110">
        <v>3.9699074000000001E-2</v>
      </c>
      <c r="N49" s="34">
        <v>420</v>
      </c>
      <c r="O49" s="30">
        <v>1</v>
      </c>
      <c r="P49" s="112">
        <f t="shared" si="0"/>
        <v>420</v>
      </c>
    </row>
    <row r="50" spans="1:16" x14ac:dyDescent="0.2">
      <c r="A50" s="108" t="s">
        <v>540</v>
      </c>
      <c r="B50" s="109">
        <v>705</v>
      </c>
      <c r="C50" s="109">
        <v>4</v>
      </c>
      <c r="D50" s="106" t="s">
        <v>688</v>
      </c>
      <c r="E50" s="112" t="s">
        <v>805</v>
      </c>
      <c r="F50" s="109">
        <v>4</v>
      </c>
      <c r="G50" s="110">
        <v>1.2753472E-2</v>
      </c>
      <c r="H50" s="110">
        <v>9.3807869999999998E-3</v>
      </c>
      <c r="I50" s="110">
        <v>9.2766199999999993E-3</v>
      </c>
      <c r="J50" s="110">
        <v>9.7708329999999996E-3</v>
      </c>
      <c r="K50" s="110"/>
      <c r="L50" s="110"/>
      <c r="M50" s="110">
        <v>4.1181713000000002E-2</v>
      </c>
      <c r="N50" s="34">
        <v>400</v>
      </c>
      <c r="O50" s="30">
        <v>1</v>
      </c>
      <c r="P50" s="112">
        <f t="shared" si="0"/>
        <v>400</v>
      </c>
    </row>
    <row r="51" spans="1:16" x14ac:dyDescent="0.2">
      <c r="A51" s="108" t="s">
        <v>540</v>
      </c>
      <c r="B51" s="109">
        <v>701</v>
      </c>
      <c r="C51" s="109">
        <v>5</v>
      </c>
      <c r="D51" s="106" t="s">
        <v>689</v>
      </c>
      <c r="E51" s="112" t="s">
        <v>467</v>
      </c>
      <c r="F51" s="109">
        <v>4</v>
      </c>
      <c r="G51" s="110">
        <v>1.5038194E-2</v>
      </c>
      <c r="H51" s="110">
        <v>9.0960650000000004E-3</v>
      </c>
      <c r="I51" s="110">
        <v>9.0023150000000003E-3</v>
      </c>
      <c r="J51" s="110">
        <v>8.9872690000000009E-3</v>
      </c>
      <c r="K51" s="110"/>
      <c r="L51" s="110"/>
      <c r="M51" s="110">
        <v>4.2123843000000001E-2</v>
      </c>
      <c r="N51" s="34">
        <v>390</v>
      </c>
      <c r="O51" s="30">
        <v>1</v>
      </c>
      <c r="P51" s="112">
        <f t="shared" si="0"/>
        <v>390</v>
      </c>
    </row>
    <row r="52" spans="1:16" x14ac:dyDescent="0.2">
      <c r="A52" s="108"/>
      <c r="B52" s="109"/>
      <c r="C52" s="109"/>
      <c r="D52" s="106"/>
      <c r="E52" s="112" t="s">
        <v>386</v>
      </c>
      <c r="F52" s="109"/>
      <c r="G52" s="110"/>
      <c r="H52" s="110"/>
      <c r="I52" s="110"/>
      <c r="J52" s="110"/>
      <c r="K52" s="106"/>
      <c r="L52" s="110"/>
      <c r="M52" s="110"/>
      <c r="N52" s="72"/>
      <c r="P52" s="112" t="str">
        <f t="shared" si="0"/>
        <v/>
      </c>
    </row>
    <row r="53" spans="1:16" x14ac:dyDescent="0.2">
      <c r="A53" s="108" t="s">
        <v>690</v>
      </c>
      <c r="B53" s="109">
        <v>707</v>
      </c>
      <c r="C53" s="109">
        <v>1</v>
      </c>
      <c r="D53" s="106" t="s">
        <v>691</v>
      </c>
      <c r="E53" s="112" t="s">
        <v>93</v>
      </c>
      <c r="F53" s="109">
        <v>4</v>
      </c>
      <c r="G53" s="110">
        <v>1.2865741E-2</v>
      </c>
      <c r="H53" s="110">
        <v>9.6979170000000003E-3</v>
      </c>
      <c r="I53" s="110">
        <v>9.6354170000000003E-3</v>
      </c>
      <c r="J53" s="110">
        <v>9.694444E-3</v>
      </c>
      <c r="K53" s="110"/>
      <c r="L53" s="110"/>
      <c r="M53" s="110">
        <v>4.1893518999999997E-2</v>
      </c>
      <c r="N53" s="38">
        <v>500</v>
      </c>
      <c r="O53" s="30">
        <v>1</v>
      </c>
      <c r="P53" s="112">
        <f t="shared" si="0"/>
        <v>500</v>
      </c>
    </row>
    <row r="54" spans="1:16" x14ac:dyDescent="0.2">
      <c r="A54" s="108" t="s">
        <v>690</v>
      </c>
      <c r="B54" s="109">
        <v>709</v>
      </c>
      <c r="C54" s="109">
        <v>2</v>
      </c>
      <c r="D54" s="106" t="s">
        <v>692</v>
      </c>
      <c r="E54" s="112" t="s">
        <v>94</v>
      </c>
      <c r="F54" s="109">
        <v>4</v>
      </c>
      <c r="G54" s="110">
        <v>1.3753471999999999E-2</v>
      </c>
      <c r="H54" s="110">
        <v>1.0484953999999999E-2</v>
      </c>
      <c r="I54" s="110">
        <v>1.0287037000000001E-2</v>
      </c>
      <c r="J54" s="110">
        <v>1.0292824000000001E-2</v>
      </c>
      <c r="K54" s="106"/>
      <c r="L54" s="110"/>
      <c r="M54" s="110">
        <v>4.4818286999999998E-2</v>
      </c>
      <c r="N54" s="34">
        <v>450</v>
      </c>
      <c r="O54" s="30">
        <v>1</v>
      </c>
      <c r="P54" s="112">
        <f t="shared" si="0"/>
        <v>450</v>
      </c>
    </row>
    <row r="55" spans="1:16" x14ac:dyDescent="0.2">
      <c r="A55" s="108" t="s">
        <v>690</v>
      </c>
      <c r="B55" s="109">
        <v>702</v>
      </c>
      <c r="C55" s="109">
        <v>3</v>
      </c>
      <c r="D55" s="106" t="s">
        <v>693</v>
      </c>
      <c r="E55" s="112" t="s">
        <v>806</v>
      </c>
      <c r="F55" s="109">
        <v>3</v>
      </c>
      <c r="G55" s="110">
        <v>1.7697917000000001E-2</v>
      </c>
      <c r="H55" s="110">
        <v>1.3953704000000001E-2</v>
      </c>
      <c r="I55" s="110">
        <v>1.4554398E-2</v>
      </c>
      <c r="J55" s="110"/>
      <c r="K55" s="110"/>
      <c r="L55" s="110"/>
      <c r="M55" s="110">
        <v>4.6206019000000001E-2</v>
      </c>
      <c r="N55" s="34">
        <v>420</v>
      </c>
      <c r="O55" s="30">
        <v>1</v>
      </c>
      <c r="P55" s="112">
        <f t="shared" si="0"/>
        <v>420</v>
      </c>
    </row>
    <row r="56" spans="1:16" x14ac:dyDescent="0.2">
      <c r="A56" s="108"/>
      <c r="B56" s="109"/>
      <c r="C56" s="109"/>
      <c r="D56" s="106"/>
      <c r="E56" s="112" t="s">
        <v>386</v>
      </c>
      <c r="F56" s="109"/>
      <c r="G56" s="110"/>
      <c r="H56" s="110"/>
      <c r="I56" s="110"/>
      <c r="J56" s="110"/>
      <c r="K56" s="106"/>
      <c r="L56" s="110"/>
      <c r="M56" s="110"/>
      <c r="N56" s="72"/>
      <c r="P56" s="112" t="str">
        <f t="shared" si="0"/>
        <v/>
      </c>
    </row>
    <row r="57" spans="1:16" x14ac:dyDescent="0.2">
      <c r="A57" s="108" t="s">
        <v>25</v>
      </c>
      <c r="B57" s="109">
        <v>51</v>
      </c>
      <c r="C57" s="109">
        <v>1</v>
      </c>
      <c r="D57" s="106" t="s">
        <v>694</v>
      </c>
      <c r="E57" s="112" t="s">
        <v>468</v>
      </c>
      <c r="F57" s="109">
        <v>6</v>
      </c>
      <c r="G57" s="110">
        <v>1.0064815E-2</v>
      </c>
      <c r="H57" s="110">
        <v>7.4560190000000004E-3</v>
      </c>
      <c r="I57" s="110">
        <v>7.6087960000000001E-3</v>
      </c>
      <c r="J57" s="110">
        <v>7.4444439999999997E-3</v>
      </c>
      <c r="K57" s="110">
        <v>7.6331020000000001E-3</v>
      </c>
      <c r="L57" s="110">
        <v>7.5034719999999997E-3</v>
      </c>
      <c r="M57" s="110">
        <v>4.7710648000000001E-2</v>
      </c>
      <c r="N57" s="38">
        <v>500</v>
      </c>
      <c r="O57" s="30">
        <v>1</v>
      </c>
      <c r="P57" s="112">
        <f t="shared" si="0"/>
        <v>500</v>
      </c>
    </row>
    <row r="58" spans="1:16" x14ac:dyDescent="0.2">
      <c r="A58" s="108" t="s">
        <v>25</v>
      </c>
      <c r="B58" s="109">
        <v>13</v>
      </c>
      <c r="C58" s="109">
        <v>2</v>
      </c>
      <c r="D58" s="106" t="s">
        <v>695</v>
      </c>
      <c r="E58" s="112" t="s">
        <v>81</v>
      </c>
      <c r="F58" s="109">
        <v>6</v>
      </c>
      <c r="G58" s="110">
        <v>1.0125E-2</v>
      </c>
      <c r="H58" s="110">
        <v>7.3865739999999999E-3</v>
      </c>
      <c r="I58" s="110">
        <v>7.606481E-3</v>
      </c>
      <c r="J58" s="110">
        <v>7.5266200000000004E-3</v>
      </c>
      <c r="K58" s="110">
        <v>8.0682870000000004E-3</v>
      </c>
      <c r="L58" s="110">
        <v>7.8530089999999993E-3</v>
      </c>
      <c r="M58" s="110">
        <v>4.8565971999999999E-2</v>
      </c>
      <c r="N58" s="34">
        <v>450</v>
      </c>
      <c r="O58" s="30">
        <v>1</v>
      </c>
      <c r="P58" s="112">
        <f t="shared" si="0"/>
        <v>450</v>
      </c>
    </row>
    <row r="59" spans="1:16" x14ac:dyDescent="0.2">
      <c r="A59" s="108" t="s">
        <v>25</v>
      </c>
      <c r="B59" s="109">
        <v>7</v>
      </c>
      <c r="C59" s="109">
        <v>3</v>
      </c>
      <c r="D59" s="106" t="s">
        <v>310</v>
      </c>
      <c r="E59" s="112" t="s">
        <v>75</v>
      </c>
      <c r="F59" s="109">
        <v>6</v>
      </c>
      <c r="G59" s="110">
        <v>1.0335647999999999E-2</v>
      </c>
      <c r="H59" s="110">
        <v>7.8518519999999994E-3</v>
      </c>
      <c r="I59" s="110">
        <v>7.9571759999999998E-3</v>
      </c>
      <c r="J59" s="110">
        <v>7.8750000000000001E-3</v>
      </c>
      <c r="K59" s="110">
        <v>7.931713E-3</v>
      </c>
      <c r="L59" s="110">
        <v>7.9594910000000008E-3</v>
      </c>
      <c r="M59" s="110">
        <v>4.9910879999999998E-2</v>
      </c>
      <c r="N59" s="34">
        <v>420</v>
      </c>
      <c r="O59" s="30">
        <v>1</v>
      </c>
      <c r="P59" s="112">
        <f t="shared" si="0"/>
        <v>420</v>
      </c>
    </row>
    <row r="60" spans="1:16" x14ac:dyDescent="0.2">
      <c r="A60" s="108" t="s">
        <v>25</v>
      </c>
      <c r="B60" s="109">
        <v>8</v>
      </c>
      <c r="C60" s="109">
        <v>4</v>
      </c>
      <c r="D60" s="106" t="s">
        <v>313</v>
      </c>
      <c r="E60" s="112" t="s">
        <v>82</v>
      </c>
      <c r="F60" s="109">
        <v>6</v>
      </c>
      <c r="G60" s="110">
        <v>1.0587963000000001E-2</v>
      </c>
      <c r="H60" s="110">
        <v>7.8645829999999996E-3</v>
      </c>
      <c r="I60" s="110">
        <v>7.9849540000000007E-3</v>
      </c>
      <c r="J60" s="110">
        <v>7.9965279999999993E-3</v>
      </c>
      <c r="K60" s="110">
        <v>8.0937500000000002E-3</v>
      </c>
      <c r="L60" s="110">
        <v>7.9305560000000001E-3</v>
      </c>
      <c r="M60" s="110">
        <v>5.0458333000000001E-2</v>
      </c>
      <c r="N60" s="34">
        <v>400</v>
      </c>
      <c r="O60" s="30">
        <v>1</v>
      </c>
      <c r="P60" s="112">
        <f t="shared" si="0"/>
        <v>400</v>
      </c>
    </row>
    <row r="61" spans="1:16" x14ac:dyDescent="0.2">
      <c r="A61" s="108" t="s">
        <v>25</v>
      </c>
      <c r="B61" s="109">
        <v>15</v>
      </c>
      <c r="C61" s="109">
        <v>5</v>
      </c>
      <c r="D61" s="106" t="s">
        <v>696</v>
      </c>
      <c r="E61" s="112" t="s">
        <v>421</v>
      </c>
      <c r="F61" s="109">
        <v>6</v>
      </c>
      <c r="G61" s="110">
        <v>1.0409722E-2</v>
      </c>
      <c r="H61" s="110">
        <v>8.08912E-3</v>
      </c>
      <c r="I61" s="110">
        <v>8.2754630000000003E-3</v>
      </c>
      <c r="J61" s="110">
        <v>8.1898149999999996E-3</v>
      </c>
      <c r="K61" s="110">
        <v>8.2152779999999995E-3</v>
      </c>
      <c r="L61" s="110">
        <v>8.239583E-3</v>
      </c>
      <c r="M61" s="110">
        <v>5.1418981000000002E-2</v>
      </c>
      <c r="N61" s="34">
        <v>390</v>
      </c>
      <c r="O61" s="30">
        <v>1</v>
      </c>
      <c r="P61" s="112">
        <f t="shared" si="0"/>
        <v>390</v>
      </c>
    </row>
    <row r="62" spans="1:16" x14ac:dyDescent="0.2">
      <c r="A62" s="108" t="s">
        <v>25</v>
      </c>
      <c r="B62" s="109">
        <v>50</v>
      </c>
      <c r="C62" s="109">
        <v>6</v>
      </c>
      <c r="D62" s="106" t="s">
        <v>697</v>
      </c>
      <c r="E62" s="112" t="s">
        <v>619</v>
      </c>
      <c r="F62" s="109">
        <v>6</v>
      </c>
      <c r="G62" s="110">
        <v>1.1203704E-2</v>
      </c>
      <c r="H62" s="110">
        <v>8.2557870000000005E-3</v>
      </c>
      <c r="I62" s="110">
        <v>8.4340279999999997E-3</v>
      </c>
      <c r="J62" s="110">
        <v>8.5532409999999996E-3</v>
      </c>
      <c r="K62" s="110">
        <v>8.5879630000000005E-3</v>
      </c>
      <c r="L62" s="110">
        <v>8.4155089999999998E-3</v>
      </c>
      <c r="M62" s="110">
        <v>5.3450231000000001E-2</v>
      </c>
      <c r="N62" s="34">
        <v>380</v>
      </c>
      <c r="O62" s="30">
        <v>1</v>
      </c>
      <c r="P62" s="112">
        <f t="shared" si="0"/>
        <v>380</v>
      </c>
    </row>
    <row r="63" spans="1:16" x14ac:dyDescent="0.2">
      <c r="A63" s="108" t="s">
        <v>25</v>
      </c>
      <c r="B63" s="109">
        <v>6</v>
      </c>
      <c r="C63" s="109">
        <v>7</v>
      </c>
      <c r="D63" s="106" t="s">
        <v>698</v>
      </c>
      <c r="E63" s="112" t="s">
        <v>807</v>
      </c>
      <c r="F63" s="109">
        <v>6</v>
      </c>
      <c r="G63" s="110">
        <v>1.1394675999999999E-2</v>
      </c>
      <c r="H63" s="110">
        <v>8.4305560000000005E-3</v>
      </c>
      <c r="I63" s="110">
        <v>8.4155089999999998E-3</v>
      </c>
      <c r="J63" s="110">
        <v>8.4328700000000003E-3</v>
      </c>
      <c r="K63" s="110">
        <v>8.4618060000000005E-3</v>
      </c>
      <c r="L63" s="110">
        <v>8.3865740000000008E-3</v>
      </c>
      <c r="M63" s="110">
        <v>5.3521990999999998E-2</v>
      </c>
      <c r="N63" s="34">
        <v>370</v>
      </c>
      <c r="O63" s="30">
        <v>1</v>
      </c>
      <c r="P63" s="112">
        <f t="shared" si="0"/>
        <v>370</v>
      </c>
    </row>
    <row r="64" spans="1:16" x14ac:dyDescent="0.2">
      <c r="A64" s="108" t="s">
        <v>25</v>
      </c>
      <c r="B64" s="109">
        <v>10</v>
      </c>
      <c r="C64" s="109">
        <v>8</v>
      </c>
      <c r="D64" s="106" t="s">
        <v>699</v>
      </c>
      <c r="E64" s="112" t="s">
        <v>42</v>
      </c>
      <c r="F64" s="109">
        <v>6</v>
      </c>
      <c r="G64" s="110">
        <v>1.1451388999999999E-2</v>
      </c>
      <c r="H64" s="110">
        <v>8.4537039999999994E-3</v>
      </c>
      <c r="I64" s="110">
        <v>8.3229170000000009E-3</v>
      </c>
      <c r="J64" s="110">
        <v>8.4803239999999992E-3</v>
      </c>
      <c r="K64" s="110">
        <v>8.4375000000000006E-3</v>
      </c>
      <c r="L64" s="110">
        <v>8.4039349999999995E-3</v>
      </c>
      <c r="M64" s="110">
        <v>5.3549768999999997E-2</v>
      </c>
      <c r="N64" s="34">
        <v>360</v>
      </c>
      <c r="O64" s="30">
        <v>1</v>
      </c>
      <c r="P64" s="112">
        <f t="shared" si="0"/>
        <v>360</v>
      </c>
    </row>
    <row r="65" spans="1:16" x14ac:dyDescent="0.2">
      <c r="A65" s="108" t="s">
        <v>25</v>
      </c>
      <c r="B65" s="109">
        <v>5</v>
      </c>
      <c r="C65" s="109">
        <v>9</v>
      </c>
      <c r="D65" s="106" t="s">
        <v>700</v>
      </c>
      <c r="E65" s="112" t="s">
        <v>108</v>
      </c>
      <c r="F65" s="109">
        <v>6</v>
      </c>
      <c r="G65" s="110">
        <v>1.1457175999999999E-2</v>
      </c>
      <c r="H65" s="110">
        <v>8.4305560000000005E-3</v>
      </c>
      <c r="I65" s="110">
        <v>8.3194440000000005E-3</v>
      </c>
      <c r="J65" s="110">
        <v>8.4745370000000007E-3</v>
      </c>
      <c r="K65" s="110">
        <v>8.4699070000000005E-3</v>
      </c>
      <c r="L65" s="110">
        <v>8.4918979999999995E-3</v>
      </c>
      <c r="M65" s="110">
        <v>5.3643519000000001E-2</v>
      </c>
      <c r="N65" s="34">
        <v>350</v>
      </c>
      <c r="O65" s="30">
        <v>1</v>
      </c>
      <c r="P65" s="112">
        <f t="shared" si="0"/>
        <v>350</v>
      </c>
    </row>
    <row r="66" spans="1:16" x14ac:dyDescent="0.2">
      <c r="A66" s="108" t="s">
        <v>25</v>
      </c>
      <c r="B66" s="109">
        <v>11</v>
      </c>
      <c r="C66" s="109">
        <v>10</v>
      </c>
      <c r="D66" s="106" t="s">
        <v>701</v>
      </c>
      <c r="E66" s="112" t="s">
        <v>423</v>
      </c>
      <c r="F66" s="109">
        <v>6</v>
      </c>
      <c r="G66" s="110">
        <v>1.1777777999999999E-2</v>
      </c>
      <c r="H66" s="110">
        <v>8.5844909999999996E-3</v>
      </c>
      <c r="I66" s="110">
        <v>8.5995370000000008E-3</v>
      </c>
      <c r="J66" s="110">
        <v>8.903935E-3</v>
      </c>
      <c r="K66" s="110">
        <v>8.9999999999999993E-3</v>
      </c>
      <c r="L66" s="110">
        <v>8.8391200000000007E-3</v>
      </c>
      <c r="M66" s="110">
        <v>5.5704861000000001E-2</v>
      </c>
      <c r="N66" s="34">
        <v>340</v>
      </c>
      <c r="O66" s="30">
        <v>1</v>
      </c>
      <c r="P66" s="112">
        <f t="shared" si="0"/>
        <v>340</v>
      </c>
    </row>
    <row r="67" spans="1:16" x14ac:dyDescent="0.2">
      <c r="A67" s="108" t="s">
        <v>25</v>
      </c>
      <c r="B67" s="109">
        <v>12</v>
      </c>
      <c r="C67" s="109">
        <v>11</v>
      </c>
      <c r="D67" s="106" t="s">
        <v>702</v>
      </c>
      <c r="E67" s="112" t="s">
        <v>45</v>
      </c>
      <c r="F67" s="109">
        <v>6</v>
      </c>
      <c r="G67" s="110">
        <v>1.1883102E-2</v>
      </c>
      <c r="H67" s="110">
        <v>8.6481479999999996E-3</v>
      </c>
      <c r="I67" s="110">
        <v>9.0381939999999994E-3</v>
      </c>
      <c r="J67" s="110">
        <v>8.8043979999999997E-3</v>
      </c>
      <c r="K67" s="110">
        <v>8.6145830000000003E-3</v>
      </c>
      <c r="L67" s="110">
        <v>8.7280090000000001E-3</v>
      </c>
      <c r="M67" s="110">
        <v>5.5716435000000002E-2</v>
      </c>
      <c r="N67" s="34">
        <v>330</v>
      </c>
      <c r="O67" s="30">
        <v>1</v>
      </c>
      <c r="P67" s="112">
        <f t="shared" si="0"/>
        <v>330</v>
      </c>
    </row>
    <row r="68" spans="1:16" x14ac:dyDescent="0.2">
      <c r="A68" s="108" t="s">
        <v>25</v>
      </c>
      <c r="B68" s="109">
        <v>9</v>
      </c>
      <c r="C68" s="109">
        <v>12</v>
      </c>
      <c r="D68" s="106" t="s">
        <v>559</v>
      </c>
      <c r="E68" s="112" t="s">
        <v>422</v>
      </c>
      <c r="F68" s="109">
        <v>6</v>
      </c>
      <c r="G68" s="110">
        <v>1.1821758999999999E-2</v>
      </c>
      <c r="H68" s="110">
        <v>8.6099539999999995E-3</v>
      </c>
      <c r="I68" s="110">
        <v>8.7997690000000007E-3</v>
      </c>
      <c r="J68" s="110">
        <v>9.0092590000000004E-3</v>
      </c>
      <c r="K68" s="110">
        <v>8.9108799999999995E-3</v>
      </c>
      <c r="L68" s="110">
        <v>9.0277780000000002E-3</v>
      </c>
      <c r="M68" s="110">
        <v>5.6179397999999998E-2</v>
      </c>
      <c r="N68" s="34">
        <v>320</v>
      </c>
      <c r="O68" s="30">
        <v>1</v>
      </c>
      <c r="P68" s="112">
        <f t="shared" ref="P68:P112" si="1">IF(N68=0,"", N68*O68)</f>
        <v>320</v>
      </c>
    </row>
    <row r="69" spans="1:16" x14ac:dyDescent="0.2">
      <c r="A69" s="108" t="s">
        <v>25</v>
      </c>
      <c r="B69" s="109">
        <v>14</v>
      </c>
      <c r="C69" s="109">
        <v>25</v>
      </c>
      <c r="D69" s="106" t="s">
        <v>703</v>
      </c>
      <c r="E69" s="112" t="s">
        <v>419</v>
      </c>
      <c r="F69" s="109">
        <v>4</v>
      </c>
      <c r="G69" s="110">
        <v>1.1502315000000001E-2</v>
      </c>
      <c r="H69" s="110">
        <v>8.7523150000000001E-3</v>
      </c>
      <c r="I69" s="110">
        <v>8.6215279999999998E-3</v>
      </c>
      <c r="J69" s="110">
        <v>1.2361110999999999E-2</v>
      </c>
      <c r="K69" s="106"/>
      <c r="L69" s="110"/>
      <c r="M69" s="110">
        <v>4.1237269E-2</v>
      </c>
      <c r="N69" s="34">
        <v>310</v>
      </c>
      <c r="O69" s="30">
        <v>1</v>
      </c>
      <c r="P69" s="112">
        <f t="shared" si="1"/>
        <v>310</v>
      </c>
    </row>
    <row r="70" spans="1:16" x14ac:dyDescent="0.2">
      <c r="A70" s="108"/>
      <c r="B70" s="109"/>
      <c r="C70" s="109"/>
      <c r="D70" s="106"/>
      <c r="E70" s="112" t="s">
        <v>386</v>
      </c>
      <c r="F70" s="109"/>
      <c r="G70" s="110"/>
      <c r="H70" s="110"/>
      <c r="I70" s="110"/>
      <c r="J70" s="110"/>
      <c r="K70" s="110"/>
      <c r="L70" s="110"/>
      <c r="M70" s="110"/>
      <c r="P70" s="112" t="str">
        <f t="shared" si="1"/>
        <v/>
      </c>
    </row>
    <row r="71" spans="1:16" x14ac:dyDescent="0.2">
      <c r="A71" s="108" t="s">
        <v>27</v>
      </c>
      <c r="B71" s="109">
        <v>206</v>
      </c>
      <c r="C71" s="109">
        <v>1</v>
      </c>
      <c r="D71" s="106" t="s">
        <v>704</v>
      </c>
      <c r="E71" s="112" t="s">
        <v>808</v>
      </c>
      <c r="F71" s="109">
        <v>5</v>
      </c>
      <c r="G71" s="110">
        <v>1.1815971999999999E-2</v>
      </c>
      <c r="H71" s="110">
        <v>8.4652779999999997E-3</v>
      </c>
      <c r="I71" s="110">
        <v>8.5532409999999996E-3</v>
      </c>
      <c r="J71" s="110">
        <v>8.5173609999999993E-3</v>
      </c>
      <c r="K71" s="110">
        <v>8.7627309999999993E-3</v>
      </c>
      <c r="L71" s="110"/>
      <c r="M71" s="110">
        <v>4.6114583000000001E-2</v>
      </c>
      <c r="N71" s="38">
        <v>500</v>
      </c>
      <c r="O71" s="12">
        <v>0.8</v>
      </c>
      <c r="P71" s="112">
        <f t="shared" si="1"/>
        <v>400</v>
      </c>
    </row>
    <row r="72" spans="1:16" x14ac:dyDescent="0.2">
      <c r="A72" s="108" t="s">
        <v>27</v>
      </c>
      <c r="B72" s="109">
        <v>211</v>
      </c>
      <c r="C72" s="109">
        <v>2</v>
      </c>
      <c r="D72" s="106" t="s">
        <v>705</v>
      </c>
      <c r="E72" s="112" t="s">
        <v>53</v>
      </c>
      <c r="F72" s="109">
        <v>5</v>
      </c>
      <c r="G72" s="110">
        <v>1.1577545999999999E-2</v>
      </c>
      <c r="H72" s="110">
        <v>8.6666669999999994E-3</v>
      </c>
      <c r="I72" s="110">
        <v>8.6377309999999992E-3</v>
      </c>
      <c r="J72" s="110">
        <v>8.6099539999999995E-3</v>
      </c>
      <c r="K72" s="110">
        <v>8.7442130000000007E-3</v>
      </c>
      <c r="L72" s="110"/>
      <c r="M72" s="110">
        <v>4.6236111000000003E-2</v>
      </c>
      <c r="N72" s="34">
        <v>450</v>
      </c>
      <c r="O72" s="12">
        <v>0.8</v>
      </c>
      <c r="P72" s="112">
        <f t="shared" si="1"/>
        <v>360</v>
      </c>
    </row>
    <row r="73" spans="1:16" x14ac:dyDescent="0.2">
      <c r="A73" s="108" t="s">
        <v>27</v>
      </c>
      <c r="B73" s="109">
        <v>208</v>
      </c>
      <c r="C73" s="109">
        <v>3</v>
      </c>
      <c r="D73" s="106" t="s">
        <v>706</v>
      </c>
      <c r="E73" s="112" t="s">
        <v>48</v>
      </c>
      <c r="F73" s="109">
        <v>5</v>
      </c>
      <c r="G73" s="110">
        <v>1.1815971999999999E-2</v>
      </c>
      <c r="H73" s="110">
        <v>8.5752310000000009E-3</v>
      </c>
      <c r="I73" s="110">
        <v>8.7002309999999992E-3</v>
      </c>
      <c r="J73" s="110">
        <v>8.6689809999999992E-3</v>
      </c>
      <c r="K73" s="110">
        <v>8.5752310000000009E-3</v>
      </c>
      <c r="L73" s="110"/>
      <c r="M73" s="110">
        <v>4.6335648E-2</v>
      </c>
      <c r="N73" s="34">
        <v>420</v>
      </c>
      <c r="O73" s="12">
        <v>0.8</v>
      </c>
      <c r="P73" s="112">
        <f t="shared" si="1"/>
        <v>336</v>
      </c>
    </row>
    <row r="74" spans="1:16" x14ac:dyDescent="0.2">
      <c r="A74" s="108" t="s">
        <v>27</v>
      </c>
      <c r="B74" s="109">
        <v>204</v>
      </c>
      <c r="C74" s="109">
        <v>4</v>
      </c>
      <c r="D74" s="106" t="s">
        <v>707</v>
      </c>
      <c r="E74" s="112" t="s">
        <v>427</v>
      </c>
      <c r="F74" s="109">
        <v>5</v>
      </c>
      <c r="G74" s="110">
        <v>1.1815971999999999E-2</v>
      </c>
      <c r="H74" s="110">
        <v>8.6435190000000005E-3</v>
      </c>
      <c r="I74" s="110">
        <v>8.8935190000000008E-3</v>
      </c>
      <c r="J74" s="110">
        <v>9.4085650000000007E-3</v>
      </c>
      <c r="K74" s="110">
        <v>8.1481479999999992E-3</v>
      </c>
      <c r="L74" s="110"/>
      <c r="M74" s="110">
        <v>4.6909722000000001E-2</v>
      </c>
      <c r="N74" s="34">
        <v>400</v>
      </c>
      <c r="O74" s="12">
        <v>0.8</v>
      </c>
      <c r="P74" s="112">
        <f t="shared" si="1"/>
        <v>320</v>
      </c>
    </row>
    <row r="75" spans="1:16" x14ac:dyDescent="0.2">
      <c r="A75" s="108" t="s">
        <v>27</v>
      </c>
      <c r="B75" s="109">
        <v>205</v>
      </c>
      <c r="C75" s="109">
        <v>5</v>
      </c>
      <c r="D75" s="106" t="s">
        <v>708</v>
      </c>
      <c r="E75" s="112" t="s">
        <v>809</v>
      </c>
      <c r="F75" s="109">
        <v>5</v>
      </c>
      <c r="G75" s="110">
        <v>1.2253472E-2</v>
      </c>
      <c r="H75" s="110">
        <v>8.8113429999999993E-3</v>
      </c>
      <c r="I75" s="110">
        <v>8.8587960000000004E-3</v>
      </c>
      <c r="J75" s="110">
        <v>8.9976850000000001E-3</v>
      </c>
      <c r="K75" s="110">
        <v>8.5150460000000001E-3</v>
      </c>
      <c r="L75" s="110"/>
      <c r="M75" s="110">
        <v>4.7436342999999999E-2</v>
      </c>
      <c r="N75" s="34">
        <v>390</v>
      </c>
      <c r="O75" s="12">
        <v>0.8</v>
      </c>
      <c r="P75" s="112">
        <f t="shared" si="1"/>
        <v>312</v>
      </c>
    </row>
    <row r="76" spans="1:16" x14ac:dyDescent="0.2">
      <c r="A76" s="108" t="s">
        <v>27</v>
      </c>
      <c r="B76" s="109">
        <v>216</v>
      </c>
      <c r="C76" s="109">
        <v>6</v>
      </c>
      <c r="D76" s="106" t="s">
        <v>709</v>
      </c>
      <c r="E76" s="112" t="s">
        <v>430</v>
      </c>
      <c r="F76" s="109">
        <v>5</v>
      </c>
      <c r="G76" s="110">
        <v>1.2287037000000001E-2</v>
      </c>
      <c r="H76" s="110">
        <v>8.8449070000000008E-3</v>
      </c>
      <c r="I76" s="110">
        <v>8.7824070000000008E-3</v>
      </c>
      <c r="J76" s="110">
        <v>8.9988429999999994E-3</v>
      </c>
      <c r="K76" s="110">
        <v>9.0636569999999993E-3</v>
      </c>
      <c r="L76" s="110"/>
      <c r="M76" s="110">
        <v>4.7976852E-2</v>
      </c>
      <c r="N76" s="34">
        <v>380</v>
      </c>
      <c r="O76" s="12">
        <v>0.8</v>
      </c>
      <c r="P76" s="112">
        <f t="shared" si="1"/>
        <v>304</v>
      </c>
    </row>
    <row r="77" spans="1:16" x14ac:dyDescent="0.2">
      <c r="A77" s="108" t="s">
        <v>27</v>
      </c>
      <c r="B77" s="109">
        <v>213</v>
      </c>
      <c r="C77" s="109">
        <v>7</v>
      </c>
      <c r="D77" s="106" t="s">
        <v>710</v>
      </c>
      <c r="E77" s="112" t="s">
        <v>77</v>
      </c>
      <c r="F77" s="109">
        <v>5</v>
      </c>
      <c r="G77" s="110">
        <v>1.237037E-2</v>
      </c>
      <c r="H77" s="110">
        <v>8.8611109999999996E-3</v>
      </c>
      <c r="I77" s="110">
        <v>8.9918979999999999E-3</v>
      </c>
      <c r="J77" s="110">
        <v>9.1400460000000006E-3</v>
      </c>
      <c r="K77" s="110">
        <v>9.1435189999999993E-3</v>
      </c>
      <c r="L77" s="110"/>
      <c r="M77" s="110">
        <v>4.8506944000000003E-2</v>
      </c>
      <c r="N77" s="34">
        <v>370</v>
      </c>
      <c r="O77" s="12">
        <v>0.8</v>
      </c>
      <c r="P77" s="112">
        <f t="shared" si="1"/>
        <v>296</v>
      </c>
    </row>
    <row r="78" spans="1:16" x14ac:dyDescent="0.2">
      <c r="A78" s="108" t="s">
        <v>27</v>
      </c>
      <c r="B78" s="109">
        <v>207</v>
      </c>
      <c r="C78" s="109">
        <v>8</v>
      </c>
      <c r="D78" s="106" t="s">
        <v>711</v>
      </c>
      <c r="E78" s="112" t="s">
        <v>622</v>
      </c>
      <c r="F78" s="109">
        <v>5</v>
      </c>
      <c r="G78" s="110">
        <v>1.2400463E-2</v>
      </c>
      <c r="H78" s="110">
        <v>8.7673609999999996E-3</v>
      </c>
      <c r="I78" s="110">
        <v>8.9409720000000002E-3</v>
      </c>
      <c r="J78" s="110">
        <v>9.3032410000000003E-3</v>
      </c>
      <c r="K78" s="110">
        <v>9.6458329999999995E-3</v>
      </c>
      <c r="L78" s="110"/>
      <c r="M78" s="110">
        <v>4.9057870000000003E-2</v>
      </c>
      <c r="N78" s="34">
        <v>360</v>
      </c>
      <c r="O78" s="12">
        <v>0.8</v>
      </c>
      <c r="P78" s="112">
        <f t="shared" si="1"/>
        <v>288</v>
      </c>
    </row>
    <row r="79" spans="1:16" x14ac:dyDescent="0.2">
      <c r="A79" s="108" t="s">
        <v>27</v>
      </c>
      <c r="B79" s="109">
        <v>209</v>
      </c>
      <c r="C79" s="109">
        <v>9</v>
      </c>
      <c r="D79" s="106" t="s">
        <v>712</v>
      </c>
      <c r="E79" s="112" t="s">
        <v>44</v>
      </c>
      <c r="F79" s="109">
        <v>5</v>
      </c>
      <c r="G79" s="110">
        <v>1.2391203999999999E-2</v>
      </c>
      <c r="H79" s="110">
        <v>9.2939809999999998E-3</v>
      </c>
      <c r="I79" s="110">
        <v>9.3969910000000004E-3</v>
      </c>
      <c r="J79" s="110">
        <v>9.3275460000000008E-3</v>
      </c>
      <c r="K79" s="110">
        <v>9.0844910000000001E-3</v>
      </c>
      <c r="L79" s="110"/>
      <c r="M79" s="110">
        <v>4.9494213000000002E-2</v>
      </c>
      <c r="N79" s="34">
        <v>350</v>
      </c>
      <c r="O79" s="12">
        <v>0.8</v>
      </c>
      <c r="P79" s="112">
        <f t="shared" si="1"/>
        <v>280</v>
      </c>
    </row>
    <row r="80" spans="1:16" x14ac:dyDescent="0.2">
      <c r="A80" s="108" t="s">
        <v>27</v>
      </c>
      <c r="B80" s="109">
        <v>210</v>
      </c>
      <c r="C80" s="109">
        <v>10</v>
      </c>
      <c r="D80" s="106" t="s">
        <v>713</v>
      </c>
      <c r="E80" s="112" t="s">
        <v>84</v>
      </c>
      <c r="F80" s="109">
        <v>5</v>
      </c>
      <c r="G80" s="110">
        <v>1.2415509E-2</v>
      </c>
      <c r="H80" s="110">
        <v>9.0833330000000007E-3</v>
      </c>
      <c r="I80" s="110">
        <v>9.3252309999999998E-3</v>
      </c>
      <c r="J80" s="110">
        <v>9.5983800000000001E-3</v>
      </c>
      <c r="K80" s="110">
        <v>9.7361110000000004E-3</v>
      </c>
      <c r="L80" s="110"/>
      <c r="M80" s="110">
        <v>5.0158565000000002E-2</v>
      </c>
      <c r="N80" s="34">
        <v>340</v>
      </c>
      <c r="O80" s="12">
        <v>0.8</v>
      </c>
      <c r="P80" s="112">
        <f t="shared" si="1"/>
        <v>272</v>
      </c>
    </row>
    <row r="81" spans="1:16" x14ac:dyDescent="0.2">
      <c r="A81" s="108" t="s">
        <v>27</v>
      </c>
      <c r="B81" s="109">
        <v>217</v>
      </c>
      <c r="C81" s="109">
        <v>11</v>
      </c>
      <c r="D81" s="106" t="s">
        <v>714</v>
      </c>
      <c r="E81" s="112" t="s">
        <v>87</v>
      </c>
      <c r="F81" s="109">
        <v>5</v>
      </c>
      <c r="G81" s="110">
        <v>1.2711806000000001E-2</v>
      </c>
      <c r="H81" s="110">
        <v>9.7129629999999998E-3</v>
      </c>
      <c r="I81" s="110">
        <v>9.6354170000000003E-3</v>
      </c>
      <c r="J81" s="110">
        <v>9.6423610000000003E-3</v>
      </c>
      <c r="K81" s="110">
        <v>9.9548610000000006E-3</v>
      </c>
      <c r="L81" s="110"/>
      <c r="M81" s="110">
        <v>5.1657407000000002E-2</v>
      </c>
      <c r="N81" s="34">
        <v>330</v>
      </c>
      <c r="O81" s="12">
        <v>0.8</v>
      </c>
      <c r="P81" s="112">
        <f t="shared" si="1"/>
        <v>264</v>
      </c>
    </row>
    <row r="82" spans="1:16" x14ac:dyDescent="0.2">
      <c r="A82" s="108" t="s">
        <v>27</v>
      </c>
      <c r="B82" s="109">
        <v>214</v>
      </c>
      <c r="C82" s="109">
        <v>12</v>
      </c>
      <c r="D82" s="106" t="s">
        <v>715</v>
      </c>
      <c r="E82" s="112" t="s">
        <v>625</v>
      </c>
      <c r="F82" s="109">
        <v>5</v>
      </c>
      <c r="G82" s="110">
        <v>1.2815972E-2</v>
      </c>
      <c r="H82" s="110">
        <v>9.630787E-3</v>
      </c>
      <c r="I82" s="110">
        <v>9.8333329999999997E-3</v>
      </c>
      <c r="J82" s="110">
        <v>9.8078699999999998E-3</v>
      </c>
      <c r="K82" s="110">
        <v>9.7164350000000007E-3</v>
      </c>
      <c r="L82" s="110"/>
      <c r="M82" s="110">
        <v>5.1804398000000002E-2</v>
      </c>
      <c r="N82" s="34">
        <v>320</v>
      </c>
      <c r="O82" s="12">
        <v>0.8</v>
      </c>
      <c r="P82" s="112">
        <f t="shared" si="1"/>
        <v>256</v>
      </c>
    </row>
    <row r="83" spans="1:16" x14ac:dyDescent="0.2">
      <c r="A83" s="108" t="s">
        <v>27</v>
      </c>
      <c r="B83" s="109">
        <v>215</v>
      </c>
      <c r="C83" s="109">
        <v>13</v>
      </c>
      <c r="D83" s="106" t="s">
        <v>716</v>
      </c>
      <c r="E83" s="112" t="s">
        <v>475</v>
      </c>
      <c r="F83" s="109">
        <v>4</v>
      </c>
      <c r="G83" s="110">
        <v>1.325E-2</v>
      </c>
      <c r="H83" s="110">
        <v>9.9895829999999998E-3</v>
      </c>
      <c r="I83" s="110">
        <v>9.8298610000000005E-3</v>
      </c>
      <c r="J83" s="110">
        <v>1.5048611E-2</v>
      </c>
      <c r="K83" s="106"/>
      <c r="L83" s="110"/>
      <c r="M83" s="110">
        <v>4.8118055999999999E-2</v>
      </c>
      <c r="N83" s="34">
        <v>310</v>
      </c>
      <c r="O83" s="12">
        <v>0.8</v>
      </c>
      <c r="P83" s="112">
        <f t="shared" si="1"/>
        <v>248</v>
      </c>
    </row>
    <row r="84" spans="1:16" x14ac:dyDescent="0.2">
      <c r="A84" s="108"/>
      <c r="B84" s="109"/>
      <c r="C84" s="109"/>
      <c r="D84" s="106"/>
      <c r="E84" s="112" t="s">
        <v>386</v>
      </c>
      <c r="F84" s="109"/>
      <c r="G84" s="110"/>
      <c r="H84" s="110"/>
      <c r="I84" s="110"/>
      <c r="J84" s="110"/>
      <c r="K84" s="106"/>
      <c r="L84" s="110"/>
      <c r="M84" s="110"/>
      <c r="P84" s="112" t="str">
        <f t="shared" si="1"/>
        <v/>
      </c>
    </row>
    <row r="85" spans="1:16" x14ac:dyDescent="0.2">
      <c r="A85" s="108" t="s">
        <v>28</v>
      </c>
      <c r="B85" s="109">
        <v>319</v>
      </c>
      <c r="C85" s="109">
        <v>1</v>
      </c>
      <c r="D85" s="106" t="s">
        <v>717</v>
      </c>
      <c r="E85" s="112" t="s">
        <v>626</v>
      </c>
      <c r="F85" s="109">
        <v>4</v>
      </c>
      <c r="G85" s="110">
        <v>1.2158565E-2</v>
      </c>
      <c r="H85" s="110">
        <v>8.9027780000000001E-3</v>
      </c>
      <c r="I85" s="110">
        <v>8.9687499999999993E-3</v>
      </c>
      <c r="J85" s="110">
        <v>8.9525460000000005E-3</v>
      </c>
      <c r="K85" s="110"/>
      <c r="L85" s="110"/>
      <c r="M85" s="110">
        <v>3.8982638999999999E-2</v>
      </c>
      <c r="N85" s="38">
        <v>500</v>
      </c>
      <c r="O85" s="18">
        <v>0.7</v>
      </c>
      <c r="P85" s="112">
        <f t="shared" si="1"/>
        <v>350</v>
      </c>
    </row>
    <row r="86" spans="1:16" x14ac:dyDescent="0.2">
      <c r="A86" s="108" t="s">
        <v>28</v>
      </c>
      <c r="B86" s="109">
        <v>312</v>
      </c>
      <c r="C86" s="109">
        <v>2</v>
      </c>
      <c r="D86" s="106" t="s">
        <v>718</v>
      </c>
      <c r="E86" s="112" t="s">
        <v>628</v>
      </c>
      <c r="F86" s="109">
        <v>4</v>
      </c>
      <c r="G86" s="110">
        <v>1.2383102E-2</v>
      </c>
      <c r="H86" s="110">
        <v>9.2002309999999997E-3</v>
      </c>
      <c r="I86" s="110">
        <v>9.2905090000000006E-3</v>
      </c>
      <c r="J86" s="110">
        <v>9.2175929999999996E-3</v>
      </c>
      <c r="K86" s="106"/>
      <c r="L86" s="110"/>
      <c r="M86" s="110">
        <v>4.0091435000000002E-2</v>
      </c>
      <c r="N86" s="34">
        <v>450</v>
      </c>
      <c r="O86" s="18">
        <v>0.7</v>
      </c>
      <c r="P86" s="112">
        <f t="shared" si="1"/>
        <v>315</v>
      </c>
    </row>
    <row r="87" spans="1:16" x14ac:dyDescent="0.2">
      <c r="A87" s="108" t="s">
        <v>28</v>
      </c>
      <c r="B87" s="109">
        <v>313</v>
      </c>
      <c r="C87" s="109">
        <v>3</v>
      </c>
      <c r="D87" s="106" t="s">
        <v>719</v>
      </c>
      <c r="E87" s="112" t="s">
        <v>810</v>
      </c>
      <c r="F87" s="109">
        <v>4</v>
      </c>
      <c r="G87" s="110">
        <v>1.2752315E-2</v>
      </c>
      <c r="H87" s="110">
        <v>9.4745369999999999E-3</v>
      </c>
      <c r="I87" s="110">
        <v>9.6041670000000003E-3</v>
      </c>
      <c r="J87" s="110">
        <v>9.6226850000000006E-3</v>
      </c>
      <c r="K87" s="106"/>
      <c r="L87" s="110"/>
      <c r="M87" s="110">
        <v>4.1453704000000001E-2</v>
      </c>
      <c r="N87" s="34">
        <v>420</v>
      </c>
      <c r="O87" s="18">
        <v>0.7</v>
      </c>
      <c r="P87" s="112">
        <f t="shared" si="1"/>
        <v>294</v>
      </c>
    </row>
    <row r="88" spans="1:16" x14ac:dyDescent="0.2">
      <c r="A88" s="108" t="s">
        <v>28</v>
      </c>
      <c r="B88" s="109">
        <v>318</v>
      </c>
      <c r="C88" s="109">
        <v>4</v>
      </c>
      <c r="D88" s="106" t="s">
        <v>720</v>
      </c>
      <c r="E88" s="112" t="s">
        <v>54</v>
      </c>
      <c r="F88" s="109">
        <v>4</v>
      </c>
      <c r="G88" s="110">
        <v>1.2744213000000001E-2</v>
      </c>
      <c r="H88" s="110">
        <v>9.5231480000000004E-3</v>
      </c>
      <c r="I88" s="110">
        <v>9.8495370000000002E-3</v>
      </c>
      <c r="J88" s="110">
        <v>9.6122689999999997E-3</v>
      </c>
      <c r="K88" s="110"/>
      <c r="L88" s="110"/>
      <c r="M88" s="110">
        <v>4.1729166999999998E-2</v>
      </c>
      <c r="N88" s="34">
        <v>400</v>
      </c>
      <c r="O88" s="18">
        <v>0.7</v>
      </c>
      <c r="P88" s="112">
        <f t="shared" si="1"/>
        <v>280</v>
      </c>
    </row>
    <row r="89" spans="1:16" x14ac:dyDescent="0.2">
      <c r="A89" s="108" t="s">
        <v>28</v>
      </c>
      <c r="B89" s="109">
        <v>314</v>
      </c>
      <c r="C89" s="109">
        <v>5</v>
      </c>
      <c r="D89" s="106" t="s">
        <v>721</v>
      </c>
      <c r="E89" s="112" t="s">
        <v>811</v>
      </c>
      <c r="F89" s="109">
        <v>4</v>
      </c>
      <c r="G89" s="110">
        <v>1.3015046000000001E-2</v>
      </c>
      <c r="H89" s="110">
        <v>9.5868059999999998E-3</v>
      </c>
      <c r="I89" s="110">
        <v>9.6886569999999998E-3</v>
      </c>
      <c r="J89" s="110">
        <v>9.6990740000000002E-3</v>
      </c>
      <c r="K89" s="106"/>
      <c r="L89" s="110"/>
      <c r="M89" s="110">
        <v>4.1989582999999997E-2</v>
      </c>
      <c r="N89" s="34">
        <v>390</v>
      </c>
      <c r="O89" s="18">
        <v>0.7</v>
      </c>
      <c r="P89" s="112">
        <f t="shared" si="1"/>
        <v>273</v>
      </c>
    </row>
    <row r="90" spans="1:16" x14ac:dyDescent="0.2">
      <c r="A90" s="108" t="s">
        <v>28</v>
      </c>
      <c r="B90" s="109">
        <v>315</v>
      </c>
      <c r="C90" s="109">
        <v>6</v>
      </c>
      <c r="D90" s="106" t="s">
        <v>722</v>
      </c>
      <c r="E90" s="112" t="s">
        <v>110</v>
      </c>
      <c r="F90" s="109">
        <v>4</v>
      </c>
      <c r="G90" s="110">
        <v>1.3162037E-2</v>
      </c>
      <c r="H90" s="110">
        <v>9.7418980000000006E-3</v>
      </c>
      <c r="I90" s="110">
        <v>9.8032410000000007E-3</v>
      </c>
      <c r="J90" s="110">
        <v>9.6770829999999995E-3</v>
      </c>
      <c r="K90" s="106"/>
      <c r="L90" s="110"/>
      <c r="M90" s="110">
        <v>4.2384259000000001E-2</v>
      </c>
      <c r="N90" s="34">
        <v>380</v>
      </c>
      <c r="O90" s="18">
        <v>0.7</v>
      </c>
      <c r="P90" s="112">
        <f t="shared" si="1"/>
        <v>266</v>
      </c>
    </row>
    <row r="91" spans="1:16" x14ac:dyDescent="0.2">
      <c r="A91" s="108" t="s">
        <v>28</v>
      </c>
      <c r="B91" s="109">
        <v>325</v>
      </c>
      <c r="C91" s="109">
        <v>7</v>
      </c>
      <c r="D91" s="106" t="s">
        <v>723</v>
      </c>
      <c r="E91" s="112" t="s">
        <v>224</v>
      </c>
      <c r="F91" s="109">
        <v>4</v>
      </c>
      <c r="G91" s="110">
        <v>1.3396991E-2</v>
      </c>
      <c r="H91" s="110">
        <v>9.71875E-3</v>
      </c>
      <c r="I91" s="110">
        <v>9.7604170000000004E-3</v>
      </c>
      <c r="J91" s="110">
        <v>9.8101850000000008E-3</v>
      </c>
      <c r="K91" s="110"/>
      <c r="L91" s="110"/>
      <c r="M91" s="110">
        <v>4.2686343000000002E-2</v>
      </c>
      <c r="N91" s="34">
        <v>370</v>
      </c>
      <c r="O91" s="18">
        <v>0.7</v>
      </c>
      <c r="P91" s="112">
        <f t="shared" si="1"/>
        <v>259</v>
      </c>
    </row>
    <row r="92" spans="1:16" x14ac:dyDescent="0.2">
      <c r="A92" s="108" t="s">
        <v>28</v>
      </c>
      <c r="B92" s="109">
        <v>311</v>
      </c>
      <c r="C92" s="109">
        <v>8</v>
      </c>
      <c r="D92" s="106" t="s">
        <v>724</v>
      </c>
      <c r="E92" s="112" t="s">
        <v>480</v>
      </c>
      <c r="F92" s="109">
        <v>4</v>
      </c>
      <c r="G92" s="110">
        <v>1.3186343E-2</v>
      </c>
      <c r="H92" s="110">
        <v>9.9432870000000003E-3</v>
      </c>
      <c r="I92" s="110">
        <v>9.7673610000000004E-3</v>
      </c>
      <c r="J92" s="110">
        <v>9.8287040000000006E-3</v>
      </c>
      <c r="K92" s="106"/>
      <c r="L92" s="110"/>
      <c r="M92" s="110">
        <v>4.2725694000000002E-2</v>
      </c>
      <c r="N92" s="34">
        <v>360</v>
      </c>
      <c r="O92" s="18">
        <v>0.7</v>
      </c>
      <c r="P92" s="112">
        <f t="shared" si="1"/>
        <v>251.99999999999997</v>
      </c>
    </row>
    <row r="93" spans="1:16" x14ac:dyDescent="0.2">
      <c r="A93" s="108" t="s">
        <v>28</v>
      </c>
      <c r="B93" s="109">
        <v>324</v>
      </c>
      <c r="C93" s="109">
        <v>9</v>
      </c>
      <c r="D93" s="106" t="s">
        <v>725</v>
      </c>
      <c r="E93" s="112" t="s">
        <v>812</v>
      </c>
      <c r="F93" s="109">
        <v>4</v>
      </c>
      <c r="G93" s="110">
        <v>1.3577545999999999E-2</v>
      </c>
      <c r="H93" s="110">
        <v>1.0861111E-2</v>
      </c>
      <c r="I93" s="110">
        <v>9.5370369999999999E-3</v>
      </c>
      <c r="J93" s="110">
        <v>9.2407410000000002E-3</v>
      </c>
      <c r="K93" s="106"/>
      <c r="L93" s="110"/>
      <c r="M93" s="110">
        <v>4.3216434999999997E-2</v>
      </c>
      <c r="N93" s="34">
        <v>350</v>
      </c>
      <c r="O93" s="18">
        <v>0.7</v>
      </c>
      <c r="P93" s="112">
        <f t="shared" si="1"/>
        <v>244.99999999999997</v>
      </c>
    </row>
    <row r="94" spans="1:16" x14ac:dyDescent="0.2">
      <c r="A94" s="108" t="s">
        <v>28</v>
      </c>
      <c r="B94" s="109">
        <v>320</v>
      </c>
      <c r="C94" s="109">
        <v>10</v>
      </c>
      <c r="D94" s="106" t="s">
        <v>726</v>
      </c>
      <c r="E94" s="112" t="s">
        <v>56</v>
      </c>
      <c r="F94" s="109">
        <v>4</v>
      </c>
      <c r="G94" s="110">
        <v>1.3641204000000001E-2</v>
      </c>
      <c r="H94" s="110">
        <v>1.0065971999999999E-2</v>
      </c>
      <c r="I94" s="110">
        <v>1.0232639E-2</v>
      </c>
      <c r="J94" s="110">
        <v>1.0188657E-2</v>
      </c>
      <c r="K94" s="110"/>
      <c r="L94" s="110"/>
      <c r="M94" s="110">
        <v>4.4128472000000002E-2</v>
      </c>
      <c r="N94" s="34">
        <v>340</v>
      </c>
      <c r="O94" s="18">
        <v>0.7</v>
      </c>
      <c r="P94" s="112">
        <f t="shared" si="1"/>
        <v>237.99999999999997</v>
      </c>
    </row>
    <row r="95" spans="1:16" x14ac:dyDescent="0.2">
      <c r="A95" s="108" t="s">
        <v>28</v>
      </c>
      <c r="B95" s="109">
        <v>317</v>
      </c>
      <c r="C95" s="109">
        <v>11</v>
      </c>
      <c r="D95" s="106" t="s">
        <v>727</v>
      </c>
      <c r="E95" s="112" t="s">
        <v>813</v>
      </c>
      <c r="F95" s="109">
        <v>4</v>
      </c>
      <c r="G95" s="110">
        <v>1.3793981E-2</v>
      </c>
      <c r="H95" s="110">
        <v>1.0519676E-2</v>
      </c>
      <c r="I95" s="110">
        <v>1.0692129999999999E-2</v>
      </c>
      <c r="J95" s="110">
        <v>1.0649306000000001E-2</v>
      </c>
      <c r="K95" s="106"/>
      <c r="L95" s="110"/>
      <c r="M95" s="110">
        <v>4.5655093000000001E-2</v>
      </c>
      <c r="N95" s="34">
        <v>330</v>
      </c>
      <c r="O95" s="18">
        <v>0.7</v>
      </c>
      <c r="P95" s="112">
        <f t="shared" si="1"/>
        <v>230.99999999999997</v>
      </c>
    </row>
    <row r="96" spans="1:16" x14ac:dyDescent="0.2">
      <c r="A96" s="108" t="s">
        <v>28</v>
      </c>
      <c r="B96" s="109">
        <v>316</v>
      </c>
      <c r="C96" s="109">
        <v>12</v>
      </c>
      <c r="D96" s="106" t="s">
        <v>728</v>
      </c>
      <c r="E96" s="112" t="s">
        <v>438</v>
      </c>
      <c r="F96" s="109">
        <v>4</v>
      </c>
      <c r="G96" s="110">
        <v>1.3645833E-2</v>
      </c>
      <c r="H96" s="110">
        <v>1.0504629999999999E-2</v>
      </c>
      <c r="I96" s="110">
        <v>1.0826389E-2</v>
      </c>
      <c r="J96" s="110">
        <v>1.0702546E-2</v>
      </c>
      <c r="K96" s="106"/>
      <c r="L96" s="110"/>
      <c r="M96" s="110">
        <v>4.5679398000000003E-2</v>
      </c>
      <c r="N96" s="34">
        <v>320</v>
      </c>
      <c r="O96" s="18">
        <v>0.7</v>
      </c>
      <c r="P96" s="112">
        <f t="shared" si="1"/>
        <v>224</v>
      </c>
    </row>
    <row r="97" spans="1:16" x14ac:dyDescent="0.2">
      <c r="A97" s="108" t="s">
        <v>28</v>
      </c>
      <c r="B97" s="109">
        <v>321</v>
      </c>
      <c r="C97" s="109">
        <v>13</v>
      </c>
      <c r="D97" s="106" t="s">
        <v>729</v>
      </c>
      <c r="E97" s="112" t="s">
        <v>635</v>
      </c>
      <c r="F97" s="109">
        <v>4</v>
      </c>
      <c r="G97" s="110">
        <v>1.4195602E-2</v>
      </c>
      <c r="H97" s="110">
        <v>1.0243056E-2</v>
      </c>
      <c r="I97" s="110">
        <v>1.0798611E-2</v>
      </c>
      <c r="J97" s="110">
        <v>1.0881943999999999E-2</v>
      </c>
      <c r="K97" s="110"/>
      <c r="L97" s="110"/>
      <c r="M97" s="110">
        <v>4.6119212999999999E-2</v>
      </c>
      <c r="N97" s="34">
        <v>310</v>
      </c>
      <c r="O97" s="18">
        <v>0.7</v>
      </c>
      <c r="P97" s="112">
        <f t="shared" si="1"/>
        <v>217</v>
      </c>
    </row>
    <row r="98" spans="1:16" x14ac:dyDescent="0.2">
      <c r="A98" s="108" t="s">
        <v>28</v>
      </c>
      <c r="B98" s="109">
        <v>322</v>
      </c>
      <c r="C98" s="109">
        <v>14</v>
      </c>
      <c r="D98" s="106" t="s">
        <v>730</v>
      </c>
      <c r="E98" s="112" t="s">
        <v>57</v>
      </c>
      <c r="F98" s="109">
        <v>4</v>
      </c>
      <c r="G98" s="110">
        <v>1.4466435E-2</v>
      </c>
      <c r="H98" s="110">
        <v>1.1081018999999999E-2</v>
      </c>
      <c r="I98" s="110">
        <v>1.1271991E-2</v>
      </c>
      <c r="J98" s="110">
        <v>1.1737269E-2</v>
      </c>
      <c r="K98" s="106"/>
      <c r="L98" s="110"/>
      <c r="M98" s="110">
        <v>4.8556713000000001E-2</v>
      </c>
      <c r="N98" s="34">
        <v>300</v>
      </c>
      <c r="O98" s="18">
        <v>0.7</v>
      </c>
      <c r="P98" s="112">
        <f t="shared" si="1"/>
        <v>210</v>
      </c>
    </row>
    <row r="99" spans="1:16" x14ac:dyDescent="0.2">
      <c r="A99" s="108" t="s">
        <v>28</v>
      </c>
      <c r="B99" s="109">
        <v>323</v>
      </c>
      <c r="C99" s="109">
        <v>15</v>
      </c>
      <c r="D99" s="106" t="s">
        <v>731</v>
      </c>
      <c r="E99" s="112" t="s">
        <v>231</v>
      </c>
      <c r="F99" s="109">
        <v>3</v>
      </c>
      <c r="G99" s="110">
        <v>1.6734954E-2</v>
      </c>
      <c r="H99" s="110">
        <v>1.2646991E-2</v>
      </c>
      <c r="I99" s="110">
        <v>1.2789352E-2</v>
      </c>
      <c r="J99" s="110"/>
      <c r="K99" s="106"/>
      <c r="L99" s="110"/>
      <c r="M99" s="110">
        <v>4.2171295999999997E-2</v>
      </c>
      <c r="N99" s="34">
        <v>290</v>
      </c>
      <c r="O99" s="18">
        <v>0.7</v>
      </c>
      <c r="P99" s="112">
        <f t="shared" si="1"/>
        <v>203</v>
      </c>
    </row>
    <row r="100" spans="1:16" x14ac:dyDescent="0.2">
      <c r="A100" s="108"/>
      <c r="B100" s="109"/>
      <c r="C100" s="109"/>
      <c r="D100" s="106"/>
      <c r="E100" s="112" t="s">
        <v>386</v>
      </c>
      <c r="F100" s="109"/>
      <c r="G100" s="110"/>
      <c r="H100" s="110"/>
      <c r="I100" s="110"/>
      <c r="J100" s="110"/>
      <c r="K100" s="110"/>
      <c r="L100" s="110"/>
      <c r="M100" s="110"/>
      <c r="N100" s="72"/>
      <c r="P100" s="112" t="str">
        <f t="shared" si="1"/>
        <v/>
      </c>
    </row>
    <row r="101" spans="1:16" x14ac:dyDescent="0.2">
      <c r="A101" s="108" t="s">
        <v>10</v>
      </c>
      <c r="B101" s="109">
        <v>402</v>
      </c>
      <c r="C101" s="109">
        <v>1</v>
      </c>
      <c r="D101" s="106" t="s">
        <v>732</v>
      </c>
      <c r="E101" s="112" t="s">
        <v>814</v>
      </c>
      <c r="F101" s="109">
        <v>3</v>
      </c>
      <c r="G101" s="110">
        <v>1.3887731E-2</v>
      </c>
      <c r="H101" s="110">
        <v>9.9016199999999999E-3</v>
      </c>
      <c r="I101" s="110">
        <v>9.7199069999999999E-3</v>
      </c>
      <c r="J101" s="110"/>
      <c r="K101" s="106"/>
      <c r="L101" s="110"/>
      <c r="M101" s="110">
        <v>3.3509259E-2</v>
      </c>
      <c r="N101" s="38">
        <v>500</v>
      </c>
      <c r="O101" s="25">
        <v>0.6</v>
      </c>
      <c r="P101" s="112">
        <f t="shared" si="1"/>
        <v>300</v>
      </c>
    </row>
    <row r="102" spans="1:16" x14ac:dyDescent="0.2">
      <c r="A102" s="108" t="s">
        <v>10</v>
      </c>
      <c r="B102" s="109">
        <v>406</v>
      </c>
      <c r="C102" s="109">
        <v>2</v>
      </c>
      <c r="D102" s="106" t="s">
        <v>733</v>
      </c>
      <c r="E102" s="112" t="s">
        <v>638</v>
      </c>
      <c r="F102" s="109">
        <v>3</v>
      </c>
      <c r="G102" s="110">
        <v>1.3966434999999999E-2</v>
      </c>
      <c r="H102" s="110">
        <v>9.7997689999999998E-3</v>
      </c>
      <c r="I102" s="110">
        <v>9.7488430000000001E-3</v>
      </c>
      <c r="J102" s="110"/>
      <c r="K102" s="106"/>
      <c r="L102" s="110"/>
      <c r="M102" s="110">
        <v>3.3515046E-2</v>
      </c>
      <c r="N102" s="34">
        <v>450</v>
      </c>
      <c r="O102" s="25">
        <v>0.6</v>
      </c>
      <c r="P102" s="112">
        <f t="shared" si="1"/>
        <v>270</v>
      </c>
    </row>
    <row r="103" spans="1:16" x14ac:dyDescent="0.2">
      <c r="A103" s="108" t="s">
        <v>10</v>
      </c>
      <c r="B103" s="109">
        <v>404</v>
      </c>
      <c r="C103" s="109">
        <v>3</v>
      </c>
      <c r="D103" s="106" t="s">
        <v>734</v>
      </c>
      <c r="E103" s="112" t="s">
        <v>815</v>
      </c>
      <c r="F103" s="109">
        <v>3</v>
      </c>
      <c r="G103" s="110">
        <v>1.4946759E-2</v>
      </c>
      <c r="H103" s="110">
        <v>1.0820602E-2</v>
      </c>
      <c r="I103" s="110">
        <v>1.0677083E-2</v>
      </c>
      <c r="J103" s="110"/>
      <c r="K103" s="110"/>
      <c r="L103" s="110"/>
      <c r="M103" s="110">
        <v>3.6444443999999999E-2</v>
      </c>
      <c r="N103" s="34">
        <v>420</v>
      </c>
      <c r="O103" s="25">
        <v>0.6</v>
      </c>
      <c r="P103" s="112">
        <f t="shared" si="1"/>
        <v>252</v>
      </c>
    </row>
    <row r="104" spans="1:16" x14ac:dyDescent="0.2">
      <c r="A104" s="108" t="s">
        <v>10</v>
      </c>
      <c r="B104" s="109">
        <v>403</v>
      </c>
      <c r="C104" s="109">
        <v>4</v>
      </c>
      <c r="D104" s="106" t="s">
        <v>735</v>
      </c>
      <c r="E104" s="112" t="s">
        <v>444</v>
      </c>
      <c r="F104" s="109">
        <v>3</v>
      </c>
      <c r="G104" s="110">
        <v>1.4920139000000001E-2</v>
      </c>
      <c r="H104" s="110">
        <v>1.1062499999999999E-2</v>
      </c>
      <c r="I104" s="110">
        <v>1.1103009E-2</v>
      </c>
      <c r="J104" s="110"/>
      <c r="K104" s="106"/>
      <c r="L104" s="110"/>
      <c r="M104" s="110">
        <v>3.7085647999999999E-2</v>
      </c>
      <c r="N104" s="34">
        <v>400</v>
      </c>
      <c r="O104" s="25">
        <v>0.6</v>
      </c>
      <c r="P104" s="112">
        <f t="shared" si="1"/>
        <v>240</v>
      </c>
    </row>
    <row r="105" spans="1:16" x14ac:dyDescent="0.2">
      <c r="A105" s="108" t="s">
        <v>10</v>
      </c>
      <c r="B105" s="109">
        <v>410</v>
      </c>
      <c r="C105" s="109">
        <v>5</v>
      </c>
      <c r="D105" s="106" t="s">
        <v>736</v>
      </c>
      <c r="E105" s="112" t="s">
        <v>816</v>
      </c>
      <c r="F105" s="109">
        <v>3</v>
      </c>
      <c r="G105" s="110">
        <v>1.5237268999999999E-2</v>
      </c>
      <c r="H105" s="110">
        <v>1.1153935E-2</v>
      </c>
      <c r="I105" s="110">
        <v>1.1453704E-2</v>
      </c>
      <c r="J105" s="110"/>
      <c r="K105" s="106"/>
      <c r="L105" s="110"/>
      <c r="M105" s="110">
        <v>3.7844906999999997E-2</v>
      </c>
      <c r="N105" s="34">
        <v>390</v>
      </c>
      <c r="O105" s="25">
        <v>0.6</v>
      </c>
      <c r="P105" s="112">
        <f t="shared" si="1"/>
        <v>234</v>
      </c>
    </row>
    <row r="106" spans="1:16" x14ac:dyDescent="0.2">
      <c r="A106" s="108" t="s">
        <v>10</v>
      </c>
      <c r="B106" s="109">
        <v>401</v>
      </c>
      <c r="C106" s="109">
        <v>6</v>
      </c>
      <c r="D106" s="106" t="s">
        <v>737</v>
      </c>
      <c r="E106" s="112" t="s">
        <v>817</v>
      </c>
      <c r="F106" s="109">
        <v>3</v>
      </c>
      <c r="G106" s="110">
        <v>1.5341435E-2</v>
      </c>
      <c r="H106" s="110">
        <v>1.1421295999999999E-2</v>
      </c>
      <c r="I106" s="110">
        <v>1.1398148E-2</v>
      </c>
      <c r="J106" s="110"/>
      <c r="K106" s="110"/>
      <c r="L106" s="110"/>
      <c r="M106" s="110">
        <v>3.8160880000000001E-2</v>
      </c>
      <c r="N106" s="34">
        <v>380</v>
      </c>
      <c r="O106" s="25">
        <v>0.6</v>
      </c>
      <c r="P106" s="112">
        <f t="shared" si="1"/>
        <v>228</v>
      </c>
    </row>
    <row r="107" spans="1:16" x14ac:dyDescent="0.2">
      <c r="A107" s="108" t="s">
        <v>10</v>
      </c>
      <c r="B107" s="109">
        <v>405</v>
      </c>
      <c r="C107" s="109">
        <v>7</v>
      </c>
      <c r="D107" s="106" t="s">
        <v>738</v>
      </c>
      <c r="E107" s="112" t="s">
        <v>448</v>
      </c>
      <c r="F107" s="109">
        <v>3</v>
      </c>
      <c r="G107" s="110">
        <v>1.4946759E-2</v>
      </c>
      <c r="H107" s="110">
        <v>1.1475694E-2</v>
      </c>
      <c r="I107" s="110">
        <v>1.1935184999999999E-2</v>
      </c>
      <c r="J107" s="110"/>
      <c r="K107" s="106"/>
      <c r="L107" s="110"/>
      <c r="M107" s="110">
        <v>3.8357638999999999E-2</v>
      </c>
      <c r="N107" s="34">
        <v>370</v>
      </c>
      <c r="O107" s="25">
        <v>0.6</v>
      </c>
      <c r="P107" s="112">
        <f t="shared" si="1"/>
        <v>222</v>
      </c>
    </row>
    <row r="108" spans="1:16" x14ac:dyDescent="0.2">
      <c r="A108" s="108" t="s">
        <v>10</v>
      </c>
      <c r="B108" s="109">
        <v>408</v>
      </c>
      <c r="C108" s="109">
        <v>8</v>
      </c>
      <c r="D108" s="106" t="s">
        <v>739</v>
      </c>
      <c r="E108" s="112" t="s">
        <v>446</v>
      </c>
      <c r="F108" s="109">
        <v>3</v>
      </c>
      <c r="G108" s="110">
        <v>1.5641203999999999E-2</v>
      </c>
      <c r="H108" s="110">
        <v>1.1627314999999999E-2</v>
      </c>
      <c r="I108" s="110">
        <v>1.2033565E-2</v>
      </c>
      <c r="J108" s="110"/>
      <c r="K108" s="106"/>
      <c r="L108" s="110"/>
      <c r="M108" s="110">
        <v>3.9302083000000002E-2</v>
      </c>
      <c r="N108" s="34">
        <v>360</v>
      </c>
      <c r="O108" s="25">
        <v>0.6</v>
      </c>
      <c r="P108" s="112">
        <f t="shared" si="1"/>
        <v>216</v>
      </c>
    </row>
    <row r="109" spans="1:16" x14ac:dyDescent="0.2">
      <c r="A109" s="108" t="s">
        <v>10</v>
      </c>
      <c r="B109" s="109">
        <v>407</v>
      </c>
      <c r="C109" s="109">
        <v>9</v>
      </c>
      <c r="D109" s="106" t="s">
        <v>740</v>
      </c>
      <c r="E109" s="112" t="s">
        <v>818</v>
      </c>
      <c r="F109" s="109">
        <v>3</v>
      </c>
      <c r="G109" s="110">
        <v>1.6108796000000002E-2</v>
      </c>
      <c r="H109" s="110">
        <v>1.2714120000000001E-2</v>
      </c>
      <c r="I109" s="110">
        <v>1.2311343000000001E-2</v>
      </c>
      <c r="J109" s="110"/>
      <c r="K109" s="110"/>
      <c r="L109" s="110"/>
      <c r="M109" s="110">
        <v>4.1134258999999999E-2</v>
      </c>
      <c r="N109" s="34">
        <v>350</v>
      </c>
      <c r="O109" s="25">
        <v>0.6</v>
      </c>
      <c r="P109" s="112">
        <f t="shared" si="1"/>
        <v>210</v>
      </c>
    </row>
    <row r="110" spans="1:16" x14ac:dyDescent="0.2">
      <c r="A110" s="108"/>
      <c r="B110" s="109"/>
      <c r="C110" s="109"/>
      <c r="D110" s="106"/>
      <c r="E110" s="112" t="s">
        <v>386</v>
      </c>
      <c r="F110" s="109"/>
      <c r="G110" s="110"/>
      <c r="H110" s="110"/>
      <c r="I110" s="110"/>
      <c r="J110" s="110"/>
      <c r="K110" s="106"/>
      <c r="L110" s="110"/>
      <c r="M110" s="110"/>
      <c r="N110" s="72"/>
      <c r="P110" s="112" t="str">
        <f t="shared" si="1"/>
        <v/>
      </c>
    </row>
    <row r="111" spans="1:16" x14ac:dyDescent="0.2">
      <c r="A111" s="108" t="s">
        <v>741</v>
      </c>
      <c r="B111" s="109">
        <v>501</v>
      </c>
      <c r="C111" s="109">
        <v>1</v>
      </c>
      <c r="D111" s="106" t="s">
        <v>742</v>
      </c>
      <c r="E111" s="112" t="s">
        <v>58</v>
      </c>
      <c r="F111" s="109">
        <v>4</v>
      </c>
      <c r="G111" s="110">
        <v>1.0878472E-2</v>
      </c>
      <c r="H111" s="110">
        <v>8.1111110000000007E-3</v>
      </c>
      <c r="I111" s="110">
        <v>8.2048610000000008E-3</v>
      </c>
      <c r="J111" s="110">
        <v>8.2662039999999992E-3</v>
      </c>
      <c r="K111" s="106"/>
      <c r="L111" s="110"/>
      <c r="M111" s="110">
        <v>3.5460647999999997E-2</v>
      </c>
      <c r="N111" s="38">
        <v>500</v>
      </c>
      <c r="O111" s="30">
        <v>1</v>
      </c>
      <c r="P111" s="112">
        <f t="shared" si="1"/>
        <v>500</v>
      </c>
    </row>
    <row r="112" spans="1:16" x14ac:dyDescent="0.2">
      <c r="A112" s="108" t="s">
        <v>741</v>
      </c>
      <c r="B112" s="109">
        <v>502</v>
      </c>
      <c r="C112" s="109">
        <v>2</v>
      </c>
      <c r="D112" s="106" t="s">
        <v>743</v>
      </c>
      <c r="E112" s="112" t="s">
        <v>34</v>
      </c>
      <c r="F112" s="109">
        <v>4</v>
      </c>
      <c r="G112" s="110">
        <v>1.1398148E-2</v>
      </c>
      <c r="H112" s="110">
        <v>8.2546300000000006E-3</v>
      </c>
      <c r="I112" s="110">
        <v>8.603009E-3</v>
      </c>
      <c r="J112" s="110">
        <v>9.8923610000000006E-3</v>
      </c>
      <c r="K112" s="110"/>
      <c r="L112" s="110"/>
      <c r="M112" s="110">
        <v>3.8148148E-2</v>
      </c>
      <c r="N112" s="34">
        <v>450</v>
      </c>
      <c r="O112" s="30">
        <v>1</v>
      </c>
      <c r="P112" s="112">
        <f t="shared" si="1"/>
        <v>450</v>
      </c>
    </row>
    <row r="113" spans="1:16" ht="16" x14ac:dyDescent="0.2">
      <c r="A113" s="108" t="s">
        <v>741</v>
      </c>
      <c r="B113" s="109">
        <v>504</v>
      </c>
      <c r="C113" s="109">
        <v>3</v>
      </c>
      <c r="D113" s="106" t="s">
        <v>744</v>
      </c>
      <c r="E113" s="133" t="s">
        <v>411</v>
      </c>
      <c r="F113" s="109">
        <v>4</v>
      </c>
      <c r="G113" s="110">
        <v>1.183912E-2</v>
      </c>
      <c r="H113" s="110">
        <v>8.8611109999999996E-3</v>
      </c>
      <c r="I113" s="110">
        <v>8.8553239999999995E-3</v>
      </c>
      <c r="J113" s="110">
        <v>8.6157409999999997E-3</v>
      </c>
      <c r="K113" s="106"/>
      <c r="L113" s="110"/>
      <c r="M113" s="110">
        <v>3.8171296E-2</v>
      </c>
      <c r="N113" s="34">
        <v>420</v>
      </c>
      <c r="O113" s="30">
        <v>1</v>
      </c>
      <c r="P113" s="112">
        <f>IF(N113=0,"", N113*O113)</f>
        <v>420</v>
      </c>
    </row>
    <row r="114" spans="1:16" x14ac:dyDescent="0.2">
      <c r="N114" s="72"/>
    </row>
    <row r="115" spans="1:16" x14ac:dyDescent="0.2">
      <c r="N115" s="72"/>
    </row>
    <row r="116" spans="1:16" x14ac:dyDescent="0.2">
      <c r="N116" s="72"/>
    </row>
    <row r="117" spans="1:16" x14ac:dyDescent="0.2">
      <c r="N117" s="72"/>
    </row>
    <row r="118" spans="1:16" x14ac:dyDescent="0.2">
      <c r="N118" s="72"/>
    </row>
    <row r="119" spans="1:16" x14ac:dyDescent="0.2">
      <c r="N119" s="72"/>
    </row>
    <row r="120" spans="1:16" x14ac:dyDescent="0.2">
      <c r="N120" s="72"/>
    </row>
    <row r="121" spans="1:16" x14ac:dyDescent="0.2">
      <c r="N121" s="72"/>
    </row>
    <row r="122" spans="1:16" x14ac:dyDescent="0.2">
      <c r="N122" s="72"/>
    </row>
    <row r="123" spans="1:16" x14ac:dyDescent="0.2">
      <c r="N123" s="72"/>
    </row>
    <row r="124" spans="1:16" x14ac:dyDescent="0.2">
      <c r="N124" s="72"/>
    </row>
    <row r="125" spans="1:16" x14ac:dyDescent="0.2">
      <c r="N125" s="72"/>
    </row>
    <row r="126" spans="1:16" x14ac:dyDescent="0.2">
      <c r="N126" s="72"/>
    </row>
    <row r="127" spans="1:16" x14ac:dyDescent="0.2">
      <c r="N127" s="72"/>
    </row>
  </sheetData>
  <pageMargins left="0.7" right="0.7" top="0.75" bottom="0.75" header="0.3" footer="0.3"/>
  <pageSetup paperSize="9" orientation="portrait" horizontalDpi="0" verticalDpi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786E0B-CB88-4A25-9392-AA5FE4241411}">
  <dimension ref="A1:U121"/>
  <sheetViews>
    <sheetView topLeftCell="A18" workbookViewId="0">
      <selection activeCell="E86" sqref="E86"/>
    </sheetView>
  </sheetViews>
  <sheetFormatPr baseColWidth="10" defaultColWidth="8.83203125" defaultRowHeight="15" x14ac:dyDescent="0.2"/>
  <cols>
    <col min="1" max="1" width="16.1640625" customWidth="1"/>
    <col min="2" max="2" width="5" bestFit="1" customWidth="1"/>
    <col min="3" max="3" width="3.83203125" bestFit="1" customWidth="1"/>
    <col min="4" max="4" width="38.5" bestFit="1" customWidth="1"/>
    <col min="5" max="5" width="24" style="112" customWidth="1"/>
    <col min="6" max="6" width="5" bestFit="1" customWidth="1"/>
    <col min="7" max="13" width="9.33203125" bestFit="1" customWidth="1"/>
  </cols>
  <sheetData>
    <row r="1" spans="1:21" ht="32" thickBot="1" x14ac:dyDescent="0.25">
      <c r="A1" s="54" t="s">
        <v>745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</row>
    <row r="2" spans="1:21" ht="58" thickBot="1" x14ac:dyDescent="0.25">
      <c r="A2" s="117" t="s">
        <v>12</v>
      </c>
      <c r="B2" s="117" t="s">
        <v>13</v>
      </c>
      <c r="C2" s="117" t="s">
        <v>14</v>
      </c>
      <c r="D2" s="117" t="s">
        <v>15</v>
      </c>
      <c r="E2" s="117" t="s">
        <v>381</v>
      </c>
      <c r="F2" s="117" t="s">
        <v>16</v>
      </c>
      <c r="G2" s="117" t="s">
        <v>17</v>
      </c>
      <c r="H2" s="117" t="s">
        <v>18</v>
      </c>
      <c r="I2" s="117" t="s">
        <v>19</v>
      </c>
      <c r="J2" s="117" t="s">
        <v>20</v>
      </c>
      <c r="K2" s="117" t="s">
        <v>21</v>
      </c>
      <c r="L2" s="117" t="s">
        <v>22</v>
      </c>
      <c r="M2" s="113" t="s">
        <v>23</v>
      </c>
      <c r="N2" s="41" t="s">
        <v>29</v>
      </c>
      <c r="O2" s="42" t="s">
        <v>30</v>
      </c>
      <c r="P2" s="43" t="s">
        <v>31</v>
      </c>
      <c r="T2" s="121"/>
      <c r="U2" s="122"/>
    </row>
    <row r="3" spans="1:21" x14ac:dyDescent="0.2">
      <c r="A3" s="114" t="s">
        <v>24</v>
      </c>
      <c r="B3" s="115">
        <v>3</v>
      </c>
      <c r="C3" s="115">
        <v>1</v>
      </c>
      <c r="D3" s="112" t="s">
        <v>647</v>
      </c>
      <c r="E3" s="112" t="s">
        <v>384</v>
      </c>
      <c r="F3" s="115">
        <v>5</v>
      </c>
      <c r="G3" s="116">
        <v>1.1980324000000001E-2</v>
      </c>
      <c r="H3" s="116">
        <v>9.1990739999999998E-3</v>
      </c>
      <c r="I3" s="116">
        <v>9.4513889999999993E-3</v>
      </c>
      <c r="J3" s="116">
        <v>9.9837959999999996E-3</v>
      </c>
      <c r="K3" s="116">
        <v>9.8958329999999997E-3</v>
      </c>
      <c r="L3" s="116"/>
      <c r="M3" s="116">
        <v>5.0510417000000002E-2</v>
      </c>
      <c r="N3" s="38">
        <v>500</v>
      </c>
      <c r="O3" s="30">
        <v>1</v>
      </c>
      <c r="P3" s="112">
        <f>IF(N3=0,"", N3*O3)</f>
        <v>500</v>
      </c>
      <c r="T3" s="123"/>
      <c r="U3" s="124"/>
    </row>
    <row r="4" spans="1:21" x14ac:dyDescent="0.2">
      <c r="A4" s="114" t="s">
        <v>24</v>
      </c>
      <c r="B4" s="115">
        <v>2</v>
      </c>
      <c r="C4" s="115">
        <v>2</v>
      </c>
      <c r="D4" s="112" t="s">
        <v>648</v>
      </c>
      <c r="E4" s="112" t="s">
        <v>601</v>
      </c>
      <c r="F4" s="115">
        <v>5</v>
      </c>
      <c r="G4" s="116">
        <v>1.309838E-2</v>
      </c>
      <c r="H4" s="116">
        <v>9.5659720000000007E-3</v>
      </c>
      <c r="I4" s="116">
        <v>9.5798610000000003E-3</v>
      </c>
      <c r="J4" s="116">
        <v>9.543981E-3</v>
      </c>
      <c r="K4" s="116">
        <v>9.6377310000000001E-3</v>
      </c>
      <c r="L4" s="116"/>
      <c r="M4" s="116">
        <v>5.1425925999999997E-2</v>
      </c>
      <c r="N4" s="34">
        <v>450</v>
      </c>
      <c r="O4" s="30">
        <v>1</v>
      </c>
      <c r="P4" s="112">
        <f t="shared" ref="P4:P67" si="0">IF(N4=0,"", N4*O4)</f>
        <v>450</v>
      </c>
      <c r="T4" s="125"/>
      <c r="U4" s="72"/>
    </row>
    <row r="5" spans="1:21" s="112" customFormat="1" x14ac:dyDescent="0.2">
      <c r="A5" s="114" t="s">
        <v>24</v>
      </c>
      <c r="B5" s="115">
        <v>4</v>
      </c>
      <c r="C5" s="115">
        <v>3</v>
      </c>
      <c r="D5" s="112" t="s">
        <v>646</v>
      </c>
      <c r="E5" s="112" t="s">
        <v>38</v>
      </c>
      <c r="F5" s="119" t="s">
        <v>789</v>
      </c>
      <c r="G5" s="118"/>
      <c r="H5" s="118"/>
      <c r="I5" s="118"/>
      <c r="J5" s="118"/>
      <c r="K5" s="118"/>
      <c r="L5" s="118"/>
      <c r="M5" s="118"/>
      <c r="N5" s="34">
        <v>420</v>
      </c>
      <c r="O5" s="30">
        <v>1</v>
      </c>
      <c r="P5" s="112">
        <f t="shared" si="0"/>
        <v>420</v>
      </c>
      <c r="T5" s="125"/>
      <c r="U5" s="72"/>
    </row>
    <row r="6" spans="1:21" x14ac:dyDescent="0.2">
      <c r="A6" s="114"/>
      <c r="B6" s="115"/>
      <c r="C6" s="115"/>
      <c r="D6" s="112"/>
      <c r="E6" s="112" t="s">
        <v>386</v>
      </c>
      <c r="F6" s="115"/>
      <c r="G6" s="116"/>
      <c r="H6" s="116"/>
      <c r="I6" s="116"/>
      <c r="J6" s="116"/>
      <c r="K6" s="116"/>
      <c r="L6" s="116"/>
      <c r="M6" s="116"/>
      <c r="P6" s="112" t="str">
        <f t="shared" si="0"/>
        <v/>
      </c>
      <c r="T6" s="125"/>
      <c r="U6" s="72"/>
    </row>
    <row r="7" spans="1:21" x14ac:dyDescent="0.2">
      <c r="A7" s="114" t="s">
        <v>26</v>
      </c>
      <c r="B7" s="115">
        <v>202</v>
      </c>
      <c r="C7" s="115">
        <v>1</v>
      </c>
      <c r="D7" s="112" t="s">
        <v>651</v>
      </c>
      <c r="E7" s="112" t="s">
        <v>793</v>
      </c>
      <c r="F7" s="115">
        <v>4</v>
      </c>
      <c r="G7" s="116">
        <v>1.3339119999999999E-2</v>
      </c>
      <c r="H7" s="116">
        <v>9.7870370000000002E-3</v>
      </c>
      <c r="I7" s="116">
        <v>9.8078699999999998E-3</v>
      </c>
      <c r="J7" s="116">
        <v>1.0101852E-2</v>
      </c>
      <c r="K7" s="116"/>
      <c r="L7" s="116"/>
      <c r="M7" s="116">
        <v>4.3035879999999999E-2</v>
      </c>
      <c r="N7" s="38">
        <v>500</v>
      </c>
      <c r="O7" s="12">
        <v>0.8</v>
      </c>
      <c r="P7" s="112">
        <f t="shared" si="0"/>
        <v>400</v>
      </c>
      <c r="T7" s="125"/>
      <c r="U7" s="72"/>
    </row>
    <row r="8" spans="1:21" x14ac:dyDescent="0.2">
      <c r="A8" s="114" t="s">
        <v>26</v>
      </c>
      <c r="B8" s="115">
        <v>203</v>
      </c>
      <c r="C8" s="115">
        <v>2</v>
      </c>
      <c r="D8" s="112" t="s">
        <v>649</v>
      </c>
      <c r="E8" s="112" t="s">
        <v>604</v>
      </c>
      <c r="F8" s="115">
        <v>4</v>
      </c>
      <c r="G8" s="116">
        <v>1.362963E-2</v>
      </c>
      <c r="H8" s="116">
        <v>1.0537037000000001E-2</v>
      </c>
      <c r="I8" s="116">
        <v>1.0373843000000001E-2</v>
      </c>
      <c r="J8" s="116">
        <v>1.0947917E-2</v>
      </c>
      <c r="K8" s="116"/>
      <c r="L8" s="116"/>
      <c r="M8" s="116">
        <v>4.5488425999999998E-2</v>
      </c>
      <c r="N8" s="34">
        <v>450</v>
      </c>
      <c r="O8" s="12">
        <v>0.8</v>
      </c>
      <c r="P8" s="112">
        <f t="shared" si="0"/>
        <v>360</v>
      </c>
      <c r="T8" s="125"/>
      <c r="U8" s="72"/>
    </row>
    <row r="9" spans="1:21" x14ac:dyDescent="0.2">
      <c r="A9" s="114"/>
      <c r="B9" s="115"/>
      <c r="C9" s="115"/>
      <c r="D9" s="112"/>
      <c r="E9" s="112" t="s">
        <v>386</v>
      </c>
      <c r="F9" s="115"/>
      <c r="G9" s="116"/>
      <c r="H9" s="116"/>
      <c r="I9" s="116"/>
      <c r="J9" s="116"/>
      <c r="K9" s="116"/>
      <c r="L9" s="116"/>
      <c r="M9" s="116"/>
      <c r="O9" s="120"/>
      <c r="P9" s="112" t="str">
        <f t="shared" si="0"/>
        <v/>
      </c>
      <c r="T9" s="125"/>
      <c r="U9" s="72"/>
    </row>
    <row r="10" spans="1:21" x14ac:dyDescent="0.2">
      <c r="A10" s="114" t="s">
        <v>80</v>
      </c>
      <c r="B10" s="115">
        <v>309</v>
      </c>
      <c r="C10" s="115">
        <v>1</v>
      </c>
      <c r="D10" s="112" t="s">
        <v>746</v>
      </c>
      <c r="E10" s="112" t="s">
        <v>450</v>
      </c>
      <c r="F10" s="115">
        <v>3</v>
      </c>
      <c r="G10" s="116">
        <v>1.4291666999999999E-2</v>
      </c>
      <c r="H10" s="116">
        <v>9.8101850000000008E-3</v>
      </c>
      <c r="I10" s="116">
        <v>1.0223380000000001E-2</v>
      </c>
      <c r="J10" s="116"/>
      <c r="K10" s="116"/>
      <c r="L10" s="116"/>
      <c r="M10" s="116">
        <v>3.4325230999999998E-2</v>
      </c>
      <c r="N10" s="38">
        <v>500</v>
      </c>
      <c r="O10" s="18">
        <v>0.7</v>
      </c>
      <c r="P10" s="112">
        <f t="shared" si="0"/>
        <v>350</v>
      </c>
      <c r="T10" s="125"/>
      <c r="U10" s="72"/>
    </row>
    <row r="11" spans="1:21" x14ac:dyDescent="0.2">
      <c r="A11" s="114" t="s">
        <v>80</v>
      </c>
      <c r="B11" s="115">
        <v>301</v>
      </c>
      <c r="C11" s="115">
        <v>2</v>
      </c>
      <c r="D11" s="112" t="s">
        <v>653</v>
      </c>
      <c r="E11" s="112" t="s">
        <v>392</v>
      </c>
      <c r="F11" s="115">
        <v>3</v>
      </c>
      <c r="G11" s="116">
        <v>1.4290509E-2</v>
      </c>
      <c r="H11" s="116">
        <v>1.0408565E-2</v>
      </c>
      <c r="I11" s="116">
        <v>1.0567129999999999E-2</v>
      </c>
      <c r="J11" s="116"/>
      <c r="K11" s="116"/>
      <c r="L11" s="116"/>
      <c r="M11" s="116">
        <v>3.5266204000000002E-2</v>
      </c>
      <c r="N11" s="34">
        <v>450</v>
      </c>
      <c r="O11" s="18">
        <v>0.7</v>
      </c>
      <c r="P11" s="112">
        <f t="shared" si="0"/>
        <v>315</v>
      </c>
      <c r="T11" s="125"/>
      <c r="U11" s="72"/>
    </row>
    <row r="12" spans="1:21" x14ac:dyDescent="0.2">
      <c r="A12" s="114" t="s">
        <v>80</v>
      </c>
      <c r="B12" s="115">
        <v>350</v>
      </c>
      <c r="C12" s="115">
        <v>3</v>
      </c>
      <c r="D12" s="112" t="s">
        <v>747</v>
      </c>
      <c r="E12" s="112" t="s">
        <v>795</v>
      </c>
      <c r="F12" s="115">
        <v>3</v>
      </c>
      <c r="G12" s="116">
        <v>1.5662037E-2</v>
      </c>
      <c r="H12" s="116">
        <v>1.1115741E-2</v>
      </c>
      <c r="I12" s="116">
        <v>1.1349537E-2</v>
      </c>
      <c r="J12" s="116"/>
      <c r="K12" s="116"/>
      <c r="L12" s="116"/>
      <c r="M12" s="116">
        <v>3.8127315000000002E-2</v>
      </c>
      <c r="N12" s="34">
        <v>420</v>
      </c>
      <c r="O12" s="18">
        <v>0.7</v>
      </c>
      <c r="P12" s="112">
        <f t="shared" si="0"/>
        <v>294</v>
      </c>
      <c r="T12" s="125"/>
      <c r="U12" s="72"/>
    </row>
    <row r="13" spans="1:21" x14ac:dyDescent="0.2">
      <c r="A13" s="114"/>
      <c r="B13" s="115"/>
      <c r="C13" s="115"/>
      <c r="D13" s="112"/>
      <c r="E13" s="112" t="s">
        <v>386</v>
      </c>
      <c r="F13" s="115"/>
      <c r="G13" s="116"/>
      <c r="H13" s="116"/>
      <c r="I13" s="116"/>
      <c r="J13" s="116"/>
      <c r="K13" s="116"/>
      <c r="L13" s="116"/>
      <c r="M13" s="116"/>
      <c r="P13" s="112" t="str">
        <f t="shared" si="0"/>
        <v/>
      </c>
      <c r="T13" s="125"/>
      <c r="U13" s="72"/>
    </row>
    <row r="14" spans="1:21" x14ac:dyDescent="0.2">
      <c r="A14" s="114" t="s">
        <v>517</v>
      </c>
      <c r="B14" s="115">
        <v>607</v>
      </c>
      <c r="C14" s="115">
        <v>1</v>
      </c>
      <c r="D14" s="112" t="s">
        <v>748</v>
      </c>
      <c r="E14" s="112" t="s">
        <v>398</v>
      </c>
      <c r="F14" s="115">
        <v>2</v>
      </c>
      <c r="G14" s="116">
        <v>1.5274306E-2</v>
      </c>
      <c r="H14" s="116">
        <v>1.1701389E-2</v>
      </c>
      <c r="I14" s="116">
        <v>15</v>
      </c>
      <c r="J14" s="116"/>
      <c r="K14" s="116"/>
      <c r="L14" s="116"/>
      <c r="M14" s="116">
        <v>15.02697569</v>
      </c>
      <c r="N14" s="38">
        <v>500</v>
      </c>
      <c r="O14" s="30">
        <v>1</v>
      </c>
      <c r="P14" s="112">
        <f t="shared" si="0"/>
        <v>500</v>
      </c>
      <c r="T14" s="125"/>
      <c r="U14" s="72"/>
    </row>
    <row r="15" spans="1:21" x14ac:dyDescent="0.2">
      <c r="A15" s="114" t="s">
        <v>517</v>
      </c>
      <c r="B15" s="115">
        <v>605</v>
      </c>
      <c r="C15" s="115">
        <v>2</v>
      </c>
      <c r="D15" s="112" t="s">
        <v>749</v>
      </c>
      <c r="E15" s="112" t="s">
        <v>105</v>
      </c>
      <c r="F15" s="115">
        <v>2</v>
      </c>
      <c r="G15" s="116">
        <v>1.4372685E-2</v>
      </c>
      <c r="H15" s="116">
        <v>1.052662E-2</v>
      </c>
      <c r="I15" s="116">
        <v>16</v>
      </c>
      <c r="J15" s="116"/>
      <c r="K15" s="116"/>
      <c r="L15" s="116"/>
      <c r="M15" s="116">
        <v>16.024899309999999</v>
      </c>
      <c r="N15" s="34">
        <v>450</v>
      </c>
      <c r="O15" s="30">
        <v>1</v>
      </c>
      <c r="P15" s="112">
        <f t="shared" si="0"/>
        <v>450</v>
      </c>
      <c r="T15" s="125"/>
      <c r="U15" s="72"/>
    </row>
    <row r="16" spans="1:21" x14ac:dyDescent="0.2">
      <c r="A16" s="114" t="s">
        <v>517</v>
      </c>
      <c r="B16" s="115">
        <v>606</v>
      </c>
      <c r="C16" s="115">
        <v>3</v>
      </c>
      <c r="D16" s="112" t="s">
        <v>750</v>
      </c>
      <c r="E16" s="112" t="s">
        <v>798</v>
      </c>
      <c r="F16" s="115">
        <v>2</v>
      </c>
      <c r="G16" s="116">
        <v>1.5105324E-2</v>
      </c>
      <c r="H16" s="116">
        <v>1.0932870000000001E-2</v>
      </c>
      <c r="I16" s="116">
        <v>16</v>
      </c>
      <c r="J16" s="116"/>
      <c r="K16" s="116"/>
      <c r="L16" s="116"/>
      <c r="M16" s="116">
        <v>16.026038190000001</v>
      </c>
      <c r="N16" s="34">
        <v>420</v>
      </c>
      <c r="O16" s="30">
        <v>1</v>
      </c>
      <c r="P16" s="112">
        <f t="shared" si="0"/>
        <v>420</v>
      </c>
      <c r="T16" s="125"/>
      <c r="U16" s="72"/>
    </row>
    <row r="17" spans="1:21" x14ac:dyDescent="0.2">
      <c r="A17" s="114" t="s">
        <v>517</v>
      </c>
      <c r="B17" s="115">
        <v>610</v>
      </c>
      <c r="C17" s="115">
        <v>4</v>
      </c>
      <c r="D17" s="112" t="s">
        <v>668</v>
      </c>
      <c r="E17" s="112" t="s">
        <v>610</v>
      </c>
      <c r="F17" s="115">
        <v>2</v>
      </c>
      <c r="G17" s="116">
        <v>1.5030093E-2</v>
      </c>
      <c r="H17" s="116">
        <v>1.1127315E-2</v>
      </c>
      <c r="I17" s="116">
        <v>16</v>
      </c>
      <c r="J17" s="116"/>
      <c r="K17" s="116"/>
      <c r="L17" s="116"/>
      <c r="M17" s="116">
        <v>16.02615741</v>
      </c>
      <c r="N17" s="34">
        <v>400</v>
      </c>
      <c r="O17" s="30">
        <v>1</v>
      </c>
      <c r="P17" s="112">
        <f t="shared" si="0"/>
        <v>400</v>
      </c>
      <c r="T17" s="125"/>
      <c r="U17" s="72"/>
    </row>
    <row r="18" spans="1:21" x14ac:dyDescent="0.2">
      <c r="A18" s="114" t="s">
        <v>517</v>
      </c>
      <c r="B18" s="115">
        <v>609</v>
      </c>
      <c r="C18" s="115">
        <v>5</v>
      </c>
      <c r="D18" s="112" t="s">
        <v>751</v>
      </c>
      <c r="E18" s="112" t="s">
        <v>799</v>
      </c>
      <c r="F18" s="115">
        <v>2</v>
      </c>
      <c r="G18" s="116">
        <v>1.5332175999999999E-2</v>
      </c>
      <c r="H18" s="116">
        <v>1.1962963E-2</v>
      </c>
      <c r="I18" s="116">
        <v>16</v>
      </c>
      <c r="J18" s="116"/>
      <c r="K18" s="116"/>
      <c r="L18" s="116"/>
      <c r="M18" s="116">
        <v>16.02729514</v>
      </c>
      <c r="N18" s="34">
        <v>390</v>
      </c>
      <c r="O18" s="30">
        <v>1</v>
      </c>
      <c r="P18" s="112">
        <f t="shared" si="0"/>
        <v>390</v>
      </c>
      <c r="T18" s="125"/>
      <c r="U18" s="72"/>
    </row>
    <row r="19" spans="1:21" x14ac:dyDescent="0.2">
      <c r="A19" s="114" t="s">
        <v>517</v>
      </c>
      <c r="B19" s="115">
        <v>604</v>
      </c>
      <c r="C19" s="115">
        <v>6</v>
      </c>
      <c r="D19" s="112" t="s">
        <v>752</v>
      </c>
      <c r="E19" s="112" t="s">
        <v>801</v>
      </c>
      <c r="F19" s="115">
        <v>2</v>
      </c>
      <c r="G19" s="116">
        <v>1.6637730999999999E-2</v>
      </c>
      <c r="H19" s="116">
        <v>1.2252315E-2</v>
      </c>
      <c r="I19" s="116">
        <v>16</v>
      </c>
      <c r="J19" s="116"/>
      <c r="K19" s="116"/>
      <c r="L19" s="116"/>
      <c r="M19" s="116">
        <v>16.028890050000001</v>
      </c>
      <c r="N19" s="34">
        <v>380</v>
      </c>
      <c r="O19" s="30">
        <v>1</v>
      </c>
      <c r="P19" s="112">
        <f t="shared" si="0"/>
        <v>380</v>
      </c>
      <c r="T19" s="125"/>
      <c r="U19" s="72"/>
    </row>
    <row r="20" spans="1:21" x14ac:dyDescent="0.2">
      <c r="A20" s="114" t="s">
        <v>517</v>
      </c>
      <c r="B20" s="115">
        <v>602</v>
      </c>
      <c r="C20" s="115">
        <v>7</v>
      </c>
      <c r="D20" s="112" t="s">
        <v>753</v>
      </c>
      <c r="E20" s="112" t="s">
        <v>800</v>
      </c>
      <c r="F20" s="115">
        <v>2</v>
      </c>
      <c r="G20" s="116">
        <v>1.6503472000000002E-2</v>
      </c>
      <c r="H20" s="116">
        <v>1.2414352E-2</v>
      </c>
      <c r="I20" s="116">
        <v>16</v>
      </c>
      <c r="J20" s="116"/>
      <c r="K20" s="116"/>
      <c r="L20" s="116"/>
      <c r="M20" s="116">
        <v>16.02891782</v>
      </c>
      <c r="N20" s="34">
        <v>370</v>
      </c>
      <c r="O20" s="30">
        <v>1</v>
      </c>
      <c r="P20" s="112">
        <f t="shared" si="0"/>
        <v>370</v>
      </c>
      <c r="T20" s="125"/>
      <c r="U20" s="72"/>
    </row>
    <row r="21" spans="1:21" x14ac:dyDescent="0.2">
      <c r="A21" s="114" t="s">
        <v>517</v>
      </c>
      <c r="B21" s="115">
        <v>603</v>
      </c>
      <c r="C21" s="115">
        <v>8</v>
      </c>
      <c r="D21" s="100" t="s">
        <v>644</v>
      </c>
      <c r="E21" s="100" t="s">
        <v>386</v>
      </c>
      <c r="F21" s="115"/>
      <c r="G21" s="116"/>
      <c r="H21" s="116"/>
      <c r="I21" s="116"/>
      <c r="J21" s="116"/>
      <c r="K21" s="116"/>
      <c r="L21" s="116"/>
      <c r="M21" s="116"/>
      <c r="N21" s="34"/>
      <c r="O21" s="30"/>
      <c r="P21" s="112" t="str">
        <f t="shared" si="0"/>
        <v/>
      </c>
      <c r="T21" s="125"/>
      <c r="U21" s="72"/>
    </row>
    <row r="22" spans="1:21" s="112" customFormat="1" x14ac:dyDescent="0.2">
      <c r="A22" s="114"/>
      <c r="B22" s="115"/>
      <c r="C22" s="115"/>
      <c r="E22" s="112" t="s">
        <v>386</v>
      </c>
      <c r="F22" s="115"/>
      <c r="G22" s="116"/>
      <c r="H22" s="116"/>
      <c r="I22" s="116"/>
      <c r="J22" s="116"/>
      <c r="K22" s="116"/>
      <c r="L22" s="116"/>
      <c r="M22" s="116"/>
      <c r="N22" s="72"/>
      <c r="O22" s="101"/>
      <c r="P22" s="112" t="str">
        <f t="shared" si="0"/>
        <v/>
      </c>
      <c r="T22" s="125"/>
      <c r="U22" s="72"/>
    </row>
    <row r="23" spans="1:21" s="112" customFormat="1" x14ac:dyDescent="0.2">
      <c r="A23" s="114" t="s">
        <v>790</v>
      </c>
      <c r="B23" s="115">
        <v>603</v>
      </c>
      <c r="C23" s="115">
        <v>8</v>
      </c>
      <c r="D23" s="100" t="s">
        <v>754</v>
      </c>
      <c r="E23" s="100" t="s">
        <v>802</v>
      </c>
      <c r="F23" s="128">
        <v>2</v>
      </c>
      <c r="G23" s="129">
        <v>1.6640045999999999E-2</v>
      </c>
      <c r="H23" s="129">
        <v>1.2393519E-2</v>
      </c>
      <c r="I23" s="129">
        <v>16</v>
      </c>
      <c r="J23" s="129"/>
      <c r="K23" s="129"/>
      <c r="L23" s="129"/>
      <c r="M23" s="129">
        <v>16.029033559999998</v>
      </c>
      <c r="N23" s="38">
        <v>500</v>
      </c>
      <c r="O23" s="30">
        <v>1</v>
      </c>
      <c r="P23" s="112">
        <f t="shared" si="0"/>
        <v>500</v>
      </c>
      <c r="T23" s="125"/>
      <c r="U23" s="72"/>
    </row>
    <row r="24" spans="1:21" x14ac:dyDescent="0.2">
      <c r="A24" s="114"/>
      <c r="B24" s="115"/>
      <c r="C24" s="115"/>
      <c r="D24" s="112"/>
      <c r="E24" s="112" t="s">
        <v>386</v>
      </c>
      <c r="F24" s="115"/>
      <c r="G24" s="116"/>
      <c r="H24" s="116"/>
      <c r="I24" s="116"/>
      <c r="J24" s="116"/>
      <c r="K24" s="116"/>
      <c r="L24" s="116"/>
      <c r="M24" s="116"/>
      <c r="N24" s="72"/>
      <c r="P24" s="112" t="str">
        <f t="shared" si="0"/>
        <v/>
      </c>
      <c r="T24" s="125"/>
      <c r="U24" s="72"/>
    </row>
    <row r="25" spans="1:21" x14ac:dyDescent="0.2">
      <c r="A25" s="114" t="s">
        <v>523</v>
      </c>
      <c r="B25" s="115">
        <v>107</v>
      </c>
      <c r="C25" s="115">
        <v>1</v>
      </c>
      <c r="D25" s="112" t="s">
        <v>755</v>
      </c>
      <c r="E25" s="112" t="s">
        <v>612</v>
      </c>
      <c r="F25" s="115">
        <v>3</v>
      </c>
      <c r="G25" s="116">
        <v>1.1560185000000001E-2</v>
      </c>
      <c r="H25" s="116">
        <v>8.5949070000000006E-3</v>
      </c>
      <c r="I25" s="116">
        <v>8.8668979999999998E-3</v>
      </c>
      <c r="J25" s="116"/>
      <c r="K25" s="116"/>
      <c r="L25" s="116"/>
      <c r="M25" s="116">
        <v>2.9021991E-2</v>
      </c>
      <c r="N25" s="38">
        <v>500</v>
      </c>
      <c r="O25" s="30">
        <v>1</v>
      </c>
      <c r="P25" s="112">
        <f t="shared" si="0"/>
        <v>500</v>
      </c>
      <c r="T25" s="125"/>
      <c r="U25" s="72"/>
    </row>
    <row r="26" spans="1:21" x14ac:dyDescent="0.2">
      <c r="A26" s="114" t="s">
        <v>523</v>
      </c>
      <c r="B26" s="115">
        <v>109</v>
      </c>
      <c r="C26" s="115">
        <v>2</v>
      </c>
      <c r="D26" s="112" t="s">
        <v>756</v>
      </c>
      <c r="E26" s="112" t="s">
        <v>461</v>
      </c>
      <c r="F26" s="115">
        <v>3</v>
      </c>
      <c r="G26" s="116">
        <v>1.1756944E-2</v>
      </c>
      <c r="H26" s="116">
        <v>8.8182869999999993E-3</v>
      </c>
      <c r="I26" s="116">
        <v>8.9849539999999999E-3</v>
      </c>
      <c r="J26" s="116"/>
      <c r="K26" s="116"/>
      <c r="L26" s="116"/>
      <c r="M26" s="116">
        <v>2.9560184999999999E-2</v>
      </c>
      <c r="N26" s="34">
        <v>450</v>
      </c>
      <c r="O26" s="30">
        <v>1</v>
      </c>
      <c r="P26" s="112">
        <f t="shared" si="0"/>
        <v>450</v>
      </c>
      <c r="T26" s="125"/>
      <c r="U26" s="72"/>
    </row>
    <row r="27" spans="1:21" x14ac:dyDescent="0.2">
      <c r="A27" s="114" t="s">
        <v>523</v>
      </c>
      <c r="B27" s="115">
        <v>105</v>
      </c>
      <c r="C27" s="115">
        <v>3</v>
      </c>
      <c r="D27" s="112" t="s">
        <v>757</v>
      </c>
      <c r="E27" s="112" t="s">
        <v>401</v>
      </c>
      <c r="F27" s="115">
        <v>3</v>
      </c>
      <c r="G27" s="116">
        <v>1.1885417000000001E-2</v>
      </c>
      <c r="H27" s="116">
        <v>8.9699069999999992E-3</v>
      </c>
      <c r="I27" s="116">
        <v>9.0879629999999993E-3</v>
      </c>
      <c r="J27" s="116"/>
      <c r="K27" s="116"/>
      <c r="L27" s="116"/>
      <c r="M27" s="116">
        <v>2.9943286999999999E-2</v>
      </c>
      <c r="N27" s="34">
        <v>420</v>
      </c>
      <c r="O27" s="30">
        <v>1</v>
      </c>
      <c r="P27" s="112">
        <f t="shared" si="0"/>
        <v>420</v>
      </c>
      <c r="T27" s="125"/>
      <c r="U27" s="72"/>
    </row>
    <row r="28" spans="1:21" x14ac:dyDescent="0.2">
      <c r="A28" s="114" t="s">
        <v>523</v>
      </c>
      <c r="B28" s="115">
        <v>101</v>
      </c>
      <c r="C28" s="115">
        <v>4</v>
      </c>
      <c r="D28" s="112" t="s">
        <v>675</v>
      </c>
      <c r="E28" s="112" t="s">
        <v>98</v>
      </c>
      <c r="F28" s="115">
        <v>3</v>
      </c>
      <c r="G28" s="116">
        <v>1.2535879999999999E-2</v>
      </c>
      <c r="H28" s="116">
        <v>9.3668980000000002E-3</v>
      </c>
      <c r="I28" s="116">
        <v>9.4988429999999999E-3</v>
      </c>
      <c r="J28" s="116"/>
      <c r="K28" s="116"/>
      <c r="L28" s="116"/>
      <c r="M28" s="116">
        <v>3.1401619999999998E-2</v>
      </c>
      <c r="N28" s="34">
        <v>400</v>
      </c>
      <c r="O28" s="30">
        <v>1</v>
      </c>
      <c r="P28" s="112">
        <f t="shared" si="0"/>
        <v>400</v>
      </c>
      <c r="T28" s="125"/>
      <c r="U28" s="72"/>
    </row>
    <row r="29" spans="1:21" x14ac:dyDescent="0.2">
      <c r="A29" s="114" t="s">
        <v>523</v>
      </c>
      <c r="B29" s="115">
        <v>115</v>
      </c>
      <c r="C29" s="115">
        <v>5</v>
      </c>
      <c r="D29" s="112" t="s">
        <v>758</v>
      </c>
      <c r="E29" s="112" t="s">
        <v>104</v>
      </c>
      <c r="F29" s="115">
        <v>3</v>
      </c>
      <c r="G29" s="116">
        <v>1.2590278E-2</v>
      </c>
      <c r="H29" s="116">
        <v>9.6018519999999993E-3</v>
      </c>
      <c r="I29" s="116">
        <v>9.3553239999999999E-3</v>
      </c>
      <c r="J29" s="116"/>
      <c r="K29" s="116"/>
      <c r="L29" s="116"/>
      <c r="M29" s="116">
        <v>3.1547454000000003E-2</v>
      </c>
      <c r="N29" s="34">
        <v>390</v>
      </c>
      <c r="O29" s="30">
        <v>1</v>
      </c>
      <c r="P29" s="112">
        <f t="shared" si="0"/>
        <v>390</v>
      </c>
      <c r="T29" s="125"/>
      <c r="U29" s="72"/>
    </row>
    <row r="30" spans="1:21" x14ac:dyDescent="0.2">
      <c r="A30" s="114" t="s">
        <v>523</v>
      </c>
      <c r="B30" s="115">
        <v>110</v>
      </c>
      <c r="C30" s="115">
        <v>6</v>
      </c>
      <c r="D30" s="112" t="s">
        <v>759</v>
      </c>
      <c r="E30" s="112" t="s">
        <v>402</v>
      </c>
      <c r="F30" s="115">
        <v>3</v>
      </c>
      <c r="G30" s="116">
        <v>1.3025462999999999E-2</v>
      </c>
      <c r="H30" s="116">
        <v>9.4236110000000001E-3</v>
      </c>
      <c r="I30" s="116">
        <v>9.7974540000000006E-3</v>
      </c>
      <c r="J30" s="116"/>
      <c r="K30" s="116"/>
      <c r="L30" s="116"/>
      <c r="M30" s="116">
        <v>3.2246528000000003E-2</v>
      </c>
      <c r="N30" s="34">
        <v>380</v>
      </c>
      <c r="O30" s="30">
        <v>1</v>
      </c>
      <c r="P30" s="112">
        <f t="shared" si="0"/>
        <v>380</v>
      </c>
      <c r="T30" s="125"/>
      <c r="U30" s="72"/>
    </row>
    <row r="31" spans="1:21" x14ac:dyDescent="0.2">
      <c r="A31" s="114" t="s">
        <v>523</v>
      </c>
      <c r="B31" s="115">
        <v>113</v>
      </c>
      <c r="C31" s="115">
        <v>7</v>
      </c>
      <c r="D31" s="100" t="s">
        <v>644</v>
      </c>
      <c r="E31" s="100" t="s">
        <v>386</v>
      </c>
      <c r="F31" s="115"/>
      <c r="G31" s="116"/>
      <c r="H31" s="116"/>
      <c r="I31" s="116"/>
      <c r="J31" s="116"/>
      <c r="K31" s="116"/>
      <c r="L31" s="116"/>
      <c r="M31" s="116"/>
      <c r="N31" s="34"/>
      <c r="O31" s="30"/>
      <c r="P31" s="112" t="str">
        <f t="shared" si="0"/>
        <v/>
      </c>
      <c r="T31" s="125"/>
      <c r="U31" s="72"/>
    </row>
    <row r="32" spans="1:21" x14ac:dyDescent="0.2">
      <c r="A32" s="114" t="s">
        <v>523</v>
      </c>
      <c r="B32" s="115">
        <v>106</v>
      </c>
      <c r="C32" s="115">
        <v>8</v>
      </c>
      <c r="D32" s="112" t="s">
        <v>761</v>
      </c>
      <c r="E32" s="112" t="s">
        <v>615</v>
      </c>
      <c r="F32" s="115">
        <v>3</v>
      </c>
      <c r="G32" s="116">
        <v>1.3100694E-2</v>
      </c>
      <c r="H32" s="116">
        <v>9.9432870000000003E-3</v>
      </c>
      <c r="I32" s="116">
        <v>1.0059027999999999E-2</v>
      </c>
      <c r="J32" s="116"/>
      <c r="K32" s="116"/>
      <c r="L32" s="116"/>
      <c r="M32" s="116">
        <v>3.3103009000000003E-2</v>
      </c>
      <c r="N32" s="34">
        <v>370</v>
      </c>
      <c r="O32" s="30">
        <v>1</v>
      </c>
      <c r="P32" s="112">
        <f t="shared" si="0"/>
        <v>370</v>
      </c>
      <c r="T32" s="125"/>
      <c r="U32" s="72"/>
    </row>
    <row r="33" spans="1:21" x14ac:dyDescent="0.2">
      <c r="A33" s="114" t="s">
        <v>523</v>
      </c>
      <c r="B33" s="115">
        <v>104</v>
      </c>
      <c r="C33" s="115">
        <v>9</v>
      </c>
      <c r="D33" s="112" t="s">
        <v>762</v>
      </c>
      <c r="E33" s="112" t="s">
        <v>404</v>
      </c>
      <c r="F33" s="115">
        <v>3</v>
      </c>
      <c r="G33" s="116">
        <v>1.4005787E-2</v>
      </c>
      <c r="H33" s="116">
        <v>1.0487269E-2</v>
      </c>
      <c r="I33" s="116">
        <v>1.0715278E-2</v>
      </c>
      <c r="J33" s="116"/>
      <c r="K33" s="116"/>
      <c r="L33" s="116"/>
      <c r="M33" s="116">
        <v>3.5208333000000001E-2</v>
      </c>
      <c r="N33" s="34">
        <v>360</v>
      </c>
      <c r="O33" s="30">
        <v>1</v>
      </c>
      <c r="P33" s="112">
        <f t="shared" si="0"/>
        <v>360</v>
      </c>
      <c r="T33" s="125"/>
      <c r="U33" s="72"/>
    </row>
    <row r="34" spans="1:21" x14ac:dyDescent="0.2">
      <c r="A34" s="114" t="s">
        <v>523</v>
      </c>
      <c r="B34" s="115">
        <v>108</v>
      </c>
      <c r="C34" s="115">
        <v>10</v>
      </c>
      <c r="D34" s="112" t="s">
        <v>763</v>
      </c>
      <c r="E34" s="112" t="s">
        <v>803</v>
      </c>
      <c r="F34" s="115">
        <v>3</v>
      </c>
      <c r="G34" s="116">
        <v>1.3934027999999999E-2</v>
      </c>
      <c r="H34" s="116">
        <v>1.0703704E-2</v>
      </c>
      <c r="I34" s="116">
        <v>1.0672454E-2</v>
      </c>
      <c r="J34" s="116"/>
      <c r="K34" s="116"/>
      <c r="L34" s="116"/>
      <c r="M34" s="116">
        <v>3.5310185000000001E-2</v>
      </c>
      <c r="N34" s="34">
        <v>350</v>
      </c>
      <c r="O34" s="30">
        <v>1</v>
      </c>
      <c r="P34" s="112">
        <f t="shared" si="0"/>
        <v>350</v>
      </c>
      <c r="T34" s="125"/>
      <c r="U34" s="72"/>
    </row>
    <row r="35" spans="1:21" x14ac:dyDescent="0.2">
      <c r="A35" s="114" t="s">
        <v>523</v>
      </c>
      <c r="B35" s="115">
        <v>103</v>
      </c>
      <c r="C35" s="115">
        <v>21</v>
      </c>
      <c r="D35" s="112" t="s">
        <v>764</v>
      </c>
      <c r="E35" s="112" t="s">
        <v>403</v>
      </c>
      <c r="F35" s="115">
        <v>1</v>
      </c>
      <c r="G35" s="116">
        <v>1.4030093E-2</v>
      </c>
      <c r="H35" s="116">
        <v>148</v>
      </c>
      <c r="I35" s="116">
        <v>15</v>
      </c>
      <c r="J35" s="116"/>
      <c r="K35" s="116"/>
      <c r="L35" s="116"/>
      <c r="M35" s="116">
        <v>163.01403010000001</v>
      </c>
      <c r="N35" s="34">
        <v>340</v>
      </c>
      <c r="O35" s="30">
        <v>1</v>
      </c>
      <c r="P35" s="112">
        <f t="shared" si="0"/>
        <v>340</v>
      </c>
      <c r="T35" s="125"/>
      <c r="U35" s="72"/>
    </row>
    <row r="36" spans="1:21" s="112" customFormat="1" x14ac:dyDescent="0.2">
      <c r="A36" s="114"/>
      <c r="B36" s="115"/>
      <c r="C36" s="115"/>
      <c r="E36" s="112" t="s">
        <v>386</v>
      </c>
      <c r="F36" s="115"/>
      <c r="G36" s="116"/>
      <c r="H36" s="116"/>
      <c r="I36" s="116"/>
      <c r="J36" s="116"/>
      <c r="K36" s="116"/>
      <c r="L36" s="116"/>
      <c r="M36" s="116"/>
      <c r="N36" s="72"/>
      <c r="O36" s="101"/>
      <c r="P36" s="112" t="str">
        <f t="shared" si="0"/>
        <v/>
      </c>
      <c r="T36" s="125"/>
      <c r="U36" s="72"/>
    </row>
    <row r="37" spans="1:21" s="112" customFormat="1" x14ac:dyDescent="0.2">
      <c r="A37" s="114" t="s">
        <v>791</v>
      </c>
      <c r="B37" s="115">
        <v>113</v>
      </c>
      <c r="C37" s="115">
        <v>7</v>
      </c>
      <c r="D37" s="100" t="s">
        <v>760</v>
      </c>
      <c r="E37" s="100" t="s">
        <v>407</v>
      </c>
      <c r="F37" s="128">
        <v>3</v>
      </c>
      <c r="G37" s="129">
        <v>1.2969906999999999E-2</v>
      </c>
      <c r="H37" s="129">
        <v>9.900463E-3</v>
      </c>
      <c r="I37" s="129">
        <v>9.8009259999999997E-3</v>
      </c>
      <c r="J37" s="129"/>
      <c r="K37" s="129"/>
      <c r="L37" s="129"/>
      <c r="M37" s="129">
        <v>3.2671296000000002E-2</v>
      </c>
      <c r="N37" s="38">
        <v>500</v>
      </c>
      <c r="O37" s="30">
        <v>1</v>
      </c>
      <c r="P37" s="112">
        <f t="shared" si="0"/>
        <v>500</v>
      </c>
      <c r="T37" s="125"/>
      <c r="U37" s="72"/>
    </row>
    <row r="38" spans="1:21" x14ac:dyDescent="0.2">
      <c r="A38" s="114"/>
      <c r="B38" s="115"/>
      <c r="C38" s="115"/>
      <c r="D38" s="112"/>
      <c r="E38" s="112" t="s">
        <v>386</v>
      </c>
      <c r="F38" s="115"/>
      <c r="G38" s="116"/>
      <c r="H38" s="116"/>
      <c r="I38" s="116"/>
      <c r="J38" s="116"/>
      <c r="K38" s="116"/>
      <c r="L38" s="116"/>
      <c r="M38" s="116"/>
      <c r="N38" s="72"/>
      <c r="P38" s="112" t="str">
        <f t="shared" si="0"/>
        <v/>
      </c>
      <c r="T38" s="125"/>
      <c r="U38" s="72"/>
    </row>
    <row r="39" spans="1:21" x14ac:dyDescent="0.2">
      <c r="A39" s="114" t="s">
        <v>540</v>
      </c>
      <c r="B39" s="115">
        <v>708</v>
      </c>
      <c r="C39" s="115">
        <v>1</v>
      </c>
      <c r="D39" s="112" t="s">
        <v>685</v>
      </c>
      <c r="E39" s="112" t="s">
        <v>408</v>
      </c>
      <c r="F39" s="115">
        <v>4</v>
      </c>
      <c r="G39" s="116">
        <v>1.144213E-2</v>
      </c>
      <c r="H39" s="116">
        <v>8.4594909999999995E-3</v>
      </c>
      <c r="I39" s="116">
        <v>8.5000000000000006E-3</v>
      </c>
      <c r="J39" s="116">
        <v>8.9641200000000008E-3</v>
      </c>
      <c r="K39" s="116"/>
      <c r="L39" s="116"/>
      <c r="M39" s="116">
        <v>3.7365741000000001E-2</v>
      </c>
      <c r="N39" s="38">
        <v>500</v>
      </c>
      <c r="O39" s="30">
        <v>1</v>
      </c>
      <c r="P39" s="112">
        <f t="shared" si="0"/>
        <v>500</v>
      </c>
      <c r="T39" s="125"/>
      <c r="U39" s="72"/>
    </row>
    <row r="40" spans="1:21" x14ac:dyDescent="0.2">
      <c r="A40" s="114" t="s">
        <v>540</v>
      </c>
      <c r="B40" s="115">
        <v>701</v>
      </c>
      <c r="C40" s="115">
        <v>2</v>
      </c>
      <c r="D40" s="112" t="s">
        <v>689</v>
      </c>
      <c r="E40" s="112" t="s">
        <v>467</v>
      </c>
      <c r="F40" s="115">
        <v>4</v>
      </c>
      <c r="G40" s="116">
        <v>1.1518519E-2</v>
      </c>
      <c r="H40" s="116">
        <v>8.6759260000000005E-3</v>
      </c>
      <c r="I40" s="116">
        <v>8.8668979999999998E-3</v>
      </c>
      <c r="J40" s="116">
        <v>8.4490740000000009E-3</v>
      </c>
      <c r="K40" s="116"/>
      <c r="L40" s="116"/>
      <c r="M40" s="116">
        <v>3.7510416999999997E-2</v>
      </c>
      <c r="N40" s="34">
        <v>450</v>
      </c>
      <c r="O40" s="30">
        <v>1</v>
      </c>
      <c r="P40" s="112">
        <f t="shared" si="0"/>
        <v>450</v>
      </c>
      <c r="T40" s="125"/>
      <c r="U40" s="72"/>
    </row>
    <row r="41" spans="1:21" x14ac:dyDescent="0.2">
      <c r="A41" s="114" t="s">
        <v>540</v>
      </c>
      <c r="B41" s="115">
        <v>704</v>
      </c>
      <c r="C41" s="115">
        <v>3</v>
      </c>
      <c r="D41" s="112" t="s">
        <v>686</v>
      </c>
      <c r="E41" s="112" t="s">
        <v>97</v>
      </c>
      <c r="F41" s="115">
        <v>4</v>
      </c>
      <c r="G41" s="116">
        <v>1.1524306E-2</v>
      </c>
      <c r="H41" s="116">
        <v>8.5393520000000001E-3</v>
      </c>
      <c r="I41" s="116">
        <v>9.0057869999999995E-3</v>
      </c>
      <c r="J41" s="116">
        <v>8.4479169999999992E-3</v>
      </c>
      <c r="K41" s="116"/>
      <c r="L41" s="116"/>
      <c r="M41" s="116">
        <v>3.7517360999999999E-2</v>
      </c>
      <c r="N41" s="34">
        <v>420</v>
      </c>
      <c r="O41" s="30">
        <v>1</v>
      </c>
      <c r="P41" s="112">
        <f t="shared" si="0"/>
        <v>420</v>
      </c>
      <c r="T41" s="125"/>
      <c r="U41" s="72"/>
    </row>
    <row r="42" spans="1:21" x14ac:dyDescent="0.2">
      <c r="A42" s="114" t="s">
        <v>540</v>
      </c>
      <c r="B42" s="115">
        <v>705</v>
      </c>
      <c r="C42" s="115">
        <v>4</v>
      </c>
      <c r="D42" s="112" t="s">
        <v>688</v>
      </c>
      <c r="E42" s="112" t="s">
        <v>805</v>
      </c>
      <c r="F42" s="115">
        <v>4</v>
      </c>
      <c r="G42" s="116">
        <v>1.2107639E-2</v>
      </c>
      <c r="H42" s="116">
        <v>9.1365739999999997E-3</v>
      </c>
      <c r="I42" s="116">
        <v>9.6597220000000008E-3</v>
      </c>
      <c r="J42" s="116">
        <v>9.5057869999999999E-3</v>
      </c>
      <c r="K42" s="116"/>
      <c r="L42" s="116"/>
      <c r="M42" s="116">
        <v>4.0409722000000002E-2</v>
      </c>
      <c r="N42" s="34">
        <v>400</v>
      </c>
      <c r="O42" s="30">
        <v>1</v>
      </c>
      <c r="P42" s="112">
        <f t="shared" si="0"/>
        <v>400</v>
      </c>
      <c r="T42" s="125"/>
      <c r="U42" s="72"/>
    </row>
    <row r="43" spans="1:21" x14ac:dyDescent="0.2">
      <c r="A43" s="114" t="s">
        <v>540</v>
      </c>
      <c r="B43" s="115">
        <v>703</v>
      </c>
      <c r="C43" s="115">
        <v>5</v>
      </c>
      <c r="D43" s="112" t="s">
        <v>687</v>
      </c>
      <c r="E43" s="112" t="s">
        <v>804</v>
      </c>
      <c r="F43" s="115">
        <v>4</v>
      </c>
      <c r="G43" s="116">
        <v>1.2012731E-2</v>
      </c>
      <c r="H43" s="116">
        <v>9.9097219999999993E-3</v>
      </c>
      <c r="I43" s="116">
        <v>9.6122689999999997E-3</v>
      </c>
      <c r="J43" s="116">
        <v>9.2025460000000007E-3</v>
      </c>
      <c r="K43" s="116"/>
      <c r="L43" s="116"/>
      <c r="M43" s="116">
        <v>4.0737269E-2</v>
      </c>
      <c r="N43" s="34">
        <v>390</v>
      </c>
      <c r="O43" s="30">
        <v>1</v>
      </c>
      <c r="P43" s="112">
        <f t="shared" si="0"/>
        <v>390</v>
      </c>
      <c r="T43" s="125"/>
      <c r="U43" s="72"/>
    </row>
    <row r="44" spans="1:21" x14ac:dyDescent="0.2">
      <c r="A44" s="114" t="s">
        <v>540</v>
      </c>
      <c r="B44" s="115">
        <v>709</v>
      </c>
      <c r="C44" s="115">
        <v>6</v>
      </c>
      <c r="D44" s="100" t="s">
        <v>644</v>
      </c>
      <c r="E44" s="100" t="s">
        <v>386</v>
      </c>
      <c r="F44" s="115"/>
      <c r="G44" s="116"/>
      <c r="H44" s="116"/>
      <c r="I44" s="116"/>
      <c r="J44" s="116"/>
      <c r="K44" s="116"/>
      <c r="L44" s="116"/>
      <c r="M44" s="116"/>
      <c r="N44" s="34"/>
      <c r="O44" s="30"/>
      <c r="P44" s="112" t="str">
        <f t="shared" si="0"/>
        <v/>
      </c>
      <c r="T44" s="125"/>
      <c r="U44" s="72"/>
    </row>
    <row r="45" spans="1:21" x14ac:dyDescent="0.2">
      <c r="A45" s="114" t="s">
        <v>540</v>
      </c>
      <c r="B45" s="115">
        <v>702</v>
      </c>
      <c r="C45" s="115">
        <v>7</v>
      </c>
      <c r="D45" s="100" t="s">
        <v>644</v>
      </c>
      <c r="E45" s="100" t="s">
        <v>386</v>
      </c>
      <c r="F45" s="115"/>
      <c r="G45" s="116"/>
      <c r="H45" s="116"/>
      <c r="I45" s="116"/>
      <c r="J45" s="116"/>
      <c r="K45" s="116"/>
      <c r="L45" s="116"/>
      <c r="M45" s="116"/>
      <c r="N45" s="34"/>
      <c r="O45" s="30"/>
      <c r="P45" s="112" t="str">
        <f t="shared" si="0"/>
        <v/>
      </c>
      <c r="T45" s="125"/>
      <c r="U45" s="72"/>
    </row>
    <row r="46" spans="1:21" s="112" customFormat="1" x14ac:dyDescent="0.2">
      <c r="A46" s="114"/>
      <c r="B46" s="115"/>
      <c r="C46" s="115"/>
      <c r="E46" s="112" t="s">
        <v>386</v>
      </c>
      <c r="F46" s="115"/>
      <c r="G46" s="116"/>
      <c r="H46" s="116"/>
      <c r="I46" s="116"/>
      <c r="J46" s="116"/>
      <c r="K46" s="116"/>
      <c r="L46" s="116"/>
      <c r="M46" s="116"/>
      <c r="N46" s="72"/>
      <c r="O46" s="101"/>
      <c r="P46" s="112" t="str">
        <f t="shared" si="0"/>
        <v/>
      </c>
      <c r="T46" s="130"/>
      <c r="U46" s="131"/>
    </row>
    <row r="47" spans="1:21" s="112" customFormat="1" x14ac:dyDescent="0.2">
      <c r="A47" s="114" t="s">
        <v>540</v>
      </c>
      <c r="B47" s="115">
        <v>709</v>
      </c>
      <c r="C47" s="115">
        <v>6</v>
      </c>
      <c r="D47" s="112" t="s">
        <v>692</v>
      </c>
      <c r="E47" s="112" t="s">
        <v>94</v>
      </c>
      <c r="F47" s="115">
        <v>4</v>
      </c>
      <c r="G47" s="116">
        <v>1.3601851999999999E-2</v>
      </c>
      <c r="H47" s="116">
        <v>1.024537E-2</v>
      </c>
      <c r="I47" s="116">
        <v>1.0033564999999999E-2</v>
      </c>
      <c r="J47" s="116">
        <v>9.9768519999999996E-3</v>
      </c>
      <c r="K47" s="116"/>
      <c r="L47" s="116"/>
      <c r="M47" s="116">
        <v>4.3857638999999997E-2</v>
      </c>
      <c r="N47" s="38">
        <v>500</v>
      </c>
      <c r="O47" s="30">
        <v>1</v>
      </c>
      <c r="P47" s="112">
        <f t="shared" si="0"/>
        <v>500</v>
      </c>
      <c r="T47" s="130"/>
      <c r="U47" s="131"/>
    </row>
    <row r="48" spans="1:21" ht="16" thickBot="1" x14ac:dyDescent="0.25">
      <c r="A48" s="114" t="s">
        <v>540</v>
      </c>
      <c r="B48" s="115">
        <v>702</v>
      </c>
      <c r="C48" s="115">
        <v>7</v>
      </c>
      <c r="D48" s="112" t="s">
        <v>693</v>
      </c>
      <c r="E48" s="112" t="s">
        <v>806</v>
      </c>
      <c r="F48" s="115">
        <v>3</v>
      </c>
      <c r="G48" s="116">
        <v>1.6665508999999998E-2</v>
      </c>
      <c r="H48" s="116">
        <v>1.2255787000000001E-2</v>
      </c>
      <c r="I48" s="116">
        <v>1.2901620000000001E-2</v>
      </c>
      <c r="J48" s="116"/>
      <c r="K48" s="116"/>
      <c r="L48" s="116"/>
      <c r="M48" s="116">
        <v>4.1822917000000001E-2</v>
      </c>
      <c r="N48" s="34">
        <v>450</v>
      </c>
      <c r="O48" s="30">
        <v>1</v>
      </c>
      <c r="P48" s="112">
        <f t="shared" si="0"/>
        <v>450</v>
      </c>
      <c r="T48" s="126"/>
      <c r="U48" s="127"/>
    </row>
    <row r="49" spans="1:21" s="112" customFormat="1" x14ac:dyDescent="0.2">
      <c r="A49" s="114"/>
      <c r="B49" s="115"/>
      <c r="C49" s="115"/>
      <c r="E49" s="112" t="s">
        <v>386</v>
      </c>
      <c r="F49" s="115"/>
      <c r="G49" s="116"/>
      <c r="H49" s="116"/>
      <c r="I49" s="116"/>
      <c r="J49" s="116"/>
      <c r="K49" s="116"/>
      <c r="L49" s="116"/>
      <c r="M49" s="116"/>
      <c r="N49" s="124"/>
      <c r="O49" s="132"/>
      <c r="P49" s="112" t="str">
        <f t="shared" si="0"/>
        <v/>
      </c>
      <c r="T49" s="74"/>
      <c r="U49" s="74"/>
    </row>
    <row r="50" spans="1:21" x14ac:dyDescent="0.2">
      <c r="A50" s="114" t="s">
        <v>25</v>
      </c>
      <c r="B50" s="115">
        <v>50</v>
      </c>
      <c r="C50" s="115">
        <v>1</v>
      </c>
      <c r="D50" s="112" t="s">
        <v>765</v>
      </c>
      <c r="E50" s="112" t="s">
        <v>468</v>
      </c>
      <c r="F50" s="115">
        <v>6</v>
      </c>
      <c r="G50" s="116">
        <v>9.7083329999999995E-3</v>
      </c>
      <c r="H50" s="116">
        <v>7.1921299999999997E-3</v>
      </c>
      <c r="I50" s="116">
        <v>7.2118060000000003E-3</v>
      </c>
      <c r="J50" s="116">
        <v>7.203704E-3</v>
      </c>
      <c r="K50" s="116">
        <v>7.4861110000000002E-3</v>
      </c>
      <c r="L50" s="116">
        <v>7.2164350000000002E-3</v>
      </c>
      <c r="M50" s="116">
        <v>4.6018519000000001E-2</v>
      </c>
      <c r="N50" s="38">
        <v>500</v>
      </c>
      <c r="O50" s="30">
        <v>1</v>
      </c>
      <c r="P50" s="112">
        <f t="shared" si="0"/>
        <v>500</v>
      </c>
    </row>
    <row r="51" spans="1:21" x14ac:dyDescent="0.2">
      <c r="A51" s="114" t="s">
        <v>25</v>
      </c>
      <c r="B51" s="115">
        <v>12</v>
      </c>
      <c r="C51" s="115">
        <v>2</v>
      </c>
      <c r="D51" s="112" t="s">
        <v>766</v>
      </c>
      <c r="E51" s="112" t="s">
        <v>81</v>
      </c>
      <c r="F51" s="115">
        <v>6</v>
      </c>
      <c r="G51" s="116">
        <v>9.7546300000000002E-3</v>
      </c>
      <c r="H51" s="116">
        <v>7.1932869999999996E-3</v>
      </c>
      <c r="I51" s="116">
        <v>7.3449070000000003E-3</v>
      </c>
      <c r="J51" s="116">
        <v>7.4467589999999998E-3</v>
      </c>
      <c r="K51" s="116">
        <v>7.5335649999999999E-3</v>
      </c>
      <c r="L51" s="116">
        <v>7.4976849999999996E-3</v>
      </c>
      <c r="M51" s="116">
        <v>4.6770832999999998E-2</v>
      </c>
      <c r="N51" s="34">
        <v>450</v>
      </c>
      <c r="O51" s="30">
        <v>1</v>
      </c>
      <c r="P51" s="112">
        <f t="shared" si="0"/>
        <v>450</v>
      </c>
    </row>
    <row r="52" spans="1:21" x14ac:dyDescent="0.2">
      <c r="A52" s="114" t="s">
        <v>25</v>
      </c>
      <c r="B52" s="115">
        <v>8</v>
      </c>
      <c r="C52" s="115">
        <v>3</v>
      </c>
      <c r="D52" s="112" t="s">
        <v>313</v>
      </c>
      <c r="E52" s="112" t="s">
        <v>82</v>
      </c>
      <c r="F52" s="115">
        <v>6</v>
      </c>
      <c r="G52" s="116">
        <v>9.9699070000000001E-3</v>
      </c>
      <c r="H52" s="116">
        <v>7.4652779999999997E-3</v>
      </c>
      <c r="I52" s="116">
        <v>7.4710649999999998E-3</v>
      </c>
      <c r="J52" s="116">
        <v>7.6168980000000004E-3</v>
      </c>
      <c r="K52" s="116">
        <v>7.6956020000000002E-3</v>
      </c>
      <c r="L52" s="116">
        <v>7.3726850000000003E-3</v>
      </c>
      <c r="M52" s="116">
        <v>4.7591435000000001E-2</v>
      </c>
      <c r="N52" s="34">
        <v>420</v>
      </c>
      <c r="O52" s="30">
        <v>1</v>
      </c>
      <c r="P52" s="112">
        <f t="shared" si="0"/>
        <v>420</v>
      </c>
    </row>
    <row r="53" spans="1:21" x14ac:dyDescent="0.2">
      <c r="A53" s="114" t="s">
        <v>25</v>
      </c>
      <c r="B53" s="115">
        <v>14</v>
      </c>
      <c r="C53" s="115">
        <v>4</v>
      </c>
      <c r="D53" s="112" t="s">
        <v>767</v>
      </c>
      <c r="E53" s="112" t="s">
        <v>421</v>
      </c>
      <c r="F53" s="115">
        <v>6</v>
      </c>
      <c r="G53" s="116">
        <v>9.9791670000000006E-3</v>
      </c>
      <c r="H53" s="116">
        <v>7.4907410000000004E-3</v>
      </c>
      <c r="I53" s="116">
        <v>7.4421299999999999E-3</v>
      </c>
      <c r="J53" s="116">
        <v>7.6226849999999997E-3</v>
      </c>
      <c r="K53" s="116">
        <v>7.7002310000000001E-3</v>
      </c>
      <c r="L53" s="116">
        <v>7.3564809999999998E-3</v>
      </c>
      <c r="M53" s="116">
        <v>4.7591435000000001E-2</v>
      </c>
      <c r="N53" s="34">
        <v>400</v>
      </c>
      <c r="O53" s="30">
        <v>1</v>
      </c>
      <c r="P53" s="112">
        <f t="shared" si="0"/>
        <v>400</v>
      </c>
    </row>
    <row r="54" spans="1:21" x14ac:dyDescent="0.2">
      <c r="A54" s="114" t="s">
        <v>25</v>
      </c>
      <c r="B54" s="115">
        <v>7</v>
      </c>
      <c r="C54" s="115">
        <v>5</v>
      </c>
      <c r="D54" s="112" t="s">
        <v>310</v>
      </c>
      <c r="E54" s="112" t="s">
        <v>75</v>
      </c>
      <c r="F54" s="115">
        <v>6</v>
      </c>
      <c r="G54" s="116">
        <v>9.962963E-3</v>
      </c>
      <c r="H54" s="116">
        <v>7.4965279999999997E-3</v>
      </c>
      <c r="I54" s="116">
        <v>7.4409719999999997E-3</v>
      </c>
      <c r="J54" s="116">
        <v>7.6180559999999998E-3</v>
      </c>
      <c r="K54" s="116">
        <v>7.6956020000000002E-3</v>
      </c>
      <c r="L54" s="116">
        <v>7.6493059999999998E-3</v>
      </c>
      <c r="M54" s="116">
        <v>4.7863426000000001E-2</v>
      </c>
      <c r="N54" s="34">
        <v>390</v>
      </c>
      <c r="O54" s="30">
        <v>1</v>
      </c>
      <c r="P54" s="112">
        <f t="shared" si="0"/>
        <v>390</v>
      </c>
    </row>
    <row r="55" spans="1:21" x14ac:dyDescent="0.2">
      <c r="A55" s="114" t="s">
        <v>25</v>
      </c>
      <c r="B55" s="115">
        <v>6</v>
      </c>
      <c r="C55" s="115">
        <v>6</v>
      </c>
      <c r="D55" s="112" t="s">
        <v>698</v>
      </c>
      <c r="E55" s="112" t="s">
        <v>807</v>
      </c>
      <c r="F55" s="115">
        <v>6</v>
      </c>
      <c r="G55" s="116">
        <v>1.0892361E-2</v>
      </c>
      <c r="H55" s="116">
        <v>8.0717589999999995E-3</v>
      </c>
      <c r="I55" s="116">
        <v>8.1643519999999997E-3</v>
      </c>
      <c r="J55" s="116">
        <v>8.1261570000000002E-3</v>
      </c>
      <c r="K55" s="112">
        <v>8.1400459999999997E-3</v>
      </c>
      <c r="L55" s="116">
        <v>8.1712959999999998E-3</v>
      </c>
      <c r="M55" s="116">
        <v>5.1565972000000002E-2</v>
      </c>
      <c r="N55" s="34">
        <v>380</v>
      </c>
      <c r="O55" s="30">
        <v>1</v>
      </c>
      <c r="P55" s="112">
        <f t="shared" si="0"/>
        <v>380</v>
      </c>
    </row>
    <row r="56" spans="1:21" x14ac:dyDescent="0.2">
      <c r="A56" s="114" t="s">
        <v>25</v>
      </c>
      <c r="B56" s="115">
        <v>15</v>
      </c>
      <c r="C56" s="115">
        <v>7</v>
      </c>
      <c r="D56" s="112" t="s">
        <v>768</v>
      </c>
      <c r="E56" s="112" t="s">
        <v>619</v>
      </c>
      <c r="F56" s="115">
        <v>6</v>
      </c>
      <c r="G56" s="116">
        <v>1.0848379999999999E-2</v>
      </c>
      <c r="H56" s="116">
        <v>8.0914349999999993E-3</v>
      </c>
      <c r="I56" s="116">
        <v>8.1018519999999997E-3</v>
      </c>
      <c r="J56" s="116">
        <v>8.1562500000000003E-3</v>
      </c>
      <c r="K56" s="116">
        <v>8.1319440000000003E-3</v>
      </c>
      <c r="L56" s="116">
        <v>8.3599539999999993E-3</v>
      </c>
      <c r="M56" s="116">
        <v>5.1689815E-2</v>
      </c>
      <c r="N56" s="34">
        <v>370</v>
      </c>
      <c r="O56" s="30">
        <v>1</v>
      </c>
      <c r="P56" s="112">
        <f t="shared" si="0"/>
        <v>370</v>
      </c>
    </row>
    <row r="57" spans="1:21" x14ac:dyDescent="0.2">
      <c r="A57" s="114" t="s">
        <v>25</v>
      </c>
      <c r="B57" s="115">
        <v>10</v>
      </c>
      <c r="C57" s="115">
        <v>8</v>
      </c>
      <c r="D57" s="112" t="s">
        <v>699</v>
      </c>
      <c r="E57" s="112" t="s">
        <v>42</v>
      </c>
      <c r="F57" s="115">
        <v>6</v>
      </c>
      <c r="G57" s="116">
        <v>1.1031249999999999E-2</v>
      </c>
      <c r="H57" s="116">
        <v>8.3495370000000006E-3</v>
      </c>
      <c r="I57" s="116">
        <v>8.4745370000000007E-3</v>
      </c>
      <c r="J57" s="116">
        <v>8.445602E-3</v>
      </c>
      <c r="K57" s="112">
        <v>8.3819440000000005E-3</v>
      </c>
      <c r="L57" s="116">
        <v>8.6875000000000008E-3</v>
      </c>
      <c r="M57" s="116">
        <v>5.337037E-2</v>
      </c>
      <c r="N57" s="34">
        <v>360</v>
      </c>
      <c r="O57" s="30">
        <v>1</v>
      </c>
      <c r="P57" s="112">
        <f t="shared" si="0"/>
        <v>360</v>
      </c>
    </row>
    <row r="58" spans="1:21" x14ac:dyDescent="0.2">
      <c r="A58" s="114" t="s">
        <v>25</v>
      </c>
      <c r="B58" s="115">
        <v>51</v>
      </c>
      <c r="C58" s="115">
        <v>9</v>
      </c>
      <c r="D58" s="112" t="s">
        <v>769</v>
      </c>
      <c r="E58" s="112" t="s">
        <v>423</v>
      </c>
      <c r="F58" s="115">
        <v>6</v>
      </c>
      <c r="G58" s="116">
        <v>1.1627314999999999E-2</v>
      </c>
      <c r="H58" s="116">
        <v>8.4398149999999998E-3</v>
      </c>
      <c r="I58" s="116">
        <v>8.5578700000000004E-3</v>
      </c>
      <c r="J58" s="116">
        <v>8.3680560000000005E-3</v>
      </c>
      <c r="K58" s="116">
        <v>8.4687500000000006E-3</v>
      </c>
      <c r="L58" s="116">
        <v>8.9722220000000002E-3</v>
      </c>
      <c r="M58" s="116">
        <v>5.4434028000000002E-2</v>
      </c>
      <c r="N58" s="34">
        <v>350</v>
      </c>
      <c r="O58" s="30">
        <v>1</v>
      </c>
      <c r="P58" s="112">
        <f t="shared" si="0"/>
        <v>350</v>
      </c>
    </row>
    <row r="59" spans="1:21" x14ac:dyDescent="0.2">
      <c r="A59" s="114" t="s">
        <v>25</v>
      </c>
      <c r="B59" s="115">
        <v>9</v>
      </c>
      <c r="C59" s="115">
        <v>10</v>
      </c>
      <c r="D59" s="112" t="s">
        <v>559</v>
      </c>
      <c r="E59" s="112" t="s">
        <v>422</v>
      </c>
      <c r="F59" s="115">
        <v>6</v>
      </c>
      <c r="G59" s="116">
        <v>1.1635417E-2</v>
      </c>
      <c r="H59" s="116">
        <v>8.4618060000000005E-3</v>
      </c>
      <c r="I59" s="116">
        <v>8.5277779999999997E-3</v>
      </c>
      <c r="J59" s="116">
        <v>8.5555560000000006E-3</v>
      </c>
      <c r="K59" s="116">
        <v>8.6631940000000008E-3</v>
      </c>
      <c r="L59" s="116">
        <v>8.6157409999999997E-3</v>
      </c>
      <c r="M59" s="116">
        <v>5.4459490999999999E-2</v>
      </c>
      <c r="N59" s="34">
        <v>340</v>
      </c>
      <c r="O59" s="30">
        <v>1</v>
      </c>
      <c r="P59" s="112">
        <f t="shared" si="0"/>
        <v>340</v>
      </c>
    </row>
    <row r="60" spans="1:21" x14ac:dyDescent="0.2">
      <c r="A60" s="114"/>
      <c r="B60" s="115"/>
      <c r="C60" s="115"/>
      <c r="D60" s="112"/>
      <c r="E60" s="112" t="s">
        <v>386</v>
      </c>
      <c r="F60" s="115"/>
      <c r="G60" s="116"/>
      <c r="H60" s="116"/>
      <c r="I60" s="116"/>
      <c r="J60" s="116"/>
      <c r="K60" s="112"/>
      <c r="L60" s="116"/>
      <c r="M60" s="116"/>
      <c r="N60" s="72"/>
      <c r="P60" s="112" t="str">
        <f t="shared" si="0"/>
        <v/>
      </c>
    </row>
    <row r="61" spans="1:21" x14ac:dyDescent="0.2">
      <c r="A61" s="114" t="s">
        <v>27</v>
      </c>
      <c r="B61" s="115">
        <v>226</v>
      </c>
      <c r="C61" s="115">
        <v>1</v>
      </c>
      <c r="D61" s="112" t="s">
        <v>770</v>
      </c>
      <c r="E61" s="112" t="s">
        <v>48</v>
      </c>
      <c r="F61" s="115">
        <v>5</v>
      </c>
      <c r="G61" s="116">
        <v>1.1391204E-2</v>
      </c>
      <c r="H61" s="116">
        <v>8.2997690000000002E-3</v>
      </c>
      <c r="I61" s="116">
        <v>8.476852E-3</v>
      </c>
      <c r="J61" s="116">
        <v>8.5046299999999991E-3</v>
      </c>
      <c r="K61" s="116">
        <v>8.4479169999999992E-3</v>
      </c>
      <c r="L61" s="116"/>
      <c r="M61" s="116">
        <v>4.512037E-2</v>
      </c>
      <c r="N61" s="38">
        <v>500</v>
      </c>
      <c r="O61" s="12">
        <v>0.8</v>
      </c>
      <c r="P61" s="112">
        <f t="shared" si="0"/>
        <v>400</v>
      </c>
    </row>
    <row r="62" spans="1:21" x14ac:dyDescent="0.2">
      <c r="A62" s="114" t="s">
        <v>27</v>
      </c>
      <c r="B62" s="115">
        <v>205</v>
      </c>
      <c r="C62" s="115">
        <v>2</v>
      </c>
      <c r="D62" s="112" t="s">
        <v>708</v>
      </c>
      <c r="E62" s="112" t="s">
        <v>809</v>
      </c>
      <c r="F62" s="115">
        <v>5</v>
      </c>
      <c r="G62" s="116">
        <v>1.1375E-2</v>
      </c>
      <c r="H62" s="116">
        <v>8.3101849999999994E-3</v>
      </c>
      <c r="I62" s="116">
        <v>8.4826390000000002E-3</v>
      </c>
      <c r="J62" s="116">
        <v>8.5439810000000008E-3</v>
      </c>
      <c r="K62" s="112">
        <v>8.4560190000000004E-3</v>
      </c>
      <c r="L62" s="116"/>
      <c r="M62" s="116">
        <v>4.5167824000000002E-2</v>
      </c>
      <c r="N62" s="34">
        <v>450</v>
      </c>
      <c r="O62" s="12">
        <v>0.8</v>
      </c>
      <c r="P62" s="112">
        <f t="shared" si="0"/>
        <v>360</v>
      </c>
    </row>
    <row r="63" spans="1:21" x14ac:dyDescent="0.2">
      <c r="A63" s="114" t="s">
        <v>27</v>
      </c>
      <c r="B63" s="115">
        <v>213</v>
      </c>
      <c r="C63" s="115">
        <v>3</v>
      </c>
      <c r="D63" s="112" t="s">
        <v>771</v>
      </c>
      <c r="E63" s="112" t="s">
        <v>430</v>
      </c>
      <c r="F63" s="115">
        <v>5</v>
      </c>
      <c r="G63" s="116">
        <v>1.153588E-2</v>
      </c>
      <c r="H63" s="116">
        <v>8.7916669999999995E-3</v>
      </c>
      <c r="I63" s="116">
        <v>8.9780090000000003E-3</v>
      </c>
      <c r="J63" s="116">
        <v>8.7129630000000007E-3</v>
      </c>
      <c r="K63" s="116">
        <v>8.4918979999999995E-3</v>
      </c>
      <c r="L63" s="116"/>
      <c r="M63" s="116">
        <v>4.6510416999999998E-2</v>
      </c>
      <c r="N63" s="34">
        <v>420</v>
      </c>
      <c r="O63" s="12">
        <v>0.8</v>
      </c>
      <c r="P63" s="112">
        <f t="shared" si="0"/>
        <v>336</v>
      </c>
    </row>
    <row r="64" spans="1:21" x14ac:dyDescent="0.2">
      <c r="A64" s="114" t="s">
        <v>27</v>
      </c>
      <c r="B64" s="115">
        <v>220</v>
      </c>
      <c r="C64" s="115">
        <v>4</v>
      </c>
      <c r="D64" s="112" t="s">
        <v>772</v>
      </c>
      <c r="E64" s="112" t="s">
        <v>45</v>
      </c>
      <c r="F64" s="115">
        <v>5</v>
      </c>
      <c r="G64" s="116">
        <v>1.20625E-2</v>
      </c>
      <c r="H64" s="116">
        <v>8.9247690000000008E-3</v>
      </c>
      <c r="I64" s="116">
        <v>8.4722219999999997E-3</v>
      </c>
      <c r="J64" s="116">
        <v>8.5682870000000008E-3</v>
      </c>
      <c r="K64" s="112">
        <v>8.6192130000000006E-3</v>
      </c>
      <c r="L64" s="116"/>
      <c r="M64" s="116">
        <v>4.6646990999999999E-2</v>
      </c>
      <c r="N64" s="34">
        <v>400</v>
      </c>
      <c r="O64" s="12">
        <v>0.8</v>
      </c>
      <c r="P64" s="112">
        <f t="shared" si="0"/>
        <v>320</v>
      </c>
    </row>
    <row r="65" spans="1:16" x14ac:dyDescent="0.2">
      <c r="A65" s="114" t="s">
        <v>27</v>
      </c>
      <c r="B65" s="115">
        <v>217</v>
      </c>
      <c r="C65" s="115">
        <v>5</v>
      </c>
      <c r="D65" s="112" t="s">
        <v>773</v>
      </c>
      <c r="E65" s="112" t="s">
        <v>77</v>
      </c>
      <c r="F65" s="115">
        <v>5</v>
      </c>
      <c r="G65" s="116">
        <v>1.228125E-2</v>
      </c>
      <c r="H65" s="116">
        <v>8.6250000000000007E-3</v>
      </c>
      <c r="I65" s="116">
        <v>8.7372690000000006E-3</v>
      </c>
      <c r="J65" s="116">
        <v>8.7569439999999991E-3</v>
      </c>
      <c r="K65" s="116">
        <v>8.784722E-3</v>
      </c>
      <c r="L65" s="116"/>
      <c r="M65" s="116">
        <v>4.7185184999999998E-2</v>
      </c>
      <c r="N65" s="34">
        <v>390</v>
      </c>
      <c r="O65" s="12">
        <v>0.8</v>
      </c>
      <c r="P65" s="112">
        <f t="shared" si="0"/>
        <v>312</v>
      </c>
    </row>
    <row r="66" spans="1:16" x14ac:dyDescent="0.2">
      <c r="A66" s="114" t="s">
        <v>27</v>
      </c>
      <c r="B66" s="115">
        <v>208</v>
      </c>
      <c r="C66" s="115">
        <v>6</v>
      </c>
      <c r="D66" s="112" t="s">
        <v>774</v>
      </c>
      <c r="E66" s="112" t="s">
        <v>44</v>
      </c>
      <c r="F66" s="115">
        <v>5</v>
      </c>
      <c r="G66" s="116">
        <v>1.2054397999999999E-2</v>
      </c>
      <c r="H66" s="116">
        <v>9.0381939999999994E-3</v>
      </c>
      <c r="I66" s="116">
        <v>9.1643520000000006E-3</v>
      </c>
      <c r="J66" s="116">
        <v>9.1747689999999993E-3</v>
      </c>
      <c r="K66" s="116">
        <v>9.5289350000000005E-3</v>
      </c>
      <c r="L66" s="116"/>
      <c r="M66" s="116">
        <v>4.8960648000000002E-2</v>
      </c>
      <c r="N66" s="34">
        <v>380</v>
      </c>
      <c r="O66" s="12">
        <v>0.8</v>
      </c>
      <c r="P66" s="112">
        <f t="shared" si="0"/>
        <v>304</v>
      </c>
    </row>
    <row r="67" spans="1:16" x14ac:dyDescent="0.2">
      <c r="A67" s="114" t="s">
        <v>27</v>
      </c>
      <c r="B67" s="115">
        <v>209</v>
      </c>
      <c r="C67" s="115">
        <v>7</v>
      </c>
      <c r="D67" s="112" t="s">
        <v>775</v>
      </c>
      <c r="E67" s="112" t="s">
        <v>87</v>
      </c>
      <c r="F67" s="115">
        <v>5</v>
      </c>
      <c r="G67" s="116">
        <v>1.2663193999999999E-2</v>
      </c>
      <c r="H67" s="116">
        <v>9.3078699999999993E-3</v>
      </c>
      <c r="I67" s="116">
        <v>9.4166670000000001E-3</v>
      </c>
      <c r="J67" s="116">
        <v>9.4050929999999998E-3</v>
      </c>
      <c r="K67" s="116">
        <v>9.7280089999999993E-3</v>
      </c>
      <c r="L67" s="116"/>
      <c r="M67" s="116">
        <v>5.0520833000000001E-2</v>
      </c>
      <c r="N67" s="34">
        <v>370</v>
      </c>
      <c r="O67" s="12">
        <v>0.8</v>
      </c>
      <c r="P67" s="112">
        <f t="shared" si="0"/>
        <v>296</v>
      </c>
    </row>
    <row r="68" spans="1:16" x14ac:dyDescent="0.2">
      <c r="A68" s="114"/>
      <c r="B68" s="115"/>
      <c r="C68" s="115"/>
      <c r="D68" s="112"/>
      <c r="E68" s="112" t="s">
        <v>386</v>
      </c>
      <c r="F68" s="115"/>
      <c r="G68" s="116"/>
      <c r="H68" s="116"/>
      <c r="I68" s="116"/>
      <c r="J68" s="116"/>
      <c r="K68" s="116"/>
      <c r="L68" s="116"/>
      <c r="M68" s="116"/>
      <c r="N68" s="72"/>
      <c r="P68" s="112" t="str">
        <f t="shared" ref="P68:P91" si="1">IF(N68=0,"", N68*O68)</f>
        <v/>
      </c>
    </row>
    <row r="69" spans="1:16" x14ac:dyDescent="0.2">
      <c r="A69" s="114" t="s">
        <v>28</v>
      </c>
      <c r="B69" s="115">
        <v>318</v>
      </c>
      <c r="C69" s="115">
        <v>1</v>
      </c>
      <c r="D69" s="112" t="s">
        <v>776</v>
      </c>
      <c r="E69" s="112" t="s">
        <v>626</v>
      </c>
      <c r="F69" s="115">
        <v>4</v>
      </c>
      <c r="G69" s="116">
        <v>1.1998843E-2</v>
      </c>
      <c r="H69" s="116">
        <v>8.8368059999999991E-3</v>
      </c>
      <c r="I69" s="116">
        <v>8.8368059999999991E-3</v>
      </c>
      <c r="J69" s="116">
        <v>8.9155090000000003E-3</v>
      </c>
      <c r="K69" s="116"/>
      <c r="L69" s="116"/>
      <c r="M69" s="116">
        <v>3.8587963000000003E-2</v>
      </c>
      <c r="N69" s="38">
        <v>500</v>
      </c>
      <c r="O69" s="18">
        <v>0.7</v>
      </c>
      <c r="P69" s="112">
        <f t="shared" si="1"/>
        <v>350</v>
      </c>
    </row>
    <row r="70" spans="1:16" x14ac:dyDescent="0.2">
      <c r="A70" s="114" t="s">
        <v>28</v>
      </c>
      <c r="B70" s="115">
        <v>313</v>
      </c>
      <c r="C70" s="115">
        <v>2</v>
      </c>
      <c r="D70" s="112" t="s">
        <v>777</v>
      </c>
      <c r="E70" s="112" t="s">
        <v>811</v>
      </c>
      <c r="F70" s="115">
        <v>4</v>
      </c>
      <c r="G70" s="116">
        <v>1.2418981000000001E-2</v>
      </c>
      <c r="H70" s="116">
        <v>9.2777780000000004E-3</v>
      </c>
      <c r="I70" s="116">
        <v>9.4074069999999996E-3</v>
      </c>
      <c r="J70" s="116">
        <v>9.4236110000000001E-3</v>
      </c>
      <c r="K70" s="116"/>
      <c r="L70" s="116"/>
      <c r="M70" s="116">
        <v>4.0527778E-2</v>
      </c>
      <c r="N70" s="34">
        <v>450</v>
      </c>
      <c r="O70" s="18">
        <v>0.7</v>
      </c>
      <c r="P70" s="112">
        <f t="shared" si="1"/>
        <v>315</v>
      </c>
    </row>
    <row r="71" spans="1:16" x14ac:dyDescent="0.2">
      <c r="A71" s="114" t="s">
        <v>28</v>
      </c>
      <c r="B71" s="115">
        <v>317</v>
      </c>
      <c r="C71" s="115">
        <v>3</v>
      </c>
      <c r="D71" s="112" t="s">
        <v>778</v>
      </c>
      <c r="E71" s="112" t="s">
        <v>54</v>
      </c>
      <c r="F71" s="115">
        <v>4</v>
      </c>
      <c r="G71" s="116">
        <v>1.2414352E-2</v>
      </c>
      <c r="H71" s="116">
        <v>9.2789350000000003E-3</v>
      </c>
      <c r="I71" s="116">
        <v>9.4074069999999996E-3</v>
      </c>
      <c r="J71" s="116">
        <v>9.4270829999999993E-3</v>
      </c>
      <c r="K71" s="116"/>
      <c r="L71" s="116"/>
      <c r="M71" s="116">
        <v>4.0527778E-2</v>
      </c>
      <c r="N71" s="34">
        <v>420</v>
      </c>
      <c r="O71" s="18">
        <v>0.7</v>
      </c>
      <c r="P71" s="112">
        <f t="shared" si="1"/>
        <v>294</v>
      </c>
    </row>
    <row r="72" spans="1:16" x14ac:dyDescent="0.2">
      <c r="A72" s="114" t="s">
        <v>28</v>
      </c>
      <c r="B72" s="115">
        <v>311</v>
      </c>
      <c r="C72" s="115">
        <v>4</v>
      </c>
      <c r="D72" s="112" t="s">
        <v>724</v>
      </c>
      <c r="E72" s="112" t="s">
        <v>480</v>
      </c>
      <c r="F72" s="115">
        <v>4</v>
      </c>
      <c r="G72" s="116">
        <v>1.2802083000000001E-2</v>
      </c>
      <c r="H72" s="116">
        <v>9.3831020000000008E-3</v>
      </c>
      <c r="I72" s="116">
        <v>9.8032410000000007E-3</v>
      </c>
      <c r="J72" s="116">
        <v>9.2303239999999998E-3</v>
      </c>
      <c r="K72" s="116"/>
      <c r="L72" s="116"/>
      <c r="M72" s="116">
        <v>4.1218749999999998E-2</v>
      </c>
      <c r="N72" s="34">
        <v>400</v>
      </c>
      <c r="O72" s="18">
        <v>0.7</v>
      </c>
      <c r="P72" s="112">
        <f t="shared" si="1"/>
        <v>280</v>
      </c>
    </row>
    <row r="73" spans="1:16" x14ac:dyDescent="0.2">
      <c r="A73" s="114" t="s">
        <v>28</v>
      </c>
      <c r="B73" s="115">
        <v>314</v>
      </c>
      <c r="C73" s="115">
        <v>5</v>
      </c>
      <c r="D73" s="112" t="s">
        <v>779</v>
      </c>
      <c r="E73" s="112" t="s">
        <v>110</v>
      </c>
      <c r="F73" s="115">
        <v>4</v>
      </c>
      <c r="G73" s="116">
        <v>1.2787036999999999E-2</v>
      </c>
      <c r="H73" s="116">
        <v>9.3877309999999999E-3</v>
      </c>
      <c r="I73" s="116">
        <v>9.7997689999999998E-3</v>
      </c>
      <c r="J73" s="116">
        <v>9.2754629999999994E-3</v>
      </c>
      <c r="K73" s="116"/>
      <c r="L73" s="116"/>
      <c r="M73" s="116">
        <v>4.1250000000000002E-2</v>
      </c>
      <c r="N73" s="34">
        <v>390</v>
      </c>
      <c r="O73" s="18">
        <v>0.7</v>
      </c>
      <c r="P73" s="112">
        <f t="shared" si="1"/>
        <v>273</v>
      </c>
    </row>
    <row r="74" spans="1:16" x14ac:dyDescent="0.2">
      <c r="A74" s="114" t="s">
        <v>28</v>
      </c>
      <c r="B74" s="115">
        <v>316</v>
      </c>
      <c r="C74" s="115">
        <v>6</v>
      </c>
      <c r="D74" s="112" t="s">
        <v>780</v>
      </c>
      <c r="E74" s="112" t="s">
        <v>813</v>
      </c>
      <c r="F74" s="115">
        <v>4</v>
      </c>
      <c r="G74" s="116">
        <v>1.3572917E-2</v>
      </c>
      <c r="H74" s="116">
        <v>1.0166667000000001E-2</v>
      </c>
      <c r="I74" s="116">
        <v>1.0290509E-2</v>
      </c>
      <c r="J74" s="116">
        <v>1.0317130000000001E-2</v>
      </c>
      <c r="K74" s="116"/>
      <c r="L74" s="116"/>
      <c r="M74" s="116">
        <v>4.4347221999999999E-2</v>
      </c>
      <c r="N74" s="34">
        <v>380</v>
      </c>
      <c r="O74" s="18">
        <v>0.7</v>
      </c>
      <c r="P74" s="112">
        <f t="shared" si="1"/>
        <v>266</v>
      </c>
    </row>
    <row r="75" spans="1:16" x14ac:dyDescent="0.2">
      <c r="A75" s="114" t="s">
        <v>28</v>
      </c>
      <c r="B75" s="115">
        <v>320</v>
      </c>
      <c r="C75" s="115">
        <v>7</v>
      </c>
      <c r="D75" s="112" t="s">
        <v>781</v>
      </c>
      <c r="E75" s="112" t="s">
        <v>635</v>
      </c>
      <c r="F75" s="115">
        <v>4</v>
      </c>
      <c r="G75" s="116">
        <v>1.4048611000000001E-2</v>
      </c>
      <c r="H75" s="116">
        <v>1.0267360999999999E-2</v>
      </c>
      <c r="I75" s="116">
        <v>1.0236111000000001E-2</v>
      </c>
      <c r="J75" s="116">
        <v>1.0269676E-2</v>
      </c>
      <c r="K75" s="116"/>
      <c r="L75" s="116"/>
      <c r="M75" s="116">
        <v>4.4821759000000003E-2</v>
      </c>
      <c r="N75" s="34">
        <v>370</v>
      </c>
      <c r="O75" s="18">
        <v>0.7</v>
      </c>
      <c r="P75" s="112">
        <f t="shared" si="1"/>
        <v>259</v>
      </c>
    </row>
    <row r="76" spans="1:16" x14ac:dyDescent="0.2">
      <c r="A76" s="114" t="s">
        <v>28</v>
      </c>
      <c r="B76" s="115">
        <v>322</v>
      </c>
      <c r="C76" s="115">
        <v>8</v>
      </c>
      <c r="D76" s="112" t="s">
        <v>782</v>
      </c>
      <c r="E76" s="112" t="s">
        <v>819</v>
      </c>
      <c r="F76" s="115">
        <v>3</v>
      </c>
      <c r="G76" s="116">
        <v>1.7761573999999999E-2</v>
      </c>
      <c r="H76" s="116">
        <v>1.1527778000000001E-2</v>
      </c>
      <c r="I76" s="116">
        <v>1.1561343E-2</v>
      </c>
      <c r="J76" s="116"/>
      <c r="K76" s="116"/>
      <c r="L76" s="116"/>
      <c r="M76" s="116">
        <v>4.0850694E-2</v>
      </c>
      <c r="N76" s="34">
        <v>360</v>
      </c>
      <c r="O76" s="18">
        <v>0.7</v>
      </c>
      <c r="P76" s="112">
        <f t="shared" si="1"/>
        <v>251.99999999999997</v>
      </c>
    </row>
    <row r="77" spans="1:16" x14ac:dyDescent="0.2">
      <c r="A77" s="114"/>
      <c r="B77" s="115"/>
      <c r="C77" s="115"/>
      <c r="D77" s="112"/>
      <c r="E77" s="112" t="s">
        <v>386</v>
      </c>
      <c r="F77" s="115"/>
      <c r="G77" s="116"/>
      <c r="H77" s="116"/>
      <c r="I77" s="116"/>
      <c r="J77" s="116"/>
      <c r="K77" s="112"/>
      <c r="L77" s="116"/>
      <c r="M77" s="116"/>
      <c r="N77" s="72"/>
      <c r="P77" s="112" t="str">
        <f t="shared" si="1"/>
        <v/>
      </c>
    </row>
    <row r="78" spans="1:16" x14ac:dyDescent="0.2">
      <c r="A78" s="114" t="s">
        <v>10</v>
      </c>
      <c r="B78" s="115">
        <v>405</v>
      </c>
      <c r="C78" s="115">
        <v>1</v>
      </c>
      <c r="D78" s="112" t="s">
        <v>783</v>
      </c>
      <c r="E78" s="112" t="s">
        <v>815</v>
      </c>
      <c r="F78" s="115">
        <v>3</v>
      </c>
      <c r="G78" s="116">
        <v>1.4494213000000001E-2</v>
      </c>
      <c r="H78" s="116">
        <v>1.0283565E-2</v>
      </c>
      <c r="I78" s="116">
        <v>1.0145833E-2</v>
      </c>
      <c r="J78" s="116"/>
      <c r="K78" s="116"/>
      <c r="L78" s="116"/>
      <c r="M78" s="116">
        <v>3.4923611E-2</v>
      </c>
      <c r="N78" s="38">
        <v>500</v>
      </c>
      <c r="O78" s="25">
        <v>0.6</v>
      </c>
      <c r="P78" s="112">
        <f t="shared" si="1"/>
        <v>300</v>
      </c>
    </row>
    <row r="79" spans="1:16" x14ac:dyDescent="0.2">
      <c r="A79" s="114" t="s">
        <v>10</v>
      </c>
      <c r="B79" s="115">
        <v>404</v>
      </c>
      <c r="C79" s="115">
        <v>2</v>
      </c>
      <c r="D79" s="112" t="s">
        <v>784</v>
      </c>
      <c r="E79" s="112" t="s">
        <v>444</v>
      </c>
      <c r="F79" s="115">
        <v>3</v>
      </c>
      <c r="G79" s="116">
        <v>1.4511573999999999E-2</v>
      </c>
      <c r="H79" s="116">
        <v>1.0500000000000001E-2</v>
      </c>
      <c r="I79" s="116">
        <v>1.0479166999999999E-2</v>
      </c>
      <c r="J79" s="116"/>
      <c r="K79" s="116"/>
      <c r="L79" s="116"/>
      <c r="M79" s="116">
        <v>3.5490740999999999E-2</v>
      </c>
      <c r="N79" s="34">
        <v>450</v>
      </c>
      <c r="O79" s="25">
        <v>0.6</v>
      </c>
      <c r="P79" s="112">
        <f t="shared" si="1"/>
        <v>270</v>
      </c>
    </row>
    <row r="80" spans="1:16" x14ac:dyDescent="0.2">
      <c r="A80" s="114" t="s">
        <v>10</v>
      </c>
      <c r="B80" s="115">
        <v>409</v>
      </c>
      <c r="C80" s="115">
        <v>3</v>
      </c>
      <c r="D80" s="112" t="s">
        <v>785</v>
      </c>
      <c r="E80" s="112" t="s">
        <v>446</v>
      </c>
      <c r="F80" s="115">
        <v>3</v>
      </c>
      <c r="G80" s="116">
        <v>1.4619213000000001E-2</v>
      </c>
      <c r="H80" s="116">
        <v>1.0255787000000001E-2</v>
      </c>
      <c r="I80" s="116">
        <v>1.0650463000000001E-2</v>
      </c>
      <c r="J80" s="116"/>
      <c r="K80" s="116"/>
      <c r="L80" s="116"/>
      <c r="M80" s="116">
        <v>3.5525463E-2</v>
      </c>
      <c r="N80" s="34">
        <v>420</v>
      </c>
      <c r="O80" s="25">
        <v>0.6</v>
      </c>
      <c r="P80" s="112">
        <f t="shared" si="1"/>
        <v>252</v>
      </c>
    </row>
    <row r="81" spans="1:16" x14ac:dyDescent="0.2">
      <c r="A81" s="114" t="s">
        <v>10</v>
      </c>
      <c r="B81" s="115">
        <v>406</v>
      </c>
      <c r="C81" s="115">
        <v>4</v>
      </c>
      <c r="D81" s="112" t="s">
        <v>786</v>
      </c>
      <c r="E81" s="112" t="s">
        <v>448</v>
      </c>
      <c r="F81" s="115">
        <v>3</v>
      </c>
      <c r="G81" s="116">
        <v>1.4500000000000001E-2</v>
      </c>
      <c r="H81" s="116">
        <v>1.0762730999999999E-2</v>
      </c>
      <c r="I81" s="116">
        <v>1.1630787E-2</v>
      </c>
      <c r="J81" s="116"/>
      <c r="K81" s="116"/>
      <c r="L81" s="116"/>
      <c r="M81" s="116">
        <v>3.6893519E-2</v>
      </c>
      <c r="N81" s="34">
        <v>400</v>
      </c>
      <c r="O81" s="25">
        <v>0.6</v>
      </c>
      <c r="P81" s="112">
        <f t="shared" si="1"/>
        <v>240</v>
      </c>
    </row>
    <row r="82" spans="1:16" x14ac:dyDescent="0.2">
      <c r="A82" s="114" t="s">
        <v>10</v>
      </c>
      <c r="B82" s="115">
        <v>403</v>
      </c>
      <c r="C82" s="115">
        <v>5</v>
      </c>
      <c r="D82" s="112" t="s">
        <v>787</v>
      </c>
      <c r="E82" s="112" t="s">
        <v>820</v>
      </c>
      <c r="F82" s="115">
        <v>3</v>
      </c>
      <c r="G82" s="116">
        <v>1.5273148E-2</v>
      </c>
      <c r="H82" s="116">
        <v>1.1574074E-2</v>
      </c>
      <c r="I82" s="116">
        <v>1.2122684999999999E-2</v>
      </c>
      <c r="J82" s="116"/>
      <c r="K82" s="116"/>
      <c r="L82" s="116"/>
      <c r="M82" s="116">
        <v>3.8969906999999998E-2</v>
      </c>
      <c r="N82" s="34">
        <v>390</v>
      </c>
      <c r="O82" s="25">
        <v>0.6</v>
      </c>
      <c r="P82" s="112">
        <f t="shared" si="1"/>
        <v>234</v>
      </c>
    </row>
    <row r="83" spans="1:16" x14ac:dyDescent="0.2">
      <c r="A83" s="114"/>
      <c r="B83" s="115"/>
      <c r="C83" s="115"/>
      <c r="D83" s="112"/>
      <c r="E83" s="112" t="s">
        <v>386</v>
      </c>
      <c r="F83" s="115"/>
      <c r="G83" s="116"/>
      <c r="H83" s="116"/>
      <c r="I83" s="116"/>
      <c r="J83" s="116"/>
      <c r="K83" s="116"/>
      <c r="L83" s="116"/>
      <c r="M83" s="116"/>
      <c r="N83" s="72"/>
      <c r="P83" s="112" t="str">
        <f t="shared" si="1"/>
        <v/>
      </c>
    </row>
    <row r="84" spans="1:16" x14ac:dyDescent="0.2">
      <c r="A84" s="114" t="s">
        <v>512</v>
      </c>
      <c r="B84" s="115">
        <v>501</v>
      </c>
      <c r="C84" s="115">
        <v>1</v>
      </c>
      <c r="D84" s="112" t="s">
        <v>742</v>
      </c>
      <c r="E84" s="112" t="s">
        <v>58</v>
      </c>
      <c r="F84" s="115">
        <v>4</v>
      </c>
      <c r="G84" s="116">
        <v>1.0658565E-2</v>
      </c>
      <c r="H84" s="116">
        <v>8.2881940000000005E-3</v>
      </c>
      <c r="I84" s="116">
        <v>8.0266199999999999E-3</v>
      </c>
      <c r="J84" s="116">
        <v>7.7048610000000003E-3</v>
      </c>
      <c r="K84" s="116"/>
      <c r="L84" s="116"/>
      <c r="M84" s="116">
        <v>3.4678240999999999E-2</v>
      </c>
      <c r="N84" s="38">
        <v>500</v>
      </c>
      <c r="O84" s="30">
        <v>1</v>
      </c>
      <c r="P84" s="112">
        <f t="shared" si="1"/>
        <v>500</v>
      </c>
    </row>
    <row r="85" spans="1:16" x14ac:dyDescent="0.2">
      <c r="A85" s="114" t="s">
        <v>512</v>
      </c>
      <c r="B85" s="115">
        <v>502</v>
      </c>
      <c r="C85" s="115">
        <v>2</v>
      </c>
      <c r="D85" s="112" t="s">
        <v>743</v>
      </c>
      <c r="E85" s="112" t="s">
        <v>34</v>
      </c>
      <c r="F85" s="115">
        <v>4</v>
      </c>
      <c r="G85" s="116">
        <v>1.0899305999999999E-2</v>
      </c>
      <c r="H85" s="116">
        <v>8.0706019999999996E-3</v>
      </c>
      <c r="I85" s="116">
        <v>8.0104170000000006E-3</v>
      </c>
      <c r="J85" s="116">
        <v>7.9409719999999993E-3</v>
      </c>
      <c r="K85" s="116"/>
      <c r="L85" s="116"/>
      <c r="M85" s="116">
        <v>3.4921295999999998E-2</v>
      </c>
      <c r="N85" s="34">
        <v>450</v>
      </c>
      <c r="O85" s="30">
        <v>1</v>
      </c>
      <c r="P85" s="112">
        <f t="shared" si="1"/>
        <v>450</v>
      </c>
    </row>
    <row r="86" spans="1:16" ht="16" x14ac:dyDescent="0.2">
      <c r="A86" s="114" t="s">
        <v>512</v>
      </c>
      <c r="B86" s="115">
        <v>503</v>
      </c>
      <c r="C86" s="115">
        <v>3</v>
      </c>
      <c r="D86" s="112" t="s">
        <v>788</v>
      </c>
      <c r="E86" s="133" t="s">
        <v>411</v>
      </c>
      <c r="F86" s="115">
        <v>4</v>
      </c>
      <c r="G86" s="116">
        <v>1.1075231E-2</v>
      </c>
      <c r="H86" s="116">
        <v>8.4930560000000006E-3</v>
      </c>
      <c r="I86" s="116">
        <v>8.5879630000000005E-3</v>
      </c>
      <c r="J86" s="116">
        <v>8.3171300000000007E-3</v>
      </c>
      <c r="K86" s="116"/>
      <c r="L86" s="116"/>
      <c r="M86" s="116">
        <v>3.647338E-2</v>
      </c>
      <c r="N86" s="34">
        <v>420</v>
      </c>
      <c r="O86" s="30">
        <v>1</v>
      </c>
      <c r="P86" s="112">
        <f t="shared" si="1"/>
        <v>420</v>
      </c>
    </row>
    <row r="87" spans="1:16" x14ac:dyDescent="0.2">
      <c r="A87" s="108"/>
      <c r="B87" s="109"/>
      <c r="C87" s="109"/>
      <c r="D87" s="106"/>
      <c r="E87" s="112" t="s">
        <v>386</v>
      </c>
      <c r="F87" s="109"/>
      <c r="G87" s="110"/>
      <c r="H87" s="110"/>
      <c r="I87" s="110"/>
      <c r="J87" s="110"/>
      <c r="K87" s="110"/>
      <c r="L87" s="110"/>
      <c r="M87" s="110"/>
      <c r="N87" s="72"/>
      <c r="P87" s="112" t="str">
        <f t="shared" si="1"/>
        <v/>
      </c>
    </row>
    <row r="88" spans="1:16" x14ac:dyDescent="0.2">
      <c r="A88" s="108"/>
      <c r="B88" s="109"/>
      <c r="C88" s="109"/>
      <c r="D88" s="106"/>
      <c r="E88" s="112" t="s">
        <v>386</v>
      </c>
      <c r="F88" s="109"/>
      <c r="G88" s="110"/>
      <c r="H88" s="110"/>
      <c r="I88" s="110"/>
      <c r="J88" s="110"/>
      <c r="K88" s="110"/>
      <c r="L88" s="110"/>
      <c r="M88" s="110"/>
      <c r="N88" s="72"/>
      <c r="P88" s="112" t="str">
        <f t="shared" si="1"/>
        <v/>
      </c>
    </row>
    <row r="89" spans="1:16" x14ac:dyDescent="0.2">
      <c r="A89" s="108"/>
      <c r="B89" s="109"/>
      <c r="C89" s="109"/>
      <c r="D89" s="106"/>
      <c r="E89" s="112" t="s">
        <v>386</v>
      </c>
      <c r="F89" s="109"/>
      <c r="G89" s="110"/>
      <c r="H89" s="110"/>
      <c r="I89" s="110"/>
      <c r="J89" s="110"/>
      <c r="K89" s="110"/>
      <c r="L89" s="110"/>
      <c r="M89" s="110"/>
      <c r="N89" s="72"/>
      <c r="P89" s="112" t="str">
        <f t="shared" si="1"/>
        <v/>
      </c>
    </row>
    <row r="90" spans="1:16" x14ac:dyDescent="0.2">
      <c r="A90" s="108"/>
      <c r="B90" s="109"/>
      <c r="C90" s="109"/>
      <c r="D90" s="106"/>
      <c r="F90" s="109"/>
      <c r="G90" s="110"/>
      <c r="H90" s="110"/>
      <c r="I90" s="110"/>
      <c r="J90" s="110"/>
      <c r="K90" s="110"/>
      <c r="L90" s="110"/>
      <c r="M90" s="110"/>
      <c r="N90" s="72"/>
      <c r="P90" s="112" t="str">
        <f t="shared" si="1"/>
        <v/>
      </c>
    </row>
    <row r="91" spans="1:16" x14ac:dyDescent="0.2">
      <c r="A91" s="108"/>
      <c r="B91" s="109"/>
      <c r="C91" s="109"/>
      <c r="D91" s="106"/>
      <c r="F91" s="109"/>
      <c r="G91" s="110"/>
      <c r="H91" s="110"/>
      <c r="I91" s="110"/>
      <c r="J91" s="110"/>
      <c r="K91" s="106"/>
      <c r="L91" s="110"/>
      <c r="M91" s="110"/>
      <c r="N91" s="72"/>
      <c r="P91" s="112" t="str">
        <f t="shared" si="1"/>
        <v/>
      </c>
    </row>
    <row r="92" spans="1:16" x14ac:dyDescent="0.2">
      <c r="A92" s="108"/>
      <c r="B92" s="109"/>
      <c r="C92" s="109"/>
      <c r="D92" s="106"/>
      <c r="F92" s="109"/>
      <c r="G92" s="110"/>
      <c r="H92" s="110"/>
      <c r="I92" s="110"/>
      <c r="J92" s="110"/>
      <c r="K92" s="106"/>
      <c r="L92" s="110"/>
      <c r="M92" s="110"/>
      <c r="N92" s="72"/>
    </row>
    <row r="93" spans="1:16" x14ac:dyDescent="0.2">
      <c r="A93" s="108"/>
      <c r="B93" s="109"/>
      <c r="C93" s="109"/>
      <c r="D93" s="106"/>
      <c r="F93" s="109"/>
      <c r="G93" s="110"/>
      <c r="H93" s="110"/>
      <c r="I93" s="110"/>
      <c r="J93" s="110"/>
      <c r="K93" s="110"/>
      <c r="L93" s="110"/>
      <c r="M93" s="110"/>
      <c r="N93" s="72"/>
    </row>
    <row r="94" spans="1:16" x14ac:dyDescent="0.2">
      <c r="A94" s="108"/>
      <c r="B94" s="109"/>
      <c r="C94" s="109"/>
      <c r="D94" s="106"/>
      <c r="F94" s="109"/>
      <c r="G94" s="110"/>
      <c r="H94" s="110"/>
      <c r="I94" s="110"/>
      <c r="J94" s="110"/>
      <c r="K94" s="106"/>
      <c r="L94" s="110"/>
      <c r="M94" s="110"/>
      <c r="N94" s="72"/>
    </row>
    <row r="95" spans="1:16" x14ac:dyDescent="0.2">
      <c r="A95" s="108"/>
      <c r="B95" s="109"/>
      <c r="C95" s="109"/>
      <c r="D95" s="106"/>
      <c r="F95" s="109"/>
      <c r="G95" s="110"/>
      <c r="H95" s="110"/>
      <c r="I95" s="110"/>
      <c r="J95" s="110"/>
      <c r="K95" s="106"/>
      <c r="L95" s="110"/>
      <c r="M95" s="110"/>
      <c r="N95" s="72"/>
    </row>
    <row r="96" spans="1:16" x14ac:dyDescent="0.2">
      <c r="A96" s="108"/>
      <c r="B96" s="109"/>
      <c r="C96" s="109"/>
      <c r="D96" s="106"/>
      <c r="F96" s="109"/>
      <c r="G96" s="110"/>
      <c r="H96" s="110"/>
      <c r="I96" s="110"/>
      <c r="J96" s="110"/>
      <c r="K96" s="110"/>
      <c r="L96" s="110"/>
      <c r="M96" s="110"/>
      <c r="N96" s="72"/>
    </row>
    <row r="97" spans="1:14" x14ac:dyDescent="0.2">
      <c r="A97" s="108"/>
      <c r="B97" s="109"/>
      <c r="C97" s="109"/>
      <c r="D97" s="106"/>
      <c r="F97" s="109"/>
      <c r="G97" s="110"/>
      <c r="H97" s="110"/>
      <c r="I97" s="110"/>
      <c r="J97" s="110"/>
      <c r="K97" s="106"/>
      <c r="L97" s="110"/>
      <c r="M97" s="110"/>
      <c r="N97" s="72"/>
    </row>
    <row r="98" spans="1:14" x14ac:dyDescent="0.2">
      <c r="A98" s="108"/>
      <c r="B98" s="109"/>
      <c r="C98" s="109"/>
      <c r="D98" s="106"/>
      <c r="F98" s="109"/>
      <c r="G98" s="110"/>
      <c r="H98" s="110"/>
      <c r="I98" s="110"/>
      <c r="J98" s="110"/>
      <c r="K98" s="106"/>
      <c r="L98" s="110"/>
      <c r="M98" s="110"/>
      <c r="N98" s="72"/>
    </row>
    <row r="99" spans="1:14" x14ac:dyDescent="0.2">
      <c r="A99" s="108"/>
      <c r="B99" s="109"/>
      <c r="C99" s="109"/>
      <c r="D99" s="106"/>
      <c r="F99" s="109"/>
      <c r="G99" s="110"/>
      <c r="H99" s="110"/>
      <c r="I99" s="110"/>
      <c r="J99" s="110"/>
      <c r="K99" s="110"/>
      <c r="L99" s="110"/>
      <c r="M99" s="110"/>
      <c r="N99" s="72"/>
    </row>
    <row r="100" spans="1:14" x14ac:dyDescent="0.2">
      <c r="A100" s="108"/>
      <c r="B100" s="109"/>
      <c r="C100" s="109"/>
      <c r="D100" s="106"/>
      <c r="F100" s="109"/>
      <c r="G100" s="110"/>
      <c r="H100" s="110"/>
      <c r="I100" s="110"/>
      <c r="J100" s="110"/>
      <c r="K100" s="106"/>
      <c r="L100" s="110"/>
      <c r="M100" s="110"/>
      <c r="N100" s="72"/>
    </row>
    <row r="101" spans="1:14" x14ac:dyDescent="0.2">
      <c r="A101" s="108"/>
      <c r="B101" s="109"/>
      <c r="C101" s="109"/>
      <c r="D101" s="106"/>
      <c r="F101" s="109"/>
      <c r="G101" s="110"/>
      <c r="H101" s="110"/>
      <c r="I101" s="110"/>
      <c r="J101" s="110"/>
      <c r="K101" s="106"/>
      <c r="L101" s="110"/>
      <c r="M101" s="110"/>
      <c r="N101" s="72"/>
    </row>
    <row r="102" spans="1:14" x14ac:dyDescent="0.2">
      <c r="A102" s="108"/>
      <c r="B102" s="109"/>
      <c r="C102" s="109"/>
      <c r="D102" s="106"/>
      <c r="F102" s="109"/>
      <c r="G102" s="110"/>
      <c r="H102" s="110"/>
      <c r="I102" s="110"/>
      <c r="J102" s="110"/>
      <c r="K102" s="110"/>
      <c r="L102" s="110"/>
      <c r="M102" s="110"/>
    </row>
    <row r="103" spans="1:14" x14ac:dyDescent="0.2">
      <c r="A103" s="108"/>
      <c r="B103" s="109"/>
      <c r="C103" s="109"/>
      <c r="D103" s="106"/>
      <c r="F103" s="109"/>
      <c r="G103" s="110"/>
      <c r="H103" s="110"/>
      <c r="I103" s="110"/>
      <c r="J103" s="110"/>
      <c r="K103" s="106"/>
      <c r="L103" s="110"/>
      <c r="M103" s="110"/>
    </row>
    <row r="104" spans="1:14" x14ac:dyDescent="0.2">
      <c r="A104" s="108"/>
      <c r="B104" s="109"/>
      <c r="C104" s="109"/>
      <c r="D104" s="106"/>
      <c r="F104" s="109"/>
      <c r="G104" s="110"/>
      <c r="H104" s="110"/>
      <c r="I104" s="110"/>
      <c r="J104" s="110"/>
      <c r="K104" s="106"/>
      <c r="L104" s="110"/>
      <c r="M104" s="110"/>
    </row>
    <row r="105" spans="1:14" x14ac:dyDescent="0.2">
      <c r="A105" s="108"/>
      <c r="B105" s="109"/>
      <c r="C105" s="109"/>
      <c r="D105" s="106"/>
      <c r="F105" s="109"/>
      <c r="G105" s="110"/>
      <c r="H105" s="110"/>
      <c r="I105" s="110"/>
      <c r="J105" s="110"/>
      <c r="K105" s="110"/>
      <c r="L105" s="110"/>
      <c r="M105" s="110"/>
    </row>
    <row r="106" spans="1:14" x14ac:dyDescent="0.2">
      <c r="A106" s="108"/>
      <c r="B106" s="109"/>
      <c r="C106" s="109"/>
      <c r="D106" s="106"/>
      <c r="F106" s="109"/>
      <c r="G106" s="110"/>
      <c r="H106" s="110"/>
      <c r="I106" s="110"/>
      <c r="J106" s="110"/>
      <c r="K106" s="106"/>
      <c r="L106" s="110"/>
      <c r="M106" s="110"/>
    </row>
    <row r="107" spans="1:14" x14ac:dyDescent="0.2">
      <c r="A107" s="108"/>
      <c r="B107" s="109"/>
      <c r="C107" s="109"/>
      <c r="D107" s="106"/>
      <c r="F107" s="109"/>
      <c r="G107" s="110"/>
      <c r="H107" s="110"/>
      <c r="I107" s="110"/>
      <c r="J107" s="110"/>
      <c r="K107" s="106"/>
      <c r="L107" s="110"/>
      <c r="M107" s="110"/>
    </row>
    <row r="108" spans="1:14" x14ac:dyDescent="0.2">
      <c r="A108" s="108"/>
      <c r="B108" s="109"/>
      <c r="C108" s="109"/>
      <c r="D108" s="106"/>
      <c r="F108" s="109"/>
      <c r="G108" s="110"/>
      <c r="H108" s="110"/>
      <c r="I108" s="110"/>
      <c r="J108" s="110"/>
      <c r="K108" s="110"/>
      <c r="L108" s="110"/>
      <c r="M108" s="110"/>
    </row>
    <row r="109" spans="1:14" x14ac:dyDescent="0.2">
      <c r="A109" s="108"/>
      <c r="B109" s="109"/>
      <c r="C109" s="109"/>
      <c r="D109" s="106"/>
      <c r="F109" s="109"/>
      <c r="G109" s="110"/>
      <c r="H109" s="110"/>
      <c r="I109" s="110"/>
      <c r="J109" s="110"/>
      <c r="K109" s="106"/>
      <c r="L109" s="110"/>
      <c r="M109" s="110"/>
    </row>
    <row r="110" spans="1:14" x14ac:dyDescent="0.2">
      <c r="A110" s="108"/>
      <c r="B110" s="109"/>
      <c r="C110" s="109"/>
      <c r="D110" s="106"/>
      <c r="F110" s="109"/>
      <c r="G110" s="110"/>
      <c r="H110" s="110"/>
      <c r="I110" s="110"/>
      <c r="J110" s="110"/>
      <c r="K110" s="106"/>
      <c r="L110" s="110"/>
      <c r="M110" s="110"/>
    </row>
    <row r="111" spans="1:14" x14ac:dyDescent="0.2">
      <c r="A111" s="108"/>
      <c r="B111" s="109"/>
      <c r="C111" s="109"/>
      <c r="D111" s="106"/>
      <c r="F111" s="109"/>
      <c r="G111" s="110"/>
      <c r="H111" s="110"/>
      <c r="I111" s="110"/>
      <c r="J111" s="110"/>
      <c r="K111" s="110"/>
      <c r="L111" s="110"/>
      <c r="M111" s="110"/>
    </row>
    <row r="112" spans="1:14" x14ac:dyDescent="0.2">
      <c r="A112" s="108"/>
      <c r="B112" s="109"/>
      <c r="C112" s="109"/>
      <c r="D112" s="106"/>
      <c r="F112" s="109"/>
      <c r="G112" s="110"/>
      <c r="H112" s="110"/>
      <c r="I112" s="110"/>
      <c r="J112" s="110"/>
      <c r="K112" s="106"/>
      <c r="L112" s="110"/>
      <c r="M112" s="110"/>
    </row>
    <row r="113" spans="1:13" x14ac:dyDescent="0.2">
      <c r="A113" s="108"/>
      <c r="B113" s="109"/>
      <c r="C113" s="109"/>
      <c r="D113" s="106"/>
      <c r="F113" s="109"/>
      <c r="G113" s="110"/>
      <c r="H113" s="110"/>
      <c r="I113" s="110"/>
      <c r="J113" s="110"/>
      <c r="K113" s="106"/>
      <c r="L113" s="110"/>
      <c r="M113" s="110"/>
    </row>
    <row r="114" spans="1:13" x14ac:dyDescent="0.2">
      <c r="A114" s="108"/>
      <c r="B114" s="109"/>
      <c r="C114" s="109"/>
      <c r="D114" s="106"/>
      <c r="F114" s="109"/>
      <c r="G114" s="110"/>
      <c r="H114" s="110"/>
      <c r="I114" s="110"/>
      <c r="J114" s="110"/>
      <c r="K114" s="110"/>
      <c r="L114" s="110"/>
      <c r="M114" s="110"/>
    </row>
    <row r="115" spans="1:13" x14ac:dyDescent="0.2">
      <c r="A115" s="108"/>
      <c r="B115" s="109"/>
      <c r="C115" s="109"/>
      <c r="D115" s="106"/>
      <c r="F115" s="109"/>
      <c r="G115" s="110"/>
      <c r="H115" s="110"/>
      <c r="I115" s="110"/>
      <c r="J115" s="110"/>
      <c r="K115" s="106"/>
      <c r="L115" s="110"/>
      <c r="M115" s="110"/>
    </row>
    <row r="116" spans="1:13" x14ac:dyDescent="0.2">
      <c r="A116" s="108"/>
      <c r="B116" s="109"/>
      <c r="C116" s="109"/>
      <c r="D116" s="106"/>
      <c r="F116" s="109"/>
      <c r="G116" s="110"/>
      <c r="H116" s="110"/>
      <c r="I116" s="110"/>
      <c r="J116" s="110"/>
      <c r="K116" s="106"/>
      <c r="L116" s="110"/>
      <c r="M116" s="110"/>
    </row>
    <row r="117" spans="1:13" x14ac:dyDescent="0.2">
      <c r="A117" s="108"/>
      <c r="B117" s="109"/>
      <c r="C117" s="109"/>
      <c r="D117" s="106"/>
      <c r="F117" s="109"/>
      <c r="G117" s="110"/>
      <c r="H117" s="110"/>
      <c r="I117" s="110"/>
      <c r="J117" s="110"/>
      <c r="K117" s="110"/>
      <c r="L117" s="110"/>
      <c r="M117" s="110"/>
    </row>
    <row r="118" spans="1:13" x14ac:dyDescent="0.2">
      <c r="A118" s="108"/>
      <c r="B118" s="109"/>
      <c r="C118" s="109"/>
      <c r="D118" s="106"/>
      <c r="F118" s="109"/>
      <c r="G118" s="110"/>
      <c r="H118" s="110"/>
      <c r="I118" s="110"/>
      <c r="J118" s="110"/>
      <c r="K118" s="106"/>
      <c r="L118" s="110"/>
      <c r="M118" s="110"/>
    </row>
    <row r="119" spans="1:13" x14ac:dyDescent="0.2">
      <c r="A119" s="108"/>
      <c r="B119" s="109"/>
      <c r="C119" s="109"/>
      <c r="D119" s="106"/>
      <c r="F119" s="109"/>
      <c r="G119" s="110"/>
      <c r="H119" s="110"/>
      <c r="I119" s="110"/>
      <c r="J119" s="110"/>
      <c r="K119" s="106"/>
      <c r="L119" s="110"/>
      <c r="M119" s="110"/>
    </row>
    <row r="120" spans="1:13" x14ac:dyDescent="0.2">
      <c r="A120" s="108"/>
      <c r="B120" s="109"/>
      <c r="C120" s="109"/>
      <c r="D120" s="106"/>
      <c r="F120" s="109"/>
      <c r="G120" s="110"/>
      <c r="H120" s="110"/>
      <c r="I120" s="110"/>
      <c r="J120" s="110"/>
      <c r="K120" s="110"/>
      <c r="L120" s="110"/>
      <c r="M120" s="110"/>
    </row>
    <row r="121" spans="1:13" x14ac:dyDescent="0.2">
      <c r="A121" s="108"/>
      <c r="B121" s="109"/>
      <c r="C121" s="109"/>
      <c r="D121" s="106"/>
      <c r="F121" s="109"/>
      <c r="G121" s="110"/>
      <c r="H121" s="110"/>
      <c r="I121" s="110"/>
      <c r="J121" s="110"/>
      <c r="K121" s="106"/>
      <c r="L121" s="110"/>
      <c r="M121" s="110"/>
    </row>
  </sheetData>
  <pageMargins left="0.7" right="0.7" top="0.75" bottom="0.75" header="0.3" footer="0.3"/>
  <pageSetup paperSize="9" orientation="portrait" horizontalDpi="0" verticalDpi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5F0AB5-D4E0-4711-8903-7E732B3FAE22}">
  <dimension ref="A1:E234"/>
  <sheetViews>
    <sheetView workbookViewId="0">
      <selection activeCell="E3" sqref="E3:E12"/>
    </sheetView>
  </sheetViews>
  <sheetFormatPr baseColWidth="10" defaultColWidth="8.83203125" defaultRowHeight="15" x14ac:dyDescent="0.2"/>
  <cols>
    <col min="1" max="3" width="21.5" style="114" customWidth="1"/>
    <col min="4" max="5" width="21.5" customWidth="1"/>
  </cols>
  <sheetData>
    <row r="1" spans="1:5" x14ac:dyDescent="0.2">
      <c r="A1" s="155" t="s">
        <v>792</v>
      </c>
      <c r="B1" s="155" t="s">
        <v>821</v>
      </c>
      <c r="C1" s="155" t="s">
        <v>822</v>
      </c>
      <c r="D1" s="155" t="s">
        <v>826</v>
      </c>
      <c r="E1" s="155" t="s">
        <v>827</v>
      </c>
    </row>
    <row r="2" spans="1:5" s="112" customFormat="1" x14ac:dyDescent="0.2">
      <c r="A2" s="156" t="s">
        <v>823</v>
      </c>
      <c r="B2" s="156" t="s">
        <v>824</v>
      </c>
      <c r="C2" s="156" t="s">
        <v>825</v>
      </c>
      <c r="D2" s="156" t="s">
        <v>828</v>
      </c>
      <c r="E2" s="156" t="s">
        <v>829</v>
      </c>
    </row>
    <row r="3" spans="1:5" ht="16" x14ac:dyDescent="0.2">
      <c r="A3" s="134" t="s">
        <v>96</v>
      </c>
      <c r="B3" s="134" t="s">
        <v>33</v>
      </c>
      <c r="C3" s="134" t="s">
        <v>102</v>
      </c>
      <c r="D3" s="134" t="s">
        <v>102</v>
      </c>
      <c r="E3" s="134" t="s">
        <v>382</v>
      </c>
    </row>
    <row r="4" spans="1:5" ht="16" x14ac:dyDescent="0.2">
      <c r="A4" s="134" t="s">
        <v>95</v>
      </c>
      <c r="B4" s="134" t="s">
        <v>470</v>
      </c>
      <c r="C4" s="134" t="s">
        <v>410</v>
      </c>
      <c r="D4" s="134" t="s">
        <v>410</v>
      </c>
      <c r="E4" s="134" t="s">
        <v>93</v>
      </c>
    </row>
    <row r="5" spans="1:5" ht="16" x14ac:dyDescent="0.2">
      <c r="A5" s="134" t="s">
        <v>384</v>
      </c>
      <c r="B5" s="134" t="s">
        <v>488</v>
      </c>
      <c r="C5" s="134" t="s">
        <v>404</v>
      </c>
      <c r="D5" s="134" t="s">
        <v>404</v>
      </c>
      <c r="E5" s="134" t="s">
        <v>383</v>
      </c>
    </row>
    <row r="6" spans="1:5" ht="16" x14ac:dyDescent="0.2">
      <c r="A6" s="134" t="s">
        <v>91</v>
      </c>
      <c r="B6" s="134" t="s">
        <v>634</v>
      </c>
      <c r="C6" s="134" t="s">
        <v>382</v>
      </c>
      <c r="D6" s="134" t="s">
        <v>406</v>
      </c>
      <c r="E6" s="134" t="s">
        <v>806</v>
      </c>
    </row>
    <row r="7" spans="1:5" ht="16" x14ac:dyDescent="0.2">
      <c r="A7" s="134" t="s">
        <v>395</v>
      </c>
      <c r="B7" s="134" t="s">
        <v>479</v>
      </c>
      <c r="C7" s="134" t="s">
        <v>406</v>
      </c>
      <c r="D7" s="134" t="s">
        <v>610</v>
      </c>
      <c r="E7" s="134" t="s">
        <v>802</v>
      </c>
    </row>
    <row r="8" spans="1:5" ht="16" x14ac:dyDescent="0.2">
      <c r="A8" s="134" t="s">
        <v>391</v>
      </c>
      <c r="B8" s="134" t="s">
        <v>640</v>
      </c>
      <c r="C8" s="134" t="s">
        <v>93</v>
      </c>
      <c r="D8" s="134" t="s">
        <v>614</v>
      </c>
      <c r="E8" s="134" t="s">
        <v>407</v>
      </c>
    </row>
    <row r="9" spans="1:5" ht="16" x14ac:dyDescent="0.2">
      <c r="A9" s="134" t="s">
        <v>794</v>
      </c>
      <c r="B9" s="134" t="s">
        <v>425</v>
      </c>
      <c r="C9" s="134" t="s">
        <v>610</v>
      </c>
      <c r="D9" s="134" t="s">
        <v>103</v>
      </c>
      <c r="E9" s="134" t="s">
        <v>400</v>
      </c>
    </row>
    <row r="10" spans="1:5" ht="16" x14ac:dyDescent="0.2">
      <c r="A10" s="134" t="s">
        <v>393</v>
      </c>
      <c r="B10" s="134" t="s">
        <v>429</v>
      </c>
      <c r="C10" s="134" t="s">
        <v>614</v>
      </c>
      <c r="D10" s="134" t="s">
        <v>401</v>
      </c>
      <c r="E10" s="134" t="s">
        <v>94</v>
      </c>
    </row>
    <row r="11" spans="1:5" ht="16" x14ac:dyDescent="0.2">
      <c r="A11" s="134" t="s">
        <v>606</v>
      </c>
      <c r="B11" s="134" t="s">
        <v>436</v>
      </c>
      <c r="C11" s="134" t="s">
        <v>103</v>
      </c>
      <c r="D11" s="134" t="s">
        <v>408</v>
      </c>
      <c r="E11" s="134" t="s">
        <v>611</v>
      </c>
    </row>
    <row r="12" spans="1:5" ht="16" x14ac:dyDescent="0.2">
      <c r="A12" s="134" t="s">
        <v>39</v>
      </c>
      <c r="B12" s="134" t="s">
        <v>432</v>
      </c>
      <c r="C12" s="134" t="s">
        <v>401</v>
      </c>
      <c r="D12" s="134" t="s">
        <v>402</v>
      </c>
      <c r="E12" s="134" t="s">
        <v>92</v>
      </c>
    </row>
    <row r="13" spans="1:5" ht="16" x14ac:dyDescent="0.2">
      <c r="A13" s="134" t="s">
        <v>796</v>
      </c>
      <c r="B13" s="134" t="s">
        <v>111</v>
      </c>
      <c r="C13" s="134" t="s">
        <v>408</v>
      </c>
      <c r="D13" s="134" t="s">
        <v>97</v>
      </c>
    </row>
    <row r="14" spans="1:5" ht="16" x14ac:dyDescent="0.2">
      <c r="A14" s="134" t="s">
        <v>452</v>
      </c>
      <c r="B14" s="134" t="s">
        <v>46</v>
      </c>
      <c r="C14" s="134" t="s">
        <v>402</v>
      </c>
      <c r="D14" s="134" t="s">
        <v>616</v>
      </c>
      <c r="E14" s="112"/>
    </row>
    <row r="15" spans="1:5" ht="16" x14ac:dyDescent="0.2">
      <c r="A15" s="134" t="s">
        <v>793</v>
      </c>
      <c r="B15" s="134" t="s">
        <v>623</v>
      </c>
      <c r="C15" s="134" t="s">
        <v>383</v>
      </c>
      <c r="D15" s="134" t="s">
        <v>801</v>
      </c>
      <c r="E15" s="112"/>
    </row>
    <row r="16" spans="1:5" ht="16" x14ac:dyDescent="0.2">
      <c r="A16" s="134" t="s">
        <v>389</v>
      </c>
      <c r="B16" s="134" t="s">
        <v>223</v>
      </c>
      <c r="C16" s="134" t="s">
        <v>97</v>
      </c>
      <c r="D16" s="134" t="s">
        <v>405</v>
      </c>
      <c r="E16" s="112"/>
    </row>
    <row r="17" spans="1:5" ht="16" x14ac:dyDescent="0.2">
      <c r="A17" s="134" t="s">
        <v>390</v>
      </c>
      <c r="B17" s="134" t="s">
        <v>815</v>
      </c>
      <c r="C17" s="134" t="s">
        <v>616</v>
      </c>
      <c r="D17" s="134" t="s">
        <v>112</v>
      </c>
    </row>
    <row r="18" spans="1:5" ht="16" x14ac:dyDescent="0.2">
      <c r="A18" s="134" t="s">
        <v>392</v>
      </c>
      <c r="B18" s="134" t="s">
        <v>627</v>
      </c>
      <c r="C18" s="134" t="s">
        <v>801</v>
      </c>
      <c r="D18" s="134" t="s">
        <v>461</v>
      </c>
    </row>
    <row r="19" spans="1:5" ht="16" x14ac:dyDescent="0.2">
      <c r="A19" s="134" t="s">
        <v>795</v>
      </c>
      <c r="B19" s="134" t="s">
        <v>818</v>
      </c>
      <c r="C19" s="134" t="s">
        <v>405</v>
      </c>
      <c r="D19" s="134" t="s">
        <v>798</v>
      </c>
    </row>
    <row r="20" spans="1:5" ht="16" x14ac:dyDescent="0.2">
      <c r="A20" s="134" t="s">
        <v>451</v>
      </c>
      <c r="B20" s="134" t="s">
        <v>807</v>
      </c>
      <c r="C20" s="134" t="s">
        <v>112</v>
      </c>
      <c r="D20" s="134" t="s">
        <v>411</v>
      </c>
    </row>
    <row r="21" spans="1:5" ht="16" x14ac:dyDescent="0.2">
      <c r="A21" s="134" t="s">
        <v>38</v>
      </c>
      <c r="B21" s="134" t="s">
        <v>50</v>
      </c>
      <c r="C21" s="134" t="s">
        <v>461</v>
      </c>
      <c r="D21" s="134" t="s">
        <v>800</v>
      </c>
    </row>
    <row r="22" spans="1:5" ht="16" x14ac:dyDescent="0.2">
      <c r="A22" s="134" t="s">
        <v>602</v>
      </c>
      <c r="B22" s="134" t="s">
        <v>628</v>
      </c>
      <c r="C22" s="134" t="s">
        <v>798</v>
      </c>
      <c r="D22" s="134" t="s">
        <v>403</v>
      </c>
    </row>
    <row r="23" spans="1:5" ht="16" x14ac:dyDescent="0.2">
      <c r="A23" s="134" t="s">
        <v>604</v>
      </c>
      <c r="B23" s="134" t="s">
        <v>435</v>
      </c>
      <c r="C23" s="134" t="s">
        <v>411</v>
      </c>
      <c r="D23" s="134" t="s">
        <v>98</v>
      </c>
    </row>
    <row r="24" spans="1:5" ht="16" x14ac:dyDescent="0.2">
      <c r="A24" s="134" t="s">
        <v>394</v>
      </c>
      <c r="B24" s="134" t="s">
        <v>76</v>
      </c>
      <c r="C24" s="134" t="s">
        <v>800</v>
      </c>
      <c r="D24" s="134" t="s">
        <v>799</v>
      </c>
    </row>
    <row r="25" spans="1:5" ht="16" x14ac:dyDescent="0.2">
      <c r="A25" s="134" t="s">
        <v>797</v>
      </c>
      <c r="B25" s="134" t="s">
        <v>817</v>
      </c>
      <c r="C25" s="134" t="s">
        <v>806</v>
      </c>
      <c r="D25" s="134" t="s">
        <v>106</v>
      </c>
      <c r="E25" s="112"/>
    </row>
    <row r="26" spans="1:5" ht="16" x14ac:dyDescent="0.2">
      <c r="A26" s="134" t="s">
        <v>385</v>
      </c>
      <c r="B26" s="134" t="s">
        <v>84</v>
      </c>
      <c r="C26" s="134" t="s">
        <v>403</v>
      </c>
      <c r="D26" s="134" t="s">
        <v>465</v>
      </c>
    </row>
    <row r="27" spans="1:5" ht="16" x14ac:dyDescent="0.2">
      <c r="A27" s="134" t="s">
        <v>101</v>
      </c>
      <c r="B27" s="134" t="s">
        <v>621</v>
      </c>
      <c r="C27" s="134" t="s">
        <v>98</v>
      </c>
      <c r="D27" s="134" t="s">
        <v>409</v>
      </c>
    </row>
    <row r="28" spans="1:5" ht="16" x14ac:dyDescent="0.2">
      <c r="A28" s="134" t="s">
        <v>388</v>
      </c>
      <c r="B28" s="134" t="s">
        <v>107</v>
      </c>
      <c r="C28" s="134" t="s">
        <v>799</v>
      </c>
      <c r="D28" s="134" t="s">
        <v>412</v>
      </c>
    </row>
    <row r="29" spans="1:5" ht="16" x14ac:dyDescent="0.2">
      <c r="A29" s="134" t="s">
        <v>603</v>
      </c>
      <c r="B29" s="134" t="s">
        <v>468</v>
      </c>
      <c r="C29" s="134" t="s">
        <v>106</v>
      </c>
      <c r="D29" s="134" t="s">
        <v>803</v>
      </c>
    </row>
    <row r="30" spans="1:5" ht="16" x14ac:dyDescent="0.2">
      <c r="A30" s="134" t="s">
        <v>450</v>
      </c>
      <c r="B30" s="134" t="s">
        <v>421</v>
      </c>
      <c r="C30" s="134" t="s">
        <v>802</v>
      </c>
      <c r="D30" s="134" t="s">
        <v>612</v>
      </c>
      <c r="E30" s="112"/>
    </row>
    <row r="31" spans="1:5" ht="16" x14ac:dyDescent="0.2">
      <c r="A31" s="134" t="s">
        <v>601</v>
      </c>
      <c r="B31" s="134" t="s">
        <v>42</v>
      </c>
      <c r="C31" s="134" t="s">
        <v>407</v>
      </c>
      <c r="D31" s="134" t="s">
        <v>52</v>
      </c>
      <c r="E31" s="112"/>
    </row>
    <row r="32" spans="1:5" ht="16" x14ac:dyDescent="0.2">
      <c r="A32" s="134" t="s">
        <v>396</v>
      </c>
      <c r="B32" s="134" t="s">
        <v>484</v>
      </c>
      <c r="C32" s="134" t="s">
        <v>465</v>
      </c>
      <c r="D32" s="134" t="s">
        <v>59</v>
      </c>
    </row>
    <row r="33" spans="1:5" ht="16" x14ac:dyDescent="0.2">
      <c r="A33" s="134" t="s">
        <v>605</v>
      </c>
      <c r="B33" s="134" t="s">
        <v>229</v>
      </c>
      <c r="C33" s="134" t="s">
        <v>400</v>
      </c>
      <c r="D33" s="134" t="s">
        <v>104</v>
      </c>
      <c r="E33" s="112"/>
    </row>
    <row r="34" spans="1:5" ht="16" x14ac:dyDescent="0.2">
      <c r="A34" s="134" t="s">
        <v>387</v>
      </c>
      <c r="B34" s="134" t="s">
        <v>89</v>
      </c>
      <c r="C34" s="134" t="s">
        <v>409</v>
      </c>
      <c r="D34" s="134" t="s">
        <v>613</v>
      </c>
    </row>
    <row r="35" spans="1:5" ht="16" x14ac:dyDescent="0.2">
      <c r="A35" s="157"/>
      <c r="B35" s="134" t="s">
        <v>625</v>
      </c>
      <c r="C35" s="134" t="s">
        <v>412</v>
      </c>
      <c r="D35" s="134" t="s">
        <v>458</v>
      </c>
    </row>
    <row r="36" spans="1:5" ht="16" x14ac:dyDescent="0.2">
      <c r="A36" s="157"/>
      <c r="B36" s="134" t="s">
        <v>43</v>
      </c>
      <c r="C36" s="134" t="s">
        <v>803</v>
      </c>
      <c r="D36" s="134" t="s">
        <v>464</v>
      </c>
    </row>
    <row r="37" spans="1:5" ht="16" x14ac:dyDescent="0.2">
      <c r="A37" s="157"/>
      <c r="B37" s="134" t="s">
        <v>475</v>
      </c>
      <c r="C37" s="134" t="s">
        <v>612</v>
      </c>
      <c r="D37" s="134" t="s">
        <v>105</v>
      </c>
    </row>
    <row r="38" spans="1:5" ht="16" x14ac:dyDescent="0.2">
      <c r="A38" s="157"/>
      <c r="B38" s="134" t="s">
        <v>471</v>
      </c>
      <c r="C38" s="134" t="s">
        <v>94</v>
      </c>
      <c r="D38" s="134" t="s">
        <v>466</v>
      </c>
      <c r="E38" s="112"/>
    </row>
    <row r="39" spans="1:5" ht="16" x14ac:dyDescent="0.2">
      <c r="A39" s="157"/>
      <c r="B39" s="134" t="s">
        <v>444</v>
      </c>
      <c r="C39" s="134" t="s">
        <v>52</v>
      </c>
      <c r="D39" s="134" t="s">
        <v>99</v>
      </c>
    </row>
    <row r="40" spans="1:5" ht="16" x14ac:dyDescent="0.2">
      <c r="A40" s="157"/>
      <c r="B40" s="134" t="s">
        <v>82</v>
      </c>
      <c r="C40" s="134" t="s">
        <v>59</v>
      </c>
      <c r="D40" s="134" t="s">
        <v>34</v>
      </c>
    </row>
    <row r="41" spans="1:5" ht="16" x14ac:dyDescent="0.2">
      <c r="A41" s="157"/>
      <c r="B41" s="134" t="s">
        <v>231</v>
      </c>
      <c r="C41" s="134" t="s">
        <v>104</v>
      </c>
      <c r="D41" s="134" t="s">
        <v>58</v>
      </c>
    </row>
    <row r="42" spans="1:5" ht="16" x14ac:dyDescent="0.2">
      <c r="A42" s="157"/>
      <c r="B42" s="134" t="s">
        <v>820</v>
      </c>
      <c r="C42" s="134" t="s">
        <v>613</v>
      </c>
      <c r="D42" s="134" t="s">
        <v>462</v>
      </c>
    </row>
    <row r="43" spans="1:5" ht="16" x14ac:dyDescent="0.2">
      <c r="A43" s="157"/>
      <c r="B43" s="134" t="s">
        <v>86</v>
      </c>
      <c r="C43" s="134" t="s">
        <v>458</v>
      </c>
      <c r="D43" s="134" t="s">
        <v>463</v>
      </c>
    </row>
    <row r="44" spans="1:5" ht="16" x14ac:dyDescent="0.2">
      <c r="A44" s="157"/>
      <c r="B44" s="134" t="s">
        <v>477</v>
      </c>
      <c r="C44" s="134" t="s">
        <v>464</v>
      </c>
      <c r="D44" s="134" t="s">
        <v>459</v>
      </c>
    </row>
    <row r="45" spans="1:5" ht="16" x14ac:dyDescent="0.2">
      <c r="A45" s="157"/>
      <c r="B45" s="134" t="s">
        <v>472</v>
      </c>
      <c r="C45" s="134" t="s">
        <v>105</v>
      </c>
      <c r="D45" s="134" t="s">
        <v>413</v>
      </c>
    </row>
    <row r="46" spans="1:5" ht="16" x14ac:dyDescent="0.2">
      <c r="A46" s="157"/>
      <c r="B46" s="134" t="s">
        <v>428</v>
      </c>
      <c r="C46" s="134" t="s">
        <v>466</v>
      </c>
      <c r="D46" s="134" t="s">
        <v>804</v>
      </c>
    </row>
    <row r="47" spans="1:5" ht="16" x14ac:dyDescent="0.2">
      <c r="A47" s="157"/>
      <c r="B47" s="134" t="s">
        <v>439</v>
      </c>
      <c r="C47" s="134" t="s">
        <v>99</v>
      </c>
      <c r="D47" s="134" t="s">
        <v>398</v>
      </c>
    </row>
    <row r="48" spans="1:5" ht="16" x14ac:dyDescent="0.2">
      <c r="A48" s="157"/>
      <c r="B48" s="134" t="s">
        <v>221</v>
      </c>
      <c r="C48" s="134" t="s">
        <v>34</v>
      </c>
      <c r="D48" s="134" t="s">
        <v>467</v>
      </c>
    </row>
    <row r="49" spans="1:5" ht="16" x14ac:dyDescent="0.2">
      <c r="A49" s="157"/>
      <c r="B49" s="134" t="s">
        <v>492</v>
      </c>
      <c r="C49" s="134" t="s">
        <v>58</v>
      </c>
      <c r="D49" s="134" t="s">
        <v>397</v>
      </c>
    </row>
    <row r="50" spans="1:5" ht="16" x14ac:dyDescent="0.2">
      <c r="A50" s="157"/>
      <c r="B50" s="134" t="s">
        <v>87</v>
      </c>
      <c r="C50" s="134" t="s">
        <v>462</v>
      </c>
      <c r="D50" s="134" t="s">
        <v>457</v>
      </c>
    </row>
    <row r="51" spans="1:5" ht="16" x14ac:dyDescent="0.2">
      <c r="A51" s="157"/>
      <c r="B51" s="134" t="s">
        <v>816</v>
      </c>
      <c r="C51" s="134" t="s">
        <v>463</v>
      </c>
      <c r="D51" s="134" t="s">
        <v>100</v>
      </c>
    </row>
    <row r="52" spans="1:5" ht="16" x14ac:dyDescent="0.2">
      <c r="A52" s="157"/>
      <c r="B52" s="134" t="s">
        <v>487</v>
      </c>
      <c r="C52" s="134" t="s">
        <v>459</v>
      </c>
      <c r="D52" s="134" t="s">
        <v>460</v>
      </c>
    </row>
    <row r="53" spans="1:5" ht="16" x14ac:dyDescent="0.2">
      <c r="A53" s="157"/>
      <c r="B53" s="134" t="s">
        <v>422</v>
      </c>
      <c r="C53" s="134" t="s">
        <v>413</v>
      </c>
      <c r="D53" s="134" t="s">
        <v>805</v>
      </c>
    </row>
    <row r="54" spans="1:5" ht="16" x14ac:dyDescent="0.2">
      <c r="A54" s="157"/>
      <c r="B54" s="134" t="s">
        <v>478</v>
      </c>
      <c r="C54" s="134" t="s">
        <v>611</v>
      </c>
      <c r="D54" s="134" t="s">
        <v>414</v>
      </c>
    </row>
    <row r="55" spans="1:5" ht="16" x14ac:dyDescent="0.2">
      <c r="A55" s="158"/>
      <c r="B55" s="134" t="s">
        <v>473</v>
      </c>
      <c r="C55" s="134" t="s">
        <v>804</v>
      </c>
      <c r="D55" s="134" t="s">
        <v>399</v>
      </c>
    </row>
    <row r="56" spans="1:5" ht="16" x14ac:dyDescent="0.2">
      <c r="A56" s="158"/>
      <c r="B56" s="134" t="s">
        <v>85</v>
      </c>
      <c r="C56" s="134" t="s">
        <v>398</v>
      </c>
      <c r="D56" s="134" t="s">
        <v>615</v>
      </c>
    </row>
    <row r="57" spans="1:5" ht="16" x14ac:dyDescent="0.2">
      <c r="A57" s="158"/>
      <c r="B57" s="134" t="s">
        <v>423</v>
      </c>
      <c r="C57" s="134" t="s">
        <v>467</v>
      </c>
      <c r="D57" s="112"/>
    </row>
    <row r="58" spans="1:5" ht="16" x14ac:dyDescent="0.2">
      <c r="A58" s="159"/>
      <c r="B58" s="134" t="s">
        <v>638</v>
      </c>
      <c r="C58" s="134" t="s">
        <v>397</v>
      </c>
      <c r="D58" s="112"/>
    </row>
    <row r="59" spans="1:5" ht="16" x14ac:dyDescent="0.2">
      <c r="A59" s="159"/>
      <c r="B59" s="134" t="s">
        <v>56</v>
      </c>
      <c r="C59" s="134" t="s">
        <v>457</v>
      </c>
      <c r="D59" s="112"/>
    </row>
    <row r="60" spans="1:5" ht="16" x14ac:dyDescent="0.2">
      <c r="A60" s="159"/>
      <c r="B60" s="134" t="s">
        <v>437</v>
      </c>
      <c r="C60" s="134" t="s">
        <v>92</v>
      </c>
    </row>
    <row r="61" spans="1:5" ht="16" x14ac:dyDescent="0.2">
      <c r="A61" s="159"/>
      <c r="B61" s="134" t="s">
        <v>624</v>
      </c>
      <c r="C61" s="134" t="s">
        <v>100</v>
      </c>
      <c r="D61" s="112"/>
      <c r="E61" s="112"/>
    </row>
    <row r="62" spans="1:5" ht="16" x14ac:dyDescent="0.2">
      <c r="A62" s="159"/>
      <c r="B62" s="134" t="s">
        <v>108</v>
      </c>
      <c r="C62" s="134" t="s">
        <v>460</v>
      </c>
      <c r="D62" s="112"/>
      <c r="E62" s="112"/>
    </row>
    <row r="63" spans="1:5" ht="16" x14ac:dyDescent="0.2">
      <c r="A63" s="159"/>
      <c r="B63" s="134" t="s">
        <v>442</v>
      </c>
      <c r="C63" s="134" t="s">
        <v>805</v>
      </c>
      <c r="D63" s="112"/>
      <c r="E63" s="112"/>
    </row>
    <row r="64" spans="1:5" ht="16" x14ac:dyDescent="0.2">
      <c r="A64" s="159"/>
      <c r="B64" s="134" t="s">
        <v>51</v>
      </c>
      <c r="C64" s="134" t="s">
        <v>414</v>
      </c>
      <c r="D64" s="112"/>
      <c r="E64" s="112"/>
    </row>
    <row r="65" spans="1:4" ht="16" x14ac:dyDescent="0.2">
      <c r="A65" s="159"/>
      <c r="B65" s="134" t="s">
        <v>446</v>
      </c>
      <c r="C65" s="134" t="s">
        <v>399</v>
      </c>
      <c r="D65" s="112"/>
    </row>
    <row r="66" spans="1:4" ht="16" x14ac:dyDescent="0.2">
      <c r="A66" s="159"/>
      <c r="B66" s="134" t="s">
        <v>480</v>
      </c>
      <c r="C66" s="134" t="s">
        <v>615</v>
      </c>
      <c r="D66" s="112"/>
    </row>
    <row r="67" spans="1:4" ht="16" x14ac:dyDescent="0.2">
      <c r="A67" s="159"/>
      <c r="B67" s="134" t="s">
        <v>81</v>
      </c>
      <c r="C67" s="158"/>
    </row>
    <row r="68" spans="1:4" ht="16" x14ac:dyDescent="0.2">
      <c r="A68" s="159"/>
      <c r="B68" s="134" t="s">
        <v>490</v>
      </c>
      <c r="C68" s="158"/>
    </row>
    <row r="69" spans="1:4" ht="16" x14ac:dyDescent="0.2">
      <c r="A69" s="159"/>
      <c r="B69" s="134" t="s">
        <v>814</v>
      </c>
      <c r="C69" s="158"/>
    </row>
    <row r="70" spans="1:4" ht="16" x14ac:dyDescent="0.2">
      <c r="A70" s="159"/>
      <c r="B70" s="134" t="s">
        <v>78</v>
      </c>
      <c r="C70" s="158"/>
    </row>
    <row r="71" spans="1:4" ht="16" x14ac:dyDescent="0.2">
      <c r="A71" s="159"/>
      <c r="B71" s="134" t="s">
        <v>474</v>
      </c>
      <c r="C71" s="158"/>
    </row>
    <row r="72" spans="1:4" ht="16" x14ac:dyDescent="0.2">
      <c r="A72" s="159"/>
      <c r="B72" s="134" t="s">
        <v>44</v>
      </c>
      <c r="C72" s="158"/>
    </row>
    <row r="73" spans="1:4" ht="16" x14ac:dyDescent="0.2">
      <c r="A73" s="159"/>
      <c r="B73" s="134" t="s">
        <v>53</v>
      </c>
      <c r="C73" s="158"/>
    </row>
    <row r="74" spans="1:4" ht="16" x14ac:dyDescent="0.2">
      <c r="A74" s="159"/>
      <c r="B74" s="134" t="s">
        <v>54</v>
      </c>
      <c r="C74" s="158"/>
    </row>
    <row r="75" spans="1:4" ht="16" x14ac:dyDescent="0.2">
      <c r="A75" s="159"/>
      <c r="B75" s="134" t="s">
        <v>443</v>
      </c>
      <c r="C75" s="158"/>
    </row>
    <row r="76" spans="1:4" ht="16" x14ac:dyDescent="0.2">
      <c r="A76" s="159"/>
      <c r="B76" s="134" t="s">
        <v>808</v>
      </c>
      <c r="C76" s="158"/>
    </row>
    <row r="77" spans="1:4" ht="16" x14ac:dyDescent="0.2">
      <c r="A77" s="159"/>
      <c r="B77" s="134" t="s">
        <v>419</v>
      </c>
      <c r="C77" s="158"/>
    </row>
    <row r="78" spans="1:4" ht="16" x14ac:dyDescent="0.2">
      <c r="A78" s="159"/>
      <c r="B78" s="134" t="s">
        <v>427</v>
      </c>
      <c r="C78" s="158"/>
    </row>
    <row r="79" spans="1:4" ht="16" x14ac:dyDescent="0.2">
      <c r="A79" s="159"/>
      <c r="B79" s="134" t="s">
        <v>622</v>
      </c>
      <c r="C79" s="158"/>
    </row>
    <row r="80" spans="1:4" ht="16" x14ac:dyDescent="0.2">
      <c r="A80" s="159"/>
      <c r="B80" s="134" t="s">
        <v>486</v>
      </c>
      <c r="C80" s="158"/>
    </row>
    <row r="81" spans="1:3" ht="16" x14ac:dyDescent="0.2">
      <c r="A81" s="159"/>
      <c r="B81" s="134" t="s">
        <v>431</v>
      </c>
      <c r="C81" s="158"/>
    </row>
    <row r="82" spans="1:3" ht="16" x14ac:dyDescent="0.2">
      <c r="A82" s="159"/>
      <c r="B82" s="134" t="s">
        <v>813</v>
      </c>
      <c r="C82" s="158"/>
    </row>
    <row r="83" spans="1:3" ht="16" x14ac:dyDescent="0.2">
      <c r="A83" s="159"/>
      <c r="B83" s="134" t="s">
        <v>482</v>
      </c>
      <c r="C83" s="158"/>
    </row>
    <row r="84" spans="1:3" ht="16" x14ac:dyDescent="0.2">
      <c r="A84" s="159"/>
      <c r="B84" s="134" t="s">
        <v>476</v>
      </c>
      <c r="C84" s="158"/>
    </row>
    <row r="85" spans="1:3" ht="16" x14ac:dyDescent="0.2">
      <c r="A85" s="159"/>
      <c r="B85" s="134" t="s">
        <v>631</v>
      </c>
      <c r="C85" s="158"/>
    </row>
    <row r="86" spans="1:3" ht="16" x14ac:dyDescent="0.2">
      <c r="A86" s="159"/>
      <c r="B86" s="134" t="s">
        <v>810</v>
      </c>
      <c r="C86" s="158"/>
    </row>
    <row r="87" spans="1:3" ht="16" x14ac:dyDescent="0.2">
      <c r="A87" s="159"/>
      <c r="B87" s="134" t="s">
        <v>424</v>
      </c>
      <c r="C87" s="158"/>
    </row>
    <row r="88" spans="1:3" ht="16" x14ac:dyDescent="0.2">
      <c r="A88" s="159"/>
      <c r="B88" s="134" t="s">
        <v>617</v>
      </c>
      <c r="C88" s="158"/>
    </row>
    <row r="89" spans="1:3" ht="16" x14ac:dyDescent="0.2">
      <c r="A89" s="159"/>
      <c r="B89" s="134" t="s">
        <v>109</v>
      </c>
      <c r="C89" s="158"/>
    </row>
    <row r="90" spans="1:3" ht="16" x14ac:dyDescent="0.2">
      <c r="A90" s="159"/>
      <c r="B90" s="134" t="s">
        <v>228</v>
      </c>
      <c r="C90" s="158"/>
    </row>
    <row r="91" spans="1:3" ht="16" x14ac:dyDescent="0.2">
      <c r="A91" s="159"/>
      <c r="B91" s="134" t="s">
        <v>415</v>
      </c>
      <c r="C91" s="158"/>
    </row>
    <row r="92" spans="1:3" ht="16" x14ac:dyDescent="0.2">
      <c r="A92" s="159"/>
      <c r="B92" s="134" t="s">
        <v>619</v>
      </c>
      <c r="C92" s="158"/>
    </row>
    <row r="93" spans="1:3" ht="16" x14ac:dyDescent="0.2">
      <c r="A93" s="159"/>
      <c r="B93" s="134" t="s">
        <v>633</v>
      </c>
      <c r="C93" s="158"/>
    </row>
    <row r="94" spans="1:3" ht="16" x14ac:dyDescent="0.2">
      <c r="A94" s="159"/>
      <c r="B94" s="134" t="s">
        <v>449</v>
      </c>
      <c r="C94" s="158"/>
    </row>
    <row r="95" spans="1:3" ht="16" x14ac:dyDescent="0.2">
      <c r="A95" s="159"/>
      <c r="B95" s="134" t="s">
        <v>47</v>
      </c>
      <c r="C95" s="158"/>
    </row>
    <row r="96" spans="1:3" ht="16" x14ac:dyDescent="0.2">
      <c r="A96" s="159"/>
      <c r="B96" s="134" t="s">
        <v>620</v>
      </c>
      <c r="C96" s="158"/>
    </row>
    <row r="97" spans="1:3" ht="16" x14ac:dyDescent="0.2">
      <c r="A97" s="159"/>
      <c r="B97" s="134" t="s">
        <v>641</v>
      </c>
      <c r="C97" s="158"/>
    </row>
    <row r="98" spans="1:3" ht="16" x14ac:dyDescent="0.2">
      <c r="A98" s="159"/>
      <c r="B98" s="134" t="s">
        <v>481</v>
      </c>
      <c r="C98" s="158"/>
    </row>
    <row r="99" spans="1:3" ht="16" x14ac:dyDescent="0.2">
      <c r="A99" s="159"/>
      <c r="B99" s="134" t="s">
        <v>635</v>
      </c>
      <c r="C99" s="158"/>
    </row>
    <row r="100" spans="1:3" ht="16" x14ac:dyDescent="0.2">
      <c r="A100" s="159"/>
      <c r="B100" s="134" t="s">
        <v>636</v>
      </c>
      <c r="C100" s="158"/>
    </row>
    <row r="101" spans="1:3" ht="16" x14ac:dyDescent="0.2">
      <c r="A101" s="159"/>
      <c r="B101" s="134" t="s">
        <v>426</v>
      </c>
      <c r="C101" s="158"/>
    </row>
    <row r="102" spans="1:3" ht="16" x14ac:dyDescent="0.2">
      <c r="A102" s="159"/>
      <c r="B102" s="134" t="s">
        <v>618</v>
      </c>
      <c r="C102" s="158"/>
    </row>
    <row r="103" spans="1:3" ht="16" x14ac:dyDescent="0.2">
      <c r="A103" s="159"/>
      <c r="B103" s="134" t="s">
        <v>77</v>
      </c>
      <c r="C103" s="158"/>
    </row>
    <row r="104" spans="1:3" ht="16" x14ac:dyDescent="0.2">
      <c r="A104" s="159"/>
      <c r="B104" s="134" t="s">
        <v>445</v>
      </c>
      <c r="C104" s="158"/>
    </row>
    <row r="105" spans="1:3" ht="16" x14ac:dyDescent="0.2">
      <c r="A105" s="159"/>
      <c r="B105" s="134" t="s">
        <v>416</v>
      </c>
      <c r="C105" s="158"/>
    </row>
    <row r="106" spans="1:3" ht="16" x14ac:dyDescent="0.2">
      <c r="A106" s="159"/>
      <c r="B106" s="134" t="s">
        <v>75</v>
      </c>
      <c r="C106" s="158"/>
    </row>
    <row r="107" spans="1:3" ht="16" x14ac:dyDescent="0.2">
      <c r="A107" s="159"/>
      <c r="B107" s="134" t="s">
        <v>639</v>
      </c>
      <c r="C107" s="158"/>
    </row>
    <row r="108" spans="1:3" ht="16" x14ac:dyDescent="0.2">
      <c r="A108" s="159"/>
      <c r="B108" s="134" t="s">
        <v>49</v>
      </c>
      <c r="C108" s="158"/>
    </row>
    <row r="109" spans="1:3" ht="16" x14ac:dyDescent="0.2">
      <c r="A109" s="159"/>
      <c r="B109" s="134" t="s">
        <v>626</v>
      </c>
      <c r="C109" s="158"/>
    </row>
    <row r="110" spans="1:3" ht="16" x14ac:dyDescent="0.2">
      <c r="A110" s="159"/>
      <c r="B110" s="134" t="s">
        <v>218</v>
      </c>
      <c r="C110" s="158"/>
    </row>
    <row r="111" spans="1:3" ht="16" x14ac:dyDescent="0.2">
      <c r="A111" s="159"/>
      <c r="B111" s="134" t="s">
        <v>224</v>
      </c>
      <c r="C111" s="158"/>
    </row>
    <row r="112" spans="1:3" ht="16" x14ac:dyDescent="0.2">
      <c r="A112" s="159"/>
      <c r="B112" s="134" t="s">
        <v>35</v>
      </c>
      <c r="C112" s="158"/>
    </row>
    <row r="113" spans="1:3" ht="16" x14ac:dyDescent="0.2">
      <c r="A113" s="159"/>
      <c r="B113" s="134" t="s">
        <v>57</v>
      </c>
      <c r="C113" s="158"/>
    </row>
    <row r="114" spans="1:3" ht="16" x14ac:dyDescent="0.2">
      <c r="A114" s="159"/>
      <c r="B114" s="134" t="s">
        <v>57</v>
      </c>
      <c r="C114" s="158"/>
    </row>
    <row r="115" spans="1:3" ht="16" x14ac:dyDescent="0.2">
      <c r="A115" s="159"/>
      <c r="B115" s="134" t="s">
        <v>430</v>
      </c>
      <c r="C115" s="158"/>
    </row>
    <row r="116" spans="1:3" ht="16" x14ac:dyDescent="0.2">
      <c r="A116" s="159"/>
      <c r="B116" s="134" t="s">
        <v>637</v>
      </c>
      <c r="C116" s="158"/>
    </row>
    <row r="117" spans="1:3" ht="16" x14ac:dyDescent="0.2">
      <c r="A117" s="159"/>
      <c r="B117" s="134" t="s">
        <v>418</v>
      </c>
      <c r="C117" s="158"/>
    </row>
    <row r="118" spans="1:3" ht="16" x14ac:dyDescent="0.2">
      <c r="A118" s="159"/>
      <c r="B118" s="134" t="s">
        <v>217</v>
      </c>
      <c r="C118" s="158"/>
    </row>
    <row r="119" spans="1:3" ht="16" x14ac:dyDescent="0.2">
      <c r="A119" s="159"/>
      <c r="B119" s="134" t="s">
        <v>811</v>
      </c>
      <c r="C119" s="158"/>
    </row>
    <row r="120" spans="1:3" ht="16" x14ac:dyDescent="0.2">
      <c r="A120" s="159"/>
      <c r="B120" s="134" t="s">
        <v>433</v>
      </c>
      <c r="C120" s="158"/>
    </row>
    <row r="121" spans="1:3" ht="16" x14ac:dyDescent="0.2">
      <c r="A121" s="159"/>
      <c r="B121" s="134" t="s">
        <v>485</v>
      </c>
      <c r="C121" s="160"/>
    </row>
    <row r="122" spans="1:3" ht="16" x14ac:dyDescent="0.2">
      <c r="A122" s="159"/>
      <c r="B122" s="134" t="s">
        <v>629</v>
      </c>
      <c r="C122" s="160"/>
    </row>
    <row r="123" spans="1:3" ht="16" x14ac:dyDescent="0.2">
      <c r="A123" s="159"/>
      <c r="B123" s="134" t="s">
        <v>494</v>
      </c>
      <c r="C123" s="158"/>
    </row>
    <row r="124" spans="1:3" ht="16" x14ac:dyDescent="0.2">
      <c r="A124" s="159"/>
      <c r="B124" s="134" t="s">
        <v>491</v>
      </c>
      <c r="C124" s="160"/>
    </row>
    <row r="125" spans="1:3" ht="16" x14ac:dyDescent="0.2">
      <c r="A125" s="159"/>
      <c r="B125" s="134" t="s">
        <v>447</v>
      </c>
      <c r="C125" s="158"/>
    </row>
    <row r="126" spans="1:3" ht="16" x14ac:dyDescent="0.2">
      <c r="A126" s="159"/>
      <c r="B126" s="134" t="s">
        <v>41</v>
      </c>
      <c r="C126" s="160"/>
    </row>
    <row r="127" spans="1:3" ht="16" x14ac:dyDescent="0.2">
      <c r="A127" s="159"/>
      <c r="B127" s="134" t="s">
        <v>440</v>
      </c>
      <c r="C127" s="158"/>
    </row>
    <row r="128" spans="1:3" ht="16" x14ac:dyDescent="0.2">
      <c r="A128" s="159"/>
      <c r="B128" s="134" t="s">
        <v>493</v>
      </c>
      <c r="C128" s="160"/>
    </row>
    <row r="129" spans="1:3" ht="16" x14ac:dyDescent="0.2">
      <c r="A129" s="159"/>
      <c r="B129" s="134" t="s">
        <v>79</v>
      </c>
      <c r="C129" s="158"/>
    </row>
    <row r="130" spans="1:3" ht="16" x14ac:dyDescent="0.2">
      <c r="A130" s="159"/>
      <c r="B130" s="134" t="s">
        <v>438</v>
      </c>
      <c r="C130" s="158"/>
    </row>
    <row r="131" spans="1:3" ht="16" x14ac:dyDescent="0.2">
      <c r="A131" s="159"/>
      <c r="B131" s="134" t="s">
        <v>417</v>
      </c>
      <c r="C131" s="160"/>
    </row>
    <row r="132" spans="1:3" ht="16" x14ac:dyDescent="0.2">
      <c r="A132" s="159"/>
      <c r="B132" s="134" t="s">
        <v>632</v>
      </c>
      <c r="C132" s="160"/>
    </row>
    <row r="133" spans="1:3" ht="16" x14ac:dyDescent="0.2">
      <c r="A133" s="159"/>
      <c r="B133" s="134" t="s">
        <v>83</v>
      </c>
      <c r="C133" s="158"/>
    </row>
    <row r="134" spans="1:3" ht="16" x14ac:dyDescent="0.2">
      <c r="A134" s="159"/>
      <c r="B134" s="134" t="s">
        <v>110</v>
      </c>
      <c r="C134" s="158"/>
    </row>
    <row r="135" spans="1:3" ht="16" x14ac:dyDescent="0.2">
      <c r="A135" s="159"/>
      <c r="B135" s="134" t="s">
        <v>233</v>
      </c>
      <c r="C135" s="160"/>
    </row>
    <row r="136" spans="1:3" ht="16" x14ac:dyDescent="0.2">
      <c r="A136" s="159"/>
      <c r="B136" s="134" t="s">
        <v>55</v>
      </c>
      <c r="C136" s="158"/>
    </row>
    <row r="137" spans="1:3" ht="16" x14ac:dyDescent="0.2">
      <c r="A137" s="159"/>
      <c r="B137" s="134" t="s">
        <v>441</v>
      </c>
      <c r="C137" s="158"/>
    </row>
    <row r="138" spans="1:3" ht="16" x14ac:dyDescent="0.2">
      <c r="A138" s="159"/>
      <c r="B138" s="134" t="s">
        <v>448</v>
      </c>
      <c r="C138" s="158"/>
    </row>
    <row r="139" spans="1:3" ht="16" x14ac:dyDescent="0.2">
      <c r="A139" s="159"/>
      <c r="B139" s="134" t="s">
        <v>630</v>
      </c>
      <c r="C139" s="158"/>
    </row>
    <row r="140" spans="1:3" ht="16" x14ac:dyDescent="0.2">
      <c r="A140" s="159"/>
      <c r="B140" s="134" t="s">
        <v>216</v>
      </c>
    </row>
    <row r="141" spans="1:3" ht="16" x14ac:dyDescent="0.2">
      <c r="A141" s="159"/>
      <c r="B141" s="134" t="s">
        <v>45</v>
      </c>
    </row>
    <row r="142" spans="1:3" ht="16" x14ac:dyDescent="0.2">
      <c r="A142" s="159"/>
      <c r="B142" s="134" t="s">
        <v>812</v>
      </c>
    </row>
    <row r="143" spans="1:3" ht="16" x14ac:dyDescent="0.2">
      <c r="A143" s="159"/>
      <c r="B143" s="134" t="s">
        <v>420</v>
      </c>
    </row>
    <row r="144" spans="1:3" ht="16" x14ac:dyDescent="0.2">
      <c r="A144" s="159"/>
      <c r="B144" s="134" t="s">
        <v>90</v>
      </c>
    </row>
    <row r="145" spans="1:2" ht="16" x14ac:dyDescent="0.2">
      <c r="A145" s="159"/>
      <c r="B145" s="134" t="s">
        <v>469</v>
      </c>
    </row>
    <row r="146" spans="1:2" ht="16" x14ac:dyDescent="0.2">
      <c r="A146" s="159"/>
      <c r="B146" s="134" t="s">
        <v>434</v>
      </c>
    </row>
    <row r="147" spans="1:2" ht="16" x14ac:dyDescent="0.2">
      <c r="A147" s="159"/>
      <c r="B147" s="134" t="s">
        <v>483</v>
      </c>
    </row>
    <row r="148" spans="1:2" ht="16" x14ac:dyDescent="0.2">
      <c r="A148" s="159"/>
      <c r="B148" s="134" t="s">
        <v>88</v>
      </c>
    </row>
    <row r="149" spans="1:2" ht="16" x14ac:dyDescent="0.2">
      <c r="A149" s="159"/>
      <c r="B149" s="134" t="s">
        <v>809</v>
      </c>
    </row>
    <row r="150" spans="1:2" ht="16" x14ac:dyDescent="0.2">
      <c r="A150" s="159"/>
      <c r="B150" s="134" t="s">
        <v>48</v>
      </c>
    </row>
    <row r="151" spans="1:2" ht="16" x14ac:dyDescent="0.2">
      <c r="A151" s="159"/>
      <c r="B151" s="134" t="s">
        <v>489</v>
      </c>
    </row>
    <row r="152" spans="1:2" x14ac:dyDescent="0.2">
      <c r="A152" s="159"/>
      <c r="B152" s="157"/>
    </row>
    <row r="153" spans="1:2" x14ac:dyDescent="0.2">
      <c r="A153" s="159"/>
      <c r="B153" s="157"/>
    </row>
    <row r="154" spans="1:2" x14ac:dyDescent="0.2">
      <c r="A154" s="159"/>
      <c r="B154" s="157"/>
    </row>
    <row r="155" spans="1:2" x14ac:dyDescent="0.2">
      <c r="A155" s="159"/>
      <c r="B155" s="157"/>
    </row>
    <row r="156" spans="1:2" x14ac:dyDescent="0.2">
      <c r="A156" s="159"/>
      <c r="B156" s="157"/>
    </row>
    <row r="157" spans="1:2" x14ac:dyDescent="0.2">
      <c r="A157" s="159"/>
      <c r="B157" s="157"/>
    </row>
    <row r="158" spans="1:2" x14ac:dyDescent="0.2">
      <c r="A158" s="159"/>
      <c r="B158" s="157"/>
    </row>
    <row r="159" spans="1:2" x14ac:dyDescent="0.2">
      <c r="A159" s="159"/>
      <c r="B159" s="157"/>
    </row>
    <row r="160" spans="1:2" x14ac:dyDescent="0.2">
      <c r="A160" s="159"/>
      <c r="B160" s="157"/>
    </row>
    <row r="161" spans="1:2" x14ac:dyDescent="0.2">
      <c r="A161" s="159"/>
      <c r="B161" s="157"/>
    </row>
    <row r="162" spans="1:2" x14ac:dyDescent="0.2">
      <c r="A162" s="159"/>
      <c r="B162" s="157"/>
    </row>
    <row r="163" spans="1:2" x14ac:dyDescent="0.2">
      <c r="A163" s="159"/>
      <c r="B163" s="157"/>
    </row>
    <row r="164" spans="1:2" x14ac:dyDescent="0.2">
      <c r="A164" s="159"/>
      <c r="B164" s="157"/>
    </row>
    <row r="165" spans="1:2" x14ac:dyDescent="0.2">
      <c r="A165" s="159"/>
      <c r="B165" s="157"/>
    </row>
    <row r="166" spans="1:2" x14ac:dyDescent="0.2">
      <c r="A166" s="159"/>
      <c r="B166" s="157"/>
    </row>
    <row r="167" spans="1:2" x14ac:dyDescent="0.2">
      <c r="A167" s="159"/>
      <c r="B167" s="157"/>
    </row>
    <row r="168" spans="1:2" x14ac:dyDescent="0.2">
      <c r="A168" s="159"/>
      <c r="B168" s="157"/>
    </row>
    <row r="169" spans="1:2" x14ac:dyDescent="0.2">
      <c r="A169" s="159"/>
      <c r="B169" s="157"/>
    </row>
    <row r="170" spans="1:2" x14ac:dyDescent="0.2">
      <c r="A170" s="159"/>
      <c r="B170" s="157"/>
    </row>
    <row r="171" spans="1:2" x14ac:dyDescent="0.2">
      <c r="A171" s="159"/>
      <c r="B171" s="157"/>
    </row>
    <row r="172" spans="1:2" x14ac:dyDescent="0.2">
      <c r="A172" s="159"/>
      <c r="B172" s="157"/>
    </row>
    <row r="173" spans="1:2" x14ac:dyDescent="0.2">
      <c r="A173" s="159"/>
      <c r="B173" s="157"/>
    </row>
    <row r="174" spans="1:2" x14ac:dyDescent="0.2">
      <c r="A174" s="159"/>
      <c r="B174" s="157"/>
    </row>
    <row r="175" spans="1:2" x14ac:dyDescent="0.2">
      <c r="A175" s="159"/>
      <c r="B175" s="157"/>
    </row>
    <row r="176" spans="1:2" x14ac:dyDescent="0.2">
      <c r="A176" s="159"/>
      <c r="B176" s="157"/>
    </row>
    <row r="177" spans="1:2" x14ac:dyDescent="0.2">
      <c r="A177" s="159"/>
      <c r="B177" s="157"/>
    </row>
    <row r="178" spans="1:2" x14ac:dyDescent="0.2">
      <c r="A178" s="159"/>
      <c r="B178" s="157"/>
    </row>
    <row r="179" spans="1:2" x14ac:dyDescent="0.2">
      <c r="A179" s="159"/>
      <c r="B179" s="157"/>
    </row>
    <row r="180" spans="1:2" x14ac:dyDescent="0.2">
      <c r="A180" s="159"/>
      <c r="B180" s="157"/>
    </row>
    <row r="181" spans="1:2" x14ac:dyDescent="0.2">
      <c r="A181" s="159"/>
      <c r="B181" s="157"/>
    </row>
    <row r="182" spans="1:2" x14ac:dyDescent="0.2">
      <c r="A182" s="159"/>
      <c r="B182" s="157"/>
    </row>
    <row r="183" spans="1:2" x14ac:dyDescent="0.2">
      <c r="A183" s="159"/>
      <c r="B183" s="157"/>
    </row>
    <row r="184" spans="1:2" x14ac:dyDescent="0.2">
      <c r="A184" s="159"/>
      <c r="B184" s="157"/>
    </row>
    <row r="185" spans="1:2" x14ac:dyDescent="0.2">
      <c r="A185" s="159"/>
      <c r="B185" s="157"/>
    </row>
    <row r="186" spans="1:2" x14ac:dyDescent="0.2">
      <c r="A186" s="159"/>
      <c r="B186" s="157"/>
    </row>
    <row r="187" spans="1:2" x14ac:dyDescent="0.2">
      <c r="A187" s="159"/>
      <c r="B187" s="157"/>
    </row>
    <row r="188" spans="1:2" x14ac:dyDescent="0.2">
      <c r="A188" s="159"/>
      <c r="B188" s="157"/>
    </row>
    <row r="189" spans="1:2" x14ac:dyDescent="0.2">
      <c r="A189" s="159"/>
      <c r="B189" s="157"/>
    </row>
    <row r="190" spans="1:2" x14ac:dyDescent="0.2">
      <c r="A190" s="159"/>
      <c r="B190" s="157"/>
    </row>
    <row r="191" spans="1:2" x14ac:dyDescent="0.2">
      <c r="A191" s="159"/>
      <c r="B191" s="157"/>
    </row>
    <row r="192" spans="1:2" x14ac:dyDescent="0.2">
      <c r="A192" s="159"/>
      <c r="B192" s="157"/>
    </row>
    <row r="193" spans="1:2" x14ac:dyDescent="0.2">
      <c r="A193" s="159"/>
      <c r="B193" s="157"/>
    </row>
    <row r="194" spans="1:2" x14ac:dyDescent="0.2">
      <c r="A194" s="159"/>
      <c r="B194" s="157"/>
    </row>
    <row r="195" spans="1:2" x14ac:dyDescent="0.2">
      <c r="A195" s="159"/>
      <c r="B195" s="157"/>
    </row>
    <row r="196" spans="1:2" x14ac:dyDescent="0.2">
      <c r="A196" s="159"/>
      <c r="B196" s="157"/>
    </row>
    <row r="197" spans="1:2" x14ac:dyDescent="0.2">
      <c r="B197" s="157"/>
    </row>
    <row r="198" spans="1:2" x14ac:dyDescent="0.2">
      <c r="B198" s="157"/>
    </row>
    <row r="199" spans="1:2" x14ac:dyDescent="0.2">
      <c r="B199" s="157"/>
    </row>
    <row r="200" spans="1:2" x14ac:dyDescent="0.2">
      <c r="B200" s="157"/>
    </row>
    <row r="201" spans="1:2" x14ac:dyDescent="0.2">
      <c r="B201" s="157"/>
    </row>
    <row r="202" spans="1:2" x14ac:dyDescent="0.2">
      <c r="B202" s="157"/>
    </row>
    <row r="203" spans="1:2" x14ac:dyDescent="0.2">
      <c r="B203" s="157"/>
    </row>
    <row r="204" spans="1:2" x14ac:dyDescent="0.2">
      <c r="B204" s="157"/>
    </row>
    <row r="205" spans="1:2" x14ac:dyDescent="0.2">
      <c r="B205" s="157"/>
    </row>
    <row r="206" spans="1:2" x14ac:dyDescent="0.2">
      <c r="B206" s="157"/>
    </row>
    <row r="207" spans="1:2" x14ac:dyDescent="0.2">
      <c r="B207" s="157"/>
    </row>
    <row r="208" spans="1:2" x14ac:dyDescent="0.2">
      <c r="B208" s="157"/>
    </row>
    <row r="209" spans="2:2" x14ac:dyDescent="0.2">
      <c r="B209" s="157"/>
    </row>
    <row r="210" spans="2:2" x14ac:dyDescent="0.2">
      <c r="B210" s="157"/>
    </row>
    <row r="211" spans="2:2" x14ac:dyDescent="0.2">
      <c r="B211" s="157"/>
    </row>
    <row r="212" spans="2:2" x14ac:dyDescent="0.2">
      <c r="B212" s="157"/>
    </row>
    <row r="213" spans="2:2" x14ac:dyDescent="0.2">
      <c r="B213" s="157"/>
    </row>
    <row r="214" spans="2:2" x14ac:dyDescent="0.2">
      <c r="B214" s="157"/>
    </row>
    <row r="215" spans="2:2" x14ac:dyDescent="0.2">
      <c r="B215" s="157"/>
    </row>
    <row r="216" spans="2:2" x14ac:dyDescent="0.2">
      <c r="B216" s="157"/>
    </row>
    <row r="217" spans="2:2" x14ac:dyDescent="0.2">
      <c r="B217" s="157"/>
    </row>
    <row r="218" spans="2:2" x14ac:dyDescent="0.2">
      <c r="B218" s="157"/>
    </row>
    <row r="219" spans="2:2" x14ac:dyDescent="0.2">
      <c r="B219" s="157"/>
    </row>
    <row r="220" spans="2:2" x14ac:dyDescent="0.2">
      <c r="B220" s="157"/>
    </row>
    <row r="221" spans="2:2" x14ac:dyDescent="0.2">
      <c r="B221" s="157"/>
    </row>
    <row r="222" spans="2:2" x14ac:dyDescent="0.2">
      <c r="B222" s="157"/>
    </row>
    <row r="223" spans="2:2" x14ac:dyDescent="0.2">
      <c r="B223" s="157"/>
    </row>
    <row r="224" spans="2:2" x14ac:dyDescent="0.2">
      <c r="B224" s="157"/>
    </row>
    <row r="225" spans="2:2" x14ac:dyDescent="0.2">
      <c r="B225" s="157"/>
    </row>
    <row r="226" spans="2:2" x14ac:dyDescent="0.2">
      <c r="B226" s="157"/>
    </row>
    <row r="227" spans="2:2" x14ac:dyDescent="0.2">
      <c r="B227" s="157"/>
    </row>
    <row r="228" spans="2:2" x14ac:dyDescent="0.2">
      <c r="B228" s="157"/>
    </row>
    <row r="229" spans="2:2" x14ac:dyDescent="0.2">
      <c r="B229" s="157"/>
    </row>
    <row r="230" spans="2:2" x14ac:dyDescent="0.2">
      <c r="B230" s="157"/>
    </row>
    <row r="231" spans="2:2" x14ac:dyDescent="0.2">
      <c r="B231" s="157"/>
    </row>
    <row r="232" spans="2:2" x14ac:dyDescent="0.2">
      <c r="B232" s="157"/>
    </row>
    <row r="233" spans="2:2" x14ac:dyDescent="0.2">
      <c r="B233" s="157"/>
    </row>
    <row r="234" spans="2:2" x14ac:dyDescent="0.2">
      <c r="B234" s="157"/>
    </row>
  </sheetData>
  <sortState xmlns:xlrd2="http://schemas.microsoft.com/office/spreadsheetml/2017/richdata2" ref="E6:E38">
    <sortCondition ref="E6:E38"/>
  </sortState>
  <pageMargins left="0.7" right="0.7" top="0.75" bottom="0.75" header="0.3" footer="0.3"/>
  <pageSetup paperSize="9" orientation="portrait" horizontalDpi="30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  <pageSetUpPr fitToPage="1"/>
  </sheetPr>
  <dimension ref="A1:AI193"/>
  <sheetViews>
    <sheetView tabSelected="1" zoomScale="62" workbookViewId="0">
      <pane ySplit="15" topLeftCell="A16" activePane="bottomLeft" state="frozen"/>
      <selection pane="bottomLeft"/>
    </sheetView>
  </sheetViews>
  <sheetFormatPr baseColWidth="10" defaultColWidth="8.83203125" defaultRowHeight="15" x14ac:dyDescent="0.2"/>
  <cols>
    <col min="1" max="1" width="25.5" style="58" customWidth="1"/>
    <col min="2" max="8" width="15.6640625" customWidth="1"/>
    <col min="10" max="10" width="21.5" customWidth="1"/>
    <col min="11" max="17" width="15.6640625" customWidth="1"/>
    <col min="19" max="19" width="19.5" customWidth="1"/>
    <col min="20" max="26" width="15.6640625" customWidth="1"/>
    <col min="28" max="28" width="19.5" style="48" customWidth="1"/>
    <col min="29" max="35" width="15.6640625" style="48" customWidth="1"/>
  </cols>
  <sheetData>
    <row r="1" spans="1:35" x14ac:dyDescent="0.2">
      <c r="A1" s="84"/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</row>
    <row r="2" spans="1:35" x14ac:dyDescent="0.2">
      <c r="A2" s="84"/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</row>
    <row r="3" spans="1:35" x14ac:dyDescent="0.2">
      <c r="A3" s="84"/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</row>
    <row r="4" spans="1:35" x14ac:dyDescent="0.2">
      <c r="A4" s="84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</row>
    <row r="5" spans="1:35" x14ac:dyDescent="0.2">
      <c r="A5" s="84"/>
      <c r="B5" s="48"/>
      <c r="C5" s="48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</row>
    <row r="6" spans="1:35" x14ac:dyDescent="0.2">
      <c r="A6" s="84"/>
      <c r="B6" s="48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</row>
    <row r="7" spans="1:35" x14ac:dyDescent="0.2">
      <c r="A7" s="84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</row>
    <row r="8" spans="1:35" x14ac:dyDescent="0.2">
      <c r="A8" s="84"/>
      <c r="B8" s="48"/>
      <c r="C8" s="48"/>
      <c r="D8" s="48"/>
      <c r="E8" s="48"/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</row>
    <row r="9" spans="1:35" x14ac:dyDescent="0.2">
      <c r="A9" s="84"/>
      <c r="B9" s="48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</row>
    <row r="10" spans="1:35" x14ac:dyDescent="0.2">
      <c r="A10" s="84"/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</row>
    <row r="11" spans="1:35" x14ac:dyDescent="0.2">
      <c r="A11" s="84"/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</row>
    <row r="12" spans="1:35" x14ac:dyDescent="0.2">
      <c r="A12" s="84"/>
      <c r="B12" s="48"/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</row>
    <row r="13" spans="1:35" x14ac:dyDescent="0.2">
      <c r="A13" s="84"/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</row>
    <row r="14" spans="1:35" x14ac:dyDescent="0.2">
      <c r="A14" s="84"/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</row>
    <row r="15" spans="1:35" ht="27" thickBot="1" x14ac:dyDescent="0.35">
      <c r="A15" s="84"/>
      <c r="B15" s="48"/>
      <c r="D15" s="52" t="s">
        <v>74</v>
      </c>
      <c r="E15" s="53"/>
      <c r="F15" s="48"/>
      <c r="G15" s="48"/>
      <c r="H15" s="48"/>
      <c r="I15" s="48"/>
      <c r="J15" s="48"/>
      <c r="K15" s="48"/>
      <c r="L15" s="52" t="s">
        <v>74</v>
      </c>
      <c r="M15" s="53"/>
      <c r="N15" s="48"/>
      <c r="O15" s="48"/>
      <c r="P15" s="48"/>
      <c r="Q15" s="48"/>
      <c r="R15" s="48"/>
      <c r="S15" s="48"/>
      <c r="T15" s="48"/>
      <c r="V15" s="52" t="s">
        <v>74</v>
      </c>
      <c r="W15" s="53"/>
      <c r="X15" s="48"/>
      <c r="Y15" s="48"/>
      <c r="Z15" s="48"/>
      <c r="AA15" s="48"/>
      <c r="AD15" s="112"/>
      <c r="AE15" s="52" t="s">
        <v>74</v>
      </c>
      <c r="AF15" s="53"/>
    </row>
    <row r="16" spans="1:35" ht="27" thickBot="1" x14ac:dyDescent="0.35">
      <c r="A16" s="164" t="s">
        <v>36</v>
      </c>
      <c r="B16" s="165"/>
      <c r="C16" s="165"/>
      <c r="D16" s="165"/>
      <c r="E16" s="165"/>
      <c r="F16" s="165"/>
      <c r="G16" s="165"/>
      <c r="H16" s="166"/>
      <c r="I16" s="48"/>
      <c r="J16" s="164" t="s">
        <v>37</v>
      </c>
      <c r="K16" s="165"/>
      <c r="L16" s="165"/>
      <c r="M16" s="165"/>
      <c r="N16" s="165"/>
      <c r="O16" s="165"/>
      <c r="P16" s="165"/>
      <c r="Q16" s="166"/>
      <c r="R16" s="48"/>
      <c r="S16" s="167" t="s">
        <v>830</v>
      </c>
      <c r="T16" s="168"/>
      <c r="U16" s="168"/>
      <c r="V16" s="168"/>
      <c r="W16" s="168"/>
      <c r="X16" s="168"/>
      <c r="Y16" s="168"/>
      <c r="Z16" s="166"/>
      <c r="AA16" s="48"/>
      <c r="AB16" s="167" t="s">
        <v>831</v>
      </c>
      <c r="AC16" s="168"/>
      <c r="AD16" s="168"/>
      <c r="AE16" s="168"/>
      <c r="AF16" s="168"/>
      <c r="AG16" s="168"/>
      <c r="AH16" s="168"/>
      <c r="AI16" s="166"/>
    </row>
    <row r="17" spans="1:35" s="83" customFormat="1" ht="35" thickBot="1" x14ac:dyDescent="0.25">
      <c r="A17" s="151" t="s">
        <v>15</v>
      </c>
      <c r="B17" s="87" t="s">
        <v>376</v>
      </c>
      <c r="C17" s="87" t="s">
        <v>113</v>
      </c>
      <c r="D17" s="87" t="s">
        <v>114</v>
      </c>
      <c r="E17" s="87" t="s">
        <v>115</v>
      </c>
      <c r="F17" s="87" t="s">
        <v>116</v>
      </c>
      <c r="G17" s="88" t="s">
        <v>23</v>
      </c>
      <c r="H17" s="105" t="s">
        <v>32</v>
      </c>
      <c r="I17" s="82"/>
      <c r="J17" s="150" t="s">
        <v>15</v>
      </c>
      <c r="K17" s="87" t="s">
        <v>376</v>
      </c>
      <c r="L17" s="87" t="s">
        <v>113</v>
      </c>
      <c r="M17" s="87" t="s">
        <v>114</v>
      </c>
      <c r="N17" s="87" t="s">
        <v>115</v>
      </c>
      <c r="O17" s="87" t="s">
        <v>116</v>
      </c>
      <c r="P17" s="88" t="s">
        <v>23</v>
      </c>
      <c r="Q17" s="141" t="s">
        <v>32</v>
      </c>
      <c r="R17" s="82"/>
      <c r="S17" s="150" t="s">
        <v>15</v>
      </c>
      <c r="T17" s="87" t="s">
        <v>376</v>
      </c>
      <c r="U17" s="87" t="s">
        <v>113</v>
      </c>
      <c r="V17" s="87" t="s">
        <v>114</v>
      </c>
      <c r="W17" s="87" t="s">
        <v>115</v>
      </c>
      <c r="X17" s="87" t="s">
        <v>116</v>
      </c>
      <c r="Y17" s="88" t="s">
        <v>23</v>
      </c>
      <c r="Z17" s="141" t="s">
        <v>32</v>
      </c>
      <c r="AA17" s="82"/>
      <c r="AB17" s="150" t="s">
        <v>15</v>
      </c>
      <c r="AC17" s="87" t="s">
        <v>376</v>
      </c>
      <c r="AD17" s="87" t="s">
        <v>113</v>
      </c>
      <c r="AE17" s="87" t="s">
        <v>114</v>
      </c>
      <c r="AF17" s="87" t="s">
        <v>115</v>
      </c>
      <c r="AG17" s="87" t="s">
        <v>116</v>
      </c>
      <c r="AH17" s="88" t="s">
        <v>23</v>
      </c>
      <c r="AI17" s="141" t="s">
        <v>32</v>
      </c>
    </row>
    <row r="18" spans="1:35" ht="16" x14ac:dyDescent="0.2">
      <c r="A18" s="152" t="s">
        <v>81</v>
      </c>
      <c r="B18" s="86">
        <f>_xlfn.IFNA(INDEX('R1 Anstey XCO'!$O$3:$O$143,MATCH(Men[[#This Row],[Rider]],'R1 Anstey XCO'!$E$3:$E$143,0)),"")</f>
        <v>450</v>
      </c>
      <c r="C18" s="86">
        <f>_xlfn.IFNA(INDEX('R2 Eagle XCO'!$P$3:$P$145,MATCH(Men[[#This Row],[Rider]],'R2 Eagle XCO'!$E$3:$E$145,0)),"")</f>
        <v>420</v>
      </c>
      <c r="D18" s="86">
        <f>_xlfn.IFNA(INDEX('R3 Kinchina XCO'!$P$3:$P$145,MATCH(Men[[#This Row],[Rider]],'R3 Kinchina XCO'!$E$3:$E$145,0)),"")</f>
        <v>420</v>
      </c>
      <c r="E18" s="86">
        <f>_xlfn.IFNA(INDEX('R4 Willowie XCO'!$P$3:$P$113,MATCH(Men[[#This Row],[Rider]],'R4 Willowie XCO'!$E$3:$E$113,0)),"")</f>
        <v>450</v>
      </c>
      <c r="F18" s="86">
        <f>_xlfn.IFNA(INDEX('R5 Willowie XCO'!$P$3:$P$86,MATCH(Men[[#This Row],[Rider]],'R5 Willowie XCO'!$E$3:$E$86,0)),"")</f>
        <v>450</v>
      </c>
      <c r="G18" s="89">
        <f t="shared" ref="G18:G49" si="0">SUM(B18:F18)</f>
        <v>2190</v>
      </c>
      <c r="H18" s="140" cm="1">
        <f t="array" ref="H18">116-SUM(IF(G18&gt;$G$18:$G$166,1/COUNTIF($G$18:$G$166,$G$18:$G$166)))</f>
        <v>1.0000000000000853</v>
      </c>
      <c r="I18" s="48"/>
      <c r="J18" s="144" t="s">
        <v>38</v>
      </c>
      <c r="K18" s="86" t="str">
        <f>_xlfn.IFNA(INDEX('R1 Anstey XCO'!$O$3:$O$143,MATCH(Women[[#This Row],[Rider]],'R1 Anstey XCO'!$E$3:$E$143,0)),"")</f>
        <v/>
      </c>
      <c r="L18" s="86">
        <f>_xlfn.IFNA(INDEX('R2 Eagle XCO'!$P$3:$P$145,MATCH(Women[[#This Row],[Rider]],'R2 Eagle XCO'!$E$3:$E$145,0)),"")</f>
        <v>500</v>
      </c>
      <c r="M18" s="86">
        <f>_xlfn.IFNA(INDEX('R3 Kinchina XCO'!$P$3:$P$145,MATCH(Women[[#This Row],[Rider]],'R3 Kinchina XCO'!$E$3:$E$145,0)),"")</f>
        <v>500</v>
      </c>
      <c r="N18" s="86">
        <f>_xlfn.IFNA(INDEX('R4 Willowie XCO'!$P$3:$P$113,MATCH(Women[[#This Row],[Rider]],'R4 Willowie XCO'!$E$3:$E$113,0)),"")</f>
        <v>500</v>
      </c>
      <c r="O18" s="86">
        <f>_xlfn.IFNA(INDEX('R5 Willowie XCO'!$P$3:$P$86,MATCH(Women[[#This Row],[Rider]],'R5 Willowie XCO'!$E$3:$E$86,0)),"")</f>
        <v>420</v>
      </c>
      <c r="P18" s="89">
        <f>SUM(Women[[#This Row],[Anstey XCO Points (R1)]:[Melrose XCO 2 Points (R5)]])</f>
        <v>1920</v>
      </c>
      <c r="Q18" s="145" cm="1">
        <f t="array" ref="Q18">28-SUM(IF(P18&gt;$P$18:$P$49,1/COUNTIF($P$18:$P$49,$P$18:$P$49)))</f>
        <v>1</v>
      </c>
      <c r="R18" s="48"/>
      <c r="S18" s="161" t="s">
        <v>58</v>
      </c>
      <c r="T18" s="162">
        <f>_xlfn.IFNA(INDEX('R1 Anstey XCO'!$O$3:$O$143,MATCH(Junior[[#This Row],[Rider]],'R1 Anstey XCO'!$E$3:$E$143,0)),"")</f>
        <v>500</v>
      </c>
      <c r="U18" s="162">
        <f>_xlfn.IFNA(INDEX('R2 Eagle XCO'!$P$3:$P$145,MATCH(Junior[[#This Row],[Rider]],'R2 Eagle XCO'!$E$3:$E$145,0)),"")</f>
        <v>500</v>
      </c>
      <c r="V18" s="162">
        <f>_xlfn.IFNA(INDEX('R3 Kinchina XCO'!$P$3:$P$145,MATCH(Junior[[#This Row],[Rider]],'R3 Kinchina XCO'!$E$3:$E$145,0)),"")</f>
        <v>500</v>
      </c>
      <c r="W18" s="162">
        <f>_xlfn.IFNA(INDEX('R4 Willowie XCO'!$P$3:$P$113,MATCH(Junior[[#This Row],[Rider]],'R4 Willowie XCO'!$E$3:$E$113,0)),"")</f>
        <v>500</v>
      </c>
      <c r="X18" s="162">
        <f>_xlfn.IFNA(INDEX('R5 Willowie XCO'!$P$3:$P$86,MATCH(Junior[[#This Row],[Rider]],'R5 Willowie XCO'!$E$3:$E$86,0)),"")</f>
        <v>500</v>
      </c>
      <c r="Y18" s="163">
        <f>SUM(Junior[[#This Row],[Anstey XCO Points (R1)]:[Melrose XCO 2 Points (R5)]])</f>
        <v>2500</v>
      </c>
      <c r="Z18" s="145" cm="1">
        <f t="array" ref="Z18">46-SUM(IF(Y18&gt;$Y$18:$Y$71,1/COUNTIF($Y$18:$Y$71,$Y$18:$Y$71)))</f>
        <v>1</v>
      </c>
      <c r="AA18" s="48"/>
      <c r="AB18" s="161" t="s">
        <v>407</v>
      </c>
      <c r="AC18" s="162">
        <f>_xlfn.IFNA(INDEX('R1 Anstey XCO'!$O$3:$O$143,MATCH(Junior7[[#This Row],[Rider]],'R1 Anstey XCO'!$E$3:$E$143,0)),"")</f>
        <v>500</v>
      </c>
      <c r="AD18" s="162">
        <f>_xlfn.IFNA(INDEX('R2 Eagle XCO'!$P$3:$P$145,MATCH(Junior7[[#This Row],[Rider]],'R2 Eagle XCO'!$E$3:$E$145,0)),"")</f>
        <v>500</v>
      </c>
      <c r="AE18" s="162">
        <f>_xlfn.IFNA(INDEX('R3 Kinchina XCO'!$P$3:$P$145,MATCH(Junior7[[#This Row],[Rider]],'R3 Kinchina XCO'!$E$3:$E$145,0)),"")</f>
        <v>500</v>
      </c>
      <c r="AF18" s="162">
        <f>_xlfn.IFNA(INDEX('R4 Willowie XCO'!$P$3:$P$113,MATCH(Junior7[[#This Row],[Rider]],'R4 Willowie XCO'!$E$3:$E$113,0)),"")</f>
        <v>500</v>
      </c>
      <c r="AG18" s="162">
        <f>_xlfn.IFNA(INDEX('R5 Willowie XCO'!$P$3:$P$86,MATCH(Junior7[[#This Row],[Rider]],'R5 Willowie XCO'!$E$3:$E$86,0)),"")</f>
        <v>500</v>
      </c>
      <c r="AH18" s="163">
        <f>SUM(Junior7[[#This Row],[Anstey XCO Points (R1)]:[Melrose XCO 2 Points (R5)]])</f>
        <v>2500</v>
      </c>
      <c r="AI18" s="145" cm="1">
        <f t="array" ref="AI18">9-SUM(IF(AH18&gt;$AH$18:$AH$27,1/COUNTIF($AH$18:$AH$27,$AH$18:$AH$27)))</f>
        <v>1</v>
      </c>
    </row>
    <row r="19" spans="1:35" ht="16" x14ac:dyDescent="0.2">
      <c r="A19" s="152" t="s">
        <v>82</v>
      </c>
      <c r="B19" s="44">
        <f>_xlfn.IFNA(INDEX('R1 Anstey XCO'!$O$3:$O$143,MATCH(Men[[#This Row],[Rider]],'R1 Anstey XCO'!$E$3:$E$143,0)),"")</f>
        <v>500</v>
      </c>
      <c r="C19" s="44">
        <f>_xlfn.IFNA(INDEX('R2 Eagle XCO'!$P$3:$P$145,MATCH(Men[[#This Row],[Rider]],'R2 Eagle XCO'!$E$3:$E$145,0)),"")</f>
        <v>390</v>
      </c>
      <c r="D19" s="86">
        <f>_xlfn.IFNA(INDEX('R3 Kinchina XCO'!$P$3:$P$145,MATCH(Men[[#This Row],[Rider]],'R3 Kinchina XCO'!$E$3:$E$145,0)),"")</f>
        <v>450</v>
      </c>
      <c r="E19" s="86">
        <f>_xlfn.IFNA(INDEX('R4 Willowie XCO'!$P$3:$P$113,MATCH(Men[[#This Row],[Rider]],'R4 Willowie XCO'!$E$3:$E$113,0)),"")</f>
        <v>400</v>
      </c>
      <c r="F19" s="44">
        <f>_xlfn.IFNA(INDEX('R5 Willowie XCO'!$P$3:$P$86,MATCH(Men[[#This Row],[Rider]],'R5 Willowie XCO'!$E$3:$E$86,0)),"")</f>
        <v>420</v>
      </c>
      <c r="G19" s="45">
        <f t="shared" si="0"/>
        <v>2160</v>
      </c>
      <c r="H19" s="139" cm="1">
        <f t="array" ref="H19">116-SUM(IF(G19&gt;$G$18:$G$166,1/COUNTIF($G$18:$G$166,$G$18:$G$166)))</f>
        <v>2.0000000000000853</v>
      </c>
      <c r="I19" s="48"/>
      <c r="J19" s="146" t="s">
        <v>392</v>
      </c>
      <c r="K19" s="44">
        <f>_xlfn.IFNA(INDEX('R1 Anstey XCO'!$O$3:$O$143,MATCH(Women[[#This Row],[Rider]],'R1 Anstey XCO'!$E$3:$E$143,0)),"")</f>
        <v>288</v>
      </c>
      <c r="L19" s="44">
        <f>_xlfn.IFNA(INDEX('R2 Eagle XCO'!$P$3:$P$145,MATCH(Women[[#This Row],[Rider]],'R2 Eagle XCO'!$E$3:$E$145,0)),"")</f>
        <v>315</v>
      </c>
      <c r="M19" s="44">
        <f>_xlfn.IFNA(INDEX('R3 Kinchina XCO'!$P$3:$P$145,MATCH(Women[[#This Row],[Rider]],'R3 Kinchina XCO'!$E$3:$E$145,0)),"")</f>
        <v>350</v>
      </c>
      <c r="N19" s="44">
        <f>_xlfn.IFNA(INDEX('R4 Willowie XCO'!$P$3:$P$113,MATCH(Women[[#This Row],[Rider]],'R4 Willowie XCO'!$E$3:$E$113,0)),"")</f>
        <v>315</v>
      </c>
      <c r="O19" s="44">
        <f>_xlfn.IFNA(INDEX('R5 Willowie XCO'!$P$3:$P$86,MATCH(Women[[#This Row],[Rider]],'R5 Willowie XCO'!$E$3:$E$86,0)),"")</f>
        <v>315</v>
      </c>
      <c r="P19" s="45">
        <f>SUM(Women[[#This Row],[Anstey XCO Points (R1)]:[Melrose XCO 2 Points (R5)]])</f>
        <v>1583</v>
      </c>
      <c r="Q19" s="139" cm="1">
        <f t="array" ref="Q19">28-SUM(IF(P19&gt;$P$18:$P$49,1/COUNTIF($P$18:$P$49,$P$18:$P$49)))</f>
        <v>2</v>
      </c>
      <c r="R19" s="48"/>
      <c r="S19" s="152" t="s">
        <v>105</v>
      </c>
      <c r="T19" s="44">
        <f>_xlfn.IFNA(INDEX('R1 Anstey XCO'!$O$3:$O$143,MATCH(Junior[[#This Row],[Rider]],'R1 Anstey XCO'!$E$3:$E$143,0)),"")</f>
        <v>500</v>
      </c>
      <c r="U19" s="44">
        <f>_xlfn.IFNA(INDEX('R2 Eagle XCO'!$P$3:$P$145,MATCH(Junior[[#This Row],[Rider]],'R2 Eagle XCO'!$E$3:$E$145,0)),"")</f>
        <v>500</v>
      </c>
      <c r="V19" s="44">
        <f>_xlfn.IFNA(INDEX('R3 Kinchina XCO'!$P$3:$P$145,MATCH(Junior[[#This Row],[Rider]],'R3 Kinchina XCO'!$E$3:$E$145,0)),"")</f>
        <v>500</v>
      </c>
      <c r="W19" s="44">
        <f>_xlfn.IFNA(INDEX('R4 Willowie XCO'!$P$3:$P$113,MATCH(Junior[[#This Row],[Rider]],'R4 Willowie XCO'!$E$3:$E$113,0)),"")</f>
        <v>500</v>
      </c>
      <c r="X19" s="44">
        <f>_xlfn.IFNA(INDEX('R5 Willowie XCO'!$P$3:$P$86,MATCH(Junior[[#This Row],[Rider]],'R5 Willowie XCO'!$E$3:$E$86,0)),"")</f>
        <v>450</v>
      </c>
      <c r="Y19" s="45">
        <f>SUM(Junior[[#This Row],[Anstey XCO Points (R1)]:[Melrose XCO 2 Points (R5)]])</f>
        <v>2450</v>
      </c>
      <c r="Z19" s="139" cm="1">
        <f t="array" ref="Z19">46-SUM(IF(Y19&gt;$Y$18:$Y$71,1/COUNTIF($Y$18:$Y$71,$Y$18:$Y$71)))</f>
        <v>2</v>
      </c>
      <c r="AA19" s="48"/>
      <c r="AB19" s="152" t="s">
        <v>94</v>
      </c>
      <c r="AC19" s="44">
        <f>_xlfn.IFNA(INDEX('R1 Anstey XCO'!$O$3:$O$143,MATCH(Junior7[[#This Row],[Rider]],'R1 Anstey XCO'!$E$3:$E$143,0)),"")</f>
        <v>500</v>
      </c>
      <c r="AD19" s="44">
        <f>_xlfn.IFNA(INDEX('R2 Eagle XCO'!$P$3:$P$145,MATCH(Junior7[[#This Row],[Rider]],'R2 Eagle XCO'!$E$3:$E$145,0)),"")</f>
        <v>450</v>
      </c>
      <c r="AE19" s="44">
        <f>_xlfn.IFNA(INDEX('R3 Kinchina XCO'!$P$3:$P$145,MATCH(Junior7[[#This Row],[Rider]],'R3 Kinchina XCO'!$E$3:$E$145,0)),"")</f>
        <v>500</v>
      </c>
      <c r="AF19" s="44">
        <f>_xlfn.IFNA(INDEX('R4 Willowie XCO'!$P$3:$P$113,MATCH(Junior7[[#This Row],[Rider]],'R4 Willowie XCO'!$E$3:$E$113,0)),"")</f>
        <v>450</v>
      </c>
      <c r="AG19" s="44">
        <f>_xlfn.IFNA(INDEX('R5 Willowie XCO'!$P$3:$P$86,MATCH(Junior7[[#This Row],[Rider]],'R5 Willowie XCO'!$E$3:$E$86,0)),"")</f>
        <v>500</v>
      </c>
      <c r="AH19" s="45">
        <f>SUM(Junior7[[#This Row],[Anstey XCO Points (R1)]:[Melrose XCO 2 Points (R5)]])</f>
        <v>2400</v>
      </c>
      <c r="AI19" s="139" cm="1">
        <f t="array" ref="AI19">9-SUM(IF(AH19&gt;$AH$18:$AH$27,1/COUNTIF($AH$18:$AH$27,$AH$18:$AH$27)))</f>
        <v>2</v>
      </c>
    </row>
    <row r="20" spans="1:35" ht="16" x14ac:dyDescent="0.2">
      <c r="A20" s="152" t="s">
        <v>468</v>
      </c>
      <c r="B20" s="44" t="str">
        <f>_xlfn.IFNA(INDEX('R1 Anstey XCO'!$O$3:$O$143,MATCH(Men[[#This Row],[Rider]],'R1 Anstey XCO'!$E$3:$E$143,0)),"")</f>
        <v/>
      </c>
      <c r="C20" s="44">
        <f>_xlfn.IFNA(INDEX('R2 Eagle XCO'!$P$3:$P$145,MATCH(Men[[#This Row],[Rider]],'R2 Eagle XCO'!$E$3:$E$145,0)),"")</f>
        <v>500</v>
      </c>
      <c r="D20" s="86">
        <f>_xlfn.IFNA(INDEX('R3 Kinchina XCO'!$P$3:$P$145,MATCH(Men[[#This Row],[Rider]],'R3 Kinchina XCO'!$E$3:$E$145,0)),"")</f>
        <v>500</v>
      </c>
      <c r="E20" s="86">
        <f>_xlfn.IFNA(INDEX('R4 Willowie XCO'!$P$3:$P$113,MATCH(Men[[#This Row],[Rider]],'R4 Willowie XCO'!$E$3:$E$113,0)),"")</f>
        <v>500</v>
      </c>
      <c r="F20" s="44">
        <f>_xlfn.IFNA(INDEX('R5 Willowie XCO'!$P$3:$P$86,MATCH(Men[[#This Row],[Rider]],'R5 Willowie XCO'!$E$3:$E$86,0)),"")</f>
        <v>500</v>
      </c>
      <c r="G20" s="45">
        <f t="shared" si="0"/>
        <v>2000</v>
      </c>
      <c r="H20" s="143" cm="1">
        <f t="array" ref="H20">116-SUM(IF(G20&gt;$G$18:$G$166,1/COUNTIF($G$18:$G$166,$G$18:$G$166)))</f>
        <v>3.0000000000000853</v>
      </c>
      <c r="I20" s="48"/>
      <c r="J20" s="146" t="s">
        <v>384</v>
      </c>
      <c r="K20" s="44">
        <f>_xlfn.IFNA(INDEX('R1 Anstey XCO'!$O$3:$O$143,MATCH(Women[[#This Row],[Rider]],'R1 Anstey XCO'!$E$3:$E$143,0)),"")</f>
        <v>500</v>
      </c>
      <c r="L20" s="44" t="str">
        <f>_xlfn.IFNA(INDEX('R2 Eagle XCO'!$P$3:$P$145,MATCH(Women[[#This Row],[Rider]],'R2 Eagle XCO'!$E$3:$E$145,0)),"")</f>
        <v/>
      </c>
      <c r="M20" s="44" t="str">
        <f>_xlfn.IFNA(INDEX('R3 Kinchina XCO'!$P$3:$P$145,MATCH(Women[[#This Row],[Rider]],'R3 Kinchina XCO'!$E$3:$E$145,0)),"")</f>
        <v/>
      </c>
      <c r="N20" s="44">
        <f>_xlfn.IFNA(INDEX('R4 Willowie XCO'!$P$3:$P$113,MATCH(Women[[#This Row],[Rider]],'R4 Willowie XCO'!$E$3:$E$113,0)),"")</f>
        <v>450</v>
      </c>
      <c r="O20" s="44">
        <f>_xlfn.IFNA(INDEX('R5 Willowie XCO'!$P$3:$P$86,MATCH(Women[[#This Row],[Rider]],'R5 Willowie XCO'!$E$3:$E$86,0)),"")</f>
        <v>500</v>
      </c>
      <c r="P20" s="45">
        <f>SUM(Women[[#This Row],[Anstey XCO Points (R1)]:[Melrose XCO 2 Points (R5)]])</f>
        <v>1450</v>
      </c>
      <c r="Q20" s="143" cm="1">
        <f t="array" ref="Q20">28-SUM(IF(P20&gt;$P$18:$P$49,1/COUNTIF($P$18:$P$49,$P$18:$P$49)))</f>
        <v>3</v>
      </c>
      <c r="R20" s="48"/>
      <c r="S20" s="152" t="s">
        <v>408</v>
      </c>
      <c r="T20" s="44">
        <f>_xlfn.IFNA(INDEX('R1 Anstey XCO'!$O$3:$O$143,MATCH(Junior[[#This Row],[Rider]],'R1 Anstey XCO'!$E$3:$E$143,0)),"")</f>
        <v>500</v>
      </c>
      <c r="U20" s="44">
        <f>_xlfn.IFNA(INDEX('R2 Eagle XCO'!$P$3:$P$145,MATCH(Junior[[#This Row],[Rider]],'R2 Eagle XCO'!$E$3:$E$145,0)),"")</f>
        <v>420</v>
      </c>
      <c r="V20" s="44">
        <f>_xlfn.IFNA(INDEX('R3 Kinchina XCO'!$P$3:$P$145,MATCH(Junior[[#This Row],[Rider]],'R3 Kinchina XCO'!$E$3:$E$145,0)),"")</f>
        <v>450</v>
      </c>
      <c r="W20" s="44">
        <f>_xlfn.IFNA(INDEX('R4 Willowie XCO'!$P$3:$P$113,MATCH(Junior[[#This Row],[Rider]],'R4 Willowie XCO'!$E$3:$E$113,0)),"")</f>
        <v>500</v>
      </c>
      <c r="X20" s="44">
        <f>_xlfn.IFNA(INDEX('R5 Willowie XCO'!$P$3:$P$86,MATCH(Junior[[#This Row],[Rider]],'R5 Willowie XCO'!$E$3:$E$86,0)),"")</f>
        <v>500</v>
      </c>
      <c r="Y20" s="45">
        <f>SUM(Junior[[#This Row],[Anstey XCO Points (R1)]:[Melrose XCO 2 Points (R5)]])</f>
        <v>2370</v>
      </c>
      <c r="Z20" s="143" cm="1">
        <f t="array" ref="Z20">46-SUM(IF(Y20&gt;$Y$18:$Y$71,1/COUNTIF($Y$18:$Y$71,$Y$18:$Y$71)))</f>
        <v>3</v>
      </c>
      <c r="AA20" s="48"/>
      <c r="AB20" s="152" t="s">
        <v>92</v>
      </c>
      <c r="AC20" s="44">
        <f>_xlfn.IFNA(INDEX('R1 Anstey XCO'!$O$3:$O$143,MATCH(Junior7[[#This Row],[Rider]],'R1 Anstey XCO'!$E$3:$E$143,0)),"")</f>
        <v>500</v>
      </c>
      <c r="AD20" s="44">
        <f>_xlfn.IFNA(INDEX('R2 Eagle XCO'!$P$3:$P$145,MATCH(Junior7[[#This Row],[Rider]],'R2 Eagle XCO'!$E$3:$E$145,0)),"")</f>
        <v>500</v>
      </c>
      <c r="AE20" s="44">
        <f>_xlfn.IFNA(INDEX('R3 Kinchina XCO'!$P$3:$P$145,MATCH(Junior7[[#This Row],[Rider]],'R3 Kinchina XCO'!$E$3:$E$145,0)),"")</f>
        <v>500</v>
      </c>
      <c r="AF20" s="44">
        <f>_xlfn.IFNA(INDEX('R4 Willowie XCO'!$P$3:$P$113,MATCH(Junior7[[#This Row],[Rider]],'R4 Willowie XCO'!$E$3:$E$113,0)),"")</f>
        <v>500</v>
      </c>
      <c r="AG20" s="44" t="str">
        <f>_xlfn.IFNA(INDEX('R5 Willowie XCO'!$P$3:$P$86,MATCH(Junior7[[#This Row],[Rider]],'R5 Willowie XCO'!$E$3:$E$86,0)),"")</f>
        <v/>
      </c>
      <c r="AH20" s="45">
        <f>SUM(Junior7[[#This Row],[Anstey XCO Points (R1)]:[Melrose XCO 2 Points (R5)]])</f>
        <v>2000</v>
      </c>
      <c r="AI20" s="143" cm="1">
        <f t="array" ref="AI20">9-SUM(IF(AH20&gt;$AH$18:$AH$27,1/COUNTIF($AH$18:$AH$27,$AH$18:$AH$27)))</f>
        <v>3</v>
      </c>
    </row>
    <row r="21" spans="1:35" ht="16" x14ac:dyDescent="0.2">
      <c r="A21" s="152" t="s">
        <v>42</v>
      </c>
      <c r="B21" s="44">
        <f>_xlfn.IFNA(INDEX('R1 Anstey XCO'!$O$3:$O$143,MATCH(Men[[#This Row],[Rider]],'R1 Anstey XCO'!$E$3:$E$143,0)),"")</f>
        <v>400</v>
      </c>
      <c r="C21" s="44">
        <f>_xlfn.IFNA(INDEX('R2 Eagle XCO'!$P$3:$P$145,MATCH(Men[[#This Row],[Rider]],'R2 Eagle XCO'!$E$3:$E$145,0)),"")</f>
        <v>300</v>
      </c>
      <c r="D21" s="86">
        <f>_xlfn.IFNA(INDEX('R3 Kinchina XCO'!$P$3:$P$145,MATCH(Men[[#This Row],[Rider]],'R3 Kinchina XCO'!$E$3:$E$145,0)),"")</f>
        <v>310</v>
      </c>
      <c r="E21" s="86">
        <f>_xlfn.IFNA(INDEX('R4 Willowie XCO'!$P$3:$P$113,MATCH(Men[[#This Row],[Rider]],'R4 Willowie XCO'!$E$3:$E$113,0)),"")</f>
        <v>360</v>
      </c>
      <c r="F21" s="44">
        <f>_xlfn.IFNA(INDEX('R5 Willowie XCO'!$P$3:$P$86,MATCH(Men[[#This Row],[Rider]],'R5 Willowie XCO'!$E$3:$E$86,0)),"")</f>
        <v>360</v>
      </c>
      <c r="G21" s="45">
        <f t="shared" si="0"/>
        <v>1730</v>
      </c>
      <c r="H21" s="46" cm="1">
        <f t="array" ref="H21">116-SUM(IF(G21&gt;$G$18:$G$166,1/COUNTIF($G$18:$G$166,$G$18:$G$166)))</f>
        <v>4.0000000000000853</v>
      </c>
      <c r="I21" s="48"/>
      <c r="J21" s="146" t="s">
        <v>385</v>
      </c>
      <c r="K21" s="44">
        <f>_xlfn.IFNA(INDEX('R1 Anstey XCO'!$O$3:$O$143,MATCH(Women[[#This Row],[Rider]],'R1 Anstey XCO'!$E$3:$E$143,0)),"")</f>
        <v>450</v>
      </c>
      <c r="L21" s="44">
        <f>_xlfn.IFNA(INDEX('R2 Eagle XCO'!$P$3:$P$145,MATCH(Women[[#This Row],[Rider]],'R2 Eagle XCO'!$E$3:$E$145,0)),"")</f>
        <v>420</v>
      </c>
      <c r="M21" s="44">
        <f>_xlfn.IFNA(INDEX('R3 Kinchina XCO'!$P$3:$P$145,MATCH(Women[[#This Row],[Rider]],'R3 Kinchina XCO'!$E$3:$E$145,0)),"")</f>
        <v>450</v>
      </c>
      <c r="N21" s="44" t="str">
        <f>_xlfn.IFNA(INDEX('R4 Willowie XCO'!$P$3:$P$113,MATCH(Women[[#This Row],[Rider]],'R4 Willowie XCO'!$E$3:$E$113,0)),"")</f>
        <v/>
      </c>
      <c r="O21" s="44" t="str">
        <f>_xlfn.IFNA(INDEX('R5 Willowie XCO'!$P$3:$P$86,MATCH(Women[[#This Row],[Rider]],'R5 Willowie XCO'!$E$3:$E$86,0)),"")</f>
        <v/>
      </c>
      <c r="P21" s="45">
        <f>SUM(Women[[#This Row],[Anstey XCO Points (R1)]:[Melrose XCO 2 Points (R5)]])</f>
        <v>1320</v>
      </c>
      <c r="Q21" s="46" cm="1">
        <f t="array" ref="Q21">28-SUM(IF(P21&gt;$P$18:$P$49,1/COUNTIF($P$18:$P$49,$P$18:$P$49)))</f>
        <v>4</v>
      </c>
      <c r="R21" s="48"/>
      <c r="S21" s="152" t="s">
        <v>34</v>
      </c>
      <c r="T21" s="44">
        <f>_xlfn.IFNA(INDEX('R1 Anstey XCO'!$O$3:$O$143,MATCH(Junior[[#This Row],[Rider]],'R1 Anstey XCO'!$E$3:$E$143,0)),"")</f>
        <v>450</v>
      </c>
      <c r="U21" s="44">
        <f>_xlfn.IFNA(INDEX('R2 Eagle XCO'!$P$3:$P$145,MATCH(Junior[[#This Row],[Rider]],'R2 Eagle XCO'!$E$3:$E$145,0)),"")</f>
        <v>450</v>
      </c>
      <c r="V21" s="44">
        <f>_xlfn.IFNA(INDEX('R3 Kinchina XCO'!$P$3:$P$145,MATCH(Junior[[#This Row],[Rider]],'R3 Kinchina XCO'!$E$3:$E$145,0)),"")</f>
        <v>450</v>
      </c>
      <c r="W21" s="44">
        <f>_xlfn.IFNA(INDEX('R4 Willowie XCO'!$P$3:$P$113,MATCH(Junior[[#This Row],[Rider]],'R4 Willowie XCO'!$E$3:$E$113,0)),"")</f>
        <v>450</v>
      </c>
      <c r="X21" s="44">
        <f>_xlfn.IFNA(INDEX('R5 Willowie XCO'!$P$3:$P$86,MATCH(Junior[[#This Row],[Rider]],'R5 Willowie XCO'!$E$3:$E$86,0)),"")</f>
        <v>450</v>
      </c>
      <c r="Y21" s="45">
        <f>SUM(Junior[[#This Row],[Anstey XCO Points (R1)]:[Melrose XCO 2 Points (R5)]])</f>
        <v>2250</v>
      </c>
      <c r="Z21" s="46" cm="1">
        <f t="array" ref="Z21">46-SUM(IF(Y21&gt;$Y$18:$Y$71,1/COUNTIF($Y$18:$Y$71,$Y$18:$Y$71)))</f>
        <v>4</v>
      </c>
      <c r="AA21" s="48"/>
      <c r="AB21" s="152" t="s">
        <v>93</v>
      </c>
      <c r="AC21" s="44">
        <f>_xlfn.IFNA(INDEX('R1 Anstey XCO'!$O$3:$O$143,MATCH(Junior7[[#This Row],[Rider]],'R1 Anstey XCO'!$E$3:$E$143,0)),"")</f>
        <v>450</v>
      </c>
      <c r="AD21" s="44">
        <f>_xlfn.IFNA(INDEX('R2 Eagle XCO'!$P$3:$P$145,MATCH(Junior7[[#This Row],[Rider]],'R2 Eagle XCO'!$E$3:$E$145,0)),"")</f>
        <v>500</v>
      </c>
      <c r="AE21" s="44" t="str">
        <f>_xlfn.IFNA(INDEX('R3 Kinchina XCO'!$P$3:$P$145,MATCH(Junior7[[#This Row],[Rider]],'R3 Kinchina XCO'!$E$3:$E$145,0)),"")</f>
        <v/>
      </c>
      <c r="AF21" s="44">
        <f>_xlfn.IFNA(INDEX('R4 Willowie XCO'!$P$3:$P$113,MATCH(Junior7[[#This Row],[Rider]],'R4 Willowie XCO'!$E$3:$E$113,0)),"")</f>
        <v>500</v>
      </c>
      <c r="AG21" s="44" t="str">
        <f>_xlfn.IFNA(INDEX('R5 Willowie XCO'!$P$3:$P$86,MATCH(Junior7[[#This Row],[Rider]],'R5 Willowie XCO'!$E$3:$E$86,0)),"")</f>
        <v/>
      </c>
      <c r="AH21" s="45">
        <f>SUM(Junior7[[#This Row],[Anstey XCO Points (R1)]:[Melrose XCO 2 Points (R5)]])</f>
        <v>1450</v>
      </c>
      <c r="AI21" s="46" cm="1">
        <f t="array" ref="AI21">9-SUM(IF(AH21&gt;$AH$18:$AH$27,1/COUNTIF($AH$18:$AH$27,$AH$18:$AH$27)))</f>
        <v>4</v>
      </c>
    </row>
    <row r="22" spans="1:35" ht="16" x14ac:dyDescent="0.2">
      <c r="A22" s="152" t="s">
        <v>430</v>
      </c>
      <c r="B22" s="44">
        <f>_xlfn.IFNA(INDEX('R1 Anstey XCO'!$O$3:$O$143,MATCH(Men[[#This Row],[Rider]],'R1 Anstey XCO'!$E$3:$E$143,0)),"")</f>
        <v>280</v>
      </c>
      <c r="C22" s="44">
        <f>_xlfn.IFNA(INDEX('R2 Eagle XCO'!$P$3:$P$145,MATCH(Men[[#This Row],[Rider]],'R2 Eagle XCO'!$E$3:$E$145,0)),"")</f>
        <v>304</v>
      </c>
      <c r="D22" s="86">
        <f>_xlfn.IFNA(INDEX('R3 Kinchina XCO'!$P$3:$P$145,MATCH(Men[[#This Row],[Rider]],'R3 Kinchina XCO'!$E$3:$E$145,0)),"")</f>
        <v>320</v>
      </c>
      <c r="E22" s="86">
        <f>_xlfn.IFNA(INDEX('R4 Willowie XCO'!$P$3:$P$113,MATCH(Men[[#This Row],[Rider]],'R4 Willowie XCO'!$E$3:$E$113,0)),"")</f>
        <v>304</v>
      </c>
      <c r="F22" s="44">
        <f>_xlfn.IFNA(INDEX('R5 Willowie XCO'!$P$3:$P$86,MATCH(Men[[#This Row],[Rider]],'R5 Willowie XCO'!$E$3:$E$86,0)),"")</f>
        <v>336</v>
      </c>
      <c r="G22" s="45">
        <f t="shared" si="0"/>
        <v>1544</v>
      </c>
      <c r="H22" s="46" cm="1">
        <f t="array" ref="H22">116-SUM(IF(G22&gt;$G$18:$G$166,1/COUNTIF($G$18:$G$166,$G$18:$G$166)))</f>
        <v>5.0000000000000853</v>
      </c>
      <c r="I22" s="48"/>
      <c r="J22" s="146" t="s">
        <v>450</v>
      </c>
      <c r="K22" s="44" t="str">
        <f>_xlfn.IFNA(INDEX('R1 Anstey XCO'!$O$3:$O$143,MATCH(Women[[#This Row],[Rider]],'R1 Anstey XCO'!$E$3:$E$143,0)),"")</f>
        <v/>
      </c>
      <c r="L22" s="44">
        <f>_xlfn.IFNA(INDEX('R2 Eagle XCO'!$P$3:$P$145,MATCH(Women[[#This Row],[Rider]],'R2 Eagle XCO'!$E$3:$E$145,0)),"")</f>
        <v>294</v>
      </c>
      <c r="M22" s="44">
        <f>_xlfn.IFNA(INDEX('R3 Kinchina XCO'!$P$3:$P$145,MATCH(Women[[#This Row],[Rider]],'R3 Kinchina XCO'!$E$3:$E$145,0)),"")</f>
        <v>315</v>
      </c>
      <c r="N22" s="44">
        <f>_xlfn.IFNA(INDEX('R4 Willowie XCO'!$P$3:$P$113,MATCH(Women[[#This Row],[Rider]],'R4 Willowie XCO'!$E$3:$E$113,0)),"")</f>
        <v>350</v>
      </c>
      <c r="O22" s="44">
        <f>_xlfn.IFNA(INDEX('R5 Willowie XCO'!$P$3:$P$86,MATCH(Women[[#This Row],[Rider]],'R5 Willowie XCO'!$E$3:$E$86,0)),"")</f>
        <v>350</v>
      </c>
      <c r="P22" s="45">
        <f>SUM(Women[[#This Row],[Anstey XCO Points (R1)]:[Melrose XCO 2 Points (R5)]])</f>
        <v>1309</v>
      </c>
      <c r="Q22" s="46" cm="1">
        <f t="array" ref="Q22">28-SUM(IF(P22&gt;$P$18:$P$49,1/COUNTIF($P$18:$P$49,$P$18:$P$49)))</f>
        <v>5</v>
      </c>
      <c r="R22" s="48"/>
      <c r="S22" s="152" t="s">
        <v>98</v>
      </c>
      <c r="T22" s="44">
        <f>_xlfn.IFNA(INDEX('R1 Anstey XCO'!$O$3:$O$143,MATCH(Junior[[#This Row],[Rider]],'R1 Anstey XCO'!$E$3:$E$143,0)),"")</f>
        <v>500</v>
      </c>
      <c r="U22" s="44">
        <f>_xlfn.IFNA(INDEX('R2 Eagle XCO'!$P$3:$P$145,MATCH(Junior[[#This Row],[Rider]],'R2 Eagle XCO'!$E$3:$E$145,0)),"")</f>
        <v>450</v>
      </c>
      <c r="V22" s="44">
        <f>_xlfn.IFNA(INDEX('R3 Kinchina XCO'!$P$3:$P$145,MATCH(Junior[[#This Row],[Rider]],'R3 Kinchina XCO'!$E$3:$E$145,0)),"")</f>
        <v>500</v>
      </c>
      <c r="W22" s="44">
        <f>_xlfn.IFNA(INDEX('R4 Willowie XCO'!$P$3:$P$113,MATCH(Junior[[#This Row],[Rider]],'R4 Willowie XCO'!$E$3:$E$113,0)),"")</f>
        <v>390</v>
      </c>
      <c r="X22" s="44">
        <f>_xlfn.IFNA(INDEX('R5 Willowie XCO'!$P$3:$P$86,MATCH(Junior[[#This Row],[Rider]],'R5 Willowie XCO'!$E$3:$E$86,0)),"")</f>
        <v>400</v>
      </c>
      <c r="Y22" s="45">
        <f>SUM(Junior[[#This Row],[Anstey XCO Points (R1)]:[Melrose XCO 2 Points (R5)]])</f>
        <v>2240</v>
      </c>
      <c r="Z22" s="46" cm="1">
        <f t="array" ref="Z22">46-SUM(IF(Y22&gt;$Y$18:$Y$71,1/COUNTIF($Y$18:$Y$71,$Y$18:$Y$71)))</f>
        <v>5</v>
      </c>
      <c r="AA22" s="48"/>
      <c r="AB22" s="152" t="s">
        <v>802</v>
      </c>
      <c r="AC22" s="44" t="str">
        <f>_xlfn.IFNA(INDEX('R1 Anstey XCO'!$O$3:$O$143,MATCH(Junior7[[#This Row],[Rider]],'R1 Anstey XCO'!$E$3:$E$143,0)),"")</f>
        <v/>
      </c>
      <c r="AD22" s="44" t="str">
        <f>_xlfn.IFNA(INDEX('R2 Eagle XCO'!$P$3:$P$145,MATCH(Junior7[[#This Row],[Rider]],'R2 Eagle XCO'!$E$3:$E$145,0)),"")</f>
        <v/>
      </c>
      <c r="AE22" s="44" t="str">
        <f>_xlfn.IFNA(INDEX('R3 Kinchina XCO'!$P$3:$P$145,MATCH(Junior7[[#This Row],[Rider]],'R3 Kinchina XCO'!$E$3:$E$145,0)),"")</f>
        <v/>
      </c>
      <c r="AF22" s="44">
        <f>_xlfn.IFNA(INDEX('R4 Willowie XCO'!$P$3:$P$113,MATCH(Junior7[[#This Row],[Rider]],'R4 Willowie XCO'!$E$3:$E$113,0)),"")</f>
        <v>500</v>
      </c>
      <c r="AG22" s="44">
        <f>_xlfn.IFNA(INDEX('R5 Willowie XCO'!$P$3:$P$86,MATCH(Junior7[[#This Row],[Rider]],'R5 Willowie XCO'!$E$3:$E$86,0)),"")</f>
        <v>500</v>
      </c>
      <c r="AH22" s="45">
        <f>SUM(Junior7[[#This Row],[Anstey XCO Points (R1)]:[Melrose XCO 2 Points (R5)]])</f>
        <v>1000</v>
      </c>
      <c r="AI22" s="46" cm="1">
        <f t="array" ref="AI22">9-SUM(IF(AH22&gt;$AH$18:$AH$27,1/COUNTIF($AH$18:$AH$27,$AH$18:$AH$27)))</f>
        <v>5</v>
      </c>
    </row>
    <row r="23" spans="1:35" ht="16" x14ac:dyDescent="0.2">
      <c r="A23" s="152" t="s">
        <v>423</v>
      </c>
      <c r="B23" s="44">
        <f>_xlfn.IFNA(INDEX('R1 Anstey XCO'!$O$3:$O$143,MATCH(Men[[#This Row],[Rider]],'R1 Anstey XCO'!$E$3:$E$143,0)),"")</f>
        <v>290</v>
      </c>
      <c r="C23" s="44">
        <f>_xlfn.IFNA(INDEX('R2 Eagle XCO'!$P$3:$P$145,MATCH(Men[[#This Row],[Rider]],'R2 Eagle XCO'!$E$3:$E$145,0)),"")</f>
        <v>270</v>
      </c>
      <c r="D23" s="86">
        <f>_xlfn.IFNA(INDEX('R3 Kinchina XCO'!$P$3:$P$145,MATCH(Men[[#This Row],[Rider]],'R3 Kinchina XCO'!$E$3:$E$145,0)),"")</f>
        <v>270</v>
      </c>
      <c r="E23" s="86">
        <f>_xlfn.IFNA(INDEX('R4 Willowie XCO'!$P$3:$P$113,MATCH(Men[[#This Row],[Rider]],'R4 Willowie XCO'!$E$3:$E$113,0)),"")</f>
        <v>340</v>
      </c>
      <c r="F23" s="44">
        <f>_xlfn.IFNA(INDEX('R5 Willowie XCO'!$P$3:$P$86,MATCH(Men[[#This Row],[Rider]],'R5 Willowie XCO'!$E$3:$E$86,0)),"")</f>
        <v>350</v>
      </c>
      <c r="G23" s="45">
        <f t="shared" si="0"/>
        <v>1520</v>
      </c>
      <c r="H23" s="46" cm="1">
        <f t="array" ref="H23">116-SUM(IF(G23&gt;$G$18:$G$166,1/COUNTIF($G$18:$G$166,$G$18:$G$166)))</f>
        <v>6.0000000000000853</v>
      </c>
      <c r="I23" s="48"/>
      <c r="J23" s="146" t="s">
        <v>601</v>
      </c>
      <c r="K23" s="44" t="str">
        <f>_xlfn.IFNA(INDEX('R1 Anstey XCO'!$O$3:$O$143,MATCH(Women[[#This Row],[Rider]],'R1 Anstey XCO'!$E$3:$E$143,0)),"")</f>
        <v/>
      </c>
      <c r="L23" s="44" t="str">
        <f>_xlfn.IFNA(INDEX('R2 Eagle XCO'!$P$3:$P$145,MATCH(Women[[#This Row],[Rider]],'R2 Eagle XCO'!$E$3:$E$145,0)),"")</f>
        <v/>
      </c>
      <c r="M23" s="44">
        <f>_xlfn.IFNA(INDEX('R3 Kinchina XCO'!$P$3:$P$145,MATCH(Women[[#This Row],[Rider]],'R3 Kinchina XCO'!$E$3:$E$145,0)),"")</f>
        <v>400</v>
      </c>
      <c r="N23" s="44">
        <f>_xlfn.IFNA(INDEX('R4 Willowie XCO'!$P$3:$P$113,MATCH(Women[[#This Row],[Rider]],'R4 Willowie XCO'!$E$3:$E$113,0)),"")</f>
        <v>420</v>
      </c>
      <c r="O23" s="44">
        <f>_xlfn.IFNA(INDEX('R5 Willowie XCO'!$P$3:$P$86,MATCH(Women[[#This Row],[Rider]],'R5 Willowie XCO'!$E$3:$E$86,0)),"")</f>
        <v>450</v>
      </c>
      <c r="P23" s="45">
        <f>SUM(Women[[#This Row],[Anstey XCO Points (R1)]:[Melrose XCO 2 Points (R5)]])</f>
        <v>1270</v>
      </c>
      <c r="Q23" s="46" cm="1">
        <f t="array" ref="Q23">28-SUM(IF(P23&gt;$P$18:$P$49,1/COUNTIF($P$18:$P$49,$P$18:$P$49)))</f>
        <v>6</v>
      </c>
      <c r="R23" s="48"/>
      <c r="S23" s="152" t="s">
        <v>398</v>
      </c>
      <c r="T23" s="44">
        <f>_xlfn.IFNA(INDEX('R1 Anstey XCO'!$O$3:$O$143,MATCH(Junior[[#This Row],[Rider]],'R1 Anstey XCO'!$E$3:$E$143,0)),"")</f>
        <v>420</v>
      </c>
      <c r="U23" s="44">
        <f>_xlfn.IFNA(INDEX('R2 Eagle XCO'!$P$3:$P$145,MATCH(Junior[[#This Row],[Rider]],'R2 Eagle XCO'!$E$3:$E$145,0)),"")</f>
        <v>380</v>
      </c>
      <c r="V23" s="44">
        <f>_xlfn.IFNA(INDEX('R3 Kinchina XCO'!$P$3:$P$145,MATCH(Junior[[#This Row],[Rider]],'R3 Kinchina XCO'!$E$3:$E$145,0)),"")</f>
        <v>450</v>
      </c>
      <c r="W23" s="44">
        <f>_xlfn.IFNA(INDEX('R4 Willowie XCO'!$P$3:$P$113,MATCH(Junior[[#This Row],[Rider]],'R4 Willowie XCO'!$E$3:$E$113,0)),"")</f>
        <v>420</v>
      </c>
      <c r="X23" s="44">
        <f>_xlfn.IFNA(INDEX('R5 Willowie XCO'!$P$3:$P$86,MATCH(Junior[[#This Row],[Rider]],'R5 Willowie XCO'!$E$3:$E$86,0)),"")</f>
        <v>500</v>
      </c>
      <c r="Y23" s="45">
        <f>SUM(Junior[[#This Row],[Anstey XCO Points (R1)]:[Melrose XCO 2 Points (R5)]])</f>
        <v>2170</v>
      </c>
      <c r="Z23" s="46" cm="1">
        <f t="array" ref="Z23">46-SUM(IF(Y23&gt;$Y$18:$Y$71,1/COUNTIF($Y$18:$Y$71,$Y$18:$Y$71)))</f>
        <v>6</v>
      </c>
      <c r="AA23" s="48"/>
      <c r="AB23" s="152" t="s">
        <v>806</v>
      </c>
      <c r="AC23" s="44" t="str">
        <f>_xlfn.IFNA(INDEX('R1 Anstey XCO'!$O$3:$O$143,MATCH(Junior7[[#This Row],[Rider]],'R1 Anstey XCO'!$E$3:$E$143,0)),"")</f>
        <v/>
      </c>
      <c r="AD23" s="44" t="str">
        <f>_xlfn.IFNA(INDEX('R2 Eagle XCO'!$P$3:$P$145,MATCH(Junior7[[#This Row],[Rider]],'R2 Eagle XCO'!$E$3:$E$145,0)),"")</f>
        <v/>
      </c>
      <c r="AE23" s="44" t="str">
        <f>_xlfn.IFNA(INDEX('R3 Kinchina XCO'!$P$3:$P$145,MATCH(Junior7[[#This Row],[Rider]],'R3 Kinchina XCO'!$E$3:$E$145,0)),"")</f>
        <v/>
      </c>
      <c r="AF23" s="44">
        <f>_xlfn.IFNA(INDEX('R4 Willowie XCO'!$P$3:$P$113,MATCH(Junior7[[#This Row],[Rider]],'R4 Willowie XCO'!$E$3:$E$113,0)),"")</f>
        <v>420</v>
      </c>
      <c r="AG23" s="44">
        <f>_xlfn.IFNA(INDEX('R5 Willowie XCO'!$P$3:$P$86,MATCH(Junior7[[#This Row],[Rider]],'R5 Willowie XCO'!$E$3:$E$86,0)),"")</f>
        <v>450</v>
      </c>
      <c r="AH23" s="45">
        <f>SUM(Junior7[[#This Row],[Anstey XCO Points (R1)]:[Melrose XCO 2 Points (R5)]])</f>
        <v>870</v>
      </c>
      <c r="AI23" s="46" cm="1">
        <f t="array" ref="AI23">9-SUM(IF(AH23&gt;$AH$18:$AH$27,1/COUNTIF($AH$18:$AH$27,$AH$18:$AH$27)))</f>
        <v>6</v>
      </c>
    </row>
    <row r="24" spans="1:35" ht="16" x14ac:dyDescent="0.2">
      <c r="A24" s="152" t="s">
        <v>87</v>
      </c>
      <c r="B24" s="44">
        <f>_xlfn.IFNA(INDEX('R1 Anstey XCO'!$O$3:$O$143,MATCH(Men[[#This Row],[Rider]],'R1 Anstey XCO'!$E$3:$E$143,0)),"")</f>
        <v>251.99999999999997</v>
      </c>
      <c r="C24" s="44">
        <f>_xlfn.IFNA(INDEX('R2 Eagle XCO'!$P$3:$P$145,MATCH(Men[[#This Row],[Rider]],'R2 Eagle XCO'!$E$3:$E$145,0)),"")</f>
        <v>350</v>
      </c>
      <c r="D24" s="86">
        <f>_xlfn.IFNA(INDEX('R3 Kinchina XCO'!$P$3:$P$145,MATCH(Men[[#This Row],[Rider]],'R3 Kinchina XCO'!$E$3:$E$145,0)),"")</f>
        <v>256</v>
      </c>
      <c r="E24" s="86">
        <f>_xlfn.IFNA(INDEX('R4 Willowie XCO'!$P$3:$P$113,MATCH(Men[[#This Row],[Rider]],'R4 Willowie XCO'!$E$3:$E$113,0)),"")</f>
        <v>264</v>
      </c>
      <c r="F24" s="44">
        <f>_xlfn.IFNA(INDEX('R5 Willowie XCO'!$P$3:$P$86,MATCH(Men[[#This Row],[Rider]],'R5 Willowie XCO'!$E$3:$E$86,0)),"")</f>
        <v>296</v>
      </c>
      <c r="G24" s="45">
        <f t="shared" si="0"/>
        <v>1418</v>
      </c>
      <c r="H24" s="46" cm="1">
        <f t="array" ref="H24">116-SUM(IF(G24&gt;$G$18:$G$166,1/COUNTIF($G$18:$G$166,$G$18:$G$166)))</f>
        <v>7.0000000000000853</v>
      </c>
      <c r="I24" s="48"/>
      <c r="J24" s="146" t="s">
        <v>388</v>
      </c>
      <c r="K24" s="44">
        <f>_xlfn.IFNA(INDEX('R1 Anstey XCO'!$O$3:$O$143,MATCH(Women[[#This Row],[Rider]],'R1 Anstey XCO'!$E$3:$E$143,0)),"")</f>
        <v>360</v>
      </c>
      <c r="L24" s="44">
        <f>_xlfn.IFNA(INDEX('R2 Eagle XCO'!$P$3:$P$145,MATCH(Women[[#This Row],[Rider]],'R2 Eagle XCO'!$E$3:$E$145,0)),"")</f>
        <v>400</v>
      </c>
      <c r="M24" s="44">
        <f>_xlfn.IFNA(INDEX('R3 Kinchina XCO'!$P$3:$P$145,MATCH(Women[[#This Row],[Rider]],'R3 Kinchina XCO'!$E$3:$E$145,0)),"")</f>
        <v>400</v>
      </c>
      <c r="N24" s="44" t="str">
        <f>_xlfn.IFNA(INDEX('R4 Willowie XCO'!$P$3:$P$113,MATCH(Women[[#This Row],[Rider]],'R4 Willowie XCO'!$E$3:$E$113,0)),"")</f>
        <v/>
      </c>
      <c r="O24" s="44" t="str">
        <f>_xlfn.IFNA(INDEX('R5 Willowie XCO'!$P$3:$P$86,MATCH(Women[[#This Row],[Rider]],'R5 Willowie XCO'!$E$3:$E$86,0)),"")</f>
        <v/>
      </c>
      <c r="P24" s="45">
        <f>SUM(Women[[#This Row],[Anstey XCO Points (R1)]:[Melrose XCO 2 Points (R5)]])</f>
        <v>1160</v>
      </c>
      <c r="Q24" s="46" cm="1">
        <f t="array" ref="Q24">28-SUM(IF(P24&gt;$P$18:$P$49,1/COUNTIF($P$18:$P$49,$P$18:$P$49)))</f>
        <v>7</v>
      </c>
      <c r="R24" s="48"/>
      <c r="S24" s="152" t="s">
        <v>97</v>
      </c>
      <c r="T24" s="44">
        <f>_xlfn.IFNA(INDEX('R1 Anstey XCO'!$O$3:$O$143,MATCH(Junior[[#This Row],[Rider]],'R1 Anstey XCO'!$E$3:$E$143,0)),"")</f>
        <v>450</v>
      </c>
      <c r="U24" s="44">
        <f>_xlfn.IFNA(INDEX('R2 Eagle XCO'!$P$3:$P$145,MATCH(Junior[[#This Row],[Rider]],'R2 Eagle XCO'!$E$3:$E$145,0)),"")</f>
        <v>400</v>
      </c>
      <c r="V24" s="44">
        <f>_xlfn.IFNA(INDEX('R3 Kinchina XCO'!$P$3:$P$145,MATCH(Junior[[#This Row],[Rider]],'R3 Kinchina XCO'!$E$3:$E$145,0)),"")</f>
        <v>380</v>
      </c>
      <c r="W24" s="44">
        <f>_xlfn.IFNA(INDEX('R4 Willowie XCO'!$P$3:$P$113,MATCH(Junior[[#This Row],[Rider]],'R4 Willowie XCO'!$E$3:$E$113,0)),"")</f>
        <v>450</v>
      </c>
      <c r="X24" s="44">
        <f>_xlfn.IFNA(INDEX('R5 Willowie XCO'!$P$3:$P$86,MATCH(Junior[[#This Row],[Rider]],'R5 Willowie XCO'!$E$3:$E$86,0)),"")</f>
        <v>420</v>
      </c>
      <c r="Y24" s="45">
        <f>SUM(Junior[[#This Row],[Anstey XCO Points (R1)]:[Melrose XCO 2 Points (R5)]])</f>
        <v>2100</v>
      </c>
      <c r="Z24" s="46" cm="1">
        <f t="array" ref="Z24">46-SUM(IF(Y24&gt;$Y$18:$Y$71,1/COUNTIF($Y$18:$Y$71,$Y$18:$Y$71)))</f>
        <v>7</v>
      </c>
      <c r="AA24" s="48"/>
      <c r="AB24" s="152" t="s">
        <v>400</v>
      </c>
      <c r="AC24" s="44">
        <f>_xlfn.IFNA(INDEX('R1 Anstey XCO'!$O$3:$O$143,MATCH(Junior7[[#This Row],[Rider]],'R1 Anstey XCO'!$E$3:$E$143,0)),"")</f>
        <v>500</v>
      </c>
      <c r="AD24" s="44" t="str">
        <f>_xlfn.IFNA(INDEX('R2 Eagle XCO'!$P$3:$P$145,MATCH(Junior7[[#This Row],[Rider]],'R2 Eagle XCO'!$E$3:$E$145,0)),"")</f>
        <v/>
      </c>
      <c r="AE24" s="44" t="str">
        <f>_xlfn.IFNA(INDEX('R3 Kinchina XCO'!$P$3:$P$145,MATCH(Junior7[[#This Row],[Rider]],'R3 Kinchina XCO'!$E$3:$E$145,0)),"")</f>
        <v/>
      </c>
      <c r="AF24" s="44" t="str">
        <f>_xlfn.IFNA(INDEX('R4 Willowie XCO'!$P$3:$P$113,MATCH(Junior7[[#This Row],[Rider]],'R4 Willowie XCO'!$E$3:$E$113,0)),"")</f>
        <v/>
      </c>
      <c r="AG24" s="44" t="str">
        <f>_xlfn.IFNA(INDEX('R5 Willowie XCO'!$P$3:$P$86,MATCH(Junior7[[#This Row],[Rider]],'R5 Willowie XCO'!$E$3:$E$86,0)),"")</f>
        <v/>
      </c>
      <c r="AH24" s="45">
        <f>SUM(Junior7[[#This Row],[Anstey XCO Points (R1)]:[Melrose XCO 2 Points (R5)]])</f>
        <v>500</v>
      </c>
      <c r="AI24" s="46" cm="1">
        <f t="array" ref="AI24">9-SUM(IF(AH24&gt;$AH$18:$AH$27,1/COUNTIF($AH$18:$AH$27,$AH$18:$AH$27)))</f>
        <v>7</v>
      </c>
    </row>
    <row r="25" spans="1:35" ht="16" x14ac:dyDescent="0.2">
      <c r="A25" s="152" t="s">
        <v>77</v>
      </c>
      <c r="B25" s="44">
        <f>_xlfn.IFNA(INDEX('R1 Anstey XCO'!$O$3:$O$143,MATCH(Men[[#This Row],[Rider]],'R1 Anstey XCO'!$E$3:$E$143,0)),"")</f>
        <v>264</v>
      </c>
      <c r="C25" s="44">
        <f>_xlfn.IFNA(INDEX('R2 Eagle XCO'!$P$3:$P$145,MATCH(Men[[#This Row],[Rider]],'R2 Eagle XCO'!$E$3:$E$145,0)),"")</f>
        <v>248</v>
      </c>
      <c r="D25" s="86">
        <f>_xlfn.IFNA(INDEX('R3 Kinchina XCO'!$P$3:$P$145,MATCH(Men[[#This Row],[Rider]],'R3 Kinchina XCO'!$E$3:$E$145,0)),"")</f>
        <v>280</v>
      </c>
      <c r="E25" s="86">
        <f>_xlfn.IFNA(INDEX('R4 Willowie XCO'!$P$3:$P$113,MATCH(Men[[#This Row],[Rider]],'R4 Willowie XCO'!$E$3:$E$113,0)),"")</f>
        <v>296</v>
      </c>
      <c r="F25" s="44">
        <f>_xlfn.IFNA(INDEX('R5 Willowie XCO'!$P$3:$P$86,MATCH(Men[[#This Row],[Rider]],'R5 Willowie XCO'!$E$3:$E$86,0)),"")</f>
        <v>312</v>
      </c>
      <c r="G25" s="45">
        <f t="shared" si="0"/>
        <v>1400</v>
      </c>
      <c r="H25" s="46" cm="1">
        <f t="array" ref="H25">116-SUM(IF(G25&gt;$G$18:$G$166,1/COUNTIF($G$18:$G$166,$G$18:$G$166)))</f>
        <v>8.0000000000000853</v>
      </c>
      <c r="I25" s="48"/>
      <c r="J25" s="146" t="s">
        <v>387</v>
      </c>
      <c r="K25" s="44">
        <f>_xlfn.IFNA(INDEX('R1 Anstey XCO'!$O$3:$O$143,MATCH(Women[[#This Row],[Rider]],'R1 Anstey XCO'!$E$3:$E$143,0)),"")</f>
        <v>400</v>
      </c>
      <c r="L25" s="44">
        <f>_xlfn.IFNA(INDEX('R2 Eagle XCO'!$P$3:$P$145,MATCH(Women[[#This Row],[Rider]],'R2 Eagle XCO'!$E$3:$E$145,0)),"")</f>
        <v>360</v>
      </c>
      <c r="M25" s="44">
        <f>_xlfn.IFNA(INDEX('R3 Kinchina XCO'!$P$3:$P$145,MATCH(Women[[#This Row],[Rider]],'R3 Kinchina XCO'!$E$3:$E$145,0)),"")</f>
        <v>360</v>
      </c>
      <c r="N25" s="44" t="str">
        <f>_xlfn.IFNA(INDEX('R4 Willowie XCO'!$P$3:$P$113,MATCH(Women[[#This Row],[Rider]],'R4 Willowie XCO'!$E$3:$E$113,0)),"")</f>
        <v/>
      </c>
      <c r="O25" s="44" t="str">
        <f>_xlfn.IFNA(INDEX('R5 Willowie XCO'!$P$3:$P$86,MATCH(Women[[#This Row],[Rider]],'R5 Willowie XCO'!$E$3:$E$86,0)),"")</f>
        <v/>
      </c>
      <c r="P25" s="45">
        <f>SUM(Women[[#This Row],[Anstey XCO Points (R1)]:[Melrose XCO 2 Points (R5)]])</f>
        <v>1120</v>
      </c>
      <c r="Q25" s="46" cm="1">
        <f t="array" ref="Q25">28-SUM(IF(P25&gt;$P$18:$P$49,1/COUNTIF($P$18:$P$49,$P$18:$P$49)))</f>
        <v>8</v>
      </c>
      <c r="R25" s="48"/>
      <c r="S25" s="152" t="s">
        <v>411</v>
      </c>
      <c r="T25" s="44">
        <f>_xlfn.IFNA(INDEX('R1 Anstey XCO'!$O$3:$O$143,MATCH(Junior[[#This Row],[Rider]],'R1 Anstey XCO'!$E$3:$E$143,0)),"")</f>
        <v>400</v>
      </c>
      <c r="U25" s="44">
        <f>_xlfn.IFNA(INDEX('R2 Eagle XCO'!$P$3:$P$145,MATCH(Junior[[#This Row],[Rider]],'R2 Eagle XCO'!$E$3:$E$145,0)),"")</f>
        <v>420</v>
      </c>
      <c r="V25" s="44">
        <f>_xlfn.IFNA(INDEX('R3 Kinchina XCO'!$P$3:$P$145,MATCH(Junior[[#This Row],[Rider]],'R3 Kinchina XCO'!$E$3:$E$145,0)),"")</f>
        <v>420</v>
      </c>
      <c r="W25" s="44">
        <f>_xlfn.IFNA(INDEX('R4 Willowie XCO'!$P$3:$P$113,MATCH(Junior[[#This Row],[Rider]],'R4 Willowie XCO'!$E$3:$E$113,0)),"")</f>
        <v>420</v>
      </c>
      <c r="X25" s="44">
        <f>_xlfn.IFNA(INDEX('R5 Willowie XCO'!$P$3:$P$86,MATCH(Junior[[#This Row],[Rider]],'R5 Willowie XCO'!$E$3:$E$86,0)),"")</f>
        <v>420</v>
      </c>
      <c r="Y25" s="45">
        <f>SUM(Junior[[#This Row],[Anstey XCO Points (R1)]:[Melrose XCO 2 Points (R5)]])</f>
        <v>2080</v>
      </c>
      <c r="Z25" s="46" cm="1">
        <f t="array" ref="Z25">46-SUM(IF(Y25&gt;$Y$18:$Y$71,1/COUNTIF($Y$18:$Y$71,$Y$18:$Y$71)))</f>
        <v>8</v>
      </c>
      <c r="AA25" s="48"/>
      <c r="AB25" s="152" t="s">
        <v>611</v>
      </c>
      <c r="AC25" s="44" t="str">
        <f>_xlfn.IFNA(INDEX('R1 Anstey XCO'!$O$3:$O$143,MATCH(Junior7[[#This Row],[Rider]],'R1 Anstey XCO'!$E$3:$E$143,0)),"")</f>
        <v/>
      </c>
      <c r="AD25" s="44" t="str">
        <f>_xlfn.IFNA(INDEX('R2 Eagle XCO'!$P$3:$P$145,MATCH(Junior7[[#This Row],[Rider]],'R2 Eagle XCO'!$E$3:$E$145,0)),"")</f>
        <v/>
      </c>
      <c r="AE25" s="44">
        <f>_xlfn.IFNA(INDEX('R3 Kinchina XCO'!$P$3:$P$145,MATCH(Junior7[[#This Row],[Rider]],'R3 Kinchina XCO'!$E$3:$E$145,0)),"")</f>
        <v>500</v>
      </c>
      <c r="AF25" s="44" t="str">
        <f>_xlfn.IFNA(INDEX('R4 Willowie XCO'!$P$3:$P$113,MATCH(Junior7[[#This Row],[Rider]],'R4 Willowie XCO'!$E$3:$E$113,0)),"")</f>
        <v/>
      </c>
      <c r="AG25" s="44" t="str">
        <f>_xlfn.IFNA(INDEX('R5 Willowie XCO'!$P$3:$P$86,MATCH(Junior7[[#This Row],[Rider]],'R5 Willowie XCO'!$E$3:$E$86,0)),"")</f>
        <v/>
      </c>
      <c r="AH25" s="45">
        <f>SUM(Junior7[[#This Row],[Anstey XCO Points (R1)]:[Melrose XCO 2 Points (R5)]])</f>
        <v>500</v>
      </c>
      <c r="AI25" s="46" cm="1">
        <f t="array" ref="AI25">9-SUM(IF(AH25&gt;$AH$18:$AH$27,1/COUNTIF($AH$18:$AH$27,$AH$18:$AH$27)))</f>
        <v>7</v>
      </c>
    </row>
    <row r="26" spans="1:35" ht="16" x14ac:dyDescent="0.2">
      <c r="A26" s="152" t="s">
        <v>419</v>
      </c>
      <c r="B26" s="44">
        <f>_xlfn.IFNA(INDEX('R1 Anstey XCO'!$O$3:$O$143,MATCH(Men[[#This Row],[Rider]],'R1 Anstey XCO'!$E$3:$E$143,0)),"")</f>
        <v>350</v>
      </c>
      <c r="C26" s="44">
        <f>_xlfn.IFNA(INDEX('R2 Eagle XCO'!$P$3:$P$145,MATCH(Men[[#This Row],[Rider]],'R2 Eagle XCO'!$E$3:$E$145,0)),"")</f>
        <v>340</v>
      </c>
      <c r="D26" s="86">
        <f>_xlfn.IFNA(INDEX('R3 Kinchina XCO'!$P$3:$P$145,MATCH(Men[[#This Row],[Rider]],'R3 Kinchina XCO'!$E$3:$E$145,0)),"")</f>
        <v>370</v>
      </c>
      <c r="E26" s="86">
        <f>_xlfn.IFNA(INDEX('R4 Willowie XCO'!$P$3:$P$113,MATCH(Men[[#This Row],[Rider]],'R4 Willowie XCO'!$E$3:$E$113,0)),"")</f>
        <v>310</v>
      </c>
      <c r="F26" s="44" t="str">
        <f>_xlfn.IFNA(INDEX('R5 Willowie XCO'!$P$3:$P$86,MATCH(Men[[#This Row],[Rider]],'R5 Willowie XCO'!$E$3:$E$86,0)),"")</f>
        <v/>
      </c>
      <c r="G26" s="45">
        <f t="shared" si="0"/>
        <v>1370</v>
      </c>
      <c r="H26" s="46" cm="1">
        <f t="array" ref="H26">116-SUM(IF(G26&gt;$G$18:$G$166,1/COUNTIF($G$18:$G$166,$G$18:$G$166)))</f>
        <v>9.0000000000000853</v>
      </c>
      <c r="I26" s="48"/>
      <c r="J26" s="146" t="s">
        <v>395</v>
      </c>
      <c r="K26" s="44">
        <f>_xlfn.IFNA(INDEX('R1 Anstey XCO'!$O$3:$O$143,MATCH(Women[[#This Row],[Rider]],'R1 Anstey XCO'!$E$3:$E$143,0)),"")</f>
        <v>280</v>
      </c>
      <c r="L26" s="44">
        <f>_xlfn.IFNA(INDEX('R2 Eagle XCO'!$P$3:$P$145,MATCH(Women[[#This Row],[Rider]],'R2 Eagle XCO'!$E$3:$E$145,0)),"")</f>
        <v>266</v>
      </c>
      <c r="M26" s="44">
        <f>_xlfn.IFNA(INDEX('R3 Kinchina XCO'!$P$3:$P$145,MATCH(Women[[#This Row],[Rider]],'R3 Kinchina XCO'!$E$3:$E$145,0)),"")</f>
        <v>273</v>
      </c>
      <c r="N26" s="44">
        <f>_xlfn.IFNA(INDEX('R4 Willowie XCO'!$P$3:$P$113,MATCH(Women[[#This Row],[Rider]],'R4 Willowie XCO'!$E$3:$E$113,0)),"")</f>
        <v>266</v>
      </c>
      <c r="O26" s="44" t="str">
        <f>_xlfn.IFNA(INDEX('R5 Willowie XCO'!$P$3:$P$86,MATCH(Women[[#This Row],[Rider]],'R5 Willowie XCO'!$E$3:$E$86,0)),"")</f>
        <v/>
      </c>
      <c r="P26" s="45">
        <f>SUM(Women[[#This Row],[Anstey XCO Points (R1)]:[Melrose XCO 2 Points (R5)]])</f>
        <v>1085</v>
      </c>
      <c r="Q26" s="46" cm="1">
        <f t="array" ref="Q26">28-SUM(IF(P26&gt;$P$18:$P$49,1/COUNTIF($P$18:$P$49,$P$18:$P$49)))</f>
        <v>9</v>
      </c>
      <c r="R26" s="48"/>
      <c r="S26" s="152" t="s">
        <v>401</v>
      </c>
      <c r="T26" s="44">
        <f>_xlfn.IFNA(INDEX('R1 Anstey XCO'!$O$3:$O$143,MATCH(Junior[[#This Row],[Rider]],'R1 Anstey XCO'!$E$3:$E$143,0)),"")</f>
        <v>420</v>
      </c>
      <c r="U26" s="44">
        <f>_xlfn.IFNA(INDEX('R2 Eagle XCO'!$P$3:$P$145,MATCH(Junior[[#This Row],[Rider]],'R2 Eagle XCO'!$E$3:$E$145,0)),"")</f>
        <v>420</v>
      </c>
      <c r="V26" s="44">
        <f>_xlfn.IFNA(INDEX('R3 Kinchina XCO'!$P$3:$P$145,MATCH(Junior[[#This Row],[Rider]],'R3 Kinchina XCO'!$E$3:$E$145,0)),"")</f>
        <v>390</v>
      </c>
      <c r="W26" s="44">
        <f>_xlfn.IFNA(INDEX('R4 Willowie XCO'!$P$3:$P$113,MATCH(Junior[[#This Row],[Rider]],'R4 Willowie XCO'!$E$3:$E$113,0)),"")</f>
        <v>420</v>
      </c>
      <c r="X26" s="44">
        <f>_xlfn.IFNA(INDEX('R5 Willowie XCO'!$P$3:$P$86,MATCH(Junior[[#This Row],[Rider]],'R5 Willowie XCO'!$E$3:$E$86,0)),"")</f>
        <v>420</v>
      </c>
      <c r="Y26" s="45">
        <f>SUM(Junior[[#This Row],[Anstey XCO Points (R1)]:[Melrose XCO 2 Points (R5)]])</f>
        <v>2070</v>
      </c>
      <c r="Z26" s="46" cm="1">
        <f t="array" ref="Z26">46-SUM(IF(Y26&gt;$Y$18:$Y$71,1/COUNTIF($Y$18:$Y$71,$Y$18:$Y$71)))</f>
        <v>9</v>
      </c>
      <c r="AA26" s="48"/>
      <c r="AB26" s="152" t="s">
        <v>382</v>
      </c>
      <c r="AC26" s="44">
        <f>_xlfn.IFNA(INDEX('R1 Anstey XCO'!$O$3:$O$143,MATCH(Junior7[[#This Row],[Rider]],'R1 Anstey XCO'!$E$3:$E$143,0)),"")</f>
        <v>450</v>
      </c>
      <c r="AD26" s="44" t="str">
        <f>_xlfn.IFNA(INDEX('R2 Eagle XCO'!$P$3:$P$145,MATCH(Junior7[[#This Row],[Rider]],'R2 Eagle XCO'!$E$3:$E$145,0)),"")</f>
        <v/>
      </c>
      <c r="AE26" s="44" t="str">
        <f>_xlfn.IFNA(INDEX('R3 Kinchina XCO'!$P$3:$P$145,MATCH(Junior7[[#This Row],[Rider]],'R3 Kinchina XCO'!$E$3:$E$145,0)),"")</f>
        <v/>
      </c>
      <c r="AF26" s="44" t="str">
        <f>_xlfn.IFNA(INDEX('R4 Willowie XCO'!$P$3:$P$113,MATCH(Junior7[[#This Row],[Rider]],'R4 Willowie XCO'!$E$3:$E$113,0)),"")</f>
        <v/>
      </c>
      <c r="AG26" s="44" t="str">
        <f>_xlfn.IFNA(INDEX('R5 Willowie XCO'!$P$3:$P$86,MATCH(Junior7[[#This Row],[Rider]],'R5 Willowie XCO'!$E$3:$E$86,0)),"")</f>
        <v/>
      </c>
      <c r="AH26" s="45">
        <f>SUM(Junior7[[#This Row],[Anstey XCO Points (R1)]:[Melrose XCO 2 Points (R5)]])</f>
        <v>450</v>
      </c>
      <c r="AI26" s="46" cm="1">
        <f t="array" ref="AI26">9-SUM(IF(AH26&gt;$AH$18:$AH$27,1/COUNTIF($AH$18:$AH$27,$AH$18:$AH$27)))</f>
        <v>8</v>
      </c>
    </row>
    <row r="27" spans="1:35" ht="17" thickBot="1" x14ac:dyDescent="0.25">
      <c r="A27" s="152" t="s">
        <v>421</v>
      </c>
      <c r="B27" s="44">
        <f>_xlfn.IFNA(INDEX('R1 Anstey XCO'!$O$3:$O$143,MATCH(Men[[#This Row],[Rider]],'R1 Anstey XCO'!$E$3:$E$143,0)),"")</f>
        <v>330</v>
      </c>
      <c r="C27" s="44" t="str">
        <f>_xlfn.IFNA(INDEX('R2 Eagle XCO'!$P$3:$P$145,MATCH(Men[[#This Row],[Rider]],'R2 Eagle XCO'!$E$3:$E$145,0)),"")</f>
        <v/>
      </c>
      <c r="D27" s="86">
        <f>_xlfn.IFNA(INDEX('R3 Kinchina XCO'!$P$3:$P$145,MATCH(Men[[#This Row],[Rider]],'R3 Kinchina XCO'!$E$3:$E$145,0)),"")</f>
        <v>240</v>
      </c>
      <c r="E27" s="86">
        <f>_xlfn.IFNA(INDEX('R4 Willowie XCO'!$P$3:$P$113,MATCH(Men[[#This Row],[Rider]],'R4 Willowie XCO'!$E$3:$E$113,0)),"")</f>
        <v>390</v>
      </c>
      <c r="F27" s="44">
        <f>_xlfn.IFNA(INDEX('R5 Willowie XCO'!$P$3:$P$86,MATCH(Men[[#This Row],[Rider]],'R5 Willowie XCO'!$E$3:$E$86,0)),"")</f>
        <v>400</v>
      </c>
      <c r="G27" s="45">
        <f t="shared" si="0"/>
        <v>1360</v>
      </c>
      <c r="H27" s="46" cm="1">
        <f t="array" ref="H27">116-SUM(IF(G27&gt;$G$18:$G$166,1/COUNTIF($G$18:$G$166,$G$18:$G$166)))</f>
        <v>10.000000000000071</v>
      </c>
      <c r="I27" s="48"/>
      <c r="J27" s="146" t="s">
        <v>604</v>
      </c>
      <c r="K27" s="44" t="str">
        <f>_xlfn.IFNA(INDEX('R1 Anstey XCO'!$O$3:$O$143,MATCH(Women[[#This Row],[Rider]],'R1 Anstey XCO'!$E$3:$E$143,0)),"")</f>
        <v/>
      </c>
      <c r="L27" s="44" t="str">
        <f>_xlfn.IFNA(INDEX('R2 Eagle XCO'!$P$3:$P$145,MATCH(Women[[#This Row],[Rider]],'R2 Eagle XCO'!$E$3:$E$145,0)),"")</f>
        <v/>
      </c>
      <c r="M27" s="44">
        <f>_xlfn.IFNA(INDEX('R3 Kinchina XCO'!$P$3:$P$145,MATCH(Women[[#This Row],[Rider]],'R3 Kinchina XCO'!$E$3:$E$145,0)),"")</f>
        <v>304</v>
      </c>
      <c r="N27" s="44">
        <f>_xlfn.IFNA(INDEX('R4 Willowie XCO'!$P$3:$P$113,MATCH(Women[[#This Row],[Rider]],'R4 Willowie XCO'!$E$3:$E$113,0)),"")</f>
        <v>400</v>
      </c>
      <c r="O27" s="44">
        <f>_xlfn.IFNA(INDEX('R5 Willowie XCO'!$P$3:$P$86,MATCH(Women[[#This Row],[Rider]],'R5 Willowie XCO'!$E$3:$E$86,0)),"")</f>
        <v>360</v>
      </c>
      <c r="P27" s="45">
        <f>SUM(Women[[#This Row],[Anstey XCO Points (R1)]:[Melrose XCO 2 Points (R5)]])</f>
        <v>1064</v>
      </c>
      <c r="Q27" s="46" cm="1">
        <f t="array" ref="Q27">28-SUM(IF(P27&gt;$P$18:$P$49,1/COUNTIF($P$18:$P$49,$P$18:$P$49)))</f>
        <v>10</v>
      </c>
      <c r="R27" s="48"/>
      <c r="S27" s="152" t="s">
        <v>402</v>
      </c>
      <c r="T27" s="44">
        <f>_xlfn.IFNA(INDEX('R1 Anstey XCO'!$O$3:$O$143,MATCH(Junior[[#This Row],[Rider]],'R1 Anstey XCO'!$E$3:$E$143,0)),"")</f>
        <v>400</v>
      </c>
      <c r="U27" s="44">
        <f>_xlfn.IFNA(INDEX('R2 Eagle XCO'!$P$3:$P$145,MATCH(Junior[[#This Row],[Rider]],'R2 Eagle XCO'!$E$3:$E$145,0)),"")</f>
        <v>380</v>
      </c>
      <c r="V27" s="44">
        <f>_xlfn.IFNA(INDEX('R3 Kinchina XCO'!$P$3:$P$145,MATCH(Junior[[#This Row],[Rider]],'R3 Kinchina XCO'!$E$3:$E$145,0)),"")</f>
        <v>380</v>
      </c>
      <c r="W27" s="44">
        <f>_xlfn.IFNA(INDEX('R4 Willowie XCO'!$P$3:$P$113,MATCH(Junior[[#This Row],[Rider]],'R4 Willowie XCO'!$E$3:$E$113,0)),"")</f>
        <v>400</v>
      </c>
      <c r="X27" s="44">
        <f>_xlfn.IFNA(INDEX('R5 Willowie XCO'!$P$3:$P$86,MATCH(Junior[[#This Row],[Rider]],'R5 Willowie XCO'!$E$3:$E$86,0)),"")</f>
        <v>380</v>
      </c>
      <c r="Y27" s="45">
        <f>SUM(Junior[[#This Row],[Anstey XCO Points (R1)]:[Melrose XCO 2 Points (R5)]])</f>
        <v>1940</v>
      </c>
      <c r="Z27" s="46" cm="1">
        <f t="array" ref="Z27">46-SUM(IF(Y27&gt;$Y$18:$Y$71,1/COUNTIF($Y$18:$Y$71,$Y$18:$Y$71)))</f>
        <v>10</v>
      </c>
      <c r="AA27" s="48"/>
      <c r="AB27" s="153" t="s">
        <v>383</v>
      </c>
      <c r="AC27" s="148">
        <f>_xlfn.IFNA(INDEX('R1 Anstey XCO'!$O$3:$O$143,MATCH(Junior7[[#This Row],[Rider]],'R1 Anstey XCO'!$E$3:$E$143,0)),"")</f>
        <v>420</v>
      </c>
      <c r="AD27" s="148" t="str">
        <f>_xlfn.IFNA(INDEX('R2 Eagle XCO'!$P$3:$P$145,MATCH(Junior7[[#This Row],[Rider]],'R2 Eagle XCO'!$E$3:$E$145,0)),"")</f>
        <v/>
      </c>
      <c r="AE27" s="148" t="str">
        <f>_xlfn.IFNA(INDEX('R3 Kinchina XCO'!$P$3:$P$145,MATCH(Junior7[[#This Row],[Rider]],'R3 Kinchina XCO'!$E$3:$E$145,0)),"")</f>
        <v/>
      </c>
      <c r="AF27" s="148" t="str">
        <f>_xlfn.IFNA(INDEX('R4 Willowie XCO'!$P$3:$P$113,MATCH(Junior7[[#This Row],[Rider]],'R4 Willowie XCO'!$E$3:$E$113,0)),"")</f>
        <v/>
      </c>
      <c r="AG27" s="148" t="str">
        <f>_xlfn.IFNA(INDEX('R5 Willowie XCO'!$P$3:$P$86,MATCH(Junior7[[#This Row],[Rider]],'R5 Willowie XCO'!$E$3:$E$86,0)),"")</f>
        <v/>
      </c>
      <c r="AH27" s="149">
        <f>SUM(Junior7[[#This Row],[Anstey XCO Points (R1)]:[Melrose XCO 2 Points (R5)]])</f>
        <v>420</v>
      </c>
      <c r="AI27" s="142" cm="1">
        <f t="array" ref="AI27">9-SUM(IF(AH27&gt;$AH$18:$AH$27,1/COUNTIF($AH$18:$AH$27,$AH$18:$AH$27)))</f>
        <v>9</v>
      </c>
    </row>
    <row r="28" spans="1:35" ht="16" x14ac:dyDescent="0.2">
      <c r="A28" s="152" t="s">
        <v>427</v>
      </c>
      <c r="B28" s="44">
        <f>_xlfn.IFNA(INDEX('R1 Anstey XCO'!$O$3:$O$143,MATCH(Men[[#This Row],[Rider]],'R1 Anstey XCO'!$E$3:$E$143,0)),"")</f>
        <v>304</v>
      </c>
      <c r="C28" s="44">
        <f>_xlfn.IFNA(INDEX('R2 Eagle XCO'!$P$3:$P$145,MATCH(Men[[#This Row],[Rider]],'R2 Eagle XCO'!$E$3:$E$145,0)),"")</f>
        <v>400</v>
      </c>
      <c r="D28" s="86">
        <f>_xlfn.IFNA(INDEX('R3 Kinchina XCO'!$P$3:$P$145,MATCH(Men[[#This Row],[Rider]],'R3 Kinchina XCO'!$E$3:$E$145,0)),"")</f>
        <v>336</v>
      </c>
      <c r="E28" s="86">
        <f>_xlfn.IFNA(INDEX('R4 Willowie XCO'!$P$3:$P$113,MATCH(Men[[#This Row],[Rider]],'R4 Willowie XCO'!$E$3:$E$113,0)),"")</f>
        <v>320</v>
      </c>
      <c r="F28" s="44" t="str">
        <f>_xlfn.IFNA(INDEX('R5 Willowie XCO'!$P$3:$P$86,MATCH(Men[[#This Row],[Rider]],'R5 Willowie XCO'!$E$3:$E$86,0)),"")</f>
        <v/>
      </c>
      <c r="G28" s="45">
        <f t="shared" si="0"/>
        <v>1360</v>
      </c>
      <c r="H28" s="46" cm="1">
        <f t="array" ref="H28">116-SUM(IF(G28&gt;$G$18:$G$166,1/COUNTIF($G$18:$G$166,$G$18:$G$166)))</f>
        <v>10.000000000000071</v>
      </c>
      <c r="I28" s="48"/>
      <c r="J28" s="146" t="s">
        <v>101</v>
      </c>
      <c r="K28" s="44">
        <f>_xlfn.IFNA(INDEX('R1 Anstey XCO'!$O$3:$O$143,MATCH(Women[[#This Row],[Rider]],'R1 Anstey XCO'!$E$3:$E$143,0)),"")</f>
        <v>336</v>
      </c>
      <c r="L28" s="44" t="str">
        <f>_xlfn.IFNA(INDEX('R2 Eagle XCO'!$P$3:$P$145,MATCH(Women[[#This Row],[Rider]],'R2 Eagle XCO'!$E$3:$E$145,0)),"")</f>
        <v/>
      </c>
      <c r="M28" s="44">
        <f>_xlfn.IFNA(INDEX('R3 Kinchina XCO'!$P$3:$P$145,MATCH(Women[[#This Row],[Rider]],'R3 Kinchina XCO'!$E$3:$E$145,0)),"")</f>
        <v>336</v>
      </c>
      <c r="N28" s="44">
        <f>_xlfn.IFNA(INDEX('R4 Willowie XCO'!$P$3:$P$113,MATCH(Women[[#This Row],[Rider]],'R4 Willowie XCO'!$E$3:$E$113,0)),"")</f>
        <v>360</v>
      </c>
      <c r="O28" s="44" t="str">
        <f>_xlfn.IFNA(INDEX('R5 Willowie XCO'!$P$3:$P$86,MATCH(Women[[#This Row],[Rider]],'R5 Willowie XCO'!$E$3:$E$86,0)),"")</f>
        <v/>
      </c>
      <c r="P28" s="45">
        <f>SUM(Women[[#This Row],[Anstey XCO Points (R1)]:[Melrose XCO 2 Points (R5)]])</f>
        <v>1032</v>
      </c>
      <c r="Q28" s="46" cm="1">
        <f t="array" ref="Q28">28-SUM(IF(P28&gt;$P$18:$P$49,1/COUNTIF($P$18:$P$49,$P$18:$P$49)))</f>
        <v>11</v>
      </c>
      <c r="R28" s="48"/>
      <c r="S28" s="152" t="s">
        <v>403</v>
      </c>
      <c r="T28" s="44">
        <f>_xlfn.IFNA(INDEX('R1 Anstey XCO'!$O$3:$O$143,MATCH(Junior[[#This Row],[Rider]],'R1 Anstey XCO'!$E$3:$E$143,0)),"")</f>
        <v>380</v>
      </c>
      <c r="U28" s="44">
        <f>_xlfn.IFNA(INDEX('R2 Eagle XCO'!$P$3:$P$145,MATCH(Junior[[#This Row],[Rider]],'R2 Eagle XCO'!$E$3:$E$145,0)),"")</f>
        <v>320</v>
      </c>
      <c r="V28" s="44">
        <f>_xlfn.IFNA(INDEX('R3 Kinchina XCO'!$P$3:$P$145,MATCH(Junior[[#This Row],[Rider]],'R3 Kinchina XCO'!$E$3:$E$145,0)),"")</f>
        <v>360</v>
      </c>
      <c r="W28" s="44">
        <f>_xlfn.IFNA(INDEX('R4 Willowie XCO'!$P$3:$P$113,MATCH(Junior[[#This Row],[Rider]],'R4 Willowie XCO'!$E$3:$E$113,0)),"")</f>
        <v>340</v>
      </c>
      <c r="X28" s="44">
        <f>_xlfn.IFNA(INDEX('R5 Willowie XCO'!$P$3:$P$86,MATCH(Junior[[#This Row],[Rider]],'R5 Willowie XCO'!$E$3:$E$86,0)),"")</f>
        <v>340</v>
      </c>
      <c r="Y28" s="45">
        <f>SUM(Junior[[#This Row],[Anstey XCO Points (R1)]:[Melrose XCO 2 Points (R5)]])</f>
        <v>1740</v>
      </c>
      <c r="Z28" s="46" cm="1">
        <f t="array" ref="Z28">46-SUM(IF(Y28&gt;$Y$18:$Y$71,1/COUNTIF($Y$18:$Y$71,$Y$18:$Y$71)))</f>
        <v>11</v>
      </c>
      <c r="AA28" s="48"/>
      <c r="AB28" s="47"/>
      <c r="AC28" s="50"/>
      <c r="AD28" s="50"/>
      <c r="AE28" s="50"/>
      <c r="AF28" s="50"/>
      <c r="AG28" s="50"/>
      <c r="AH28" s="50"/>
      <c r="AI28" s="50"/>
    </row>
    <row r="29" spans="1:35" ht="16" x14ac:dyDescent="0.2">
      <c r="A29" s="152" t="s">
        <v>48</v>
      </c>
      <c r="B29" s="135" t="str">
        <f>_xlfn.IFNA(INDEX('R1 Anstey XCO'!$O$3:$O$143,MATCH(Men[[#This Row],[Rider]],'R1 Anstey XCO'!$E$3:$E$143,0)),"")</f>
        <v/>
      </c>
      <c r="C29" s="135">
        <f>_xlfn.IFNA(INDEX('R2 Eagle XCO'!$P$3:$P$145,MATCH(Men[[#This Row],[Rider]],'R2 Eagle XCO'!$E$3:$E$145,0)),"")</f>
        <v>272</v>
      </c>
      <c r="D29" s="137">
        <f>_xlfn.IFNA(INDEX('R3 Kinchina XCO'!$P$3:$P$145,MATCH(Men[[#This Row],[Rider]],'R3 Kinchina XCO'!$E$3:$E$145,0)),"")</f>
        <v>312</v>
      </c>
      <c r="E29" s="86">
        <f>_xlfn.IFNA(INDEX('R4 Willowie XCO'!$P$3:$P$113,MATCH(Men[[#This Row],[Rider]],'R4 Willowie XCO'!$E$3:$E$113,0)),"")</f>
        <v>336</v>
      </c>
      <c r="F29" s="136">
        <f>_xlfn.IFNA(INDEX('R5 Willowie XCO'!$P$3:$P$86,MATCH(Men[[#This Row],[Rider]],'R5 Willowie XCO'!$E$3:$E$86,0)),"")</f>
        <v>400</v>
      </c>
      <c r="G29" s="138">
        <f t="shared" si="0"/>
        <v>1320</v>
      </c>
      <c r="H29" s="46" cm="1">
        <f t="array" ref="H29">116-SUM(IF(G29&gt;$G$18:$G$166,1/COUNTIF($G$18:$G$166,$G$18:$G$166)))</f>
        <v>11.000000000000071</v>
      </c>
      <c r="I29" s="48"/>
      <c r="J29" s="146" t="s">
        <v>91</v>
      </c>
      <c r="K29" s="44" t="str">
        <f>_xlfn.IFNA(INDEX('R1 Anstey XCO'!$O$3:$O$143,MATCH(Women[[#This Row],[Rider]],'R1 Anstey XCO'!$E$3:$E$143,0)),"")</f>
        <v/>
      </c>
      <c r="L29" s="44">
        <f>_xlfn.IFNA(INDEX('R2 Eagle XCO'!$P$3:$P$145,MATCH(Women[[#This Row],[Rider]],'R2 Eagle XCO'!$E$3:$E$145,0)),"")</f>
        <v>450</v>
      </c>
      <c r="M29" s="44">
        <f>_xlfn.IFNA(INDEX('R3 Kinchina XCO'!$P$3:$P$145,MATCH(Women[[#This Row],[Rider]],'R3 Kinchina XCO'!$E$3:$E$145,0)),"")</f>
        <v>420</v>
      </c>
      <c r="N29" s="44" t="str">
        <f>_xlfn.IFNA(INDEX('R4 Willowie XCO'!$P$3:$P$113,MATCH(Women[[#This Row],[Rider]],'R4 Willowie XCO'!$E$3:$E$113,0)),"")</f>
        <v/>
      </c>
      <c r="O29" s="44" t="str">
        <f>_xlfn.IFNA(INDEX('R5 Willowie XCO'!$P$3:$P$86,MATCH(Women[[#This Row],[Rider]],'R5 Willowie XCO'!$E$3:$E$86,0)),"")</f>
        <v/>
      </c>
      <c r="P29" s="45">
        <f>SUM(Women[[#This Row],[Anstey XCO Points (R1)]:[Melrose XCO 2 Points (R5)]])</f>
        <v>870</v>
      </c>
      <c r="Q29" s="46" cm="1">
        <f t="array" ref="Q29">28-SUM(IF(P29&gt;$P$18:$P$49,1/COUNTIF($P$18:$P$49,$P$18:$P$49)))</f>
        <v>12</v>
      </c>
      <c r="R29" s="48"/>
      <c r="S29" s="152" t="s">
        <v>461</v>
      </c>
      <c r="T29" s="44" t="str">
        <f>_xlfn.IFNA(INDEX('R1 Anstey XCO'!$O$3:$O$143,MATCH(Junior[[#This Row],[Rider]],'R1 Anstey XCO'!$E$3:$E$143,0)),"")</f>
        <v/>
      </c>
      <c r="U29" s="44">
        <f>_xlfn.IFNA(INDEX('R2 Eagle XCO'!$P$3:$P$145,MATCH(Junior[[#This Row],[Rider]],'R2 Eagle XCO'!$E$3:$E$145,0)),"")</f>
        <v>400</v>
      </c>
      <c r="V29" s="44">
        <f>_xlfn.IFNA(INDEX('R3 Kinchina XCO'!$P$3:$P$145,MATCH(Junior[[#This Row],[Rider]],'R3 Kinchina XCO'!$E$3:$E$145,0)),"")</f>
        <v>400</v>
      </c>
      <c r="W29" s="44">
        <f>_xlfn.IFNA(INDEX('R4 Willowie XCO'!$P$3:$P$113,MATCH(Junior[[#This Row],[Rider]],'R4 Willowie XCO'!$E$3:$E$113,0)),"")</f>
        <v>450</v>
      </c>
      <c r="X29" s="44">
        <f>_xlfn.IFNA(INDEX('R5 Willowie XCO'!$P$3:$P$86,MATCH(Junior[[#This Row],[Rider]],'R5 Willowie XCO'!$E$3:$E$86,0)),"")</f>
        <v>450</v>
      </c>
      <c r="Y29" s="45">
        <f>SUM(Junior[[#This Row],[Anstey XCO Points (R1)]:[Melrose XCO 2 Points (R5)]])</f>
        <v>1700</v>
      </c>
      <c r="Z29" s="46" cm="1">
        <f t="array" ref="Z29">46-SUM(IF(Y29&gt;$Y$18:$Y$71,1/COUNTIF($Y$18:$Y$71,$Y$18:$Y$71)))</f>
        <v>12</v>
      </c>
      <c r="AA29" s="48"/>
      <c r="AB29" s="47"/>
      <c r="AC29" s="50"/>
      <c r="AD29" s="50"/>
      <c r="AE29" s="50"/>
      <c r="AF29" s="50"/>
      <c r="AG29" s="50"/>
      <c r="AH29" s="50"/>
      <c r="AI29" s="50"/>
    </row>
    <row r="30" spans="1:35" ht="16" x14ac:dyDescent="0.2">
      <c r="A30" s="152" t="s">
        <v>45</v>
      </c>
      <c r="B30" s="44">
        <f>_xlfn.IFNA(INDEX('R1 Anstey XCO'!$O$3:$O$143,MATCH(Men[[#This Row],[Rider]],'R1 Anstey XCO'!$E$3:$E$143,0)),"")</f>
        <v>150.5</v>
      </c>
      <c r="C30" s="44">
        <f>_xlfn.IFNA(INDEX('R2 Eagle XCO'!$P$3:$P$145,MATCH(Men[[#This Row],[Rider]],'R2 Eagle XCO'!$E$3:$E$145,0)),"")</f>
        <v>260</v>
      </c>
      <c r="D30" s="86">
        <f>_xlfn.IFNA(INDEX('R3 Kinchina XCO'!$P$3:$P$145,MATCH(Men[[#This Row],[Rider]],'R3 Kinchina XCO'!$E$3:$E$145,0)),"")</f>
        <v>250</v>
      </c>
      <c r="E30" s="86">
        <f>_xlfn.IFNA(INDEX('R4 Willowie XCO'!$P$3:$P$113,MATCH(Men[[#This Row],[Rider]],'R4 Willowie XCO'!$E$3:$E$113,0)),"")</f>
        <v>330</v>
      </c>
      <c r="F30" s="44">
        <f>_xlfn.IFNA(INDEX('R5 Willowie XCO'!$P$3:$P$86,MATCH(Men[[#This Row],[Rider]],'R5 Willowie XCO'!$E$3:$E$86,0)),"")</f>
        <v>320</v>
      </c>
      <c r="G30" s="45">
        <f t="shared" si="0"/>
        <v>1310.5</v>
      </c>
      <c r="H30" s="46" cm="1">
        <f t="array" ref="H30">116-SUM(IF(G30&gt;$G$18:$G$166,1/COUNTIF($G$18:$G$166,$G$18:$G$166)))</f>
        <v>12.000000000000071</v>
      </c>
      <c r="I30" s="48"/>
      <c r="J30" s="146" t="s">
        <v>793</v>
      </c>
      <c r="K30" s="44" t="str">
        <f>_xlfn.IFNA(INDEX('R1 Anstey XCO'!$O$3:$O$143,MATCH(Women[[#This Row],[Rider]],'R1 Anstey XCO'!$E$3:$E$143,0)),"")</f>
        <v/>
      </c>
      <c r="L30" s="44" t="str">
        <f>_xlfn.IFNA(INDEX('R2 Eagle XCO'!$P$3:$P$145,MATCH(Women[[#This Row],[Rider]],'R2 Eagle XCO'!$E$3:$E$145,0)),"")</f>
        <v/>
      </c>
      <c r="M30" s="44" t="str">
        <f>_xlfn.IFNA(INDEX('R3 Kinchina XCO'!$P$3:$P$145,MATCH(Women[[#This Row],[Rider]],'R3 Kinchina XCO'!$E$3:$E$145,0)),"")</f>
        <v/>
      </c>
      <c r="N30" s="44">
        <f>_xlfn.IFNA(INDEX('R4 Willowie XCO'!$P$3:$P$113,MATCH(Women[[#This Row],[Rider]],'R4 Willowie XCO'!$E$3:$E$113,0)),"")</f>
        <v>336</v>
      </c>
      <c r="O30" s="44">
        <f>_xlfn.IFNA(INDEX('R5 Willowie XCO'!$P$3:$P$86,MATCH(Women[[#This Row],[Rider]],'R5 Willowie XCO'!$E$3:$E$86,0)),"")</f>
        <v>400</v>
      </c>
      <c r="P30" s="45">
        <f>SUM(Women[[#This Row],[Anstey XCO Points (R1)]:[Melrose XCO 2 Points (R5)]])</f>
        <v>736</v>
      </c>
      <c r="Q30" s="46" cm="1">
        <f t="array" ref="Q30">28-SUM(IF(P30&gt;$P$18:$P$49,1/COUNTIF($P$18:$P$49,$P$18:$P$49)))</f>
        <v>13</v>
      </c>
      <c r="R30" s="48"/>
      <c r="S30" s="152" t="s">
        <v>404</v>
      </c>
      <c r="T30" s="44">
        <f>_xlfn.IFNA(INDEX('R1 Anstey XCO'!$O$3:$O$143,MATCH(Junior[[#This Row],[Rider]],'R1 Anstey XCO'!$E$3:$E$143,0)),"")</f>
        <v>370</v>
      </c>
      <c r="U30" s="44">
        <f>_xlfn.IFNA(INDEX('R2 Eagle XCO'!$P$3:$P$145,MATCH(Junior[[#This Row],[Rider]],'R2 Eagle XCO'!$E$3:$E$145,0)),"")</f>
        <v>300</v>
      </c>
      <c r="V30" s="44">
        <f>_xlfn.IFNA(INDEX('R3 Kinchina XCO'!$P$3:$P$145,MATCH(Junior[[#This Row],[Rider]],'R3 Kinchina XCO'!$E$3:$E$145,0)),"")</f>
        <v>340</v>
      </c>
      <c r="W30" s="44">
        <f>_xlfn.IFNA(INDEX('R4 Willowie XCO'!$P$3:$P$113,MATCH(Junior[[#This Row],[Rider]],'R4 Willowie XCO'!$E$3:$E$113,0)),"")</f>
        <v>320</v>
      </c>
      <c r="X30" s="44">
        <f>_xlfn.IFNA(INDEX('R5 Willowie XCO'!$P$3:$P$86,MATCH(Junior[[#This Row],[Rider]],'R5 Willowie XCO'!$E$3:$E$86,0)),"")</f>
        <v>360</v>
      </c>
      <c r="Y30" s="45">
        <f>SUM(Junior[[#This Row],[Anstey XCO Points (R1)]:[Melrose XCO 2 Points (R5)]])</f>
        <v>1690</v>
      </c>
      <c r="Z30" s="46" cm="1">
        <f t="array" ref="Z30">46-SUM(IF(Y30&gt;$Y$18:$Y$71,1/COUNTIF($Y$18:$Y$71,$Y$18:$Y$71)))</f>
        <v>13</v>
      </c>
      <c r="AA30" s="48"/>
      <c r="AB30" s="47"/>
      <c r="AC30" s="50"/>
      <c r="AD30" s="50"/>
      <c r="AE30" s="50"/>
      <c r="AF30" s="50"/>
      <c r="AG30" s="50"/>
      <c r="AH30" s="50"/>
      <c r="AI30" s="50"/>
    </row>
    <row r="31" spans="1:35" ht="16" x14ac:dyDescent="0.2">
      <c r="A31" s="152" t="s">
        <v>75</v>
      </c>
      <c r="B31" s="44" t="str">
        <f>_xlfn.IFNA(INDEX('R1 Anstey XCO'!$O$3:$O$143,MATCH(Men[[#This Row],[Rider]],'R1 Anstey XCO'!$E$3:$E$143,0)),"")</f>
        <v/>
      </c>
      <c r="C31" s="44">
        <f>_xlfn.IFNA(INDEX('R2 Eagle XCO'!$P$3:$P$145,MATCH(Men[[#This Row],[Rider]],'R2 Eagle XCO'!$E$3:$E$145,0)),"")</f>
        <v>450</v>
      </c>
      <c r="D31" s="86" t="str">
        <f>_xlfn.IFNA(INDEX('R3 Kinchina XCO'!$P$3:$P$145,MATCH(Men[[#This Row],[Rider]],'R3 Kinchina XCO'!$E$3:$E$145,0)),"")</f>
        <v/>
      </c>
      <c r="E31" s="86">
        <f>_xlfn.IFNA(INDEX('R4 Willowie XCO'!$P$3:$P$113,MATCH(Men[[#This Row],[Rider]],'R4 Willowie XCO'!$E$3:$E$113,0)),"")</f>
        <v>420</v>
      </c>
      <c r="F31" s="44">
        <f>_xlfn.IFNA(INDEX('R5 Willowie XCO'!$P$3:$P$86,MATCH(Men[[#This Row],[Rider]],'R5 Willowie XCO'!$E$3:$E$86,0)),"")</f>
        <v>390</v>
      </c>
      <c r="G31" s="45">
        <f t="shared" si="0"/>
        <v>1260</v>
      </c>
      <c r="H31" s="46" cm="1">
        <f t="array" ref="H31">116-SUM(IF(G31&gt;$G$18:$G$166,1/COUNTIF($G$18:$G$166,$G$18:$G$166)))</f>
        <v>13.000000000000057</v>
      </c>
      <c r="I31" s="48"/>
      <c r="J31" s="146" t="s">
        <v>393</v>
      </c>
      <c r="K31" s="44">
        <f>_xlfn.IFNA(INDEX('R1 Anstey XCO'!$O$3:$O$143,MATCH(Women[[#This Row],[Rider]],'R1 Anstey XCO'!$E$3:$E$143,0)),"")</f>
        <v>350</v>
      </c>
      <c r="L31" s="44">
        <f>_xlfn.IFNA(INDEX('R2 Eagle XCO'!$P$3:$P$145,MATCH(Women[[#This Row],[Rider]],'R2 Eagle XCO'!$E$3:$E$145,0)),"")</f>
        <v>350</v>
      </c>
      <c r="M31" s="44" t="str">
        <f>_xlfn.IFNA(INDEX('R3 Kinchina XCO'!$P$3:$P$145,MATCH(Women[[#This Row],[Rider]],'R3 Kinchina XCO'!$E$3:$E$145,0)),"")</f>
        <v/>
      </c>
      <c r="N31" s="44" t="str">
        <f>_xlfn.IFNA(INDEX('R4 Willowie XCO'!$P$3:$P$113,MATCH(Women[[#This Row],[Rider]],'R4 Willowie XCO'!$E$3:$E$113,0)),"")</f>
        <v/>
      </c>
      <c r="O31" s="44" t="str">
        <f>_xlfn.IFNA(INDEX('R5 Willowie XCO'!$P$3:$P$86,MATCH(Women[[#This Row],[Rider]],'R5 Willowie XCO'!$E$3:$E$86,0)),"")</f>
        <v/>
      </c>
      <c r="P31" s="45">
        <f>SUM(Women[[#This Row],[Anstey XCO Points (R1)]:[Melrose XCO 2 Points (R5)]])</f>
        <v>700</v>
      </c>
      <c r="Q31" s="46" cm="1">
        <f t="array" ref="Q31">28-SUM(IF(P31&gt;$P$18:$P$49,1/COUNTIF($P$18:$P$49,$P$18:$P$49)))</f>
        <v>14</v>
      </c>
      <c r="R31" s="48"/>
      <c r="S31" s="152" t="s">
        <v>467</v>
      </c>
      <c r="T31" s="44" t="str">
        <f>_xlfn.IFNA(INDEX('R1 Anstey XCO'!$O$3:$O$143,MATCH(Junior[[#This Row],[Rider]],'R1 Anstey XCO'!$E$3:$E$143,0)),"")</f>
        <v/>
      </c>
      <c r="U31" s="44">
        <f>_xlfn.IFNA(INDEX('R2 Eagle XCO'!$P$3:$P$145,MATCH(Junior[[#This Row],[Rider]],'R2 Eagle XCO'!$E$3:$E$145,0)),"")</f>
        <v>380</v>
      </c>
      <c r="V31" s="44">
        <f>_xlfn.IFNA(INDEX('R3 Kinchina XCO'!$P$3:$P$145,MATCH(Junior[[#This Row],[Rider]],'R3 Kinchina XCO'!$E$3:$E$145,0)),"")</f>
        <v>420</v>
      </c>
      <c r="W31" s="44">
        <f>_xlfn.IFNA(INDEX('R4 Willowie XCO'!$P$3:$P$113,MATCH(Junior[[#This Row],[Rider]],'R4 Willowie XCO'!$E$3:$E$113,0)),"")</f>
        <v>390</v>
      </c>
      <c r="X31" s="44">
        <f>_xlfn.IFNA(INDEX('R5 Willowie XCO'!$P$3:$P$86,MATCH(Junior[[#This Row],[Rider]],'R5 Willowie XCO'!$E$3:$E$86,0)),"")</f>
        <v>450</v>
      </c>
      <c r="Y31" s="45">
        <f>SUM(Junior[[#This Row],[Anstey XCO Points (R1)]:[Melrose XCO 2 Points (R5)]])</f>
        <v>1640</v>
      </c>
      <c r="Z31" s="46" cm="1">
        <f t="array" ref="Z31">46-SUM(IF(Y31&gt;$Y$18:$Y$71,1/COUNTIF($Y$18:$Y$71,$Y$18:$Y$71)))</f>
        <v>14.000000000000004</v>
      </c>
      <c r="AA31" s="48"/>
      <c r="AB31" s="47"/>
      <c r="AC31" s="50"/>
      <c r="AD31" s="50"/>
      <c r="AE31" s="50"/>
      <c r="AF31" s="50"/>
      <c r="AG31" s="50"/>
      <c r="AH31" s="50"/>
      <c r="AI31" s="50"/>
    </row>
    <row r="32" spans="1:35" ht="16" x14ac:dyDescent="0.2">
      <c r="A32" s="152" t="s">
        <v>84</v>
      </c>
      <c r="B32" s="44">
        <f>_xlfn.IFNA(INDEX('R1 Anstey XCO'!$O$3:$O$143,MATCH(Men[[#This Row],[Rider]],'R1 Anstey XCO'!$E$3:$E$143,0)),"")</f>
        <v>272</v>
      </c>
      <c r="C32" s="44">
        <f>_xlfn.IFNA(INDEX('R2 Eagle XCO'!$P$3:$P$145,MATCH(Men[[#This Row],[Rider]],'R2 Eagle XCO'!$E$3:$E$145,0)),"")</f>
        <v>336</v>
      </c>
      <c r="D32" s="86">
        <f>_xlfn.IFNA(INDEX('R3 Kinchina XCO'!$P$3:$P$145,MATCH(Men[[#This Row],[Rider]],'R3 Kinchina XCO'!$E$3:$E$145,0)),"")</f>
        <v>360</v>
      </c>
      <c r="E32" s="86">
        <f>_xlfn.IFNA(INDEX('R4 Willowie XCO'!$P$3:$P$113,MATCH(Men[[#This Row],[Rider]],'R4 Willowie XCO'!$E$3:$E$113,0)),"")</f>
        <v>272</v>
      </c>
      <c r="F32" s="44" t="str">
        <f>_xlfn.IFNA(INDEX('R5 Willowie XCO'!$P$3:$P$86,MATCH(Men[[#This Row],[Rider]],'R5 Willowie XCO'!$E$3:$E$86,0)),"")</f>
        <v/>
      </c>
      <c r="G32" s="45">
        <f t="shared" si="0"/>
        <v>1240</v>
      </c>
      <c r="H32" s="46" cm="1">
        <f t="array" ref="H32">116-SUM(IF(G32&gt;$G$18:$G$166,1/COUNTIF($G$18:$G$166,$G$18:$G$166)))</f>
        <v>14.000000000000028</v>
      </c>
      <c r="I32" s="48"/>
      <c r="J32" s="146" t="s">
        <v>96</v>
      </c>
      <c r="K32" s="44">
        <f>_xlfn.IFNA(INDEX('R1 Anstey XCO'!$O$3:$O$143,MATCH(Women[[#This Row],[Rider]],'R1 Anstey XCO'!$E$3:$E$143,0)),"")</f>
        <v>312</v>
      </c>
      <c r="L32" s="44" t="str">
        <f>_xlfn.IFNA(INDEX('R2 Eagle XCO'!$P$3:$P$145,MATCH(Women[[#This Row],[Rider]],'R2 Eagle XCO'!$E$3:$E$145,0)),"")</f>
        <v/>
      </c>
      <c r="M32" s="44">
        <f>_xlfn.IFNA(INDEX('R3 Kinchina XCO'!$P$3:$P$145,MATCH(Women[[#This Row],[Rider]],'R3 Kinchina XCO'!$E$3:$E$145,0)),"")</f>
        <v>296</v>
      </c>
      <c r="N32" s="44" t="str">
        <f>_xlfn.IFNA(INDEX('R4 Willowie XCO'!$P$3:$P$113,MATCH(Women[[#This Row],[Rider]],'R4 Willowie XCO'!$E$3:$E$113,0)),"")</f>
        <v/>
      </c>
      <c r="O32" s="44" t="str">
        <f>_xlfn.IFNA(INDEX('R5 Willowie XCO'!$P$3:$P$86,MATCH(Women[[#This Row],[Rider]],'R5 Willowie XCO'!$E$3:$E$86,0)),"")</f>
        <v/>
      </c>
      <c r="P32" s="45">
        <f>SUM(Women[[#This Row],[Anstey XCO Points (R1)]:[Melrose XCO 2 Points (R5)]])</f>
        <v>608</v>
      </c>
      <c r="Q32" s="46" cm="1">
        <f t="array" ref="Q32">28-SUM(IF(P32&gt;$P$18:$P$49,1/COUNTIF($P$18:$P$49,$P$18:$P$49)))</f>
        <v>15</v>
      </c>
      <c r="R32" s="48"/>
      <c r="S32" s="152" t="s">
        <v>100</v>
      </c>
      <c r="T32" s="44">
        <f>_xlfn.IFNA(INDEX('R1 Anstey XCO'!$O$3:$O$143,MATCH(Junior[[#This Row],[Rider]],'R1 Anstey XCO'!$E$3:$E$143,0)),"")</f>
        <v>390</v>
      </c>
      <c r="U32" s="44">
        <f>_xlfn.IFNA(INDEX('R2 Eagle XCO'!$P$3:$P$145,MATCH(Junior[[#This Row],[Rider]],'R2 Eagle XCO'!$E$3:$E$145,0)),"")</f>
        <v>370</v>
      </c>
      <c r="V32" s="44">
        <f>_xlfn.IFNA(INDEX('R3 Kinchina XCO'!$P$3:$P$145,MATCH(Junior[[#This Row],[Rider]],'R3 Kinchina XCO'!$E$3:$E$145,0)),"")</f>
        <v>370</v>
      </c>
      <c r="W32" s="44">
        <f>_xlfn.IFNA(INDEX('R4 Willowie XCO'!$P$3:$P$113,MATCH(Junior[[#This Row],[Rider]],'R4 Willowie XCO'!$E$3:$E$113,0)),"")</f>
        <v>350</v>
      </c>
      <c r="X32" s="44" t="str">
        <f>_xlfn.IFNA(INDEX('R5 Willowie XCO'!$P$3:$P$86,MATCH(Junior[[#This Row],[Rider]],'R5 Willowie XCO'!$E$3:$E$86,0)),"")</f>
        <v/>
      </c>
      <c r="Y32" s="45">
        <f>SUM(Junior[[#This Row],[Anstey XCO Points (R1)]:[Melrose XCO 2 Points (R5)]])</f>
        <v>1480</v>
      </c>
      <c r="Z32" s="46" cm="1">
        <f t="array" ref="Z32">46-SUM(IF(Y32&gt;$Y$18:$Y$71,1/COUNTIF($Y$18:$Y$71,$Y$18:$Y$71)))</f>
        <v>15</v>
      </c>
      <c r="AA32" s="48"/>
      <c r="AB32" s="47"/>
      <c r="AC32" s="50"/>
      <c r="AD32" s="50"/>
      <c r="AE32" s="50"/>
      <c r="AF32" s="50"/>
      <c r="AG32" s="50"/>
      <c r="AH32" s="50"/>
      <c r="AI32" s="50"/>
    </row>
    <row r="33" spans="1:35" ht="16" x14ac:dyDescent="0.2">
      <c r="A33" s="152" t="s">
        <v>422</v>
      </c>
      <c r="B33" s="44">
        <f>_xlfn.IFNA(INDEX('R1 Anstey XCO'!$O$3:$O$143,MATCH(Men[[#This Row],[Rider]],'R1 Anstey XCO'!$E$3:$E$143,0)),"")</f>
        <v>300</v>
      </c>
      <c r="C33" s="44" t="str">
        <f>_xlfn.IFNA(INDEX('R2 Eagle XCO'!$P$3:$P$145,MATCH(Men[[#This Row],[Rider]],'R2 Eagle XCO'!$E$3:$E$145,0)),"")</f>
        <v/>
      </c>
      <c r="D33" s="86">
        <f>_xlfn.IFNA(INDEX('R3 Kinchina XCO'!$P$3:$P$145,MATCH(Men[[#This Row],[Rider]],'R3 Kinchina XCO'!$E$3:$E$145,0)),"")</f>
        <v>280</v>
      </c>
      <c r="E33" s="86">
        <f>_xlfn.IFNA(INDEX('R4 Willowie XCO'!$P$3:$P$113,MATCH(Men[[#This Row],[Rider]],'R4 Willowie XCO'!$E$3:$E$113,0)),"")</f>
        <v>320</v>
      </c>
      <c r="F33" s="44">
        <f>_xlfn.IFNA(INDEX('R5 Willowie XCO'!$P$3:$P$86,MATCH(Men[[#This Row],[Rider]],'R5 Willowie XCO'!$E$3:$E$86,0)),"")</f>
        <v>340</v>
      </c>
      <c r="G33" s="45">
        <f t="shared" si="0"/>
        <v>1240</v>
      </c>
      <c r="H33" s="46" cm="1">
        <f t="array" ref="H33">116-SUM(IF(G33&gt;$G$18:$G$166,1/COUNTIF($G$18:$G$166,$G$18:$G$166)))</f>
        <v>14.000000000000028</v>
      </c>
      <c r="I33" s="48"/>
      <c r="J33" s="146" t="s">
        <v>39</v>
      </c>
      <c r="K33" s="44">
        <f>_xlfn.IFNA(INDEX('R1 Anstey XCO'!$O$3:$O$143,MATCH(Women[[#This Row],[Rider]],'R1 Anstey XCO'!$E$3:$E$143,0)),"")</f>
        <v>315</v>
      </c>
      <c r="L33" s="44" t="str">
        <f>_xlfn.IFNA(INDEX('R2 Eagle XCO'!$P$3:$P$145,MATCH(Women[[#This Row],[Rider]],'R2 Eagle XCO'!$E$3:$E$145,0)),"")</f>
        <v/>
      </c>
      <c r="M33" s="44">
        <f>_xlfn.IFNA(INDEX('R3 Kinchina XCO'!$P$3:$P$145,MATCH(Women[[#This Row],[Rider]],'R3 Kinchina XCO'!$E$3:$E$145,0)),"")</f>
        <v>280</v>
      </c>
      <c r="N33" s="44" t="str">
        <f>_xlfn.IFNA(INDEX('R4 Willowie XCO'!$P$3:$P$113,MATCH(Women[[#This Row],[Rider]],'R4 Willowie XCO'!$E$3:$E$113,0)),"")</f>
        <v/>
      </c>
      <c r="O33" s="44" t="str">
        <f>_xlfn.IFNA(INDEX('R5 Willowie XCO'!$P$3:$P$86,MATCH(Women[[#This Row],[Rider]],'R5 Willowie XCO'!$E$3:$E$86,0)),"")</f>
        <v/>
      </c>
      <c r="P33" s="45">
        <f>SUM(Women[[#This Row],[Anstey XCO Points (R1)]:[Melrose XCO 2 Points (R5)]])</f>
        <v>595</v>
      </c>
      <c r="Q33" s="46" cm="1">
        <f t="array" ref="Q33">28-SUM(IF(P33&gt;$P$18:$P$49,1/COUNTIF($P$18:$P$49,$P$18:$P$49)))</f>
        <v>16</v>
      </c>
      <c r="R33" s="48"/>
      <c r="S33" s="152" t="s">
        <v>612</v>
      </c>
      <c r="T33" s="44" t="str">
        <f>_xlfn.IFNA(INDEX('R1 Anstey XCO'!$O$3:$O$143,MATCH(Junior[[#This Row],[Rider]],'R1 Anstey XCO'!$E$3:$E$143,0)),"")</f>
        <v/>
      </c>
      <c r="U33" s="44" t="str">
        <f>_xlfn.IFNA(INDEX('R2 Eagle XCO'!$P$3:$P$145,MATCH(Junior[[#This Row],[Rider]],'R2 Eagle XCO'!$E$3:$E$145,0)),"")</f>
        <v/>
      </c>
      <c r="V33" s="44">
        <f>_xlfn.IFNA(INDEX('R3 Kinchina XCO'!$P$3:$P$145,MATCH(Junior[[#This Row],[Rider]],'R3 Kinchina XCO'!$E$3:$E$145,0)),"")</f>
        <v>420</v>
      </c>
      <c r="W33" s="44">
        <f>_xlfn.IFNA(INDEX('R4 Willowie XCO'!$P$3:$P$113,MATCH(Junior[[#This Row],[Rider]],'R4 Willowie XCO'!$E$3:$E$113,0)),"")</f>
        <v>500</v>
      </c>
      <c r="X33" s="44">
        <f>_xlfn.IFNA(INDEX('R5 Willowie XCO'!$P$3:$P$86,MATCH(Junior[[#This Row],[Rider]],'R5 Willowie XCO'!$E$3:$E$86,0)),"")</f>
        <v>500</v>
      </c>
      <c r="Y33" s="45">
        <f>SUM(Junior[[#This Row],[Anstey XCO Points (R1)]:[Melrose XCO 2 Points (R5)]])</f>
        <v>1420</v>
      </c>
      <c r="Z33" s="46" cm="1">
        <f t="array" ref="Z33">46-SUM(IF(Y33&gt;$Y$18:$Y$71,1/COUNTIF($Y$18:$Y$71,$Y$18:$Y$71)))</f>
        <v>16</v>
      </c>
      <c r="AA33" s="48"/>
      <c r="AB33" s="47"/>
      <c r="AC33" s="50"/>
      <c r="AD33" s="50"/>
      <c r="AE33" s="50"/>
      <c r="AF33" s="50"/>
      <c r="AG33" s="50"/>
      <c r="AH33" s="50"/>
      <c r="AI33" s="50"/>
    </row>
    <row r="34" spans="1:35" ht="16" x14ac:dyDescent="0.2">
      <c r="A34" s="152" t="s">
        <v>444</v>
      </c>
      <c r="B34" s="44">
        <f>_xlfn.IFNA(INDEX('R1 Anstey XCO'!$O$3:$O$143,MATCH(Men[[#This Row],[Rider]],'R1 Anstey XCO'!$E$3:$E$143,0)),"")</f>
        <v>240</v>
      </c>
      <c r="C34" s="44">
        <f>_xlfn.IFNA(INDEX('R2 Eagle XCO'!$P$3:$P$145,MATCH(Men[[#This Row],[Rider]],'R2 Eagle XCO'!$E$3:$E$145,0)),"")</f>
        <v>234</v>
      </c>
      <c r="D34" s="86">
        <f>_xlfn.IFNA(INDEX('R3 Kinchina XCO'!$P$3:$P$145,MATCH(Men[[#This Row],[Rider]],'R3 Kinchina XCO'!$E$3:$E$145,0)),"")</f>
        <v>222</v>
      </c>
      <c r="E34" s="86">
        <f>_xlfn.IFNA(INDEX('R4 Willowie XCO'!$P$3:$P$113,MATCH(Men[[#This Row],[Rider]],'R4 Willowie XCO'!$E$3:$E$113,0)),"")</f>
        <v>240</v>
      </c>
      <c r="F34" s="44">
        <f>_xlfn.IFNA(INDEX('R5 Willowie XCO'!$P$3:$P$86,MATCH(Men[[#This Row],[Rider]],'R5 Willowie XCO'!$E$3:$E$86,0)),"")</f>
        <v>270</v>
      </c>
      <c r="G34" s="45">
        <f t="shared" si="0"/>
        <v>1206</v>
      </c>
      <c r="H34" s="46" cm="1">
        <f t="array" ref="H34">116-SUM(IF(G34&gt;$G$18:$G$166,1/COUNTIF($G$18:$G$166,$G$18:$G$166)))</f>
        <v>15.000000000000028</v>
      </c>
      <c r="I34" s="48"/>
      <c r="J34" s="146" t="s">
        <v>795</v>
      </c>
      <c r="K34" s="44" t="str">
        <f>_xlfn.IFNA(INDEX('R1 Anstey XCO'!$O$3:$O$143,MATCH(Women[[#This Row],[Rider]],'R1 Anstey XCO'!$E$3:$E$143,0)),"")</f>
        <v/>
      </c>
      <c r="L34" s="44" t="str">
        <f>_xlfn.IFNA(INDEX('R2 Eagle XCO'!$P$3:$P$145,MATCH(Women[[#This Row],[Rider]],'R2 Eagle XCO'!$E$3:$E$145,0)),"")</f>
        <v/>
      </c>
      <c r="M34" s="44" t="str">
        <f>_xlfn.IFNA(INDEX('R3 Kinchina XCO'!$P$3:$P$145,MATCH(Women[[#This Row],[Rider]],'R3 Kinchina XCO'!$E$3:$E$145,0)),"")</f>
        <v/>
      </c>
      <c r="N34" s="44">
        <f>_xlfn.IFNA(INDEX('R4 Willowie XCO'!$P$3:$P$113,MATCH(Women[[#This Row],[Rider]],'R4 Willowie XCO'!$E$3:$E$113,0)),"")</f>
        <v>280</v>
      </c>
      <c r="O34" s="44">
        <f>_xlfn.IFNA(INDEX('R5 Willowie XCO'!$P$3:$P$86,MATCH(Women[[#This Row],[Rider]],'R5 Willowie XCO'!$E$3:$E$86,0)),"")</f>
        <v>294</v>
      </c>
      <c r="P34" s="45">
        <f>SUM(Women[[#This Row],[Anstey XCO Points (R1)]:[Melrose XCO 2 Points (R5)]])</f>
        <v>574</v>
      </c>
      <c r="Q34" s="46" cm="1">
        <f t="array" ref="Q34">28-SUM(IF(P34&gt;$P$18:$P$49,1/COUNTIF($P$18:$P$49,$P$18:$P$49)))</f>
        <v>17</v>
      </c>
      <c r="R34" s="48"/>
      <c r="S34" s="152" t="s">
        <v>409</v>
      </c>
      <c r="T34" s="44">
        <f>_xlfn.IFNA(INDEX('R1 Anstey XCO'!$O$3:$O$143,MATCH(Junior[[#This Row],[Rider]],'R1 Anstey XCO'!$E$3:$E$143,0)),"")</f>
        <v>380</v>
      </c>
      <c r="U34" s="44">
        <f>_xlfn.IFNA(INDEX('R2 Eagle XCO'!$P$3:$P$145,MATCH(Junior[[#This Row],[Rider]],'R2 Eagle XCO'!$E$3:$E$145,0)),"")</f>
        <v>500</v>
      </c>
      <c r="V34" s="44">
        <f>_xlfn.IFNA(INDEX('R3 Kinchina XCO'!$P$3:$P$145,MATCH(Junior[[#This Row],[Rider]],'R3 Kinchina XCO'!$E$3:$E$145,0)),"")</f>
        <v>500</v>
      </c>
      <c r="W34" s="44" t="str">
        <f>_xlfn.IFNA(INDEX('R4 Willowie XCO'!$P$3:$P$113,MATCH(Junior[[#This Row],[Rider]],'R4 Willowie XCO'!$E$3:$E$113,0)),"")</f>
        <v/>
      </c>
      <c r="X34" s="44" t="str">
        <f>_xlfn.IFNA(INDEX('R5 Willowie XCO'!$P$3:$P$86,MATCH(Junior[[#This Row],[Rider]],'R5 Willowie XCO'!$E$3:$E$86,0)),"")</f>
        <v/>
      </c>
      <c r="Y34" s="45">
        <f>SUM(Junior[[#This Row],[Anstey XCO Points (R1)]:[Melrose XCO 2 Points (R5)]])</f>
        <v>1380</v>
      </c>
      <c r="Z34" s="46" cm="1">
        <f t="array" ref="Z34">46-SUM(IF(Y34&gt;$Y$18:$Y$71,1/COUNTIF($Y$18:$Y$71,$Y$18:$Y$71)))</f>
        <v>17</v>
      </c>
      <c r="AA34" s="48"/>
      <c r="AB34" s="47"/>
      <c r="AC34" s="50"/>
      <c r="AD34" s="50"/>
      <c r="AE34" s="50"/>
      <c r="AF34" s="50"/>
      <c r="AG34" s="50"/>
      <c r="AH34" s="50"/>
      <c r="AI34" s="50"/>
    </row>
    <row r="35" spans="1:35" ht="16" x14ac:dyDescent="0.2">
      <c r="A35" s="152" t="s">
        <v>54</v>
      </c>
      <c r="B35" s="44">
        <f>_xlfn.IFNA(INDEX('R1 Anstey XCO'!$O$3:$O$143,MATCH(Men[[#This Row],[Rider]],'R1 Anstey XCO'!$E$3:$E$143,0)),"")</f>
        <v>196</v>
      </c>
      <c r="C35" s="44">
        <f>_xlfn.IFNA(INDEX('R2 Eagle XCO'!$P$3:$P$145,MATCH(Men[[#This Row],[Rider]],'R2 Eagle XCO'!$E$3:$E$145,0)),"")</f>
        <v>210</v>
      </c>
      <c r="D35" s="86">
        <f>_xlfn.IFNA(INDEX('R3 Kinchina XCO'!$P$3:$P$145,MATCH(Men[[#This Row],[Rider]],'R3 Kinchina XCO'!$E$3:$E$145,0)),"")</f>
        <v>196</v>
      </c>
      <c r="E35" s="86">
        <f>_xlfn.IFNA(INDEX('R4 Willowie XCO'!$P$3:$P$113,MATCH(Men[[#This Row],[Rider]],'R4 Willowie XCO'!$E$3:$E$113,0)),"")</f>
        <v>280</v>
      </c>
      <c r="F35" s="44">
        <f>_xlfn.IFNA(INDEX('R5 Willowie XCO'!$P$3:$P$86,MATCH(Men[[#This Row],[Rider]],'R5 Willowie XCO'!$E$3:$E$86,0)),"")</f>
        <v>294</v>
      </c>
      <c r="G35" s="45">
        <f t="shared" si="0"/>
        <v>1176</v>
      </c>
      <c r="H35" s="46" cm="1">
        <f t="array" ref="H35">116-SUM(IF(G35&gt;$G$18:$G$166,1/COUNTIF($G$18:$G$166,$G$18:$G$166)))</f>
        <v>16.000000000000028</v>
      </c>
      <c r="I35" s="48"/>
      <c r="J35" s="146" t="s">
        <v>394</v>
      </c>
      <c r="K35" s="44">
        <f>_xlfn.IFNA(INDEX('R1 Anstey XCO'!$O$3:$O$143,MATCH(Women[[#This Row],[Rider]],'R1 Anstey XCO'!$E$3:$E$143,0)),"")</f>
        <v>294</v>
      </c>
      <c r="L35" s="44" t="str">
        <f>_xlfn.IFNA(INDEX('R2 Eagle XCO'!$P$3:$P$145,MATCH(Women[[#This Row],[Rider]],'R2 Eagle XCO'!$E$3:$E$145,0)),"")</f>
        <v/>
      </c>
      <c r="M35" s="44">
        <f>_xlfn.IFNA(INDEX('R3 Kinchina XCO'!$P$3:$P$145,MATCH(Women[[#This Row],[Rider]],'R3 Kinchina XCO'!$E$3:$E$145,0)),"")</f>
        <v>266</v>
      </c>
      <c r="N35" s="44" t="str">
        <f>_xlfn.IFNA(INDEX('R4 Willowie XCO'!$P$3:$P$113,MATCH(Women[[#This Row],[Rider]],'R4 Willowie XCO'!$E$3:$E$113,0)),"")</f>
        <v/>
      </c>
      <c r="O35" s="44" t="str">
        <f>_xlfn.IFNA(INDEX('R5 Willowie XCO'!$P$3:$P$86,MATCH(Women[[#This Row],[Rider]],'R5 Willowie XCO'!$E$3:$E$86,0)),"")</f>
        <v/>
      </c>
      <c r="P35" s="45">
        <f>SUM(Women[[#This Row],[Anstey XCO Points (R1)]:[Melrose XCO 2 Points (R5)]])</f>
        <v>560</v>
      </c>
      <c r="Q35" s="46" cm="1">
        <f t="array" ref="Q35">28-SUM(IF(P35&gt;$P$18:$P$49,1/COUNTIF($P$18:$P$49,$P$18:$P$49)))</f>
        <v>18</v>
      </c>
      <c r="R35" s="48"/>
      <c r="S35" s="152" t="s">
        <v>99</v>
      </c>
      <c r="T35" s="44">
        <f>_xlfn.IFNA(INDEX('R1 Anstey XCO'!$O$3:$O$143,MATCH(Junior[[#This Row],[Rider]],'R1 Anstey XCO'!$E$3:$E$143,0)),"")</f>
        <v>450</v>
      </c>
      <c r="U35" s="44">
        <f>_xlfn.IFNA(INDEX('R2 Eagle XCO'!$P$3:$P$145,MATCH(Junior[[#This Row],[Rider]],'R2 Eagle XCO'!$E$3:$E$145,0)),"")</f>
        <v>500</v>
      </c>
      <c r="V35" s="44">
        <f>_xlfn.IFNA(INDEX('R3 Kinchina XCO'!$P$3:$P$145,MATCH(Junior[[#This Row],[Rider]],'R3 Kinchina XCO'!$E$3:$E$145,0)),"")</f>
        <v>330</v>
      </c>
      <c r="W35" s="44" t="str">
        <f>_xlfn.IFNA(INDEX('R4 Willowie XCO'!$P$3:$P$113,MATCH(Junior[[#This Row],[Rider]],'R4 Willowie XCO'!$E$3:$E$113,0)),"")</f>
        <v/>
      </c>
      <c r="X35" s="44" t="str">
        <f>_xlfn.IFNA(INDEX('R5 Willowie XCO'!$P$3:$P$86,MATCH(Junior[[#This Row],[Rider]],'R5 Willowie XCO'!$E$3:$E$86,0)),"")</f>
        <v/>
      </c>
      <c r="Y35" s="45">
        <f>SUM(Junior[[#This Row],[Anstey XCO Points (R1)]:[Melrose XCO 2 Points (R5)]])</f>
        <v>1280</v>
      </c>
      <c r="Z35" s="46" cm="1">
        <f t="array" ref="Z35">46-SUM(IF(Y35&gt;$Y$18:$Y$71,1/COUNTIF($Y$18:$Y$71,$Y$18:$Y$71)))</f>
        <v>18</v>
      </c>
      <c r="AA35" s="48"/>
      <c r="AB35" s="47"/>
      <c r="AC35" s="50"/>
      <c r="AD35" s="50"/>
      <c r="AE35" s="50"/>
      <c r="AF35" s="50"/>
      <c r="AG35" s="50"/>
      <c r="AH35" s="50"/>
      <c r="AI35" s="50"/>
    </row>
    <row r="36" spans="1:35" ht="16" x14ac:dyDescent="0.2">
      <c r="A36" s="152" t="s">
        <v>44</v>
      </c>
      <c r="B36" s="44">
        <f>_xlfn.IFNA(INDEX('R1 Anstey XCO'!$O$3:$O$143,MATCH(Men[[#This Row],[Rider]],'R1 Anstey XCO'!$E$3:$E$143,0)),"")</f>
        <v>280</v>
      </c>
      <c r="C36" s="44" t="str">
        <f>_xlfn.IFNA(INDEX('R2 Eagle XCO'!$P$3:$P$145,MATCH(Men[[#This Row],[Rider]],'R2 Eagle XCO'!$E$3:$E$145,0)),"")</f>
        <v/>
      </c>
      <c r="D36" s="86">
        <f>_xlfn.IFNA(INDEX('R3 Kinchina XCO'!$P$3:$P$145,MATCH(Men[[#This Row],[Rider]],'R3 Kinchina XCO'!$E$3:$E$145,0)),"")</f>
        <v>245</v>
      </c>
      <c r="E36" s="86">
        <f>_xlfn.IFNA(INDEX('R4 Willowie XCO'!$P$3:$P$113,MATCH(Men[[#This Row],[Rider]],'R4 Willowie XCO'!$E$3:$E$113,0)),"")</f>
        <v>280</v>
      </c>
      <c r="F36" s="44">
        <f>_xlfn.IFNA(INDEX('R5 Willowie XCO'!$P$3:$P$86,MATCH(Men[[#This Row],[Rider]],'R5 Willowie XCO'!$E$3:$E$86,0)),"")</f>
        <v>304</v>
      </c>
      <c r="G36" s="45">
        <f t="shared" si="0"/>
        <v>1109</v>
      </c>
      <c r="H36" s="46" cm="1">
        <f t="array" ref="H36">116-SUM(IF(G36&gt;$G$18:$G$166,1/COUNTIF($G$18:$G$166,$G$18:$G$166)))</f>
        <v>17.000000000000028</v>
      </c>
      <c r="I36" s="48"/>
      <c r="J36" s="146" t="s">
        <v>396</v>
      </c>
      <c r="K36" s="44">
        <f>_xlfn.IFNA(INDEX('R1 Anstey XCO'!$O$3:$O$143,MATCH(Women[[#This Row],[Rider]],'R1 Anstey XCO'!$E$3:$E$143,0)),"")</f>
        <v>273</v>
      </c>
      <c r="L36" s="44" t="str">
        <f>_xlfn.IFNA(INDEX('R2 Eagle XCO'!$P$3:$P$145,MATCH(Women[[#This Row],[Rider]],'R2 Eagle XCO'!$E$3:$E$145,0)),"")</f>
        <v/>
      </c>
      <c r="M36" s="44">
        <f>_xlfn.IFNA(INDEX('R3 Kinchina XCO'!$P$3:$P$145,MATCH(Women[[#This Row],[Rider]],'R3 Kinchina XCO'!$E$3:$E$145,0)),"")</f>
        <v>259</v>
      </c>
      <c r="N36" s="44" t="str">
        <f>_xlfn.IFNA(INDEX('R4 Willowie XCO'!$P$3:$P$113,MATCH(Women[[#This Row],[Rider]],'R4 Willowie XCO'!$E$3:$E$113,0)),"")</f>
        <v/>
      </c>
      <c r="O36" s="44" t="str">
        <f>_xlfn.IFNA(INDEX('R5 Willowie XCO'!$P$3:$P$86,MATCH(Women[[#This Row],[Rider]],'R5 Willowie XCO'!$E$3:$E$86,0)),"")</f>
        <v/>
      </c>
      <c r="P36" s="45">
        <f>SUM(Women[[#This Row],[Anstey XCO Points (R1)]:[Melrose XCO 2 Points (R5)]])</f>
        <v>532</v>
      </c>
      <c r="Q36" s="46" cm="1">
        <f t="array" ref="Q36">28-SUM(IF(P36&gt;$P$18:$P$49,1/COUNTIF($P$18:$P$49,$P$18:$P$49)))</f>
        <v>19</v>
      </c>
      <c r="R36" s="48"/>
      <c r="S36" s="152" t="s">
        <v>406</v>
      </c>
      <c r="T36" s="44">
        <f>_xlfn.IFNA(INDEX('R1 Anstey XCO'!$O$3:$O$143,MATCH(Junior[[#This Row],[Rider]],'R1 Anstey XCO'!$E$3:$E$143,0)),"")</f>
        <v>350</v>
      </c>
      <c r="U36" s="44">
        <f>_xlfn.IFNA(INDEX('R2 Eagle XCO'!$P$3:$P$145,MATCH(Junior[[#This Row],[Rider]],'R2 Eagle XCO'!$E$3:$E$145,0)),"")</f>
        <v>390</v>
      </c>
      <c r="V36" s="44">
        <f>_xlfn.IFNA(INDEX('R3 Kinchina XCO'!$P$3:$P$145,MATCH(Junior[[#This Row],[Rider]],'R3 Kinchina XCO'!$E$3:$E$145,0)),"")</f>
        <v>450</v>
      </c>
      <c r="W36" s="44" t="str">
        <f>_xlfn.IFNA(INDEX('R4 Willowie XCO'!$P$3:$P$113,MATCH(Junior[[#This Row],[Rider]],'R4 Willowie XCO'!$E$3:$E$113,0)),"")</f>
        <v/>
      </c>
      <c r="X36" s="44" t="str">
        <f>_xlfn.IFNA(INDEX('R5 Willowie XCO'!$P$3:$P$86,MATCH(Junior[[#This Row],[Rider]],'R5 Willowie XCO'!$E$3:$E$86,0)),"")</f>
        <v/>
      </c>
      <c r="Y36" s="45">
        <f>SUM(Junior[[#This Row],[Anstey XCO Points (R1)]:[Melrose XCO 2 Points (R5)]])</f>
        <v>1190</v>
      </c>
      <c r="Z36" s="46" cm="1">
        <f t="array" ref="Z36">46-SUM(IF(Y36&gt;$Y$18:$Y$71,1/COUNTIF($Y$18:$Y$71,$Y$18:$Y$71)))</f>
        <v>19</v>
      </c>
      <c r="AA36" s="48"/>
      <c r="AB36" s="47"/>
      <c r="AC36" s="50"/>
      <c r="AD36" s="50"/>
      <c r="AE36" s="50"/>
      <c r="AF36" s="50"/>
      <c r="AG36" s="50"/>
      <c r="AH36" s="50"/>
      <c r="AI36" s="50"/>
    </row>
    <row r="37" spans="1:35" ht="16" x14ac:dyDescent="0.2">
      <c r="A37" s="152" t="s">
        <v>619</v>
      </c>
      <c r="B37" s="44" t="str">
        <f>_xlfn.IFNA(INDEX('R1 Anstey XCO'!$O$3:$O$143,MATCH(Men[[#This Row],[Rider]],'R1 Anstey XCO'!$E$3:$E$143,0)),"")</f>
        <v/>
      </c>
      <c r="C37" s="44" t="str">
        <f>_xlfn.IFNA(INDEX('R2 Eagle XCO'!$P$3:$P$145,MATCH(Men[[#This Row],[Rider]],'R2 Eagle XCO'!$E$3:$E$145,0)),"")</f>
        <v/>
      </c>
      <c r="D37" s="86">
        <f>_xlfn.IFNA(INDEX('R3 Kinchina XCO'!$P$3:$P$145,MATCH(Men[[#This Row],[Rider]],'R3 Kinchina XCO'!$E$3:$E$145,0)),"")</f>
        <v>350</v>
      </c>
      <c r="E37" s="86">
        <f>_xlfn.IFNA(INDEX('R4 Willowie XCO'!$P$3:$P$113,MATCH(Men[[#This Row],[Rider]],'R4 Willowie XCO'!$E$3:$E$113,0)),"")</f>
        <v>380</v>
      </c>
      <c r="F37" s="44">
        <f>_xlfn.IFNA(INDEX('R5 Willowie XCO'!$P$3:$P$86,MATCH(Men[[#This Row],[Rider]],'R5 Willowie XCO'!$E$3:$E$86,0)),"")</f>
        <v>370</v>
      </c>
      <c r="G37" s="45">
        <f t="shared" si="0"/>
        <v>1100</v>
      </c>
      <c r="H37" s="46" cm="1">
        <f t="array" ref="H37">116-SUM(IF(G37&gt;$G$18:$G$166,1/COUNTIF($G$18:$G$166,$G$18:$G$166)))</f>
        <v>18.000000000000028</v>
      </c>
      <c r="I37" s="48"/>
      <c r="J37" s="146" t="s">
        <v>389</v>
      </c>
      <c r="K37" s="44">
        <f>_xlfn.IFNA(INDEX('R1 Anstey XCO'!$O$3:$O$143,MATCH(Women[[#This Row],[Rider]],'R1 Anstey XCO'!$E$3:$E$143,0)),"")</f>
        <v>320</v>
      </c>
      <c r="L37" s="44" t="str">
        <f>_xlfn.IFNA(INDEX('R2 Eagle XCO'!$P$3:$P$145,MATCH(Women[[#This Row],[Rider]],'R2 Eagle XCO'!$E$3:$E$145,0)),"")</f>
        <v/>
      </c>
      <c r="M37" s="44" t="str">
        <f>_xlfn.IFNA(INDEX('R3 Kinchina XCO'!$P$3:$P$145,MATCH(Women[[#This Row],[Rider]],'R3 Kinchina XCO'!$E$3:$E$145,0)),"")</f>
        <v/>
      </c>
      <c r="N37" s="44" t="str">
        <f>_xlfn.IFNA(INDEX('R4 Willowie XCO'!$P$3:$P$113,MATCH(Women[[#This Row],[Rider]],'R4 Willowie XCO'!$E$3:$E$113,0)),"")</f>
        <v/>
      </c>
      <c r="O37" s="44" t="str">
        <f>_xlfn.IFNA(INDEX('R5 Willowie XCO'!$P$3:$P$86,MATCH(Women[[#This Row],[Rider]],'R5 Willowie XCO'!$E$3:$E$86,0)),"")</f>
        <v/>
      </c>
      <c r="P37" s="45">
        <f>SUM(Women[[#This Row],[Anstey XCO Points (R1)]:[Melrose XCO 2 Points (R5)]])</f>
        <v>320</v>
      </c>
      <c r="Q37" s="46" cm="1">
        <f t="array" ref="Q37">28-SUM(IF(P37&gt;$P$18:$P$49,1/COUNTIF($P$18:$P$49,$P$18:$P$49)))</f>
        <v>20</v>
      </c>
      <c r="R37" s="48"/>
      <c r="S37" s="152" t="s">
        <v>610</v>
      </c>
      <c r="T37" s="44" t="str">
        <f>_xlfn.IFNA(INDEX('R1 Anstey XCO'!$O$3:$O$143,MATCH(Junior[[#This Row],[Rider]],'R1 Anstey XCO'!$E$3:$E$143,0)),"")</f>
        <v/>
      </c>
      <c r="U37" s="44" t="str">
        <f>_xlfn.IFNA(INDEX('R2 Eagle XCO'!$P$3:$P$145,MATCH(Junior[[#This Row],[Rider]],'R2 Eagle XCO'!$E$3:$E$145,0)),"")</f>
        <v/>
      </c>
      <c r="V37" s="44">
        <f>_xlfn.IFNA(INDEX('R3 Kinchina XCO'!$P$3:$P$145,MATCH(Junior[[#This Row],[Rider]],'R3 Kinchina XCO'!$E$3:$E$145,0)),"")</f>
        <v>420</v>
      </c>
      <c r="W37" s="44">
        <f>_xlfn.IFNA(INDEX('R4 Willowie XCO'!$P$3:$P$113,MATCH(Junior[[#This Row],[Rider]],'R4 Willowie XCO'!$E$3:$E$113,0)),"")</f>
        <v>360</v>
      </c>
      <c r="X37" s="44">
        <f>_xlfn.IFNA(INDEX('R5 Willowie XCO'!$P$3:$P$86,MATCH(Junior[[#This Row],[Rider]],'R5 Willowie XCO'!$E$3:$E$86,0)),"")</f>
        <v>400</v>
      </c>
      <c r="Y37" s="45">
        <f>SUM(Junior[[#This Row],[Anstey XCO Points (R1)]:[Melrose XCO 2 Points (R5)]])</f>
        <v>1180</v>
      </c>
      <c r="Z37" s="46" cm="1">
        <f t="array" ref="Z37">46-SUM(IF(Y37&gt;$Y$18:$Y$71,1/COUNTIF($Y$18:$Y$71,$Y$18:$Y$71)))</f>
        <v>20</v>
      </c>
      <c r="AA37" s="48"/>
      <c r="AB37" s="47"/>
      <c r="AC37" s="50"/>
      <c r="AD37" s="50"/>
      <c r="AE37" s="50"/>
      <c r="AF37" s="50"/>
      <c r="AG37" s="50"/>
      <c r="AH37" s="50"/>
      <c r="AI37" s="50"/>
    </row>
    <row r="38" spans="1:35" ht="16" x14ac:dyDescent="0.2">
      <c r="A38" s="152" t="s">
        <v>35</v>
      </c>
      <c r="B38" s="44">
        <f>_xlfn.IFNA(INDEX('R1 Anstey XCO'!$O$3:$O$143,MATCH(Men[[#This Row],[Rider]],'R1 Anstey XCO'!$E$3:$E$143,0)),"")</f>
        <v>320</v>
      </c>
      <c r="C38" s="44">
        <f>_xlfn.IFNA(INDEX('R2 Eagle XCO'!$P$3:$P$145,MATCH(Men[[#This Row],[Rider]],'R2 Eagle XCO'!$E$3:$E$145,0)),"")</f>
        <v>370</v>
      </c>
      <c r="D38" s="86">
        <f>_xlfn.IFNA(INDEX('R3 Kinchina XCO'!$P$3:$P$145,MATCH(Men[[#This Row],[Rider]],'R3 Kinchina XCO'!$E$3:$E$145,0)),"")</f>
        <v>400</v>
      </c>
      <c r="E38" s="86" t="str">
        <f>_xlfn.IFNA(INDEX('R4 Willowie XCO'!$P$3:$P$113,MATCH(Men[[#This Row],[Rider]],'R4 Willowie XCO'!$E$3:$E$113,0)),"")</f>
        <v/>
      </c>
      <c r="F38" s="44" t="str">
        <f>_xlfn.IFNA(INDEX('R5 Willowie XCO'!$P$3:$P$86,MATCH(Men[[#This Row],[Rider]],'R5 Willowie XCO'!$E$3:$E$86,0)),"")</f>
        <v/>
      </c>
      <c r="G38" s="45">
        <f t="shared" si="0"/>
        <v>1090</v>
      </c>
      <c r="H38" s="46" cm="1">
        <f t="array" ref="H38">116-SUM(IF(G38&gt;$G$18:$G$166,1/COUNTIF($G$18:$G$166,$G$18:$G$166)))</f>
        <v>19.000000000000014</v>
      </c>
      <c r="I38" s="48"/>
      <c r="J38" s="146" t="s">
        <v>602</v>
      </c>
      <c r="K38" s="44" t="str">
        <f>_xlfn.IFNA(INDEX('R1 Anstey XCO'!$O$3:$O$143,MATCH(Women[[#This Row],[Rider]],'R1 Anstey XCO'!$E$3:$E$143,0)),"")</f>
        <v/>
      </c>
      <c r="L38" s="44" t="str">
        <f>_xlfn.IFNA(INDEX('R2 Eagle XCO'!$P$3:$P$145,MATCH(Women[[#This Row],[Rider]],'R2 Eagle XCO'!$E$3:$E$145,0)),"")</f>
        <v/>
      </c>
      <c r="M38" s="44">
        <f>_xlfn.IFNA(INDEX('R3 Kinchina XCO'!$P$3:$P$145,MATCH(Women[[#This Row],[Rider]],'R3 Kinchina XCO'!$E$3:$E$145,0)),"")</f>
        <v>320</v>
      </c>
      <c r="N38" s="44" t="str">
        <f>_xlfn.IFNA(INDEX('R4 Willowie XCO'!$P$3:$P$113,MATCH(Women[[#This Row],[Rider]],'R4 Willowie XCO'!$E$3:$E$113,0)),"")</f>
        <v/>
      </c>
      <c r="O38" s="44" t="str">
        <f>_xlfn.IFNA(INDEX('R5 Willowie XCO'!$P$3:$P$86,MATCH(Women[[#This Row],[Rider]],'R5 Willowie XCO'!$E$3:$E$86,0)),"")</f>
        <v/>
      </c>
      <c r="P38" s="45">
        <f>SUM(Women[[#This Row],[Anstey XCO Points (R1)]:[Melrose XCO 2 Points (R5)]])</f>
        <v>320</v>
      </c>
      <c r="Q38" s="46" cm="1">
        <f t="array" ref="Q38">28-SUM(IF(P38&gt;$P$18:$P$49,1/COUNTIF($P$18:$P$49,$P$18:$P$49)))</f>
        <v>20</v>
      </c>
      <c r="R38" s="48"/>
      <c r="S38" s="152" t="s">
        <v>112</v>
      </c>
      <c r="T38" s="44">
        <f>_xlfn.IFNA(INDEX('R1 Anstey XCO'!$O$3:$O$143,MATCH(Junior[[#This Row],[Rider]],'R1 Anstey XCO'!$E$3:$E$143,0)),"")</f>
        <v>390</v>
      </c>
      <c r="U38" s="44">
        <f>_xlfn.IFNA(INDEX('R2 Eagle XCO'!$P$3:$P$145,MATCH(Junior[[#This Row],[Rider]],'R2 Eagle XCO'!$E$3:$E$145,0)),"")</f>
        <v>370</v>
      </c>
      <c r="V38" s="44">
        <f>_xlfn.IFNA(INDEX('R3 Kinchina XCO'!$P$3:$P$145,MATCH(Junior[[#This Row],[Rider]],'R3 Kinchina XCO'!$E$3:$E$145,0)),"")</f>
        <v>400</v>
      </c>
      <c r="W38" s="44" t="str">
        <f>_xlfn.IFNA(INDEX('R4 Willowie XCO'!$P$3:$P$113,MATCH(Junior[[#This Row],[Rider]],'R4 Willowie XCO'!$E$3:$E$113,0)),"")</f>
        <v/>
      </c>
      <c r="X38" s="44" t="str">
        <f>_xlfn.IFNA(INDEX('R5 Willowie XCO'!$P$3:$P$86,MATCH(Junior[[#This Row],[Rider]],'R5 Willowie XCO'!$E$3:$E$86,0)),"")</f>
        <v/>
      </c>
      <c r="Y38" s="45">
        <f>SUM(Junior[[#This Row],[Anstey XCO Points (R1)]:[Melrose XCO 2 Points (R5)]])</f>
        <v>1160</v>
      </c>
      <c r="Z38" s="46" cm="1">
        <f t="array" ref="Z38">46-SUM(IF(Y38&gt;$Y$18:$Y$71,1/COUNTIF($Y$18:$Y$71,$Y$18:$Y$71)))</f>
        <v>21</v>
      </c>
      <c r="AA38" s="48"/>
      <c r="AB38" s="47"/>
      <c r="AC38" s="50"/>
      <c r="AD38" s="50"/>
      <c r="AE38" s="50"/>
      <c r="AF38" s="50"/>
      <c r="AG38" s="50"/>
      <c r="AH38" s="50"/>
      <c r="AI38" s="50"/>
    </row>
    <row r="39" spans="1:35" ht="16" x14ac:dyDescent="0.2">
      <c r="A39" s="152" t="s">
        <v>109</v>
      </c>
      <c r="B39" s="44">
        <f>_xlfn.IFNA(INDEX('R1 Anstey XCO'!$O$3:$O$143,MATCH(Men[[#This Row],[Rider]],'R1 Anstey XCO'!$E$3:$E$143,0)),"")</f>
        <v>312</v>
      </c>
      <c r="C39" s="44">
        <f>_xlfn.IFNA(INDEX('R2 Eagle XCO'!$P$3:$P$145,MATCH(Men[[#This Row],[Rider]],'R2 Eagle XCO'!$E$3:$E$145,0)),"")</f>
        <v>320</v>
      </c>
      <c r="D39" s="86">
        <f>_xlfn.IFNA(INDEX('R3 Kinchina XCO'!$P$3:$P$145,MATCH(Men[[#This Row],[Rider]],'R3 Kinchina XCO'!$E$3:$E$145,0)),"")</f>
        <v>400</v>
      </c>
      <c r="E39" s="86" t="str">
        <f>_xlfn.IFNA(INDEX('R4 Willowie XCO'!$P$3:$P$113,MATCH(Men[[#This Row],[Rider]],'R4 Willowie XCO'!$E$3:$E$113,0)),"")</f>
        <v/>
      </c>
      <c r="F39" s="44" t="str">
        <f>_xlfn.IFNA(INDEX('R5 Willowie XCO'!$P$3:$P$86,MATCH(Men[[#This Row],[Rider]],'R5 Willowie XCO'!$E$3:$E$86,0)),"")</f>
        <v/>
      </c>
      <c r="G39" s="45">
        <f t="shared" si="0"/>
        <v>1032</v>
      </c>
      <c r="H39" s="46" cm="1">
        <f t="array" ref="H39">116-SUM(IF(G39&gt;$G$18:$G$166,1/COUNTIF($G$18:$G$166,$G$18:$G$166)))</f>
        <v>20.000000000000014</v>
      </c>
      <c r="I39" s="48"/>
      <c r="J39" s="146" t="s">
        <v>603</v>
      </c>
      <c r="K39" s="44" t="str">
        <f>_xlfn.IFNA(INDEX('R1 Anstey XCO'!$O$3:$O$143,MATCH(Women[[#This Row],[Rider]],'R1 Anstey XCO'!$E$3:$E$143,0)),"")</f>
        <v/>
      </c>
      <c r="L39" s="44" t="str">
        <f>_xlfn.IFNA(INDEX('R2 Eagle XCO'!$P$3:$P$145,MATCH(Women[[#This Row],[Rider]],'R2 Eagle XCO'!$E$3:$E$145,0)),"")</f>
        <v/>
      </c>
      <c r="M39" s="44">
        <f>_xlfn.IFNA(INDEX('R3 Kinchina XCO'!$P$3:$P$145,MATCH(Women[[#This Row],[Rider]],'R3 Kinchina XCO'!$E$3:$E$145,0)),"")</f>
        <v>312</v>
      </c>
      <c r="N39" s="44" t="str">
        <f>_xlfn.IFNA(INDEX('R4 Willowie XCO'!$P$3:$P$113,MATCH(Women[[#This Row],[Rider]],'R4 Willowie XCO'!$E$3:$E$113,0)),"")</f>
        <v/>
      </c>
      <c r="O39" s="44" t="str">
        <f>_xlfn.IFNA(INDEX('R5 Willowie XCO'!$P$3:$P$86,MATCH(Women[[#This Row],[Rider]],'R5 Willowie XCO'!$E$3:$E$86,0)),"")</f>
        <v/>
      </c>
      <c r="P39" s="45">
        <f>SUM(Women[[#This Row],[Anstey XCO Points (R1)]:[Melrose XCO 2 Points (R5)]])</f>
        <v>312</v>
      </c>
      <c r="Q39" s="46" cm="1">
        <f t="array" ref="Q39">28-SUM(IF(P39&gt;$P$18:$P$49,1/COUNTIF($P$18:$P$49,$P$18:$P$49)))</f>
        <v>21</v>
      </c>
      <c r="R39" s="48"/>
      <c r="S39" s="152" t="s">
        <v>460</v>
      </c>
      <c r="T39" s="44" t="str">
        <f>_xlfn.IFNA(INDEX('R1 Anstey XCO'!$O$3:$O$143,MATCH(Junior[[#This Row],[Rider]],'R1 Anstey XCO'!$E$3:$E$143,0)),"")</f>
        <v/>
      </c>
      <c r="U39" s="44">
        <f>_xlfn.IFNA(INDEX('R2 Eagle XCO'!$P$3:$P$145,MATCH(Junior[[#This Row],[Rider]],'R2 Eagle XCO'!$E$3:$E$145,0)),"")</f>
        <v>370</v>
      </c>
      <c r="V39" s="44">
        <f>_xlfn.IFNA(INDEX('R3 Kinchina XCO'!$P$3:$P$145,MATCH(Junior[[#This Row],[Rider]],'R3 Kinchina XCO'!$E$3:$E$145,0)),"")</f>
        <v>400</v>
      </c>
      <c r="W39" s="44">
        <f>_xlfn.IFNA(INDEX('R4 Willowie XCO'!$P$3:$P$113,MATCH(Junior[[#This Row],[Rider]],'R4 Willowie XCO'!$E$3:$E$113,0)),"")</f>
        <v>370</v>
      </c>
      <c r="X39" s="44" t="str">
        <f>_xlfn.IFNA(INDEX('R5 Willowie XCO'!$P$3:$P$86,MATCH(Junior[[#This Row],[Rider]],'R5 Willowie XCO'!$E$3:$E$86,0)),"")</f>
        <v/>
      </c>
      <c r="Y39" s="45">
        <f>SUM(Junior[[#This Row],[Anstey XCO Points (R1)]:[Melrose XCO 2 Points (R5)]])</f>
        <v>1140</v>
      </c>
      <c r="Z39" s="46" cm="1">
        <f t="array" ref="Z39">46-SUM(IF(Y39&gt;$Y$18:$Y$71,1/COUNTIF($Y$18:$Y$71,$Y$18:$Y$71)))</f>
        <v>22</v>
      </c>
      <c r="AA39" s="48"/>
      <c r="AB39" s="47"/>
      <c r="AC39" s="50"/>
      <c r="AD39" s="50"/>
      <c r="AE39" s="50"/>
      <c r="AF39" s="50"/>
      <c r="AG39" s="50"/>
      <c r="AH39" s="50"/>
      <c r="AI39" s="50"/>
    </row>
    <row r="40" spans="1:35" ht="16" x14ac:dyDescent="0.2">
      <c r="A40" s="152" t="s">
        <v>33</v>
      </c>
      <c r="B40" s="44">
        <f>_xlfn.IFNA(INDEX('R1 Anstey XCO'!$O$3:$O$143,MATCH(Men[[#This Row],[Rider]],'R1 Anstey XCO'!$E$3:$E$143,0)),"")</f>
        <v>370</v>
      </c>
      <c r="C40" s="44">
        <f>_xlfn.IFNA(INDEX('R2 Eagle XCO'!$P$3:$P$145,MATCH(Men[[#This Row],[Rider]],'R2 Eagle XCO'!$E$3:$E$145,0)),"")</f>
        <v>330</v>
      </c>
      <c r="D40" s="86">
        <f>_xlfn.IFNA(INDEX('R3 Kinchina XCO'!$P$3:$P$145,MATCH(Men[[#This Row],[Rider]],'R3 Kinchina XCO'!$E$3:$E$145,0)),"")</f>
        <v>320</v>
      </c>
      <c r="E40" s="86" t="str">
        <f>_xlfn.IFNA(INDEX('R4 Willowie XCO'!$P$3:$P$113,MATCH(Men[[#This Row],[Rider]],'R4 Willowie XCO'!$E$3:$E$113,0)),"")</f>
        <v/>
      </c>
      <c r="F40" s="44" t="str">
        <f>_xlfn.IFNA(INDEX('R5 Willowie XCO'!$P$3:$P$86,MATCH(Men[[#This Row],[Rider]],'R5 Willowie XCO'!$E$3:$E$86,0)),"")</f>
        <v/>
      </c>
      <c r="G40" s="45">
        <f t="shared" si="0"/>
        <v>1020</v>
      </c>
      <c r="H40" s="46" cm="1">
        <f t="array" ref="H40">116-SUM(IF(G40&gt;$G$18:$G$166,1/COUNTIF($G$18:$G$166,$G$18:$G$166)))</f>
        <v>21.000000000000014</v>
      </c>
      <c r="I40" s="48"/>
      <c r="J40" s="146" t="s">
        <v>390</v>
      </c>
      <c r="K40" s="44">
        <f>_xlfn.IFNA(INDEX('R1 Anstey XCO'!$O$3:$O$143,MATCH(Women[[#This Row],[Rider]],'R1 Anstey XCO'!$E$3:$E$143,0)),"")</f>
        <v>304</v>
      </c>
      <c r="L40" s="44" t="str">
        <f>_xlfn.IFNA(INDEX('R2 Eagle XCO'!$P$3:$P$145,MATCH(Women[[#This Row],[Rider]],'R2 Eagle XCO'!$E$3:$E$145,0)),"")</f>
        <v/>
      </c>
      <c r="M40" s="44" t="str">
        <f>_xlfn.IFNA(INDEX('R3 Kinchina XCO'!$P$3:$P$145,MATCH(Women[[#This Row],[Rider]],'R3 Kinchina XCO'!$E$3:$E$145,0)),"")</f>
        <v/>
      </c>
      <c r="N40" s="44" t="str">
        <f>_xlfn.IFNA(INDEX('R4 Willowie XCO'!$P$3:$P$113,MATCH(Women[[#This Row],[Rider]],'R4 Willowie XCO'!$E$3:$E$113,0)),"")</f>
        <v/>
      </c>
      <c r="O40" s="44" t="str">
        <f>_xlfn.IFNA(INDEX('R5 Willowie XCO'!$P$3:$P$86,MATCH(Women[[#This Row],[Rider]],'R5 Willowie XCO'!$E$3:$E$86,0)),"")</f>
        <v/>
      </c>
      <c r="P40" s="45">
        <f>SUM(Women[[#This Row],[Anstey XCO Points (R1)]:[Melrose XCO 2 Points (R5)]])</f>
        <v>304</v>
      </c>
      <c r="Q40" s="46" cm="1">
        <f t="array" ref="Q40">28-SUM(IF(P40&gt;$P$18:$P$49,1/COUNTIF($P$18:$P$49,$P$18:$P$49)))</f>
        <v>22</v>
      </c>
      <c r="R40" s="48"/>
      <c r="S40" s="152" t="s">
        <v>104</v>
      </c>
      <c r="T40" s="44" t="str">
        <f>_xlfn.IFNA(INDEX('R1 Anstey XCO'!$O$3:$O$143,MATCH(Junior[[#This Row],[Rider]],'R1 Anstey XCO'!$E$3:$E$143,0)),"")</f>
        <v/>
      </c>
      <c r="U40" s="44">
        <f>_xlfn.IFNA(INDEX('R2 Eagle XCO'!$P$3:$P$145,MATCH(Junior[[#This Row],[Rider]],'R2 Eagle XCO'!$E$3:$E$145,0)),"")</f>
        <v>360</v>
      </c>
      <c r="V40" s="44" t="str">
        <f>_xlfn.IFNA(INDEX('R3 Kinchina XCO'!$P$3:$P$145,MATCH(Junior[[#This Row],[Rider]],'R3 Kinchina XCO'!$E$3:$E$145,0)),"")</f>
        <v/>
      </c>
      <c r="W40" s="44">
        <f>_xlfn.IFNA(INDEX('R4 Willowie XCO'!$P$3:$P$113,MATCH(Junior[[#This Row],[Rider]],'R4 Willowie XCO'!$E$3:$E$113,0)),"")</f>
        <v>380</v>
      </c>
      <c r="X40" s="44">
        <f>_xlfn.IFNA(INDEX('R5 Willowie XCO'!$P$3:$P$86,MATCH(Junior[[#This Row],[Rider]],'R5 Willowie XCO'!$E$3:$E$86,0)),"")</f>
        <v>390</v>
      </c>
      <c r="Y40" s="45">
        <f>SUM(Junior[[#This Row],[Anstey XCO Points (R1)]:[Melrose XCO 2 Points (R5)]])</f>
        <v>1130</v>
      </c>
      <c r="Z40" s="46" cm="1">
        <f t="array" ref="Z40">46-SUM(IF(Y40&gt;$Y$18:$Y$71,1/COUNTIF($Y$18:$Y$71,$Y$18:$Y$71)))</f>
        <v>23</v>
      </c>
      <c r="AA40" s="48"/>
      <c r="AB40" s="47"/>
      <c r="AC40" s="50"/>
      <c r="AD40" s="50"/>
      <c r="AE40" s="50"/>
      <c r="AF40" s="50"/>
      <c r="AG40" s="50"/>
      <c r="AH40" s="50"/>
      <c r="AI40" s="50"/>
    </row>
    <row r="41" spans="1:35" ht="16" x14ac:dyDescent="0.2">
      <c r="A41" s="152" t="s">
        <v>626</v>
      </c>
      <c r="B41" s="44" t="str">
        <f>_xlfn.IFNA(INDEX('R1 Anstey XCO'!$O$3:$O$143,MATCH(Men[[#This Row],[Rider]],'R1 Anstey XCO'!$E$3:$E$143,0)),"")</f>
        <v/>
      </c>
      <c r="C41" s="44" t="str">
        <f>_xlfn.IFNA(INDEX('R2 Eagle XCO'!$P$3:$P$145,MATCH(Men[[#This Row],[Rider]],'R2 Eagle XCO'!$E$3:$E$145,0)),"")</f>
        <v/>
      </c>
      <c r="D41" s="86">
        <f>_xlfn.IFNA(INDEX('R3 Kinchina XCO'!$P$3:$P$145,MATCH(Men[[#This Row],[Rider]],'R3 Kinchina XCO'!$E$3:$E$145,0)),"")</f>
        <v>315</v>
      </c>
      <c r="E41" s="86">
        <f>_xlfn.IFNA(INDEX('R4 Willowie XCO'!$P$3:$P$113,MATCH(Men[[#This Row],[Rider]],'R4 Willowie XCO'!$E$3:$E$113,0)),"")</f>
        <v>350</v>
      </c>
      <c r="F41" s="44">
        <f>_xlfn.IFNA(INDEX('R5 Willowie XCO'!$P$3:$P$86,MATCH(Men[[#This Row],[Rider]],'R5 Willowie XCO'!$E$3:$E$86,0)),"")</f>
        <v>350</v>
      </c>
      <c r="G41" s="45">
        <f t="shared" si="0"/>
        <v>1015</v>
      </c>
      <c r="H41" s="46" cm="1">
        <f t="array" ref="H41">116-SUM(IF(G41&gt;$G$18:$G$166,1/COUNTIF($G$18:$G$166,$G$18:$G$166)))</f>
        <v>22.000000000000014</v>
      </c>
      <c r="I41" s="48"/>
      <c r="J41" s="146" t="s">
        <v>391</v>
      </c>
      <c r="K41" s="44">
        <f>_xlfn.IFNA(INDEX('R1 Anstey XCO'!$O$3:$O$143,MATCH(Women[[#This Row],[Rider]],'R1 Anstey XCO'!$E$3:$E$143,0)),"")</f>
        <v>296</v>
      </c>
      <c r="L41" s="44" t="str">
        <f>_xlfn.IFNA(INDEX('R2 Eagle XCO'!$P$3:$P$145,MATCH(Women[[#This Row],[Rider]],'R2 Eagle XCO'!$E$3:$E$145,0)),"")</f>
        <v/>
      </c>
      <c r="M41" s="44" t="str">
        <f>_xlfn.IFNA(INDEX('R3 Kinchina XCO'!$P$3:$P$145,MATCH(Women[[#This Row],[Rider]],'R3 Kinchina XCO'!$E$3:$E$145,0)),"")</f>
        <v/>
      </c>
      <c r="N41" s="44" t="str">
        <f>_xlfn.IFNA(INDEX('R4 Willowie XCO'!$P$3:$P$113,MATCH(Women[[#This Row],[Rider]],'R4 Willowie XCO'!$E$3:$E$113,0)),"")</f>
        <v/>
      </c>
      <c r="O41" s="44" t="str">
        <f>_xlfn.IFNA(INDEX('R5 Willowie XCO'!$P$3:$P$86,MATCH(Women[[#This Row],[Rider]],'R5 Willowie XCO'!$E$3:$E$86,0)),"")</f>
        <v/>
      </c>
      <c r="P41" s="45">
        <f>SUM(Women[[#This Row],[Anstey XCO Points (R1)]:[Melrose XCO 2 Points (R5)]])</f>
        <v>296</v>
      </c>
      <c r="Q41" s="46" cm="1">
        <f t="array" ref="Q41">28-SUM(IF(P41&gt;$P$18:$P$49,1/COUNTIF($P$18:$P$49,$P$18:$P$49)))</f>
        <v>23</v>
      </c>
      <c r="R41" s="48"/>
      <c r="S41" s="152" t="s">
        <v>462</v>
      </c>
      <c r="T41" s="44" t="str">
        <f>_xlfn.IFNA(INDEX('R1 Anstey XCO'!$O$3:$O$143,MATCH(Junior[[#This Row],[Rider]],'R1 Anstey XCO'!$E$3:$E$143,0)),"")</f>
        <v/>
      </c>
      <c r="U41" s="44">
        <f>_xlfn.IFNA(INDEX('R2 Eagle XCO'!$P$3:$P$145,MATCH(Junior[[#This Row],[Rider]],'R2 Eagle XCO'!$E$3:$E$145,0)),"")</f>
        <v>350</v>
      </c>
      <c r="V41" s="44">
        <f>_xlfn.IFNA(INDEX('R3 Kinchina XCO'!$P$3:$P$145,MATCH(Junior[[#This Row],[Rider]],'R3 Kinchina XCO'!$E$3:$E$145,0)),"")</f>
        <v>350</v>
      </c>
      <c r="W41" s="44">
        <f>_xlfn.IFNA(INDEX('R4 Willowie XCO'!$P$3:$P$113,MATCH(Junior[[#This Row],[Rider]],'R4 Willowie XCO'!$E$3:$E$113,0)),"")</f>
        <v>370</v>
      </c>
      <c r="X41" s="44" t="str">
        <f>_xlfn.IFNA(INDEX('R5 Willowie XCO'!$P$3:$P$86,MATCH(Junior[[#This Row],[Rider]],'R5 Willowie XCO'!$E$3:$E$86,0)),"")</f>
        <v/>
      </c>
      <c r="Y41" s="45">
        <f>SUM(Junior[[#This Row],[Anstey XCO Points (R1)]:[Melrose XCO 2 Points (R5)]])</f>
        <v>1070</v>
      </c>
      <c r="Z41" s="46" cm="1">
        <f t="array" ref="Z41">46-SUM(IF(Y41&gt;$Y$18:$Y$71,1/COUNTIF($Y$18:$Y$71,$Y$18:$Y$71)))</f>
        <v>24</v>
      </c>
      <c r="AA41" s="48"/>
      <c r="AB41" s="47"/>
      <c r="AC41" s="50"/>
      <c r="AD41" s="50"/>
      <c r="AE41" s="50"/>
      <c r="AF41" s="50"/>
      <c r="AG41" s="50"/>
      <c r="AH41" s="50"/>
      <c r="AI41" s="50"/>
    </row>
    <row r="42" spans="1:35" ht="16" x14ac:dyDescent="0.2">
      <c r="A42" s="152" t="s">
        <v>480</v>
      </c>
      <c r="B42" s="44" t="str">
        <f>_xlfn.IFNA(INDEX('R1 Anstey XCO'!$O$3:$O$143,MATCH(Men[[#This Row],[Rider]],'R1 Anstey XCO'!$E$3:$E$143,0)),"")</f>
        <v/>
      </c>
      <c r="C42" s="44">
        <f>_xlfn.IFNA(INDEX('R2 Eagle XCO'!$P$3:$P$145,MATCH(Men[[#This Row],[Rider]],'R2 Eagle XCO'!$E$3:$E$145,0)),"")</f>
        <v>230.99999999999997</v>
      </c>
      <c r="D42" s="86">
        <f>_xlfn.IFNA(INDEX('R3 Kinchina XCO'!$P$3:$P$145,MATCH(Men[[#This Row],[Rider]],'R3 Kinchina XCO'!$E$3:$E$145,0)),"")</f>
        <v>210</v>
      </c>
      <c r="E42" s="86">
        <f>_xlfn.IFNA(INDEX('R4 Willowie XCO'!$P$3:$P$113,MATCH(Men[[#This Row],[Rider]],'R4 Willowie XCO'!$E$3:$E$113,0)),"")</f>
        <v>251.99999999999997</v>
      </c>
      <c r="F42" s="44">
        <f>_xlfn.IFNA(INDEX('R5 Willowie XCO'!$P$3:$P$86,MATCH(Men[[#This Row],[Rider]],'R5 Willowie XCO'!$E$3:$E$86,0)),"")</f>
        <v>280</v>
      </c>
      <c r="G42" s="45">
        <f t="shared" si="0"/>
        <v>973</v>
      </c>
      <c r="H42" s="46" cm="1">
        <f t="array" ref="H42">116-SUM(IF(G42&gt;$G$18:$G$166,1/COUNTIF($G$18:$G$166,$G$18:$G$166)))</f>
        <v>23.000000000000014</v>
      </c>
      <c r="I42" s="48"/>
      <c r="J42" s="146" t="s">
        <v>794</v>
      </c>
      <c r="K42" s="44" t="str">
        <f>_xlfn.IFNA(INDEX('R1 Anstey XCO'!$O$3:$O$143,MATCH(Women[[#This Row],[Rider]],'R1 Anstey XCO'!$E$3:$E$143,0)),"")</f>
        <v/>
      </c>
      <c r="L42" s="44" t="str">
        <f>_xlfn.IFNA(INDEX('R2 Eagle XCO'!$P$3:$P$145,MATCH(Women[[#This Row],[Rider]],'R2 Eagle XCO'!$E$3:$E$145,0)),"")</f>
        <v/>
      </c>
      <c r="M42" s="44" t="str">
        <f>_xlfn.IFNA(INDEX('R3 Kinchina XCO'!$P$3:$P$145,MATCH(Women[[#This Row],[Rider]],'R3 Kinchina XCO'!$E$3:$E$145,0)),"")</f>
        <v/>
      </c>
      <c r="N42" s="44">
        <f>_xlfn.IFNA(INDEX('R4 Willowie XCO'!$P$3:$P$113,MATCH(Women[[#This Row],[Rider]],'R4 Willowie XCO'!$E$3:$E$113,0)),"")</f>
        <v>294</v>
      </c>
      <c r="O42" s="44" t="str">
        <f>_xlfn.IFNA(INDEX('R5 Willowie XCO'!$P$3:$P$86,MATCH(Women[[#This Row],[Rider]],'R5 Willowie XCO'!$E$3:$E$86,0)),"")</f>
        <v/>
      </c>
      <c r="P42" s="45">
        <f>SUM(Women[[#This Row],[Anstey XCO Points (R1)]:[Melrose XCO 2 Points (R5)]])</f>
        <v>294</v>
      </c>
      <c r="Q42" s="46" cm="1">
        <f t="array" ref="Q42">28-SUM(IF(P42&gt;$P$18:$P$49,1/COUNTIF($P$18:$P$49,$P$18:$P$49)))</f>
        <v>24</v>
      </c>
      <c r="R42" s="48"/>
      <c r="S42" s="152" t="s">
        <v>615</v>
      </c>
      <c r="T42" s="44" t="str">
        <f>_xlfn.IFNA(INDEX('R1 Anstey XCO'!$O$3:$O$143,MATCH(Junior[[#This Row],[Rider]],'R1 Anstey XCO'!$E$3:$E$143,0)),"")</f>
        <v/>
      </c>
      <c r="U42" s="44" t="str">
        <f>_xlfn.IFNA(INDEX('R2 Eagle XCO'!$P$3:$P$145,MATCH(Junior[[#This Row],[Rider]],'R2 Eagle XCO'!$E$3:$E$145,0)),"")</f>
        <v/>
      </c>
      <c r="V42" s="44">
        <f>_xlfn.IFNA(INDEX('R3 Kinchina XCO'!$P$3:$P$145,MATCH(Junior[[#This Row],[Rider]],'R3 Kinchina XCO'!$E$3:$E$145,0)),"")</f>
        <v>290</v>
      </c>
      <c r="W42" s="44">
        <f>_xlfn.IFNA(INDEX('R4 Willowie XCO'!$P$3:$P$113,MATCH(Junior[[#This Row],[Rider]],'R4 Willowie XCO'!$E$3:$E$113,0)),"")</f>
        <v>360</v>
      </c>
      <c r="X42" s="44">
        <f>_xlfn.IFNA(INDEX('R5 Willowie XCO'!$P$3:$P$86,MATCH(Junior[[#This Row],[Rider]],'R5 Willowie XCO'!$E$3:$E$86,0)),"")</f>
        <v>370</v>
      </c>
      <c r="Y42" s="45">
        <f>SUM(Junior[[#This Row],[Anstey XCO Points (R1)]:[Melrose XCO 2 Points (R5)]])</f>
        <v>1020</v>
      </c>
      <c r="Z42" s="46" cm="1">
        <f t="array" ref="Z42">46-SUM(IF(Y42&gt;$Y$18:$Y$71,1/COUNTIF($Y$18:$Y$71,$Y$18:$Y$71)))</f>
        <v>25</v>
      </c>
      <c r="AA42" s="48"/>
      <c r="AB42" s="47"/>
      <c r="AC42" s="50"/>
      <c r="AD42" s="50"/>
      <c r="AE42" s="50"/>
      <c r="AF42" s="50"/>
      <c r="AG42" s="50"/>
      <c r="AH42" s="50"/>
      <c r="AI42" s="50"/>
    </row>
    <row r="43" spans="1:35" ht="16" x14ac:dyDescent="0.2">
      <c r="A43" s="152" t="s">
        <v>110</v>
      </c>
      <c r="B43" s="44" t="str">
        <f>_xlfn.IFNA(INDEX('R1 Anstey XCO'!$O$3:$O$143,MATCH(Men[[#This Row],[Rider]],'R1 Anstey XCO'!$E$3:$E$143,0)),"")</f>
        <v/>
      </c>
      <c r="C43" s="44">
        <f>_xlfn.IFNA(INDEX('R2 Eagle XCO'!$P$3:$P$145,MATCH(Men[[#This Row],[Rider]],'R2 Eagle XCO'!$E$3:$E$145,0)),"")</f>
        <v>224</v>
      </c>
      <c r="D43" s="86">
        <f>_xlfn.IFNA(INDEX('R3 Kinchina XCO'!$P$3:$P$145,MATCH(Men[[#This Row],[Rider]],'R3 Kinchina XCO'!$E$3:$E$145,0)),"")</f>
        <v>203</v>
      </c>
      <c r="E43" s="86">
        <f>_xlfn.IFNA(INDEX('R4 Willowie XCO'!$P$3:$P$113,MATCH(Men[[#This Row],[Rider]],'R4 Willowie XCO'!$E$3:$E$113,0)),"")</f>
        <v>266</v>
      </c>
      <c r="F43" s="44">
        <f>_xlfn.IFNA(INDEX('R5 Willowie XCO'!$P$3:$P$86,MATCH(Men[[#This Row],[Rider]],'R5 Willowie XCO'!$E$3:$E$86,0)),"")</f>
        <v>273</v>
      </c>
      <c r="G43" s="45">
        <f t="shared" si="0"/>
        <v>966</v>
      </c>
      <c r="H43" s="46" cm="1">
        <f t="array" ref="H43">116-SUM(IF(G43&gt;$G$18:$G$166,1/COUNTIF($G$18:$G$166,$G$18:$G$166)))</f>
        <v>23.999999999999986</v>
      </c>
      <c r="I43" s="48"/>
      <c r="J43" s="146" t="s">
        <v>605</v>
      </c>
      <c r="K43" s="44" t="str">
        <f>_xlfn.IFNA(INDEX('R1 Anstey XCO'!$O$3:$O$143,MATCH(Women[[#This Row],[Rider]],'R1 Anstey XCO'!$E$3:$E$143,0)),"")</f>
        <v/>
      </c>
      <c r="L43" s="44" t="str">
        <f>_xlfn.IFNA(INDEX('R2 Eagle XCO'!$P$3:$P$145,MATCH(Women[[#This Row],[Rider]],'R2 Eagle XCO'!$E$3:$E$145,0)),"")</f>
        <v/>
      </c>
      <c r="M43" s="44">
        <f>_xlfn.IFNA(INDEX('R3 Kinchina XCO'!$P$3:$P$145,MATCH(Women[[#This Row],[Rider]],'R3 Kinchina XCO'!$E$3:$E$145,0)),"")</f>
        <v>294</v>
      </c>
      <c r="N43" s="44" t="str">
        <f>_xlfn.IFNA(INDEX('R4 Willowie XCO'!$P$3:$P$113,MATCH(Women[[#This Row],[Rider]],'R4 Willowie XCO'!$E$3:$E$113,0)),"")</f>
        <v/>
      </c>
      <c r="O43" s="44" t="str">
        <f>_xlfn.IFNA(INDEX('R5 Willowie XCO'!$P$3:$P$86,MATCH(Women[[#This Row],[Rider]],'R5 Willowie XCO'!$E$3:$E$86,0)),"")</f>
        <v/>
      </c>
      <c r="P43" s="45">
        <f>SUM(Women[[#This Row],[Anstey XCO Points (R1)]:[Melrose XCO 2 Points (R5)]])</f>
        <v>294</v>
      </c>
      <c r="Q43" s="46" cm="1">
        <f t="array" ref="Q43">28-SUM(IF(P43&gt;$P$18:$P$49,1/COUNTIF($P$18:$P$49,$P$18:$P$49)))</f>
        <v>24</v>
      </c>
      <c r="R43" s="48"/>
      <c r="S43" s="152" t="s">
        <v>405</v>
      </c>
      <c r="T43" s="44">
        <f>_xlfn.IFNA(INDEX('R1 Anstey XCO'!$O$3:$O$143,MATCH(Junior[[#This Row],[Rider]],'R1 Anstey XCO'!$E$3:$E$143,0)),"")</f>
        <v>360</v>
      </c>
      <c r="U43" s="44">
        <f>_xlfn.IFNA(INDEX('R2 Eagle XCO'!$P$3:$P$145,MATCH(Junior[[#This Row],[Rider]],'R2 Eagle XCO'!$E$3:$E$145,0)),"")</f>
        <v>280</v>
      </c>
      <c r="V43" s="44">
        <f>_xlfn.IFNA(INDEX('R3 Kinchina XCO'!$P$3:$P$145,MATCH(Junior[[#This Row],[Rider]],'R3 Kinchina XCO'!$E$3:$E$145,0)),"")</f>
        <v>300</v>
      </c>
      <c r="W43" s="44" t="str">
        <f>_xlfn.IFNA(INDEX('R4 Willowie XCO'!$P$3:$P$113,MATCH(Junior[[#This Row],[Rider]],'R4 Willowie XCO'!$E$3:$E$113,0)),"")</f>
        <v/>
      </c>
      <c r="X43" s="44" t="str">
        <f>_xlfn.IFNA(INDEX('R5 Willowie XCO'!$P$3:$P$86,MATCH(Junior[[#This Row],[Rider]],'R5 Willowie XCO'!$E$3:$E$86,0)),"")</f>
        <v/>
      </c>
      <c r="Y43" s="45">
        <f>SUM(Junior[[#This Row],[Anstey XCO Points (R1)]:[Melrose XCO 2 Points (R5)]])</f>
        <v>940</v>
      </c>
      <c r="Z43" s="46" cm="1">
        <f t="array" ref="Z43">46-SUM(IF(Y43&gt;$Y$18:$Y$71,1/COUNTIF($Y$18:$Y$71,$Y$18:$Y$71)))</f>
        <v>26</v>
      </c>
      <c r="AA43" s="48"/>
      <c r="AB43" s="47"/>
      <c r="AC43" s="50"/>
      <c r="AD43" s="50"/>
      <c r="AE43" s="50"/>
      <c r="AF43" s="50"/>
      <c r="AG43" s="50"/>
      <c r="AH43" s="50"/>
      <c r="AI43" s="50"/>
    </row>
    <row r="44" spans="1:35" ht="16" x14ac:dyDescent="0.2">
      <c r="A44" s="152" t="s">
        <v>53</v>
      </c>
      <c r="B44" s="44">
        <f>_xlfn.IFNA(INDEX('R1 Anstey XCO'!$O$3:$O$143,MATCH(Men[[#This Row],[Rider]],'R1 Anstey XCO'!$E$3:$E$143,0)),"")</f>
        <v>336</v>
      </c>
      <c r="C44" s="44" t="str">
        <f>_xlfn.IFNA(INDEX('R2 Eagle XCO'!$P$3:$P$145,MATCH(Men[[#This Row],[Rider]],'R2 Eagle XCO'!$E$3:$E$145,0)),"")</f>
        <v/>
      </c>
      <c r="D44" s="86">
        <f>_xlfn.IFNA(INDEX('R3 Kinchina XCO'!$P$3:$P$145,MATCH(Men[[#This Row],[Rider]],'R3 Kinchina XCO'!$E$3:$E$145,0)),"")</f>
        <v>260</v>
      </c>
      <c r="E44" s="86">
        <f>_xlfn.IFNA(INDEX('R4 Willowie XCO'!$P$3:$P$113,MATCH(Men[[#This Row],[Rider]],'R4 Willowie XCO'!$E$3:$E$113,0)),"")</f>
        <v>360</v>
      </c>
      <c r="F44" s="44" t="str">
        <f>_xlfn.IFNA(INDEX('R5 Willowie XCO'!$P$3:$P$86,MATCH(Men[[#This Row],[Rider]],'R5 Willowie XCO'!$E$3:$E$86,0)),"")</f>
        <v/>
      </c>
      <c r="G44" s="45">
        <f t="shared" si="0"/>
        <v>956</v>
      </c>
      <c r="H44" s="46" cm="1">
        <f t="array" ref="H44">116-SUM(IF(G44&gt;$G$18:$G$166,1/COUNTIF($G$18:$G$166,$G$18:$G$166)))</f>
        <v>24.999999999999986</v>
      </c>
      <c r="I44" s="48"/>
      <c r="J44" s="146" t="s">
        <v>95</v>
      </c>
      <c r="K44" s="44" t="str">
        <f>_xlfn.IFNA(INDEX('R1 Anstey XCO'!$O$3:$O$143,MATCH(Women[[#This Row],[Rider]],'R1 Anstey XCO'!$E$3:$E$143,0)),"")</f>
        <v/>
      </c>
      <c r="L44" s="44">
        <f>_xlfn.IFNA(INDEX('R2 Eagle XCO'!$P$3:$P$145,MATCH(Women[[#This Row],[Rider]],'R2 Eagle XCO'!$E$3:$E$145,0)),"")</f>
        <v>280</v>
      </c>
      <c r="M44" s="44" t="str">
        <f>_xlfn.IFNA(INDEX('R3 Kinchina XCO'!$P$3:$P$145,MATCH(Women[[#This Row],[Rider]],'R3 Kinchina XCO'!$E$3:$E$145,0)),"")</f>
        <v/>
      </c>
      <c r="N44" s="44" t="str">
        <f>_xlfn.IFNA(INDEX('R4 Willowie XCO'!$P$3:$P$113,MATCH(Women[[#This Row],[Rider]],'R4 Willowie XCO'!$E$3:$E$113,0)),"")</f>
        <v/>
      </c>
      <c r="O44" s="44" t="str">
        <f>_xlfn.IFNA(INDEX('R5 Willowie XCO'!$P$3:$P$86,MATCH(Women[[#This Row],[Rider]],'R5 Willowie XCO'!$E$3:$E$86,0)),"")</f>
        <v/>
      </c>
      <c r="P44" s="45">
        <f>SUM(Women[[#This Row],[Anstey XCO Points (R1)]:[Melrose XCO 2 Points (R5)]])</f>
        <v>280</v>
      </c>
      <c r="Q44" s="46" cm="1">
        <f t="array" ref="Q44">28-SUM(IF(P44&gt;$P$18:$P$49,1/COUNTIF($P$18:$P$49,$P$18:$P$49)))</f>
        <v>25</v>
      </c>
      <c r="R44" s="48"/>
      <c r="S44" s="152" t="s">
        <v>397</v>
      </c>
      <c r="T44" s="44">
        <f>_xlfn.IFNA(INDEX('R1 Anstey XCO'!$O$3:$O$143,MATCH(Junior[[#This Row],[Rider]],'R1 Anstey XCO'!$E$3:$E$143,0)),"")</f>
        <v>450</v>
      </c>
      <c r="U44" s="44">
        <f>_xlfn.IFNA(INDEX('R2 Eagle XCO'!$P$3:$P$145,MATCH(Junior[[#This Row],[Rider]],'R2 Eagle XCO'!$E$3:$E$145,0)),"")</f>
        <v>450</v>
      </c>
      <c r="V44" s="44" t="str">
        <f>_xlfn.IFNA(INDEX('R3 Kinchina XCO'!$P$3:$P$145,MATCH(Junior[[#This Row],[Rider]],'R3 Kinchina XCO'!$E$3:$E$145,0)),"")</f>
        <v/>
      </c>
      <c r="W44" s="44" t="str">
        <f>_xlfn.IFNA(INDEX('R4 Willowie XCO'!$P$3:$P$113,MATCH(Junior[[#This Row],[Rider]],'R4 Willowie XCO'!$E$3:$E$113,0)),"")</f>
        <v/>
      </c>
      <c r="X44" s="44" t="str">
        <f>_xlfn.IFNA(INDEX('R5 Willowie XCO'!$P$3:$P$86,MATCH(Junior[[#This Row],[Rider]],'R5 Willowie XCO'!$E$3:$E$86,0)),"")</f>
        <v/>
      </c>
      <c r="Y44" s="45">
        <f>SUM(Junior[[#This Row],[Anstey XCO Points (R1)]:[Melrose XCO 2 Points (R5)]])</f>
        <v>900</v>
      </c>
      <c r="Z44" s="46" cm="1">
        <f t="array" ref="Z44">46-SUM(IF(Y44&gt;$Y$18:$Y$71,1/COUNTIF($Y$18:$Y$71,$Y$18:$Y$71)))</f>
        <v>27</v>
      </c>
      <c r="AA44" s="48"/>
      <c r="AB44" s="47"/>
      <c r="AC44" s="50"/>
      <c r="AD44" s="50"/>
      <c r="AE44" s="50"/>
      <c r="AF44" s="50"/>
      <c r="AG44" s="50"/>
      <c r="AH44" s="50"/>
      <c r="AI44" s="50"/>
    </row>
    <row r="45" spans="1:35" ht="16" x14ac:dyDescent="0.2">
      <c r="A45" s="152" t="s">
        <v>83</v>
      </c>
      <c r="B45" s="44">
        <f>_xlfn.IFNA(INDEX('R1 Anstey XCO'!$O$3:$O$143,MATCH(Men[[#This Row],[Rider]],'R1 Anstey XCO'!$E$3:$E$143,0)),"")</f>
        <v>310</v>
      </c>
      <c r="C45" s="44">
        <f>_xlfn.IFNA(INDEX('R2 Eagle XCO'!$P$3:$P$145,MATCH(Men[[#This Row],[Rider]],'R2 Eagle XCO'!$E$3:$E$145,0)),"")</f>
        <v>310</v>
      </c>
      <c r="D45" s="86">
        <f>_xlfn.IFNA(INDEX('R3 Kinchina XCO'!$P$3:$P$145,MATCH(Men[[#This Row],[Rider]],'R3 Kinchina XCO'!$E$3:$E$145,0)),"")</f>
        <v>290</v>
      </c>
      <c r="E45" s="86" t="str">
        <f>_xlfn.IFNA(INDEX('R4 Willowie XCO'!$P$3:$P$113,MATCH(Men[[#This Row],[Rider]],'R4 Willowie XCO'!$E$3:$E$113,0)),"")</f>
        <v/>
      </c>
      <c r="F45" s="44" t="str">
        <f>_xlfn.IFNA(INDEX('R5 Willowie XCO'!$P$3:$P$86,MATCH(Men[[#This Row],[Rider]],'R5 Willowie XCO'!$E$3:$E$86,0)),"")</f>
        <v/>
      </c>
      <c r="G45" s="45">
        <f t="shared" si="0"/>
        <v>910</v>
      </c>
      <c r="H45" s="46" cm="1">
        <f t="array" ref="H45">116-SUM(IF(G45&gt;$G$18:$G$166,1/COUNTIF($G$18:$G$166,$G$18:$G$166)))</f>
        <v>25.999999999999986</v>
      </c>
      <c r="I45" s="48"/>
      <c r="J45" s="146" t="s">
        <v>796</v>
      </c>
      <c r="K45" s="44" t="str">
        <f>_xlfn.IFNA(INDEX('R1 Anstey XCO'!$O$3:$O$143,MATCH(Women[[#This Row],[Rider]],'R1 Anstey XCO'!$E$3:$E$143,0)),"")</f>
        <v/>
      </c>
      <c r="L45" s="44" t="str">
        <f>_xlfn.IFNA(INDEX('R2 Eagle XCO'!$P$3:$P$145,MATCH(Women[[#This Row],[Rider]],'R2 Eagle XCO'!$E$3:$E$145,0)),"")</f>
        <v/>
      </c>
      <c r="M45" s="44" t="str">
        <f>_xlfn.IFNA(INDEX('R3 Kinchina XCO'!$P$3:$P$145,MATCH(Women[[#This Row],[Rider]],'R3 Kinchina XCO'!$E$3:$E$145,0)),"")</f>
        <v/>
      </c>
      <c r="N45" s="44">
        <f>_xlfn.IFNA(INDEX('R4 Willowie XCO'!$P$3:$P$113,MATCH(Women[[#This Row],[Rider]],'R4 Willowie XCO'!$E$3:$E$113,0)),"")</f>
        <v>273</v>
      </c>
      <c r="O45" s="44" t="str">
        <f>_xlfn.IFNA(INDEX('R5 Willowie XCO'!$P$3:$P$86,MATCH(Women[[#This Row],[Rider]],'R5 Willowie XCO'!$E$3:$E$86,0)),"")</f>
        <v/>
      </c>
      <c r="P45" s="45">
        <f>SUM(Women[[#This Row],[Anstey XCO Points (R1)]:[Melrose XCO 2 Points (R5)]])</f>
        <v>273</v>
      </c>
      <c r="Q45" s="46" cm="1">
        <f t="array" ref="Q45">28-SUM(IF(P45&gt;$P$18:$P$49,1/COUNTIF($P$18:$P$49,$P$18:$P$49)))</f>
        <v>26</v>
      </c>
      <c r="R45" s="48"/>
      <c r="S45" s="152" t="s">
        <v>102</v>
      </c>
      <c r="T45" s="44">
        <f>_xlfn.IFNA(INDEX('R1 Anstey XCO'!$O$3:$O$143,MATCH(Junior[[#This Row],[Rider]],'R1 Anstey XCO'!$E$3:$E$143,0)),"")</f>
        <v>420</v>
      </c>
      <c r="U45" s="44">
        <f>_xlfn.IFNA(INDEX('R2 Eagle XCO'!$P$3:$P$145,MATCH(Junior[[#This Row],[Rider]],'R2 Eagle XCO'!$E$3:$E$145,0)),"")</f>
        <v>450</v>
      </c>
      <c r="V45" s="44" t="str">
        <f>_xlfn.IFNA(INDEX('R3 Kinchina XCO'!$P$3:$P$145,MATCH(Junior[[#This Row],[Rider]],'R3 Kinchina XCO'!$E$3:$E$145,0)),"")</f>
        <v/>
      </c>
      <c r="W45" s="44" t="str">
        <f>_xlfn.IFNA(INDEX('R4 Willowie XCO'!$P$3:$P$113,MATCH(Junior[[#This Row],[Rider]],'R4 Willowie XCO'!$E$3:$E$113,0)),"")</f>
        <v/>
      </c>
      <c r="X45" s="44" t="str">
        <f>_xlfn.IFNA(INDEX('R5 Willowie XCO'!$P$3:$P$86,MATCH(Junior[[#This Row],[Rider]],'R5 Willowie XCO'!$E$3:$E$86,0)),"")</f>
        <v/>
      </c>
      <c r="Y45" s="45">
        <f>SUM(Junior[[#This Row],[Anstey XCO Points (R1)]:[Melrose XCO 2 Points (R5)]])</f>
        <v>870</v>
      </c>
      <c r="Z45" s="46" cm="1">
        <f t="array" ref="Z45">46-SUM(IF(Y45&gt;$Y$18:$Y$71,1/COUNTIF($Y$18:$Y$71,$Y$18:$Y$71)))</f>
        <v>28</v>
      </c>
      <c r="AA45" s="48"/>
      <c r="AB45" s="47"/>
      <c r="AC45" s="50"/>
      <c r="AD45" s="50"/>
      <c r="AE45" s="50"/>
      <c r="AF45" s="50"/>
      <c r="AG45" s="50"/>
      <c r="AH45" s="50"/>
      <c r="AI45" s="50"/>
    </row>
    <row r="46" spans="1:35" ht="16" x14ac:dyDescent="0.2">
      <c r="A46" s="152" t="s">
        <v>448</v>
      </c>
      <c r="B46" s="44">
        <f>_xlfn.IFNA(INDEX('R1 Anstey XCO'!$O$3:$O$143,MATCH(Men[[#This Row],[Rider]],'R1 Anstey XCO'!$E$3:$E$143,0)),"")</f>
        <v>216</v>
      </c>
      <c r="C46" s="44">
        <f>_xlfn.IFNA(INDEX('R2 Eagle XCO'!$P$3:$P$145,MATCH(Men[[#This Row],[Rider]],'R2 Eagle XCO'!$E$3:$E$145,0)),"")</f>
        <v>216</v>
      </c>
      <c r="D46" s="86" t="str">
        <f>_xlfn.IFNA(INDEX('R3 Kinchina XCO'!$P$3:$P$145,MATCH(Men[[#This Row],[Rider]],'R3 Kinchina XCO'!$E$3:$E$145,0)),"")</f>
        <v/>
      </c>
      <c r="E46" s="86">
        <f>_xlfn.IFNA(INDEX('R4 Willowie XCO'!$P$3:$P$113,MATCH(Men[[#This Row],[Rider]],'R4 Willowie XCO'!$E$3:$E$113,0)),"")</f>
        <v>222</v>
      </c>
      <c r="F46" s="44">
        <f>_xlfn.IFNA(INDEX('R5 Willowie XCO'!$P$3:$P$86,MATCH(Men[[#This Row],[Rider]],'R5 Willowie XCO'!$E$3:$E$86,0)),"")</f>
        <v>240</v>
      </c>
      <c r="G46" s="45">
        <f t="shared" si="0"/>
        <v>894</v>
      </c>
      <c r="H46" s="46" cm="1">
        <f t="array" ref="H46">116-SUM(IF(G46&gt;$G$18:$G$166,1/COUNTIF($G$18:$G$166,$G$18:$G$166)))</f>
        <v>26.999999999999986</v>
      </c>
      <c r="I46" s="48"/>
      <c r="J46" s="146" t="s">
        <v>451</v>
      </c>
      <c r="K46" s="86" t="str">
        <f>_xlfn.IFNA(INDEX('R1 Anstey XCO'!$O$3:$O$143,MATCH(Women[[#This Row],[Rider]],'R1 Anstey XCO'!$E$3:$E$143,0)),"")</f>
        <v/>
      </c>
      <c r="L46" s="86">
        <f>_xlfn.IFNA(INDEX('R2 Eagle XCO'!$P$3:$P$145,MATCH(Women[[#This Row],[Rider]],'R2 Eagle XCO'!$E$3:$E$145,0)),"")</f>
        <v>273</v>
      </c>
      <c r="M46" s="86" t="str">
        <f>_xlfn.IFNA(INDEX('R3 Kinchina XCO'!$P$3:$P$145,MATCH(Women[[#This Row],[Rider]],'R3 Kinchina XCO'!$E$3:$E$145,0)),"")</f>
        <v/>
      </c>
      <c r="N46" s="86" t="str">
        <f>_xlfn.IFNA(INDEX('R4 Willowie XCO'!$P$3:$P$113,MATCH(Women[[#This Row],[Rider]],'R4 Willowie XCO'!$E$3:$E$113,0)),"")</f>
        <v/>
      </c>
      <c r="O46" s="86" t="str">
        <f>_xlfn.IFNA(INDEX('R5 Willowie XCO'!$P$3:$P$86,MATCH(Women[[#This Row],[Rider]],'R5 Willowie XCO'!$E$3:$E$86,0)),"")</f>
        <v/>
      </c>
      <c r="P46" s="89">
        <f>SUM(Women[[#This Row],[Anstey XCO Points (R1)]:[Melrose XCO 2 Points (R5)]])</f>
        <v>273</v>
      </c>
      <c r="Q46" s="46" cm="1">
        <f t="array" ref="Q46">28-SUM(IF(P46&gt;$P$18:$P$49,1/COUNTIF($P$18:$P$49,$P$18:$P$49)))</f>
        <v>26</v>
      </c>
      <c r="S46" s="152" t="s">
        <v>798</v>
      </c>
      <c r="T46" s="86" t="str">
        <f>_xlfn.IFNA(INDEX('R1 Anstey XCO'!$O$3:$O$143,MATCH(Junior[[#This Row],[Rider]],'R1 Anstey XCO'!$E$3:$E$143,0)),"")</f>
        <v/>
      </c>
      <c r="U46" s="86" t="str">
        <f>_xlfn.IFNA(INDEX('R2 Eagle XCO'!$P$3:$P$145,MATCH(Junior[[#This Row],[Rider]],'R2 Eagle XCO'!$E$3:$E$145,0)),"")</f>
        <v/>
      </c>
      <c r="V46" s="86" t="str">
        <f>_xlfn.IFNA(INDEX('R3 Kinchina XCO'!$P$3:$P$145,MATCH(Junior[[#This Row],[Rider]],'R3 Kinchina XCO'!$E$3:$E$145,0)),"")</f>
        <v/>
      </c>
      <c r="W46" s="86">
        <f>_xlfn.IFNA(INDEX('R4 Willowie XCO'!$P$3:$P$113,MATCH(Junior[[#This Row],[Rider]],'R4 Willowie XCO'!$E$3:$E$113,0)),"")</f>
        <v>450</v>
      </c>
      <c r="X46" s="86">
        <f>_xlfn.IFNA(INDEX('R5 Willowie XCO'!$P$3:$P$86,MATCH(Junior[[#This Row],[Rider]],'R5 Willowie XCO'!$E$3:$E$86,0)),"")</f>
        <v>420</v>
      </c>
      <c r="Y46" s="89">
        <f>SUM(Junior[[#This Row],[Anstey XCO Points (R1)]:[Melrose XCO 2 Points (R5)]])</f>
        <v>870</v>
      </c>
      <c r="Z46" s="46" cm="1">
        <f t="array" ref="Z46">46-SUM(IF(Y46&gt;$Y$18:$Y$71,1/COUNTIF($Y$18:$Y$71,$Y$18:$Y$71)))</f>
        <v>28</v>
      </c>
      <c r="AA46" s="48"/>
      <c r="AB46" s="47"/>
      <c r="AC46" s="50"/>
      <c r="AD46" s="50"/>
      <c r="AE46" s="50"/>
      <c r="AF46" s="50"/>
      <c r="AG46" s="50"/>
      <c r="AH46" s="50"/>
      <c r="AI46" s="50"/>
    </row>
    <row r="47" spans="1:35" ht="16" x14ac:dyDescent="0.2">
      <c r="A47" s="152" t="s">
        <v>436</v>
      </c>
      <c r="B47" s="44">
        <f>_xlfn.IFNA(INDEX('R1 Anstey XCO'!$O$3:$O$143,MATCH(Men[[#This Row],[Rider]],'R1 Anstey XCO'!$E$3:$E$143,0)),"")</f>
        <v>244.99999999999997</v>
      </c>
      <c r="C47" s="44">
        <f>_xlfn.IFNA(INDEX('R2 Eagle XCO'!$P$3:$P$145,MATCH(Men[[#This Row],[Rider]],'R2 Eagle XCO'!$E$3:$E$145,0)),"")</f>
        <v>280</v>
      </c>
      <c r="D47" s="86">
        <f>_xlfn.IFNA(INDEX('R3 Kinchina XCO'!$P$3:$P$145,MATCH(Men[[#This Row],[Rider]],'R3 Kinchina XCO'!$E$3:$E$145,0)),"")</f>
        <v>350</v>
      </c>
      <c r="E47" s="86" t="str">
        <f>_xlfn.IFNA(INDEX('R4 Willowie XCO'!$P$3:$P$113,MATCH(Men[[#This Row],[Rider]],'R4 Willowie XCO'!$E$3:$E$113,0)),"")</f>
        <v/>
      </c>
      <c r="F47" s="44" t="str">
        <f>_xlfn.IFNA(INDEX('R5 Willowie XCO'!$P$3:$P$86,MATCH(Men[[#This Row],[Rider]],'R5 Willowie XCO'!$E$3:$E$86,0)),"")</f>
        <v/>
      </c>
      <c r="G47" s="45">
        <f t="shared" si="0"/>
        <v>875</v>
      </c>
      <c r="H47" s="46" cm="1">
        <f t="array" ref="H47">116-SUM(IF(G47&gt;$G$18:$G$166,1/COUNTIF($G$18:$G$166,$G$18:$G$166)))</f>
        <v>27.999999999999986</v>
      </c>
      <c r="I47" s="48"/>
      <c r="J47" s="146" t="s">
        <v>452</v>
      </c>
      <c r="K47" s="44" t="str">
        <f>_xlfn.IFNA(INDEX('R1 Anstey XCO'!$O$3:$O$143,MATCH(Women[[#This Row],[Rider]],'R1 Anstey XCO'!$E$3:$E$143,0)),"")</f>
        <v/>
      </c>
      <c r="L47" s="44">
        <f>_xlfn.IFNA(INDEX('R2 Eagle XCO'!$P$3:$P$145,MATCH(Women[[#This Row],[Rider]],'R2 Eagle XCO'!$E$3:$E$145,0)),"")</f>
        <v>259</v>
      </c>
      <c r="M47" s="44" t="str">
        <f>_xlfn.IFNA(INDEX('R3 Kinchina XCO'!$P$3:$P$145,MATCH(Women[[#This Row],[Rider]],'R3 Kinchina XCO'!$E$3:$E$145,0)),"")</f>
        <v/>
      </c>
      <c r="N47" s="44" t="str">
        <f>_xlfn.IFNA(INDEX('R4 Willowie XCO'!$P$3:$P$113,MATCH(Women[[#This Row],[Rider]],'R4 Willowie XCO'!$E$3:$E$113,0)),"")</f>
        <v/>
      </c>
      <c r="O47" s="44" t="str">
        <f>_xlfn.IFNA(INDEX('R5 Willowie XCO'!$P$3:$P$86,MATCH(Women[[#This Row],[Rider]],'R5 Willowie XCO'!$E$3:$E$86,0)),"")</f>
        <v/>
      </c>
      <c r="P47" s="45">
        <f>SUM(Women[[#This Row],[Anstey XCO Points (R1)]:[Melrose XCO 2 Points (R5)]])</f>
        <v>259</v>
      </c>
      <c r="Q47" s="46" cm="1">
        <f t="array" ref="Q47">28-SUM(IF(P47&gt;$P$18:$P$49,1/COUNTIF($P$18:$P$49,$P$18:$P$49)))</f>
        <v>27</v>
      </c>
      <c r="R47" s="48"/>
      <c r="S47" s="152" t="s">
        <v>59</v>
      </c>
      <c r="T47" s="44">
        <f>_xlfn.IFNA(INDEX('R1 Anstey XCO'!$O$3:$O$143,MATCH(Junior[[#This Row],[Rider]],'R1 Anstey XCO'!$E$3:$E$143,0)),"")</f>
        <v>420</v>
      </c>
      <c r="U47" s="44">
        <f>_xlfn.IFNA(INDEX('R2 Eagle XCO'!$P$3:$P$145,MATCH(Junior[[#This Row],[Rider]],'R2 Eagle XCO'!$E$3:$E$145,0)),"")</f>
        <v>390</v>
      </c>
      <c r="V47" s="44" t="str">
        <f>_xlfn.IFNA(INDEX('R3 Kinchina XCO'!$P$3:$P$145,MATCH(Junior[[#This Row],[Rider]],'R3 Kinchina XCO'!$E$3:$E$145,0)),"")</f>
        <v/>
      </c>
      <c r="W47" s="44" t="str">
        <f>_xlfn.IFNA(INDEX('R4 Willowie XCO'!$P$3:$P$113,MATCH(Junior[[#This Row],[Rider]],'R4 Willowie XCO'!$E$3:$E$113,0)),"")</f>
        <v/>
      </c>
      <c r="X47" s="44" t="str">
        <f>_xlfn.IFNA(INDEX('R5 Willowie XCO'!$P$3:$P$86,MATCH(Junior[[#This Row],[Rider]],'R5 Willowie XCO'!$E$3:$E$86,0)),"")</f>
        <v/>
      </c>
      <c r="Y47" s="45">
        <f>SUM(Junior[[#This Row],[Anstey XCO Points (R1)]:[Melrose XCO 2 Points (R5)]])</f>
        <v>810</v>
      </c>
      <c r="Z47" s="46" cm="1">
        <f t="array" ref="Z47">46-SUM(IF(Y47&gt;$Y$18:$Y$71,1/COUNTIF($Y$18:$Y$71,$Y$18:$Y$71)))</f>
        <v>29</v>
      </c>
      <c r="AA47" s="48"/>
      <c r="AB47" s="47"/>
      <c r="AC47" s="50"/>
      <c r="AD47" s="50"/>
      <c r="AE47" s="50"/>
      <c r="AF47" s="50"/>
      <c r="AG47" s="50"/>
      <c r="AH47" s="50"/>
      <c r="AI47" s="50"/>
    </row>
    <row r="48" spans="1:35" ht="16" x14ac:dyDescent="0.2">
      <c r="A48" s="152" t="s">
        <v>55</v>
      </c>
      <c r="B48" s="44">
        <f>_xlfn.IFNA(INDEX('R1 Anstey XCO'!$O$3:$O$143,MATCH(Men[[#This Row],[Rider]],'R1 Anstey XCO'!$E$3:$E$143,0)),"")</f>
        <v>273</v>
      </c>
      <c r="C48" s="44">
        <f>_xlfn.IFNA(INDEX('R2 Eagle XCO'!$P$3:$P$145,MATCH(Men[[#This Row],[Rider]],'R2 Eagle XCO'!$E$3:$E$145,0)),"")</f>
        <v>294</v>
      </c>
      <c r="D48" s="86">
        <f>_xlfn.IFNA(INDEX('R3 Kinchina XCO'!$P$3:$P$145,MATCH(Men[[#This Row],[Rider]],'R3 Kinchina XCO'!$E$3:$E$145,0)),"")</f>
        <v>273</v>
      </c>
      <c r="E48" s="86" t="str">
        <f>_xlfn.IFNA(INDEX('R4 Willowie XCO'!$P$3:$P$113,MATCH(Men[[#This Row],[Rider]],'R4 Willowie XCO'!$E$3:$E$113,0)),"")</f>
        <v/>
      </c>
      <c r="F48" s="44" t="str">
        <f>_xlfn.IFNA(INDEX('R5 Willowie XCO'!$P$3:$P$86,MATCH(Men[[#This Row],[Rider]],'R5 Willowie XCO'!$E$3:$E$86,0)),"")</f>
        <v/>
      </c>
      <c r="G48" s="45">
        <f t="shared" si="0"/>
        <v>840</v>
      </c>
      <c r="H48" s="46" cm="1">
        <f t="array" ref="H48">116-SUM(IF(G48&gt;$G$18:$G$166,1/COUNTIF($G$18:$G$166,$G$18:$G$166)))</f>
        <v>28.999999999999986</v>
      </c>
      <c r="I48" s="48"/>
      <c r="J48" s="146" t="s">
        <v>797</v>
      </c>
      <c r="K48" s="44" t="str">
        <f>_xlfn.IFNA(INDEX('R1 Anstey XCO'!$O$3:$O$143,MATCH(Women[[#This Row],[Rider]],'R1 Anstey XCO'!$E$3:$E$143,0)),"")</f>
        <v/>
      </c>
      <c r="L48" s="44" t="str">
        <f>_xlfn.IFNA(INDEX('R2 Eagle XCO'!$P$3:$P$145,MATCH(Women[[#This Row],[Rider]],'R2 Eagle XCO'!$E$3:$E$145,0)),"")</f>
        <v/>
      </c>
      <c r="M48" s="44" t="str">
        <f>_xlfn.IFNA(INDEX('R3 Kinchina XCO'!$P$3:$P$145,MATCH(Women[[#This Row],[Rider]],'R3 Kinchina XCO'!$E$3:$E$145,0)),"")</f>
        <v/>
      </c>
      <c r="N48" s="44">
        <f>_xlfn.IFNA(INDEX('R4 Willowie XCO'!$P$3:$P$113,MATCH(Women[[#This Row],[Rider]],'R4 Willowie XCO'!$E$3:$E$113,0)),"")</f>
        <v>259</v>
      </c>
      <c r="O48" s="44" t="str">
        <f>_xlfn.IFNA(INDEX('R5 Willowie XCO'!$P$3:$P$86,MATCH(Women[[#This Row],[Rider]],'R5 Willowie XCO'!$E$3:$E$86,0)),"")</f>
        <v/>
      </c>
      <c r="P48" s="45">
        <f>SUM(Women[[#This Row],[Anstey XCO Points (R1)]:[Melrose XCO 2 Points (R5)]])</f>
        <v>259</v>
      </c>
      <c r="Q48" s="46" cm="1">
        <f t="array" ref="Q48">28-SUM(IF(P48&gt;$P$18:$P$49,1/COUNTIF($P$18:$P$49,$P$18:$P$49)))</f>
        <v>27</v>
      </c>
      <c r="R48" s="48"/>
      <c r="S48" s="152" t="s">
        <v>804</v>
      </c>
      <c r="T48" s="44" t="str">
        <f>_xlfn.IFNA(INDEX('R1 Anstey XCO'!$O$3:$O$143,MATCH(Junior[[#This Row],[Rider]],'R1 Anstey XCO'!$E$3:$E$143,0)),"")</f>
        <v/>
      </c>
      <c r="U48" s="44" t="str">
        <f>_xlfn.IFNA(INDEX('R2 Eagle XCO'!$P$3:$P$145,MATCH(Junior[[#This Row],[Rider]],'R2 Eagle XCO'!$E$3:$E$145,0)),"")</f>
        <v/>
      </c>
      <c r="V48" s="44" t="str">
        <f>_xlfn.IFNA(INDEX('R3 Kinchina XCO'!$P$3:$P$145,MATCH(Junior[[#This Row],[Rider]],'R3 Kinchina XCO'!$E$3:$E$145,0)),"")</f>
        <v/>
      </c>
      <c r="W48" s="44">
        <f>_xlfn.IFNA(INDEX('R4 Willowie XCO'!$P$3:$P$113,MATCH(Junior[[#This Row],[Rider]],'R4 Willowie XCO'!$E$3:$E$113,0)),"")</f>
        <v>420</v>
      </c>
      <c r="X48" s="44">
        <f>_xlfn.IFNA(INDEX('R5 Willowie XCO'!$P$3:$P$86,MATCH(Junior[[#This Row],[Rider]],'R5 Willowie XCO'!$E$3:$E$86,0)),"")</f>
        <v>390</v>
      </c>
      <c r="Y48" s="45">
        <f>SUM(Junior[[#This Row],[Anstey XCO Points (R1)]:[Melrose XCO 2 Points (R5)]])</f>
        <v>810</v>
      </c>
      <c r="Z48" s="46" cm="1">
        <f t="array" ref="Z48">46-SUM(IF(Y48&gt;$Y$18:$Y$71,1/COUNTIF($Y$18:$Y$71,$Y$18:$Y$71)))</f>
        <v>29</v>
      </c>
      <c r="AA48" s="48"/>
      <c r="AB48" s="47"/>
      <c r="AC48" s="50"/>
      <c r="AD48" s="50"/>
      <c r="AE48" s="50"/>
      <c r="AF48" s="50"/>
      <c r="AG48" s="50"/>
      <c r="AH48" s="50"/>
      <c r="AI48" s="50"/>
    </row>
    <row r="49" spans="1:35" ht="17" thickBot="1" x14ac:dyDescent="0.25">
      <c r="A49" s="152" t="s">
        <v>438</v>
      </c>
      <c r="B49" s="44">
        <f>_xlfn.IFNA(INDEX('R1 Anstey XCO'!$O$3:$O$143,MATCH(Men[[#This Row],[Rider]],'R1 Anstey XCO'!$E$3:$E$143,0)),"")</f>
        <v>175</v>
      </c>
      <c r="C49" s="44">
        <f>_xlfn.IFNA(INDEX('R2 Eagle XCO'!$P$3:$P$145,MATCH(Men[[#This Row],[Rider]],'R2 Eagle XCO'!$E$3:$E$145,0)),"")</f>
        <v>237.99999999999997</v>
      </c>
      <c r="D49" s="86">
        <f>_xlfn.IFNA(INDEX('R3 Kinchina XCO'!$P$3:$P$145,MATCH(Men[[#This Row],[Rider]],'R3 Kinchina XCO'!$E$3:$E$145,0)),"")</f>
        <v>182</v>
      </c>
      <c r="E49" s="86">
        <f>_xlfn.IFNA(INDEX('R4 Willowie XCO'!$P$3:$P$113,MATCH(Men[[#This Row],[Rider]],'R4 Willowie XCO'!$E$3:$E$113,0)),"")</f>
        <v>224</v>
      </c>
      <c r="F49" s="44" t="str">
        <f>_xlfn.IFNA(INDEX('R5 Willowie XCO'!$P$3:$P$86,MATCH(Men[[#This Row],[Rider]],'R5 Willowie XCO'!$E$3:$E$86,0)),"")</f>
        <v/>
      </c>
      <c r="G49" s="45">
        <f t="shared" si="0"/>
        <v>819</v>
      </c>
      <c r="H49" s="46" cm="1">
        <f t="array" ref="H49">116-SUM(IF(G49&gt;$G$18:$G$166,1/COUNTIF($G$18:$G$166,$G$18:$G$166)))</f>
        <v>29.999999999999986</v>
      </c>
      <c r="I49" s="48"/>
      <c r="J49" s="147" t="s">
        <v>606</v>
      </c>
      <c r="K49" s="44" t="str">
        <f>_xlfn.IFNA(INDEX('R1 Anstey XCO'!$O$3:$O$143,MATCH(Women[[#This Row],[Rider]],'R1 Anstey XCO'!$E$3:$E$143,0)),"")</f>
        <v/>
      </c>
      <c r="L49" s="44" t="str">
        <f>_xlfn.IFNA(INDEX('R2 Eagle XCO'!$P$3:$P$145,MATCH(Women[[#This Row],[Rider]],'R2 Eagle XCO'!$E$3:$E$145,0)),"")</f>
        <v/>
      </c>
      <c r="M49" s="44">
        <f>_xlfn.IFNA(INDEX('R3 Kinchina XCO'!$P$3:$P$145,MATCH(Women[[#This Row],[Rider]],'R3 Kinchina XCO'!$E$3:$E$145,0)),"")</f>
        <v>251.99999999999997</v>
      </c>
      <c r="N49" s="44" t="str">
        <f>_xlfn.IFNA(INDEX('R4 Willowie XCO'!$P$3:$P$113,MATCH(Women[[#This Row],[Rider]],'R4 Willowie XCO'!$E$3:$E$113,0)),"")</f>
        <v/>
      </c>
      <c r="O49" s="44" t="str">
        <f>_xlfn.IFNA(INDEX('R5 Willowie XCO'!$P$3:$P$86,MATCH(Women[[#This Row],[Rider]],'R5 Willowie XCO'!$E$3:$E$86,0)),"")</f>
        <v/>
      </c>
      <c r="P49" s="45">
        <f>SUM(Women[[#This Row],[Anstey XCO Points (R1)]:[Melrose XCO 2 Points (R5)]])</f>
        <v>251.99999999999997</v>
      </c>
      <c r="Q49" s="142" cm="1">
        <f t="array" ref="Q49">28-SUM(IF(P49&gt;$P$18:$P$49,1/COUNTIF($P$18:$P$49,$P$18:$P$49)))</f>
        <v>28</v>
      </c>
      <c r="R49" s="48"/>
      <c r="S49" s="152" t="s">
        <v>805</v>
      </c>
      <c r="T49" s="44" t="str">
        <f>_xlfn.IFNA(INDEX('R1 Anstey XCO'!$O$3:$O$143,MATCH(Junior[[#This Row],[Rider]],'R1 Anstey XCO'!$E$3:$E$143,0)),"")</f>
        <v/>
      </c>
      <c r="U49" s="44" t="str">
        <f>_xlfn.IFNA(INDEX('R2 Eagle XCO'!$P$3:$P$145,MATCH(Junior[[#This Row],[Rider]],'R2 Eagle XCO'!$E$3:$E$145,0)),"")</f>
        <v/>
      </c>
      <c r="V49" s="44" t="str">
        <f>_xlfn.IFNA(INDEX('R3 Kinchina XCO'!$P$3:$P$145,MATCH(Junior[[#This Row],[Rider]],'R3 Kinchina XCO'!$E$3:$E$145,0)),"")</f>
        <v/>
      </c>
      <c r="W49" s="44">
        <f>_xlfn.IFNA(INDEX('R4 Willowie XCO'!$P$3:$P$113,MATCH(Junior[[#This Row],[Rider]],'R4 Willowie XCO'!$E$3:$E$113,0)),"")</f>
        <v>400</v>
      </c>
      <c r="X49" s="44">
        <f>_xlfn.IFNA(INDEX('R5 Willowie XCO'!$P$3:$P$86,MATCH(Junior[[#This Row],[Rider]],'R5 Willowie XCO'!$E$3:$E$86,0)),"")</f>
        <v>400</v>
      </c>
      <c r="Y49" s="45">
        <f>SUM(Junior[[#This Row],[Anstey XCO Points (R1)]:[Melrose XCO 2 Points (R5)]])</f>
        <v>800</v>
      </c>
      <c r="Z49" s="46" cm="1">
        <f t="array" ref="Z49">46-SUM(IF(Y49&gt;$Y$18:$Y$71,1/COUNTIF($Y$18:$Y$71,$Y$18:$Y$71)))</f>
        <v>30</v>
      </c>
      <c r="AA49" s="48"/>
      <c r="AB49" s="47"/>
      <c r="AC49" s="50"/>
      <c r="AD49" s="50"/>
      <c r="AE49" s="50"/>
      <c r="AF49" s="50"/>
      <c r="AG49" s="50"/>
      <c r="AH49" s="50"/>
      <c r="AI49" s="50"/>
    </row>
    <row r="50" spans="1:35" ht="16" x14ac:dyDescent="0.2">
      <c r="A50" s="152" t="s">
        <v>86</v>
      </c>
      <c r="B50" s="44">
        <f>_xlfn.IFNA(INDEX('R1 Anstey XCO'!$O$3:$O$143,MATCH(Men[[#This Row],[Rider]],'R1 Anstey XCO'!$E$3:$E$143,0)),"")</f>
        <v>259</v>
      </c>
      <c r="C50" s="44">
        <f>_xlfn.IFNA(INDEX('R2 Eagle XCO'!$P$3:$P$145,MATCH(Men[[#This Row],[Rider]],'R2 Eagle XCO'!$E$3:$E$145,0)),"")</f>
        <v>251.99999999999997</v>
      </c>
      <c r="D50" s="86">
        <f>_xlfn.IFNA(INDEX('R3 Kinchina XCO'!$P$3:$P$145,MATCH(Men[[#This Row],[Rider]],'R3 Kinchina XCO'!$E$3:$E$145,0)),"")</f>
        <v>259</v>
      </c>
      <c r="E50" s="86" t="str">
        <f>_xlfn.IFNA(INDEX('R4 Willowie XCO'!$P$3:$P$113,MATCH(Men[[#This Row],[Rider]],'R4 Willowie XCO'!$E$3:$E$113,0)),"")</f>
        <v/>
      </c>
      <c r="F50" s="44" t="str">
        <f>_xlfn.IFNA(INDEX('R5 Willowie XCO'!$P$3:$P$86,MATCH(Men[[#This Row],[Rider]],'R5 Willowie XCO'!$E$3:$E$86,0)),"")</f>
        <v/>
      </c>
      <c r="G50" s="45">
        <f t="shared" ref="G50:G81" si="1">SUM(B50:F50)</f>
        <v>770</v>
      </c>
      <c r="H50" s="46" cm="1">
        <f t="array" ref="H50">116-SUM(IF(G50&gt;$G$18:$G$166,1/COUNTIF($G$18:$G$166,$G$18:$G$166)))</f>
        <v>30.999999999999986</v>
      </c>
      <c r="I50" s="48"/>
      <c r="J50" s="47"/>
      <c r="K50" s="50"/>
      <c r="L50" s="50"/>
      <c r="M50" s="50"/>
      <c r="N50" s="50"/>
      <c r="O50" s="50"/>
      <c r="P50" s="50"/>
      <c r="Q50" s="50"/>
      <c r="R50" s="48"/>
      <c r="S50" s="152" t="s">
        <v>103</v>
      </c>
      <c r="T50" s="44">
        <f>_xlfn.IFNA(INDEX('R1 Anstey XCO'!$O$3:$O$143,MATCH(Junior[[#This Row],[Rider]],'R1 Anstey XCO'!$E$3:$E$143,0)),"")</f>
        <v>400</v>
      </c>
      <c r="U50" s="44">
        <f>_xlfn.IFNA(INDEX('R2 Eagle XCO'!$P$3:$P$145,MATCH(Junior[[#This Row],[Rider]],'R2 Eagle XCO'!$E$3:$E$145,0)),"")</f>
        <v>390</v>
      </c>
      <c r="V50" s="44" t="str">
        <f>_xlfn.IFNA(INDEX('R3 Kinchina XCO'!$P$3:$P$145,MATCH(Junior[[#This Row],[Rider]],'R3 Kinchina XCO'!$E$3:$E$145,0)),"")</f>
        <v/>
      </c>
      <c r="W50" s="44" t="str">
        <f>_xlfn.IFNA(INDEX('R4 Willowie XCO'!$P$3:$P$113,MATCH(Junior[[#This Row],[Rider]],'R4 Willowie XCO'!$E$3:$E$113,0)),"")</f>
        <v/>
      </c>
      <c r="X50" s="44" t="str">
        <f>_xlfn.IFNA(INDEX('R5 Willowie XCO'!$P$3:$P$86,MATCH(Junior[[#This Row],[Rider]],'R5 Willowie XCO'!$E$3:$E$86,0)),"")</f>
        <v/>
      </c>
      <c r="Y50" s="45">
        <f>SUM(Junior[[#This Row],[Anstey XCO Points (R1)]:[Melrose XCO 2 Points (R5)]])</f>
        <v>790</v>
      </c>
      <c r="Z50" s="46" cm="1">
        <f t="array" ref="Z50">46-SUM(IF(Y50&gt;$Y$18:$Y$71,1/COUNTIF($Y$18:$Y$71,$Y$18:$Y$71)))</f>
        <v>31</v>
      </c>
      <c r="AA50" s="48"/>
      <c r="AB50" s="47"/>
      <c r="AC50" s="50"/>
      <c r="AD50" s="50"/>
      <c r="AE50" s="50"/>
      <c r="AF50" s="50"/>
      <c r="AG50" s="50"/>
      <c r="AH50" s="50"/>
      <c r="AI50" s="50"/>
    </row>
    <row r="51" spans="1:35" ht="16" x14ac:dyDescent="0.2">
      <c r="A51" s="152" t="s">
        <v>417</v>
      </c>
      <c r="B51" s="44">
        <f>_xlfn.IFNA(INDEX('R1 Anstey XCO'!$O$3:$O$143,MATCH(Men[[#This Row],[Rider]],'R1 Anstey XCO'!$E$3:$E$143,0)),"")</f>
        <v>390</v>
      </c>
      <c r="C51" s="44">
        <f>_xlfn.IFNA(INDEX('R2 Eagle XCO'!$P$3:$P$145,MATCH(Men[[#This Row],[Rider]],'R2 Eagle XCO'!$E$3:$E$145,0)),"")</f>
        <v>380</v>
      </c>
      <c r="D51" s="86" t="str">
        <f>_xlfn.IFNA(INDEX('R3 Kinchina XCO'!$P$3:$P$145,MATCH(Men[[#This Row],[Rider]],'R3 Kinchina XCO'!$E$3:$E$145,0)),"")</f>
        <v/>
      </c>
      <c r="E51" s="86" t="str">
        <f>_xlfn.IFNA(INDEX('R4 Willowie XCO'!$P$3:$P$113,MATCH(Men[[#This Row],[Rider]],'R4 Willowie XCO'!$E$3:$E$113,0)),"")</f>
        <v/>
      </c>
      <c r="F51" s="44" t="str">
        <f>_xlfn.IFNA(INDEX('R5 Willowie XCO'!$P$3:$P$86,MATCH(Men[[#This Row],[Rider]],'R5 Willowie XCO'!$E$3:$E$86,0)),"")</f>
        <v/>
      </c>
      <c r="G51" s="45">
        <f t="shared" si="1"/>
        <v>770</v>
      </c>
      <c r="H51" s="46" cm="1">
        <f t="array" ref="H51">116-SUM(IF(G51&gt;$G$18:$G$166,1/COUNTIF($G$18:$G$166,$G$18:$G$166)))</f>
        <v>30.999999999999986</v>
      </c>
      <c r="I51" s="48"/>
      <c r="J51" s="47"/>
      <c r="K51" s="50"/>
      <c r="L51" s="50"/>
      <c r="M51" s="50"/>
      <c r="N51" s="50"/>
      <c r="O51" s="50"/>
      <c r="P51" s="50"/>
      <c r="Q51" s="50"/>
      <c r="R51" s="48"/>
      <c r="S51" s="152" t="s">
        <v>799</v>
      </c>
      <c r="T51" s="44" t="str">
        <f>_xlfn.IFNA(INDEX('R1 Anstey XCO'!$O$3:$O$143,MATCH(Junior[[#This Row],[Rider]],'R1 Anstey XCO'!$E$3:$E$143,0)),"")</f>
        <v/>
      </c>
      <c r="U51" s="44" t="str">
        <f>_xlfn.IFNA(INDEX('R2 Eagle XCO'!$P$3:$P$145,MATCH(Junior[[#This Row],[Rider]],'R2 Eagle XCO'!$E$3:$E$145,0)),"")</f>
        <v/>
      </c>
      <c r="V51" s="44" t="str">
        <f>_xlfn.IFNA(INDEX('R3 Kinchina XCO'!$P$3:$P$145,MATCH(Junior[[#This Row],[Rider]],'R3 Kinchina XCO'!$E$3:$E$145,0)),"")</f>
        <v/>
      </c>
      <c r="W51" s="44">
        <f>_xlfn.IFNA(INDEX('R4 Willowie XCO'!$P$3:$P$113,MATCH(Junior[[#This Row],[Rider]],'R4 Willowie XCO'!$E$3:$E$113,0)),"")</f>
        <v>400</v>
      </c>
      <c r="X51" s="44">
        <f>_xlfn.IFNA(INDEX('R5 Willowie XCO'!$P$3:$P$86,MATCH(Junior[[#This Row],[Rider]],'R5 Willowie XCO'!$E$3:$E$86,0)),"")</f>
        <v>390</v>
      </c>
      <c r="Y51" s="45">
        <f>SUM(Junior[[#This Row],[Anstey XCO Points (R1)]:[Melrose XCO 2 Points (R5)]])</f>
        <v>790</v>
      </c>
      <c r="Z51" s="46" cm="1">
        <f t="array" ref="Z51">46-SUM(IF(Y51&gt;$Y$18:$Y$71,1/COUNTIF($Y$18:$Y$71,$Y$18:$Y$71)))</f>
        <v>31</v>
      </c>
      <c r="AA51" s="48"/>
      <c r="AB51" s="47"/>
      <c r="AC51" s="50"/>
      <c r="AD51" s="50"/>
      <c r="AE51" s="50"/>
      <c r="AF51" s="50"/>
      <c r="AG51" s="50"/>
      <c r="AH51" s="50"/>
      <c r="AI51" s="50"/>
    </row>
    <row r="52" spans="1:35" ht="16" x14ac:dyDescent="0.2">
      <c r="A52" s="152" t="s">
        <v>475</v>
      </c>
      <c r="B52" s="44" t="str">
        <f>_xlfn.IFNA(INDEX('R1 Anstey XCO'!$O$3:$O$143,MATCH(Men[[#This Row],[Rider]],'R1 Anstey XCO'!$E$3:$E$143,0)),"")</f>
        <v/>
      </c>
      <c r="C52" s="44">
        <f>_xlfn.IFNA(INDEX('R2 Eagle XCO'!$P$3:$P$145,MATCH(Men[[#This Row],[Rider]],'R2 Eagle XCO'!$E$3:$E$145,0)),"")</f>
        <v>264</v>
      </c>
      <c r="D52" s="86">
        <f>_xlfn.IFNA(INDEX('R3 Kinchina XCO'!$P$3:$P$145,MATCH(Men[[#This Row],[Rider]],'R3 Kinchina XCO'!$E$3:$E$145,0)),"")</f>
        <v>248</v>
      </c>
      <c r="E52" s="86">
        <f>_xlfn.IFNA(INDEX('R4 Willowie XCO'!$P$3:$P$113,MATCH(Men[[#This Row],[Rider]],'R4 Willowie XCO'!$E$3:$E$113,0)),"")</f>
        <v>248</v>
      </c>
      <c r="F52" s="44" t="str">
        <f>_xlfn.IFNA(INDEX('R5 Willowie XCO'!$P$3:$P$86,MATCH(Men[[#This Row],[Rider]],'R5 Willowie XCO'!$E$3:$E$86,0)),"")</f>
        <v/>
      </c>
      <c r="G52" s="45">
        <f t="shared" si="1"/>
        <v>760</v>
      </c>
      <c r="H52" s="46" cm="1">
        <f t="array" ref="H52">116-SUM(IF(G52&gt;$G$18:$G$166,1/COUNTIF($G$18:$G$166,$G$18:$G$166)))</f>
        <v>32</v>
      </c>
      <c r="I52" s="48"/>
      <c r="J52" s="47"/>
      <c r="K52" s="50"/>
      <c r="L52" s="50"/>
      <c r="M52" s="50"/>
      <c r="N52" s="50"/>
      <c r="O52" s="50"/>
      <c r="P52" s="50"/>
      <c r="Q52" s="50"/>
      <c r="R52" s="48"/>
      <c r="S52" s="152" t="s">
        <v>52</v>
      </c>
      <c r="T52" s="44">
        <f>_xlfn.IFNA(INDEX('R1 Anstey XCO'!$O$3:$O$143,MATCH(Junior[[#This Row],[Rider]],'R1 Anstey XCO'!$E$3:$E$143,0)),"")</f>
        <v>390</v>
      </c>
      <c r="U52" s="44">
        <f>_xlfn.IFNA(INDEX('R2 Eagle XCO'!$P$3:$P$145,MATCH(Junior[[#This Row],[Rider]],'R2 Eagle XCO'!$E$3:$E$145,0)),"")</f>
        <v>400</v>
      </c>
      <c r="V52" s="44" t="str">
        <f>_xlfn.IFNA(INDEX('R3 Kinchina XCO'!$P$3:$P$145,MATCH(Junior[[#This Row],[Rider]],'R3 Kinchina XCO'!$E$3:$E$145,0)),"")</f>
        <v/>
      </c>
      <c r="W52" s="44" t="str">
        <f>_xlfn.IFNA(INDEX('R4 Willowie XCO'!$P$3:$P$113,MATCH(Junior[[#This Row],[Rider]],'R4 Willowie XCO'!$E$3:$E$113,0)),"")</f>
        <v/>
      </c>
      <c r="X52" s="44" t="str">
        <f>_xlfn.IFNA(INDEX('R5 Willowie XCO'!$P$3:$P$86,MATCH(Junior[[#This Row],[Rider]],'R5 Willowie XCO'!$E$3:$E$86,0)),"")</f>
        <v/>
      </c>
      <c r="Y52" s="45">
        <f>SUM(Junior[[#This Row],[Anstey XCO Points (R1)]:[Melrose XCO 2 Points (R5)]])</f>
        <v>790</v>
      </c>
      <c r="Z52" s="46" cm="1">
        <f t="array" ref="Z52">46-SUM(IF(Y52&gt;$Y$18:$Y$71,1/COUNTIF($Y$18:$Y$71,$Y$18:$Y$71)))</f>
        <v>31</v>
      </c>
      <c r="AA52" s="48"/>
      <c r="AB52" s="47"/>
      <c r="AC52" s="50"/>
      <c r="AD52" s="50"/>
      <c r="AE52" s="50"/>
      <c r="AF52" s="50"/>
      <c r="AG52" s="50"/>
      <c r="AH52" s="50"/>
      <c r="AI52" s="50"/>
    </row>
    <row r="53" spans="1:35" ht="16" x14ac:dyDescent="0.2">
      <c r="A53" s="152" t="s">
        <v>807</v>
      </c>
      <c r="B53" s="44" t="str">
        <f>_xlfn.IFNA(INDEX('R1 Anstey XCO'!$O$3:$O$143,MATCH(Men[[#This Row],[Rider]],'R1 Anstey XCO'!$E$3:$E$143,0)),"")</f>
        <v/>
      </c>
      <c r="C53" s="44" t="str">
        <f>_xlfn.IFNA(INDEX('R2 Eagle XCO'!$P$3:$P$145,MATCH(Men[[#This Row],[Rider]],'R2 Eagle XCO'!$E$3:$E$145,0)),"")</f>
        <v/>
      </c>
      <c r="D53" s="86" t="str">
        <f>_xlfn.IFNA(INDEX('R3 Kinchina XCO'!$P$3:$P$145,MATCH(Men[[#This Row],[Rider]],'R3 Kinchina XCO'!$E$3:$E$145,0)),"")</f>
        <v/>
      </c>
      <c r="E53" s="86">
        <f>_xlfn.IFNA(INDEX('R4 Willowie XCO'!$P$3:$P$113,MATCH(Men[[#This Row],[Rider]],'R4 Willowie XCO'!$E$3:$E$113,0)),"")</f>
        <v>370</v>
      </c>
      <c r="F53" s="44">
        <f>_xlfn.IFNA(INDEX('R5 Willowie XCO'!$P$3:$P$86,MATCH(Men[[#This Row],[Rider]],'R5 Willowie XCO'!$E$3:$E$86,0)),"")</f>
        <v>380</v>
      </c>
      <c r="G53" s="45">
        <f t="shared" si="1"/>
        <v>750</v>
      </c>
      <c r="H53" s="46" cm="1">
        <f t="array" ref="H53">116-SUM(IF(G53&gt;$G$18:$G$166,1/COUNTIF($G$18:$G$166,$G$18:$G$166)))</f>
        <v>33</v>
      </c>
      <c r="I53" s="48"/>
      <c r="J53" s="47"/>
      <c r="K53" s="50"/>
      <c r="L53" s="50"/>
      <c r="M53" s="50"/>
      <c r="N53" s="50"/>
      <c r="O53" s="50"/>
      <c r="P53" s="50"/>
      <c r="Q53" s="50"/>
      <c r="R53" s="48"/>
      <c r="S53" s="152" t="s">
        <v>801</v>
      </c>
      <c r="T53" s="44" t="str">
        <f>_xlfn.IFNA(INDEX('R1 Anstey XCO'!$O$3:$O$143,MATCH(Junior[[#This Row],[Rider]],'R1 Anstey XCO'!$E$3:$E$143,0)),"")</f>
        <v/>
      </c>
      <c r="U53" s="44" t="str">
        <f>_xlfn.IFNA(INDEX('R2 Eagle XCO'!$P$3:$P$145,MATCH(Junior[[#This Row],[Rider]],'R2 Eagle XCO'!$E$3:$E$145,0)),"")</f>
        <v/>
      </c>
      <c r="V53" s="44" t="str">
        <f>_xlfn.IFNA(INDEX('R3 Kinchina XCO'!$P$3:$P$145,MATCH(Junior[[#This Row],[Rider]],'R3 Kinchina XCO'!$E$3:$E$145,0)),"")</f>
        <v/>
      </c>
      <c r="W53" s="44">
        <f>_xlfn.IFNA(INDEX('R4 Willowie XCO'!$P$3:$P$113,MATCH(Junior[[#This Row],[Rider]],'R4 Willowie XCO'!$E$3:$E$113,0)),"")</f>
        <v>380</v>
      </c>
      <c r="X53" s="44">
        <f>_xlfn.IFNA(INDEX('R5 Willowie XCO'!$P$3:$P$86,MATCH(Junior[[#This Row],[Rider]],'R5 Willowie XCO'!$E$3:$E$86,0)),"")</f>
        <v>380</v>
      </c>
      <c r="Y53" s="45">
        <f>SUM(Junior[[#This Row],[Anstey XCO Points (R1)]:[Melrose XCO 2 Points (R5)]])</f>
        <v>760</v>
      </c>
      <c r="Z53" s="46" cm="1">
        <f t="array" ref="Z53">46-SUM(IF(Y53&gt;$Y$18:$Y$71,1/COUNTIF($Y$18:$Y$71,$Y$18:$Y$71)))</f>
        <v>32</v>
      </c>
      <c r="AA53" s="48"/>
      <c r="AB53" s="47"/>
      <c r="AC53" s="50"/>
      <c r="AD53" s="50"/>
      <c r="AE53" s="50"/>
      <c r="AF53" s="50"/>
      <c r="AG53" s="50"/>
      <c r="AH53" s="50"/>
      <c r="AI53" s="50"/>
    </row>
    <row r="54" spans="1:35" ht="16" x14ac:dyDescent="0.2">
      <c r="A54" s="152" t="s">
        <v>418</v>
      </c>
      <c r="B54" s="44">
        <f>_xlfn.IFNA(INDEX('R1 Anstey XCO'!$O$3:$O$143,MATCH(Men[[#This Row],[Rider]],'R1 Anstey XCO'!$E$3:$E$143,0)),"")</f>
        <v>380</v>
      </c>
      <c r="C54" s="44">
        <f>_xlfn.IFNA(INDEX('R2 Eagle XCO'!$P$3:$P$145,MATCH(Men[[#This Row],[Rider]],'R2 Eagle XCO'!$E$3:$E$145,0)),"")</f>
        <v>360</v>
      </c>
      <c r="D54" s="86" t="str">
        <f>_xlfn.IFNA(INDEX('R3 Kinchina XCO'!$P$3:$P$145,MATCH(Men[[#This Row],[Rider]],'R3 Kinchina XCO'!$E$3:$E$145,0)),"")</f>
        <v/>
      </c>
      <c r="E54" s="86" t="str">
        <f>_xlfn.IFNA(INDEX('R4 Willowie XCO'!$P$3:$P$113,MATCH(Men[[#This Row],[Rider]],'R4 Willowie XCO'!$E$3:$E$113,0)),"")</f>
        <v/>
      </c>
      <c r="F54" s="44" t="str">
        <f>_xlfn.IFNA(INDEX('R5 Willowie XCO'!$P$3:$P$86,MATCH(Men[[#This Row],[Rider]],'R5 Willowie XCO'!$E$3:$E$86,0)),"")</f>
        <v/>
      </c>
      <c r="G54" s="45">
        <f t="shared" si="1"/>
        <v>740</v>
      </c>
      <c r="H54" s="46" cm="1">
        <f t="array" ref="H54">116-SUM(IF(G54&gt;$G$18:$G$166,1/COUNTIF($G$18:$G$166,$G$18:$G$166)))</f>
        <v>34</v>
      </c>
      <c r="I54" s="48"/>
      <c r="J54" s="47"/>
      <c r="K54" s="50"/>
      <c r="L54" s="50"/>
      <c r="M54" s="50"/>
      <c r="N54" s="50"/>
      <c r="O54" s="50"/>
      <c r="P54" s="50"/>
      <c r="Q54" s="50"/>
      <c r="R54" s="48"/>
      <c r="S54" s="152" t="s">
        <v>800</v>
      </c>
      <c r="T54" s="44" t="str">
        <f>_xlfn.IFNA(INDEX('R1 Anstey XCO'!$O$3:$O$143,MATCH(Junior[[#This Row],[Rider]],'R1 Anstey XCO'!$E$3:$E$143,0)),"")</f>
        <v/>
      </c>
      <c r="U54" s="44" t="str">
        <f>_xlfn.IFNA(INDEX('R2 Eagle XCO'!$P$3:$P$145,MATCH(Junior[[#This Row],[Rider]],'R2 Eagle XCO'!$E$3:$E$145,0)),"")</f>
        <v/>
      </c>
      <c r="V54" s="44" t="str">
        <f>_xlfn.IFNA(INDEX('R3 Kinchina XCO'!$P$3:$P$145,MATCH(Junior[[#This Row],[Rider]],'R3 Kinchina XCO'!$E$3:$E$145,0)),"")</f>
        <v/>
      </c>
      <c r="W54" s="44">
        <f>_xlfn.IFNA(INDEX('R4 Willowie XCO'!$P$3:$P$113,MATCH(Junior[[#This Row],[Rider]],'R4 Willowie XCO'!$E$3:$E$113,0)),"")</f>
        <v>390</v>
      </c>
      <c r="X54" s="44">
        <f>_xlfn.IFNA(INDEX('R5 Willowie XCO'!$P$3:$P$86,MATCH(Junior[[#This Row],[Rider]],'R5 Willowie XCO'!$E$3:$E$86,0)),"")</f>
        <v>370</v>
      </c>
      <c r="Y54" s="45">
        <f>SUM(Junior[[#This Row],[Anstey XCO Points (R1)]:[Melrose XCO 2 Points (R5)]])</f>
        <v>760</v>
      </c>
      <c r="Z54" s="46" cm="1">
        <f t="array" ref="Z54">46-SUM(IF(Y54&gt;$Y$18:$Y$71,1/COUNTIF($Y$18:$Y$71,$Y$18:$Y$71)))</f>
        <v>32</v>
      </c>
      <c r="AA54" s="48"/>
      <c r="AB54" s="47"/>
      <c r="AC54" s="50"/>
      <c r="AD54" s="50"/>
      <c r="AE54" s="50"/>
      <c r="AF54" s="50"/>
      <c r="AG54" s="50"/>
      <c r="AH54" s="50"/>
      <c r="AI54" s="50"/>
    </row>
    <row r="55" spans="1:35" ht="16" x14ac:dyDescent="0.2">
      <c r="A55" s="152" t="s">
        <v>470</v>
      </c>
      <c r="B55" s="44" t="str">
        <f>_xlfn.IFNA(INDEX('R1 Anstey XCO'!$O$3:$O$143,MATCH(Men[[#This Row],[Rider]],'R1 Anstey XCO'!$E$3:$E$143,0)),"")</f>
        <v/>
      </c>
      <c r="C55" s="44">
        <f>_xlfn.IFNA(INDEX('R2 Eagle XCO'!$P$3:$P$145,MATCH(Men[[#This Row],[Rider]],'R2 Eagle XCO'!$E$3:$E$145,0)),"")</f>
        <v>350</v>
      </c>
      <c r="D55" s="86">
        <f>_xlfn.IFNA(INDEX('R3 Kinchina XCO'!$P$3:$P$145,MATCH(Men[[#This Row],[Rider]],'R3 Kinchina XCO'!$E$3:$E$145,0)),"")</f>
        <v>360</v>
      </c>
      <c r="E55" s="86" t="str">
        <f>_xlfn.IFNA(INDEX('R4 Willowie XCO'!$P$3:$P$113,MATCH(Men[[#This Row],[Rider]],'R4 Willowie XCO'!$E$3:$E$113,0)),"")</f>
        <v/>
      </c>
      <c r="F55" s="44" t="str">
        <f>_xlfn.IFNA(INDEX('R5 Willowie XCO'!$P$3:$P$86,MATCH(Men[[#This Row],[Rider]],'R5 Willowie XCO'!$E$3:$E$86,0)),"")</f>
        <v/>
      </c>
      <c r="G55" s="45">
        <f t="shared" si="1"/>
        <v>710</v>
      </c>
      <c r="H55" s="46" cm="1">
        <f t="array" ref="H55">116-SUM(IF(G55&gt;$G$18:$G$166,1/COUNTIF($G$18:$G$166,$G$18:$G$166)))</f>
        <v>35</v>
      </c>
      <c r="I55" s="48"/>
      <c r="J55" s="47"/>
      <c r="K55" s="50"/>
      <c r="L55" s="50"/>
      <c r="M55" s="50"/>
      <c r="N55" s="50"/>
      <c r="O55" s="50"/>
      <c r="P55" s="50"/>
      <c r="Q55" s="50"/>
      <c r="R55" s="48"/>
      <c r="S55" s="152" t="s">
        <v>412</v>
      </c>
      <c r="T55" s="44">
        <f>_xlfn.IFNA(INDEX('R1 Anstey XCO'!$O$3:$O$143,MATCH(Junior[[#This Row],[Rider]],'R1 Anstey XCO'!$E$3:$E$143,0)),"")</f>
        <v>380</v>
      </c>
      <c r="U55" s="44">
        <f>_xlfn.IFNA(INDEX('R2 Eagle XCO'!$P$3:$P$145,MATCH(Junior[[#This Row],[Rider]],'R2 Eagle XCO'!$E$3:$E$145,0)),"")</f>
        <v>370</v>
      </c>
      <c r="V55" s="44" t="str">
        <f>_xlfn.IFNA(INDEX('R3 Kinchina XCO'!$P$3:$P$145,MATCH(Junior[[#This Row],[Rider]],'R3 Kinchina XCO'!$E$3:$E$145,0)),"")</f>
        <v/>
      </c>
      <c r="W55" s="44" t="str">
        <f>_xlfn.IFNA(INDEX('R4 Willowie XCO'!$P$3:$P$113,MATCH(Junior[[#This Row],[Rider]],'R4 Willowie XCO'!$E$3:$E$113,0)),"")</f>
        <v/>
      </c>
      <c r="X55" s="44" t="str">
        <f>_xlfn.IFNA(INDEX('R5 Willowie XCO'!$P$3:$P$86,MATCH(Junior[[#This Row],[Rider]],'R5 Willowie XCO'!$E$3:$E$86,0)),"")</f>
        <v/>
      </c>
      <c r="Y55" s="45">
        <f>SUM(Junior[[#This Row],[Anstey XCO Points (R1)]:[Melrose XCO 2 Points (R5)]])</f>
        <v>750</v>
      </c>
      <c r="Z55" s="46" cm="1">
        <f t="array" ref="Z55">46-SUM(IF(Y55&gt;$Y$18:$Y$71,1/COUNTIF($Y$18:$Y$71,$Y$18:$Y$71)))</f>
        <v>33</v>
      </c>
      <c r="AA55" s="48"/>
      <c r="AB55" s="47"/>
      <c r="AC55" s="50"/>
      <c r="AD55" s="50"/>
      <c r="AE55" s="50"/>
      <c r="AF55" s="50"/>
      <c r="AG55" s="50"/>
      <c r="AH55" s="50"/>
      <c r="AI55" s="50"/>
    </row>
    <row r="56" spans="1:35" ht="16" x14ac:dyDescent="0.2">
      <c r="A56" s="152" t="s">
        <v>446</v>
      </c>
      <c r="B56" s="44">
        <f>_xlfn.IFNA(INDEX('R1 Anstey XCO'!$O$3:$O$143,MATCH(Men[[#This Row],[Rider]],'R1 Anstey XCO'!$E$3:$E$143,0)),"")</f>
        <v>228</v>
      </c>
      <c r="C56" s="44" t="str">
        <f>_xlfn.IFNA(INDEX('R2 Eagle XCO'!$P$3:$P$145,MATCH(Men[[#This Row],[Rider]],'R2 Eagle XCO'!$E$3:$E$145,0)),"")</f>
        <v/>
      </c>
      <c r="D56" s="86" t="str">
        <f>_xlfn.IFNA(INDEX('R3 Kinchina XCO'!$P$3:$P$145,MATCH(Men[[#This Row],[Rider]],'R3 Kinchina XCO'!$E$3:$E$145,0)),"")</f>
        <v/>
      </c>
      <c r="E56" s="86">
        <f>_xlfn.IFNA(INDEX('R4 Willowie XCO'!$P$3:$P$113,MATCH(Men[[#This Row],[Rider]],'R4 Willowie XCO'!$E$3:$E$113,0)),"")</f>
        <v>216</v>
      </c>
      <c r="F56" s="44">
        <f>_xlfn.IFNA(INDEX('R5 Willowie XCO'!$P$3:$P$86,MATCH(Men[[#This Row],[Rider]],'R5 Willowie XCO'!$E$3:$E$86,0)),"")</f>
        <v>252</v>
      </c>
      <c r="G56" s="45">
        <f t="shared" si="1"/>
        <v>696</v>
      </c>
      <c r="H56" s="46" cm="1">
        <f t="array" ref="H56">116-SUM(IF(G56&gt;$G$18:$G$166,1/COUNTIF($G$18:$G$166,$G$18:$G$166)))</f>
        <v>36</v>
      </c>
      <c r="I56" s="48"/>
      <c r="J56" s="47"/>
      <c r="K56" s="50"/>
      <c r="L56" s="50"/>
      <c r="M56" s="50"/>
      <c r="N56" s="50"/>
      <c r="O56" s="50"/>
      <c r="P56" s="50"/>
      <c r="Q56" s="50"/>
      <c r="R56" s="48"/>
      <c r="S56" s="152" t="s">
        <v>414</v>
      </c>
      <c r="T56" s="44">
        <f>_xlfn.IFNA(INDEX('R1 Anstey XCO'!$O$3:$O$143,MATCH(Junior[[#This Row],[Rider]],'R1 Anstey XCO'!$E$3:$E$143,0)),"")</f>
        <v>360</v>
      </c>
      <c r="U56" s="44">
        <f>_xlfn.IFNA(INDEX('R2 Eagle XCO'!$P$3:$P$145,MATCH(Junior[[#This Row],[Rider]],'R2 Eagle XCO'!$E$3:$E$145,0)),"")</f>
        <v>380</v>
      </c>
      <c r="V56" s="44" t="str">
        <f>_xlfn.IFNA(INDEX('R3 Kinchina XCO'!$P$3:$P$145,MATCH(Junior[[#This Row],[Rider]],'R3 Kinchina XCO'!$E$3:$E$145,0)),"")</f>
        <v/>
      </c>
      <c r="W56" s="44" t="str">
        <f>_xlfn.IFNA(INDEX('R4 Willowie XCO'!$P$3:$P$113,MATCH(Junior[[#This Row],[Rider]],'R4 Willowie XCO'!$E$3:$E$113,0)),"")</f>
        <v/>
      </c>
      <c r="X56" s="44" t="str">
        <f>_xlfn.IFNA(INDEX('R5 Willowie XCO'!$P$3:$P$86,MATCH(Junior[[#This Row],[Rider]],'R5 Willowie XCO'!$E$3:$E$86,0)),"")</f>
        <v/>
      </c>
      <c r="Y56" s="45">
        <f>SUM(Junior[[#This Row],[Anstey XCO Points (R1)]:[Melrose XCO 2 Points (R5)]])</f>
        <v>740</v>
      </c>
      <c r="Z56" s="46" cm="1">
        <f t="array" ref="Z56">46-SUM(IF(Y56&gt;$Y$18:$Y$71,1/COUNTIF($Y$18:$Y$71,$Y$18:$Y$71)))</f>
        <v>34</v>
      </c>
      <c r="AA56" s="48"/>
      <c r="AB56" s="47"/>
      <c r="AC56" s="50"/>
      <c r="AD56" s="50"/>
      <c r="AE56" s="50"/>
      <c r="AF56" s="50"/>
      <c r="AG56" s="50"/>
      <c r="AH56" s="50"/>
      <c r="AI56" s="50"/>
    </row>
    <row r="57" spans="1:35" ht="16" x14ac:dyDescent="0.2">
      <c r="A57" s="152" t="s">
        <v>426</v>
      </c>
      <c r="B57" s="44">
        <f>_xlfn.IFNA(INDEX('R1 Anstey XCO'!$O$3:$O$143,MATCH(Men[[#This Row],[Rider]],'R1 Anstey XCO'!$E$3:$E$143,0)),"")</f>
        <v>320</v>
      </c>
      <c r="C57" s="44">
        <f>_xlfn.IFNA(INDEX('R2 Eagle XCO'!$P$3:$P$145,MATCH(Men[[#This Row],[Rider]],'R2 Eagle XCO'!$E$3:$E$145,0)),"")</f>
        <v>360</v>
      </c>
      <c r="D57" s="86" t="str">
        <f>_xlfn.IFNA(INDEX('R3 Kinchina XCO'!$P$3:$P$145,MATCH(Men[[#This Row],[Rider]],'R3 Kinchina XCO'!$E$3:$E$145,0)),"")</f>
        <v/>
      </c>
      <c r="E57" s="86" t="str">
        <f>_xlfn.IFNA(INDEX('R4 Willowie XCO'!$P$3:$P$113,MATCH(Men[[#This Row],[Rider]],'R4 Willowie XCO'!$E$3:$E$113,0)),"")</f>
        <v/>
      </c>
      <c r="F57" s="44" t="str">
        <f>_xlfn.IFNA(INDEX('R5 Willowie XCO'!$P$3:$P$86,MATCH(Men[[#This Row],[Rider]],'R5 Willowie XCO'!$E$3:$E$86,0)),"")</f>
        <v/>
      </c>
      <c r="G57" s="45">
        <f t="shared" si="1"/>
        <v>680</v>
      </c>
      <c r="H57" s="46" cm="1">
        <f t="array" ref="H57">116-SUM(IF(G57&gt;$G$18:$G$166,1/COUNTIF($G$18:$G$166,$G$18:$G$166)))</f>
        <v>36.999999999999972</v>
      </c>
      <c r="I57" s="48"/>
      <c r="J57" s="47"/>
      <c r="K57" s="50"/>
      <c r="L57" s="50"/>
      <c r="M57" s="50"/>
      <c r="N57" s="50"/>
      <c r="O57" s="50"/>
      <c r="P57" s="50"/>
      <c r="Q57" s="50"/>
      <c r="R57" s="48"/>
      <c r="S57" s="152" t="s">
        <v>410</v>
      </c>
      <c r="T57" s="44">
        <f>_xlfn.IFNA(INDEX('R1 Anstey XCO'!$O$3:$O$143,MATCH(Junior[[#This Row],[Rider]],'R1 Anstey XCO'!$E$3:$E$143,0)),"")</f>
        <v>370</v>
      </c>
      <c r="U57" s="44">
        <f>_xlfn.IFNA(INDEX('R2 Eagle XCO'!$P$3:$P$145,MATCH(Junior[[#This Row],[Rider]],'R2 Eagle XCO'!$E$3:$E$145,0)),"")</f>
        <v>360</v>
      </c>
      <c r="V57" s="44" t="str">
        <f>_xlfn.IFNA(INDEX('R3 Kinchina XCO'!$P$3:$P$145,MATCH(Junior[[#This Row],[Rider]],'R3 Kinchina XCO'!$E$3:$E$145,0)),"")</f>
        <v/>
      </c>
      <c r="W57" s="44" t="str">
        <f>_xlfn.IFNA(INDEX('R4 Willowie XCO'!$P$3:$P$113,MATCH(Junior[[#This Row],[Rider]],'R4 Willowie XCO'!$E$3:$E$113,0)),"")</f>
        <v/>
      </c>
      <c r="X57" s="44" t="str">
        <f>_xlfn.IFNA(INDEX('R5 Willowie XCO'!$P$3:$P$86,MATCH(Junior[[#This Row],[Rider]],'R5 Willowie XCO'!$E$3:$E$86,0)),"")</f>
        <v/>
      </c>
      <c r="Y57" s="45">
        <f>SUM(Junior[[#This Row],[Anstey XCO Points (R1)]:[Melrose XCO 2 Points (R5)]])</f>
        <v>730</v>
      </c>
      <c r="Z57" s="46" cm="1">
        <f t="array" ref="Z57">46-SUM(IF(Y57&gt;$Y$18:$Y$71,1/COUNTIF($Y$18:$Y$71,$Y$18:$Y$71)))</f>
        <v>35</v>
      </c>
      <c r="AA57" s="48"/>
      <c r="AB57" s="47"/>
      <c r="AC57" s="50"/>
      <c r="AD57" s="50"/>
      <c r="AE57" s="50"/>
      <c r="AF57" s="50"/>
      <c r="AG57" s="50"/>
      <c r="AH57" s="50"/>
      <c r="AI57" s="50"/>
    </row>
    <row r="58" spans="1:35" ht="16" x14ac:dyDescent="0.2">
      <c r="A58" s="152" t="s">
        <v>89</v>
      </c>
      <c r="B58" s="44">
        <f>_xlfn.IFNA(INDEX('R1 Anstey XCO'!$O$3:$O$143,MATCH(Men[[#This Row],[Rider]],'R1 Anstey XCO'!$E$3:$E$143,0)),"")</f>
        <v>189</v>
      </c>
      <c r="C58" s="44">
        <f>_xlfn.IFNA(INDEX('R2 Eagle XCO'!$P$3:$P$145,MATCH(Men[[#This Row],[Rider]],'R2 Eagle XCO'!$E$3:$E$145,0)),"")</f>
        <v>244.99999999999997</v>
      </c>
      <c r="D58" s="86">
        <f>_xlfn.IFNA(INDEX('R3 Kinchina XCO'!$P$3:$P$145,MATCH(Men[[#This Row],[Rider]],'R3 Kinchina XCO'!$E$3:$E$145,0)),"")</f>
        <v>244.99999999999997</v>
      </c>
      <c r="E58" s="86" t="str">
        <f>_xlfn.IFNA(INDEX('R4 Willowie XCO'!$P$3:$P$113,MATCH(Men[[#This Row],[Rider]],'R4 Willowie XCO'!$E$3:$E$113,0)),"")</f>
        <v/>
      </c>
      <c r="F58" s="44" t="str">
        <f>_xlfn.IFNA(INDEX('R5 Willowie XCO'!$P$3:$P$86,MATCH(Men[[#This Row],[Rider]],'R5 Willowie XCO'!$E$3:$E$86,0)),"")</f>
        <v/>
      </c>
      <c r="G58" s="45">
        <f t="shared" si="1"/>
        <v>679</v>
      </c>
      <c r="H58" s="46" cm="1">
        <f t="array" ref="H58">116-SUM(IF(G58&gt;$G$18:$G$166,1/COUNTIF($G$18:$G$166,$G$18:$G$166)))</f>
        <v>37.999999999999972</v>
      </c>
      <c r="I58" s="48"/>
      <c r="J58" s="47"/>
      <c r="K58" s="50"/>
      <c r="L58" s="50"/>
      <c r="M58" s="50"/>
      <c r="N58" s="50"/>
      <c r="O58" s="50"/>
      <c r="P58" s="50"/>
      <c r="Q58" s="50"/>
      <c r="R58" s="48"/>
      <c r="S58" s="152" t="s">
        <v>803</v>
      </c>
      <c r="T58" s="44" t="str">
        <f>_xlfn.IFNA(INDEX('R1 Anstey XCO'!$O$3:$O$143,MATCH(Junior[[#This Row],[Rider]],'R1 Anstey XCO'!$E$3:$E$143,0)),"")</f>
        <v/>
      </c>
      <c r="U58" s="44" t="str">
        <f>_xlfn.IFNA(INDEX('R2 Eagle XCO'!$P$3:$P$145,MATCH(Junior[[#This Row],[Rider]],'R2 Eagle XCO'!$E$3:$E$145,0)),"")</f>
        <v/>
      </c>
      <c r="V58" s="44" t="str">
        <f>_xlfn.IFNA(INDEX('R3 Kinchina XCO'!$P$3:$P$145,MATCH(Junior[[#This Row],[Rider]],'R3 Kinchina XCO'!$E$3:$E$145,0)),"")</f>
        <v/>
      </c>
      <c r="W58" s="44">
        <f>_xlfn.IFNA(INDEX('R4 Willowie XCO'!$P$3:$P$113,MATCH(Junior[[#This Row],[Rider]],'R4 Willowie XCO'!$E$3:$E$113,0)),"")</f>
        <v>330</v>
      </c>
      <c r="X58" s="44">
        <f>_xlfn.IFNA(INDEX('R5 Willowie XCO'!$P$3:$P$86,MATCH(Junior[[#This Row],[Rider]],'R5 Willowie XCO'!$E$3:$E$86,0)),"")</f>
        <v>350</v>
      </c>
      <c r="Y58" s="45">
        <f>SUM(Junior[[#This Row],[Anstey XCO Points (R1)]:[Melrose XCO 2 Points (R5)]])</f>
        <v>680</v>
      </c>
      <c r="Z58" s="46" cm="1">
        <f t="array" ref="Z58">46-SUM(IF(Y58&gt;$Y$18:$Y$71,1/COUNTIF($Y$18:$Y$71,$Y$18:$Y$71)))</f>
        <v>36</v>
      </c>
      <c r="AA58" s="48"/>
      <c r="AB58" s="47"/>
      <c r="AC58" s="50"/>
      <c r="AD58" s="50"/>
      <c r="AE58" s="50"/>
      <c r="AF58" s="50"/>
      <c r="AG58" s="50"/>
      <c r="AH58" s="50"/>
      <c r="AI58" s="50"/>
    </row>
    <row r="59" spans="1:35" ht="16" x14ac:dyDescent="0.2">
      <c r="A59" s="152" t="s">
        <v>445</v>
      </c>
      <c r="B59" s="44">
        <f>_xlfn.IFNA(INDEX('R1 Anstey XCO'!$O$3:$O$143,MATCH(Men[[#This Row],[Rider]],'R1 Anstey XCO'!$E$3:$E$143,0)),"")</f>
        <v>234</v>
      </c>
      <c r="C59" s="44">
        <f>_xlfn.IFNA(INDEX('R2 Eagle XCO'!$P$3:$P$145,MATCH(Men[[#This Row],[Rider]],'R2 Eagle XCO'!$E$3:$E$145,0)),"")</f>
        <v>228</v>
      </c>
      <c r="D59" s="86">
        <f>_xlfn.IFNA(INDEX('R3 Kinchina XCO'!$P$3:$P$145,MATCH(Men[[#This Row],[Rider]],'R3 Kinchina XCO'!$E$3:$E$145,0)),"")</f>
        <v>216</v>
      </c>
      <c r="E59" s="86" t="str">
        <f>_xlfn.IFNA(INDEX('R4 Willowie XCO'!$P$3:$P$113,MATCH(Men[[#This Row],[Rider]],'R4 Willowie XCO'!$E$3:$E$113,0)),"")</f>
        <v/>
      </c>
      <c r="F59" s="44" t="str">
        <f>_xlfn.IFNA(INDEX('R5 Willowie XCO'!$P$3:$P$86,MATCH(Men[[#This Row],[Rider]],'R5 Willowie XCO'!$E$3:$E$86,0)),"")</f>
        <v/>
      </c>
      <c r="G59" s="45">
        <f t="shared" si="1"/>
        <v>678</v>
      </c>
      <c r="H59" s="46" cm="1">
        <f t="array" ref="H59">116-SUM(IF(G59&gt;$G$18:$G$166,1/COUNTIF($G$18:$G$166,$G$18:$G$166)))</f>
        <v>38.999999999999972</v>
      </c>
      <c r="I59" s="48"/>
      <c r="J59" s="47"/>
      <c r="K59" s="50"/>
      <c r="L59" s="50"/>
      <c r="M59" s="50"/>
      <c r="N59" s="50"/>
      <c r="O59" s="50"/>
      <c r="P59" s="50"/>
      <c r="Q59" s="50"/>
      <c r="R59" s="48"/>
      <c r="S59" s="152" t="s">
        <v>457</v>
      </c>
      <c r="T59" s="44" t="str">
        <f>_xlfn.IFNA(INDEX('R1 Anstey XCO'!$O$3:$O$143,MATCH(Junior[[#This Row],[Rider]],'R1 Anstey XCO'!$E$3:$E$143,0)),"")</f>
        <v/>
      </c>
      <c r="U59" s="44">
        <f>_xlfn.IFNA(INDEX('R2 Eagle XCO'!$P$3:$P$145,MATCH(Junior[[#This Row],[Rider]],'R2 Eagle XCO'!$E$3:$E$145,0)),"")</f>
        <v>420</v>
      </c>
      <c r="V59" s="44" t="str">
        <f>_xlfn.IFNA(INDEX('R3 Kinchina XCO'!$P$3:$P$145,MATCH(Junior[[#This Row],[Rider]],'R3 Kinchina XCO'!$E$3:$E$145,0)),"")</f>
        <v/>
      </c>
      <c r="W59" s="44" t="str">
        <f>_xlfn.IFNA(INDEX('R4 Willowie XCO'!$P$3:$P$113,MATCH(Junior[[#This Row],[Rider]],'R4 Willowie XCO'!$E$3:$E$113,0)),"")</f>
        <v/>
      </c>
      <c r="X59" s="44" t="str">
        <f>_xlfn.IFNA(INDEX('R5 Willowie XCO'!$P$3:$P$86,MATCH(Junior[[#This Row],[Rider]],'R5 Willowie XCO'!$E$3:$E$86,0)),"")</f>
        <v/>
      </c>
      <c r="Y59" s="45">
        <f>SUM(Junior[[#This Row],[Anstey XCO Points (R1)]:[Melrose XCO 2 Points (R5)]])</f>
        <v>420</v>
      </c>
      <c r="Z59" s="46" cm="1">
        <f t="array" ref="Z59">46-SUM(IF(Y59&gt;$Y$18:$Y$71,1/COUNTIF($Y$18:$Y$71,$Y$18:$Y$71)))</f>
        <v>37</v>
      </c>
      <c r="AA59" s="48"/>
      <c r="AB59" s="47"/>
      <c r="AC59" s="50"/>
      <c r="AD59" s="50"/>
      <c r="AE59" s="50"/>
      <c r="AF59" s="50"/>
      <c r="AG59" s="50"/>
      <c r="AH59" s="50"/>
      <c r="AI59" s="50"/>
    </row>
    <row r="60" spans="1:35" ht="16" x14ac:dyDescent="0.2">
      <c r="A60" s="152" t="s">
        <v>809</v>
      </c>
      <c r="B60" s="44" t="str">
        <f>_xlfn.IFNA(INDEX('R1 Anstey XCO'!$O$3:$O$143,MATCH(Men[[#This Row],[Rider]],'R1 Anstey XCO'!$E$3:$E$143,0)),"")</f>
        <v/>
      </c>
      <c r="C60" s="44" t="str">
        <f>_xlfn.IFNA(INDEX('R2 Eagle XCO'!$P$3:$P$145,MATCH(Men[[#This Row],[Rider]],'R2 Eagle XCO'!$E$3:$E$145,0)),"")</f>
        <v/>
      </c>
      <c r="D60" s="86" t="str">
        <f>_xlfn.IFNA(INDEX('R3 Kinchina XCO'!$P$3:$P$145,MATCH(Men[[#This Row],[Rider]],'R3 Kinchina XCO'!$E$3:$E$145,0)),"")</f>
        <v/>
      </c>
      <c r="E60" s="86">
        <f>_xlfn.IFNA(INDEX('R4 Willowie XCO'!$P$3:$P$113,MATCH(Men[[#This Row],[Rider]],'R4 Willowie XCO'!$E$3:$E$113,0)),"")</f>
        <v>312</v>
      </c>
      <c r="F60" s="44">
        <f>_xlfn.IFNA(INDEX('R5 Willowie XCO'!$P$3:$P$86,MATCH(Men[[#This Row],[Rider]],'R5 Willowie XCO'!$E$3:$E$86,0)),"")</f>
        <v>360</v>
      </c>
      <c r="G60" s="45">
        <f t="shared" si="1"/>
        <v>672</v>
      </c>
      <c r="H60" s="46" cm="1">
        <f t="array" ref="H60">116-SUM(IF(G60&gt;$G$18:$G$166,1/COUNTIF($G$18:$G$166,$G$18:$G$166)))</f>
        <v>39.999999999999972</v>
      </c>
      <c r="I60" s="48"/>
      <c r="J60" s="47"/>
      <c r="K60" s="50"/>
      <c r="L60" s="50"/>
      <c r="M60" s="50"/>
      <c r="N60" s="50"/>
      <c r="O60" s="50"/>
      <c r="P60" s="50"/>
      <c r="Q60" s="50"/>
      <c r="R60" s="48"/>
      <c r="S60" s="152" t="s">
        <v>458</v>
      </c>
      <c r="T60" s="44" t="str">
        <f>_xlfn.IFNA(INDEX('R1 Anstey XCO'!$O$3:$O$143,MATCH(Junior[[#This Row],[Rider]],'R1 Anstey XCO'!$E$3:$E$143,0)),"")</f>
        <v/>
      </c>
      <c r="U60" s="44">
        <f>_xlfn.IFNA(INDEX('R2 Eagle XCO'!$P$3:$P$145,MATCH(Junior[[#This Row],[Rider]],'R2 Eagle XCO'!$E$3:$E$145,0)),"")</f>
        <v>400</v>
      </c>
      <c r="V60" s="44" t="str">
        <f>_xlfn.IFNA(INDEX('R3 Kinchina XCO'!$P$3:$P$145,MATCH(Junior[[#This Row],[Rider]],'R3 Kinchina XCO'!$E$3:$E$145,0)),"")</f>
        <v/>
      </c>
      <c r="W60" s="44" t="str">
        <f>_xlfn.IFNA(INDEX('R4 Willowie XCO'!$P$3:$P$113,MATCH(Junior[[#This Row],[Rider]],'R4 Willowie XCO'!$E$3:$E$113,0)),"")</f>
        <v/>
      </c>
      <c r="X60" s="44" t="str">
        <f>_xlfn.IFNA(INDEX('R5 Willowie XCO'!$P$3:$P$86,MATCH(Junior[[#This Row],[Rider]],'R5 Willowie XCO'!$E$3:$E$86,0)),"")</f>
        <v/>
      </c>
      <c r="Y60" s="45">
        <f>SUM(Junior[[#This Row],[Anstey XCO Points (R1)]:[Melrose XCO 2 Points (R5)]])</f>
        <v>400</v>
      </c>
      <c r="Z60" s="46" cm="1">
        <f t="array" ref="Z60">46-SUM(IF(Y60&gt;$Y$18:$Y$71,1/COUNTIF($Y$18:$Y$71,$Y$18:$Y$71)))</f>
        <v>38</v>
      </c>
      <c r="AA60" s="48"/>
      <c r="AB60" s="47"/>
      <c r="AC60" s="50"/>
      <c r="AD60" s="50"/>
      <c r="AE60" s="50"/>
      <c r="AF60" s="50"/>
      <c r="AG60" s="50"/>
      <c r="AH60" s="50"/>
      <c r="AI60" s="50"/>
    </row>
    <row r="61" spans="1:35" ht="16" x14ac:dyDescent="0.2">
      <c r="A61" s="152" t="s">
        <v>635</v>
      </c>
      <c r="B61" s="44" t="str">
        <f>_xlfn.IFNA(INDEX('R1 Anstey XCO'!$O$3:$O$143,MATCH(Men[[#This Row],[Rider]],'R1 Anstey XCO'!$E$3:$E$143,0)),"")</f>
        <v/>
      </c>
      <c r="C61" s="44" t="str">
        <f>_xlfn.IFNA(INDEX('R2 Eagle XCO'!$P$3:$P$145,MATCH(Men[[#This Row],[Rider]],'R2 Eagle XCO'!$E$3:$E$145,0)),"")</f>
        <v/>
      </c>
      <c r="D61" s="86">
        <f>_xlfn.IFNA(INDEX('R3 Kinchina XCO'!$P$3:$P$145,MATCH(Men[[#This Row],[Rider]],'R3 Kinchina XCO'!$E$3:$E$145,0)),"")</f>
        <v>171.5</v>
      </c>
      <c r="E61" s="86">
        <f>_xlfn.IFNA(INDEX('R4 Willowie XCO'!$P$3:$P$113,MATCH(Men[[#This Row],[Rider]],'R4 Willowie XCO'!$E$3:$E$113,0)),"")</f>
        <v>217</v>
      </c>
      <c r="F61" s="44">
        <f>_xlfn.IFNA(INDEX('R5 Willowie XCO'!$P$3:$P$86,MATCH(Men[[#This Row],[Rider]],'R5 Willowie XCO'!$E$3:$E$86,0)),"")</f>
        <v>259</v>
      </c>
      <c r="G61" s="45">
        <f t="shared" si="1"/>
        <v>647.5</v>
      </c>
      <c r="H61" s="46" cm="1">
        <f t="array" ref="H61">116-SUM(IF(G61&gt;$G$18:$G$166,1/COUNTIF($G$18:$G$166,$G$18:$G$166)))</f>
        <v>40.999999999999986</v>
      </c>
      <c r="I61" s="48"/>
      <c r="J61" s="47"/>
      <c r="K61" s="50"/>
      <c r="L61" s="50"/>
      <c r="M61" s="50"/>
      <c r="N61" s="50"/>
      <c r="O61" s="50"/>
      <c r="P61" s="50"/>
      <c r="Q61" s="50"/>
      <c r="R61" s="48"/>
      <c r="S61" s="152" t="s">
        <v>399</v>
      </c>
      <c r="T61" s="44">
        <f>_xlfn.IFNA(INDEX('R1 Anstey XCO'!$O$3:$O$143,MATCH(Junior[[#This Row],[Rider]],'R1 Anstey XCO'!$E$3:$E$143,0)),"")</f>
        <v>400</v>
      </c>
      <c r="U61" s="44" t="str">
        <f>_xlfn.IFNA(INDEX('R2 Eagle XCO'!$P$3:$P$145,MATCH(Junior[[#This Row],[Rider]],'R2 Eagle XCO'!$E$3:$E$145,0)),"")</f>
        <v/>
      </c>
      <c r="V61" s="44" t="str">
        <f>_xlfn.IFNA(INDEX('R3 Kinchina XCO'!$P$3:$P$145,MATCH(Junior[[#This Row],[Rider]],'R3 Kinchina XCO'!$E$3:$E$145,0)),"")</f>
        <v/>
      </c>
      <c r="W61" s="44" t="str">
        <f>_xlfn.IFNA(INDEX('R4 Willowie XCO'!$P$3:$P$113,MATCH(Junior[[#This Row],[Rider]],'R4 Willowie XCO'!$E$3:$E$113,0)),"")</f>
        <v/>
      </c>
      <c r="X61" s="44" t="str">
        <f>_xlfn.IFNA(INDEX('R5 Willowie XCO'!$P$3:$P$86,MATCH(Junior[[#This Row],[Rider]],'R5 Willowie XCO'!$E$3:$E$86,0)),"")</f>
        <v/>
      </c>
      <c r="Y61" s="45">
        <f>SUM(Junior[[#This Row],[Anstey XCO Points (R1)]:[Melrose XCO 2 Points (R5)]])</f>
        <v>400</v>
      </c>
      <c r="Z61" s="46" cm="1">
        <f t="array" ref="Z61">46-SUM(IF(Y61&gt;$Y$18:$Y$71,1/COUNTIF($Y$18:$Y$71,$Y$18:$Y$71)))</f>
        <v>38</v>
      </c>
      <c r="AA61" s="48"/>
      <c r="AB61" s="47"/>
      <c r="AC61" s="50"/>
      <c r="AD61" s="50"/>
      <c r="AE61" s="50"/>
      <c r="AF61" s="50"/>
      <c r="AG61" s="50"/>
      <c r="AH61" s="50"/>
      <c r="AI61" s="50"/>
    </row>
    <row r="62" spans="1:35" ht="16" x14ac:dyDescent="0.2">
      <c r="A62" s="152" t="s">
        <v>221</v>
      </c>
      <c r="B62" s="44">
        <f>_xlfn.IFNA(INDEX('R1 Anstey XCO'!$O$3:$O$143,MATCH(Men[[#This Row],[Rider]],'R1 Anstey XCO'!$E$3:$E$143,0)),"")</f>
        <v>237.99999999999997</v>
      </c>
      <c r="C62" s="44">
        <f>_xlfn.IFNA(INDEX('R2 Eagle XCO'!$P$3:$P$145,MATCH(Men[[#This Row],[Rider]],'R2 Eagle XCO'!$E$3:$E$145,0)),"")</f>
        <v>175</v>
      </c>
      <c r="D62" s="86">
        <f>_xlfn.IFNA(INDEX('R3 Kinchina XCO'!$P$3:$P$145,MATCH(Men[[#This Row],[Rider]],'R3 Kinchina XCO'!$E$3:$E$145,0)),"")</f>
        <v>230.99999999999997</v>
      </c>
      <c r="E62" s="86" t="str">
        <f>_xlfn.IFNA(INDEX('R4 Willowie XCO'!$P$3:$P$113,MATCH(Men[[#This Row],[Rider]],'R4 Willowie XCO'!$E$3:$E$113,0)),"")</f>
        <v/>
      </c>
      <c r="F62" s="44" t="str">
        <f>_xlfn.IFNA(INDEX('R5 Willowie XCO'!$P$3:$P$86,MATCH(Men[[#This Row],[Rider]],'R5 Willowie XCO'!$E$3:$E$86,0)),"")</f>
        <v/>
      </c>
      <c r="G62" s="45">
        <f t="shared" si="1"/>
        <v>644</v>
      </c>
      <c r="H62" s="46" cm="1">
        <f t="array" ref="H62">116-SUM(IF(G62&gt;$G$18:$G$166,1/COUNTIF($G$18:$G$166,$G$18:$G$166)))</f>
        <v>41.999999999999986</v>
      </c>
      <c r="I62" s="48"/>
      <c r="J62" s="47"/>
      <c r="K62" s="50"/>
      <c r="L62" s="50"/>
      <c r="M62" s="50"/>
      <c r="N62" s="50"/>
      <c r="O62" s="50"/>
      <c r="P62" s="50"/>
      <c r="Q62" s="50"/>
      <c r="R62" s="48"/>
      <c r="S62" s="152" t="s">
        <v>616</v>
      </c>
      <c r="T62" s="44" t="str">
        <f>_xlfn.IFNA(INDEX('R1 Anstey XCO'!$O$3:$O$143,MATCH(Junior[[#This Row],[Rider]],'R1 Anstey XCO'!$E$3:$E$143,0)),"")</f>
        <v/>
      </c>
      <c r="U62" s="44" t="str">
        <f>_xlfn.IFNA(INDEX('R2 Eagle XCO'!$P$3:$P$145,MATCH(Junior[[#This Row],[Rider]],'R2 Eagle XCO'!$E$3:$E$145,0)),"")</f>
        <v/>
      </c>
      <c r="V62" s="44">
        <f>_xlfn.IFNA(INDEX('R3 Kinchina XCO'!$P$3:$P$145,MATCH(Junior[[#This Row],[Rider]],'R3 Kinchina XCO'!$E$3:$E$145,0)),"")</f>
        <v>390</v>
      </c>
      <c r="W62" s="44" t="str">
        <f>_xlfn.IFNA(INDEX('R4 Willowie XCO'!$P$3:$P$113,MATCH(Junior[[#This Row],[Rider]],'R4 Willowie XCO'!$E$3:$E$113,0)),"")</f>
        <v/>
      </c>
      <c r="X62" s="44" t="str">
        <f>_xlfn.IFNA(INDEX('R5 Willowie XCO'!$P$3:$P$86,MATCH(Junior[[#This Row],[Rider]],'R5 Willowie XCO'!$E$3:$E$86,0)),"")</f>
        <v/>
      </c>
      <c r="Y62" s="45">
        <f>SUM(Junior[[#This Row],[Anstey XCO Points (R1)]:[Melrose XCO 2 Points (R5)]])</f>
        <v>390</v>
      </c>
      <c r="Z62" s="46" cm="1">
        <f t="array" ref="Z62">46-SUM(IF(Y62&gt;$Y$18:$Y$71,1/COUNTIF($Y$18:$Y$71,$Y$18:$Y$71)))</f>
        <v>39</v>
      </c>
      <c r="AA62" s="48"/>
      <c r="AB62" s="47"/>
      <c r="AC62" s="50"/>
      <c r="AD62" s="50"/>
      <c r="AE62" s="50"/>
      <c r="AF62" s="50"/>
      <c r="AG62" s="50"/>
      <c r="AH62" s="50"/>
      <c r="AI62" s="50"/>
    </row>
    <row r="63" spans="1:35" ht="16" x14ac:dyDescent="0.2">
      <c r="A63" s="152" t="s">
        <v>472</v>
      </c>
      <c r="B63" s="44" t="str">
        <f>_xlfn.IFNA(INDEX('R1 Anstey XCO'!$O$3:$O$143,MATCH(Men[[#This Row],[Rider]],'R1 Anstey XCO'!$E$3:$E$143,0)),"")</f>
        <v/>
      </c>
      <c r="C63" s="44">
        <f>_xlfn.IFNA(INDEX('R2 Eagle XCO'!$P$3:$P$145,MATCH(Men[[#This Row],[Rider]],'R2 Eagle XCO'!$E$3:$E$145,0)),"")</f>
        <v>290</v>
      </c>
      <c r="D63" s="86">
        <f>_xlfn.IFNA(INDEX('R3 Kinchina XCO'!$P$3:$P$145,MATCH(Men[[#This Row],[Rider]],'R3 Kinchina XCO'!$E$3:$E$145,0)),"")</f>
        <v>330</v>
      </c>
      <c r="E63" s="86" t="str">
        <f>_xlfn.IFNA(INDEX('R4 Willowie XCO'!$P$3:$P$113,MATCH(Men[[#This Row],[Rider]],'R4 Willowie XCO'!$E$3:$E$113,0)),"")</f>
        <v/>
      </c>
      <c r="F63" s="44" t="str">
        <f>_xlfn.IFNA(INDEX('R5 Willowie XCO'!$P$3:$P$86,MATCH(Men[[#This Row],[Rider]],'R5 Willowie XCO'!$E$3:$E$86,0)),"")</f>
        <v/>
      </c>
      <c r="G63" s="45">
        <f t="shared" si="1"/>
        <v>620</v>
      </c>
      <c r="H63" s="46" cm="1">
        <f t="array" ref="H63">116-SUM(IF(G63&gt;$G$18:$G$166,1/COUNTIF($G$18:$G$166,$G$18:$G$166)))</f>
        <v>42.999999999999986</v>
      </c>
      <c r="I63" s="48"/>
      <c r="J63" s="47"/>
      <c r="K63" s="50"/>
      <c r="L63" s="50"/>
      <c r="M63" s="50"/>
      <c r="N63" s="50"/>
      <c r="O63" s="50"/>
      <c r="P63" s="50"/>
      <c r="Q63" s="50"/>
      <c r="R63" s="48"/>
      <c r="S63" s="152" t="s">
        <v>459</v>
      </c>
      <c r="T63" s="44" t="str">
        <f>_xlfn.IFNA(INDEX('R1 Anstey XCO'!$O$3:$O$143,MATCH(Junior[[#This Row],[Rider]],'R1 Anstey XCO'!$E$3:$E$143,0)),"")</f>
        <v/>
      </c>
      <c r="U63" s="44">
        <f>_xlfn.IFNA(INDEX('R2 Eagle XCO'!$P$3:$P$145,MATCH(Junior[[#This Row],[Rider]],'R2 Eagle XCO'!$E$3:$E$145,0)),"")</f>
        <v>390</v>
      </c>
      <c r="V63" s="44" t="str">
        <f>_xlfn.IFNA(INDEX('R3 Kinchina XCO'!$P$3:$P$145,MATCH(Junior[[#This Row],[Rider]],'R3 Kinchina XCO'!$E$3:$E$145,0)),"")</f>
        <v/>
      </c>
      <c r="W63" s="44" t="str">
        <f>_xlfn.IFNA(INDEX('R4 Willowie XCO'!$P$3:$P$113,MATCH(Junior[[#This Row],[Rider]],'R4 Willowie XCO'!$E$3:$E$113,0)),"")</f>
        <v/>
      </c>
      <c r="X63" s="44" t="str">
        <f>_xlfn.IFNA(INDEX('R5 Willowie XCO'!$P$3:$P$86,MATCH(Junior[[#This Row],[Rider]],'R5 Willowie XCO'!$E$3:$E$86,0)),"")</f>
        <v/>
      </c>
      <c r="Y63" s="45">
        <f>SUM(Junior[[#This Row],[Anstey XCO Points (R1)]:[Melrose XCO 2 Points (R5)]])</f>
        <v>390</v>
      </c>
      <c r="Z63" s="46" cm="1">
        <f t="array" ref="Z63">46-SUM(IF(Y63&gt;$Y$18:$Y$71,1/COUNTIF($Y$18:$Y$71,$Y$18:$Y$71)))</f>
        <v>39</v>
      </c>
      <c r="AA63" s="48"/>
      <c r="AB63" s="47"/>
      <c r="AC63" s="50"/>
      <c r="AD63" s="50"/>
      <c r="AE63" s="50"/>
      <c r="AF63" s="50"/>
      <c r="AG63" s="50"/>
      <c r="AH63" s="50"/>
      <c r="AI63" s="50"/>
    </row>
    <row r="64" spans="1:35" ht="16" x14ac:dyDescent="0.2">
      <c r="A64" s="152" t="s">
        <v>108</v>
      </c>
      <c r="B64" s="44">
        <f>_xlfn.IFNA(INDEX('R1 Anstey XCO'!$O$3:$O$143,MATCH(Men[[#This Row],[Rider]],'R1 Anstey XCO'!$E$3:$E$143,0)),"")</f>
        <v>270</v>
      </c>
      <c r="C64" s="44" t="str">
        <f>_xlfn.IFNA(INDEX('R2 Eagle XCO'!$P$3:$P$145,MATCH(Men[[#This Row],[Rider]],'R2 Eagle XCO'!$E$3:$E$145,0)),"")</f>
        <v/>
      </c>
      <c r="D64" s="86" t="str">
        <f>_xlfn.IFNA(INDEX('R3 Kinchina XCO'!$P$3:$P$145,MATCH(Men[[#This Row],[Rider]],'R3 Kinchina XCO'!$E$3:$E$145,0)),"")</f>
        <v/>
      </c>
      <c r="E64" s="86">
        <f>_xlfn.IFNA(INDEX('R4 Willowie XCO'!$P$3:$P$113,MATCH(Men[[#This Row],[Rider]],'R4 Willowie XCO'!$E$3:$E$113,0)),"")</f>
        <v>350</v>
      </c>
      <c r="F64" s="44" t="str">
        <f>_xlfn.IFNA(INDEX('R5 Willowie XCO'!$P$3:$P$86,MATCH(Men[[#This Row],[Rider]],'R5 Willowie XCO'!$E$3:$E$86,0)),"")</f>
        <v/>
      </c>
      <c r="G64" s="45">
        <f t="shared" si="1"/>
        <v>620</v>
      </c>
      <c r="H64" s="46" cm="1">
        <f t="array" ref="H64">116-SUM(IF(G64&gt;$G$18:$G$166,1/COUNTIF($G$18:$G$166,$G$18:$G$166)))</f>
        <v>42.999999999999986</v>
      </c>
      <c r="I64" s="48"/>
      <c r="J64" s="47"/>
      <c r="K64" s="50"/>
      <c r="L64" s="50"/>
      <c r="M64" s="50"/>
      <c r="N64" s="50"/>
      <c r="O64" s="50"/>
      <c r="P64" s="50"/>
      <c r="Q64" s="50"/>
      <c r="R64" s="48"/>
      <c r="S64" s="152" t="s">
        <v>413</v>
      </c>
      <c r="T64" s="44">
        <f>_xlfn.IFNA(INDEX('R1 Anstey XCO'!$O$3:$O$143,MATCH(Junior[[#This Row],[Rider]],'R1 Anstey XCO'!$E$3:$E$143,0)),"")</f>
        <v>370</v>
      </c>
      <c r="U64" s="44" t="str">
        <f>_xlfn.IFNA(INDEX('R2 Eagle XCO'!$P$3:$P$145,MATCH(Junior[[#This Row],[Rider]],'R2 Eagle XCO'!$E$3:$E$145,0)),"")</f>
        <v/>
      </c>
      <c r="V64" s="44" t="str">
        <f>_xlfn.IFNA(INDEX('R3 Kinchina XCO'!$P$3:$P$145,MATCH(Junior[[#This Row],[Rider]],'R3 Kinchina XCO'!$E$3:$E$145,0)),"")</f>
        <v/>
      </c>
      <c r="W64" s="44" t="str">
        <f>_xlfn.IFNA(INDEX('R4 Willowie XCO'!$P$3:$P$113,MATCH(Junior[[#This Row],[Rider]],'R4 Willowie XCO'!$E$3:$E$113,0)),"")</f>
        <v/>
      </c>
      <c r="X64" s="44" t="str">
        <f>_xlfn.IFNA(INDEX('R5 Willowie XCO'!$P$3:$P$86,MATCH(Junior[[#This Row],[Rider]],'R5 Willowie XCO'!$E$3:$E$86,0)),"")</f>
        <v/>
      </c>
      <c r="Y64" s="45">
        <f>SUM(Junior[[#This Row],[Anstey XCO Points (R1)]:[Melrose XCO 2 Points (R5)]])</f>
        <v>370</v>
      </c>
      <c r="Z64" s="46" cm="1">
        <f t="array" ref="Z64">46-SUM(IF(Y64&gt;$Y$18:$Y$71,1/COUNTIF($Y$18:$Y$71,$Y$18:$Y$71)))</f>
        <v>40</v>
      </c>
      <c r="AA64" s="48"/>
      <c r="AB64" s="47"/>
      <c r="AC64" s="50"/>
      <c r="AD64" s="50"/>
      <c r="AE64" s="50"/>
      <c r="AF64" s="50"/>
      <c r="AG64" s="50"/>
      <c r="AH64" s="50"/>
      <c r="AI64" s="50"/>
    </row>
    <row r="65" spans="1:35" ht="16" x14ac:dyDescent="0.2">
      <c r="A65" s="152" t="s">
        <v>420</v>
      </c>
      <c r="B65" s="44">
        <f>_xlfn.IFNA(INDEX('R1 Anstey XCO'!$O$3:$O$143,MATCH(Men[[#This Row],[Rider]],'R1 Anstey XCO'!$E$3:$E$143,0)),"")</f>
        <v>340</v>
      </c>
      <c r="C65" s="44">
        <f>_xlfn.IFNA(INDEX('R2 Eagle XCO'!$P$3:$P$145,MATCH(Men[[#This Row],[Rider]],'R2 Eagle XCO'!$E$3:$E$145,0)),"")</f>
        <v>280</v>
      </c>
      <c r="D65" s="86" t="str">
        <f>_xlfn.IFNA(INDEX('R3 Kinchina XCO'!$P$3:$P$145,MATCH(Men[[#This Row],[Rider]],'R3 Kinchina XCO'!$E$3:$E$145,0)),"")</f>
        <v/>
      </c>
      <c r="E65" s="86" t="str">
        <f>_xlfn.IFNA(INDEX('R4 Willowie XCO'!$P$3:$P$113,MATCH(Men[[#This Row],[Rider]],'R4 Willowie XCO'!$E$3:$E$113,0)),"")</f>
        <v/>
      </c>
      <c r="F65" s="44" t="str">
        <f>_xlfn.IFNA(INDEX('R5 Willowie XCO'!$P$3:$P$86,MATCH(Men[[#This Row],[Rider]],'R5 Willowie XCO'!$E$3:$E$86,0)),"")</f>
        <v/>
      </c>
      <c r="G65" s="45">
        <f t="shared" si="1"/>
        <v>620</v>
      </c>
      <c r="H65" s="46" cm="1">
        <f t="array" ref="H65">116-SUM(IF(G65&gt;$G$18:$G$166,1/COUNTIF($G$18:$G$166,$G$18:$G$166)))</f>
        <v>42.999999999999986</v>
      </c>
      <c r="I65" s="48"/>
      <c r="J65" s="47"/>
      <c r="K65" s="50"/>
      <c r="L65" s="50"/>
      <c r="M65" s="50"/>
      <c r="N65" s="50"/>
      <c r="O65" s="50"/>
      <c r="P65" s="50"/>
      <c r="Q65" s="50"/>
      <c r="R65" s="48"/>
      <c r="S65" s="152" t="s">
        <v>463</v>
      </c>
      <c r="T65" s="44" t="str">
        <f>_xlfn.IFNA(INDEX('R1 Anstey XCO'!$O$3:$O$143,MATCH(Junior[[#This Row],[Rider]],'R1 Anstey XCO'!$E$3:$E$143,0)),"")</f>
        <v/>
      </c>
      <c r="U65" s="44">
        <f>_xlfn.IFNA(INDEX('R2 Eagle XCO'!$P$3:$P$145,MATCH(Junior[[#This Row],[Rider]],'R2 Eagle XCO'!$E$3:$E$145,0)),"")</f>
        <v>340</v>
      </c>
      <c r="V65" s="44" t="str">
        <f>_xlfn.IFNA(INDEX('R3 Kinchina XCO'!$P$3:$P$145,MATCH(Junior[[#This Row],[Rider]],'R3 Kinchina XCO'!$E$3:$E$145,0)),"")</f>
        <v/>
      </c>
      <c r="W65" s="44" t="str">
        <f>_xlfn.IFNA(INDEX('R4 Willowie XCO'!$P$3:$P$113,MATCH(Junior[[#This Row],[Rider]],'R4 Willowie XCO'!$E$3:$E$113,0)),"")</f>
        <v/>
      </c>
      <c r="X65" s="44" t="str">
        <f>_xlfn.IFNA(INDEX('R5 Willowie XCO'!$P$3:$P$86,MATCH(Junior[[#This Row],[Rider]],'R5 Willowie XCO'!$E$3:$E$86,0)),"")</f>
        <v/>
      </c>
      <c r="Y65" s="45">
        <f>SUM(Junior[[#This Row],[Anstey XCO Points (R1)]:[Melrose XCO 2 Points (R5)]])</f>
        <v>340</v>
      </c>
      <c r="Z65" s="46" cm="1">
        <f t="array" ref="Z65">46-SUM(IF(Y65&gt;$Y$18:$Y$71,1/COUNTIF($Y$18:$Y$71,$Y$18:$Y$71)))</f>
        <v>41</v>
      </c>
      <c r="AA65" s="48"/>
      <c r="AB65" s="47"/>
      <c r="AC65" s="50"/>
      <c r="AD65" s="50"/>
      <c r="AE65" s="50"/>
      <c r="AF65" s="50"/>
      <c r="AG65" s="50"/>
      <c r="AH65" s="50"/>
      <c r="AI65" s="50"/>
    </row>
    <row r="66" spans="1:35" ht="16" x14ac:dyDescent="0.2">
      <c r="A66" s="152" t="s">
        <v>628</v>
      </c>
      <c r="B66" s="44" t="str">
        <f>_xlfn.IFNA(INDEX('R1 Anstey XCO'!$O$3:$O$143,MATCH(Men[[#This Row],[Rider]],'R1 Anstey XCO'!$E$3:$E$143,0)),"")</f>
        <v/>
      </c>
      <c r="C66" s="44" t="str">
        <f>_xlfn.IFNA(INDEX('R2 Eagle XCO'!$P$3:$P$145,MATCH(Men[[#This Row],[Rider]],'R2 Eagle XCO'!$E$3:$E$145,0)),"")</f>
        <v/>
      </c>
      <c r="D66" s="86">
        <f>_xlfn.IFNA(INDEX('R3 Kinchina XCO'!$P$3:$P$145,MATCH(Men[[#This Row],[Rider]],'R3 Kinchina XCO'!$E$3:$E$145,0)),"")</f>
        <v>280</v>
      </c>
      <c r="E66" s="86">
        <f>_xlfn.IFNA(INDEX('R4 Willowie XCO'!$P$3:$P$113,MATCH(Men[[#This Row],[Rider]],'R4 Willowie XCO'!$E$3:$E$113,0)),"")</f>
        <v>315</v>
      </c>
      <c r="F66" s="44" t="str">
        <f>_xlfn.IFNA(INDEX('R5 Willowie XCO'!$P$3:$P$86,MATCH(Men[[#This Row],[Rider]],'R5 Willowie XCO'!$E$3:$E$86,0)),"")</f>
        <v/>
      </c>
      <c r="G66" s="45">
        <f t="shared" si="1"/>
        <v>595</v>
      </c>
      <c r="H66" s="46" cm="1">
        <f t="array" ref="H66">116-SUM(IF(G66&gt;$G$18:$G$166,1/COUNTIF($G$18:$G$166,$G$18:$G$166)))</f>
        <v>43.999999999999986</v>
      </c>
      <c r="I66" s="48"/>
      <c r="J66" s="47"/>
      <c r="K66" s="50"/>
      <c r="L66" s="50"/>
      <c r="M66" s="50"/>
      <c r="N66" s="50"/>
      <c r="O66" s="50"/>
      <c r="P66" s="50"/>
      <c r="Q66" s="50"/>
      <c r="R66" s="48"/>
      <c r="S66" s="152" t="s">
        <v>464</v>
      </c>
      <c r="T66" s="44" t="str">
        <f>_xlfn.IFNA(INDEX('R1 Anstey XCO'!$O$3:$O$143,MATCH(Junior[[#This Row],[Rider]],'R1 Anstey XCO'!$E$3:$E$143,0)),"")</f>
        <v/>
      </c>
      <c r="U66" s="44">
        <f>_xlfn.IFNA(INDEX('R2 Eagle XCO'!$P$3:$P$145,MATCH(Junior[[#This Row],[Rider]],'R2 Eagle XCO'!$E$3:$E$145,0)),"")</f>
        <v>330</v>
      </c>
      <c r="V66" s="44" t="str">
        <f>_xlfn.IFNA(INDEX('R3 Kinchina XCO'!$P$3:$P$145,MATCH(Junior[[#This Row],[Rider]],'R3 Kinchina XCO'!$E$3:$E$145,0)),"")</f>
        <v/>
      </c>
      <c r="W66" s="44" t="str">
        <f>_xlfn.IFNA(INDEX('R4 Willowie XCO'!$P$3:$P$113,MATCH(Junior[[#This Row],[Rider]],'R4 Willowie XCO'!$E$3:$E$113,0)),"")</f>
        <v/>
      </c>
      <c r="X66" s="44" t="str">
        <f>_xlfn.IFNA(INDEX('R5 Willowie XCO'!$P$3:$P$86,MATCH(Junior[[#This Row],[Rider]],'R5 Willowie XCO'!$E$3:$E$86,0)),"")</f>
        <v/>
      </c>
      <c r="Y66" s="45">
        <f>SUM(Junior[[#This Row],[Anstey XCO Points (R1)]:[Melrose XCO 2 Points (R5)]])</f>
        <v>330</v>
      </c>
      <c r="Z66" s="46" cm="1">
        <f t="array" ref="Z66">46-SUM(IF(Y66&gt;$Y$18:$Y$71,1/COUNTIF($Y$18:$Y$71,$Y$18:$Y$71)))</f>
        <v>42</v>
      </c>
      <c r="AA66" s="48"/>
      <c r="AB66" s="47"/>
      <c r="AC66" s="50"/>
      <c r="AD66" s="50"/>
      <c r="AE66" s="50"/>
      <c r="AF66" s="50"/>
      <c r="AG66" s="50"/>
      <c r="AH66" s="50"/>
      <c r="AI66" s="50"/>
    </row>
    <row r="67" spans="1:35" ht="16" x14ac:dyDescent="0.2">
      <c r="A67" s="152" t="s">
        <v>474</v>
      </c>
      <c r="B67" s="44" t="str">
        <f>_xlfn.IFNA(INDEX('R1 Anstey XCO'!$O$3:$O$143,MATCH(Men[[#This Row],[Rider]],'R1 Anstey XCO'!$E$3:$E$143,0)),"")</f>
        <v/>
      </c>
      <c r="C67" s="44">
        <f>_xlfn.IFNA(INDEX('R2 Eagle XCO'!$P$3:$P$145,MATCH(Men[[#This Row],[Rider]],'R2 Eagle XCO'!$E$3:$E$145,0)),"")</f>
        <v>296</v>
      </c>
      <c r="D67" s="86">
        <f>_xlfn.IFNA(INDEX('R3 Kinchina XCO'!$P$3:$P$145,MATCH(Men[[#This Row],[Rider]],'R3 Kinchina XCO'!$E$3:$E$145,0)),"")</f>
        <v>296</v>
      </c>
      <c r="E67" s="86" t="str">
        <f>_xlfn.IFNA(INDEX('R4 Willowie XCO'!$P$3:$P$113,MATCH(Men[[#This Row],[Rider]],'R4 Willowie XCO'!$E$3:$E$113,0)),"")</f>
        <v/>
      </c>
      <c r="F67" s="44" t="str">
        <f>_xlfn.IFNA(INDEX('R5 Willowie XCO'!$P$3:$P$86,MATCH(Men[[#This Row],[Rider]],'R5 Willowie XCO'!$E$3:$E$86,0)),"")</f>
        <v/>
      </c>
      <c r="G67" s="45">
        <f t="shared" si="1"/>
        <v>592</v>
      </c>
      <c r="H67" s="46" cm="1">
        <f t="array" ref="H67">116-SUM(IF(G67&gt;$G$18:$G$166,1/COUNTIF($G$18:$G$166,$G$18:$G$166)))</f>
        <v>45</v>
      </c>
      <c r="I67" s="48"/>
      <c r="J67" s="47"/>
      <c r="K67" s="50"/>
      <c r="L67" s="50"/>
      <c r="M67" s="50"/>
      <c r="N67" s="50"/>
      <c r="O67" s="50"/>
      <c r="P67" s="50"/>
      <c r="Q67" s="50"/>
      <c r="R67" s="48"/>
      <c r="S67" s="152" t="s">
        <v>613</v>
      </c>
      <c r="T67" s="44" t="str">
        <f>_xlfn.IFNA(INDEX('R1 Anstey XCO'!$O$3:$O$143,MATCH(Junior[[#This Row],[Rider]],'R1 Anstey XCO'!$E$3:$E$143,0)),"")</f>
        <v/>
      </c>
      <c r="U67" s="44" t="str">
        <f>_xlfn.IFNA(INDEX('R2 Eagle XCO'!$P$3:$P$145,MATCH(Junior[[#This Row],[Rider]],'R2 Eagle XCO'!$E$3:$E$145,0)),"")</f>
        <v/>
      </c>
      <c r="V67" s="44">
        <f>_xlfn.IFNA(INDEX('R3 Kinchina XCO'!$P$3:$P$145,MATCH(Junior[[#This Row],[Rider]],'R3 Kinchina XCO'!$E$3:$E$145,0)),"")</f>
        <v>320</v>
      </c>
      <c r="W67" s="44" t="str">
        <f>_xlfn.IFNA(INDEX('R4 Willowie XCO'!$P$3:$P$113,MATCH(Junior[[#This Row],[Rider]],'R4 Willowie XCO'!$E$3:$E$113,0)),"")</f>
        <v/>
      </c>
      <c r="X67" s="44" t="str">
        <f>_xlfn.IFNA(INDEX('R5 Willowie XCO'!$P$3:$P$86,MATCH(Junior[[#This Row],[Rider]],'R5 Willowie XCO'!$E$3:$E$86,0)),"")</f>
        <v/>
      </c>
      <c r="Y67" s="45">
        <f>SUM(Junior[[#This Row],[Anstey XCO Points (R1)]:[Melrose XCO 2 Points (R5)]])</f>
        <v>320</v>
      </c>
      <c r="Z67" s="46" cm="1">
        <f t="array" ref="Z67">46-SUM(IF(Y67&gt;$Y$18:$Y$71,1/COUNTIF($Y$18:$Y$71,$Y$18:$Y$71)))</f>
        <v>43</v>
      </c>
      <c r="AA67" s="48"/>
      <c r="AB67" s="47"/>
      <c r="AC67" s="50"/>
      <c r="AD67" s="50"/>
      <c r="AE67" s="50"/>
      <c r="AF67" s="50"/>
      <c r="AG67" s="50"/>
      <c r="AH67" s="50"/>
      <c r="AI67" s="50"/>
    </row>
    <row r="68" spans="1:35" ht="16" x14ac:dyDescent="0.2">
      <c r="A68" s="152" t="s">
        <v>811</v>
      </c>
      <c r="B68" s="44" t="str">
        <f>_xlfn.IFNA(INDEX('R1 Anstey XCO'!$O$3:$O$143,MATCH(Men[[#This Row],[Rider]],'R1 Anstey XCO'!$E$3:$E$143,0)),"")</f>
        <v/>
      </c>
      <c r="C68" s="44" t="str">
        <f>_xlfn.IFNA(INDEX('R2 Eagle XCO'!$P$3:$P$145,MATCH(Men[[#This Row],[Rider]],'R2 Eagle XCO'!$E$3:$E$145,0)),"")</f>
        <v/>
      </c>
      <c r="D68" s="86" t="str">
        <f>_xlfn.IFNA(INDEX('R3 Kinchina XCO'!$P$3:$P$145,MATCH(Men[[#This Row],[Rider]],'R3 Kinchina XCO'!$E$3:$E$145,0)),"")</f>
        <v/>
      </c>
      <c r="E68" s="86">
        <f>_xlfn.IFNA(INDEX('R4 Willowie XCO'!$P$3:$P$113,MATCH(Men[[#This Row],[Rider]],'R4 Willowie XCO'!$E$3:$E$113,0)),"")</f>
        <v>273</v>
      </c>
      <c r="F68" s="44">
        <f>_xlfn.IFNA(INDEX('R5 Willowie XCO'!$P$3:$P$86,MATCH(Men[[#This Row],[Rider]],'R5 Willowie XCO'!$E$3:$E$86,0)),"")</f>
        <v>315</v>
      </c>
      <c r="G68" s="45">
        <f t="shared" si="1"/>
        <v>588</v>
      </c>
      <c r="H68" s="46" cm="1">
        <f t="array" ref="H68">116-SUM(IF(G68&gt;$G$18:$G$166,1/COUNTIF($G$18:$G$166,$G$18:$G$166)))</f>
        <v>46.000000000000014</v>
      </c>
      <c r="I68" s="48"/>
      <c r="J68" s="47"/>
      <c r="K68" s="50"/>
      <c r="L68" s="50"/>
      <c r="M68" s="50"/>
      <c r="N68" s="50"/>
      <c r="O68" s="50"/>
      <c r="P68" s="50"/>
      <c r="Q68" s="50"/>
      <c r="R68" s="48"/>
      <c r="S68" s="152" t="s">
        <v>614</v>
      </c>
      <c r="T68" s="44" t="str">
        <f>_xlfn.IFNA(INDEX('R1 Anstey XCO'!$O$3:$O$143,MATCH(Junior[[#This Row],[Rider]],'R1 Anstey XCO'!$E$3:$E$143,0)),"")</f>
        <v/>
      </c>
      <c r="U68" s="44" t="str">
        <f>_xlfn.IFNA(INDEX('R2 Eagle XCO'!$P$3:$P$145,MATCH(Junior[[#This Row],[Rider]],'R2 Eagle XCO'!$E$3:$E$145,0)),"")</f>
        <v/>
      </c>
      <c r="V68" s="44">
        <f>_xlfn.IFNA(INDEX('R3 Kinchina XCO'!$P$3:$P$145,MATCH(Junior[[#This Row],[Rider]],'R3 Kinchina XCO'!$E$3:$E$145,0)),"")</f>
        <v>310</v>
      </c>
      <c r="W68" s="44" t="str">
        <f>_xlfn.IFNA(INDEX('R4 Willowie XCO'!$P$3:$P$113,MATCH(Junior[[#This Row],[Rider]],'R4 Willowie XCO'!$E$3:$E$113,0)),"")</f>
        <v/>
      </c>
      <c r="X68" s="44" t="str">
        <f>_xlfn.IFNA(INDEX('R5 Willowie XCO'!$P$3:$P$86,MATCH(Junior[[#This Row],[Rider]],'R5 Willowie XCO'!$E$3:$E$86,0)),"")</f>
        <v/>
      </c>
      <c r="Y68" s="45">
        <f>SUM(Junior[[#This Row],[Anstey XCO Points (R1)]:[Melrose XCO 2 Points (R5)]])</f>
        <v>310</v>
      </c>
      <c r="Z68" s="46" cm="1">
        <f t="array" ref="Z68">46-SUM(IF(Y68&gt;$Y$18:$Y$71,1/COUNTIF($Y$18:$Y$71,$Y$18:$Y$71)))</f>
        <v>44</v>
      </c>
      <c r="AA68" s="48"/>
      <c r="AB68" s="47"/>
      <c r="AC68" s="50"/>
      <c r="AD68" s="50"/>
      <c r="AE68" s="50"/>
      <c r="AF68" s="50"/>
      <c r="AG68" s="50"/>
      <c r="AH68" s="50"/>
      <c r="AI68" s="50"/>
    </row>
    <row r="69" spans="1:35" ht="16" x14ac:dyDescent="0.2">
      <c r="A69" s="152" t="s">
        <v>428</v>
      </c>
      <c r="B69" s="44">
        <f>_xlfn.IFNA(INDEX('R1 Anstey XCO'!$O$3:$O$143,MATCH(Men[[#This Row],[Rider]],'R1 Anstey XCO'!$E$3:$E$143,0)),"")</f>
        <v>296</v>
      </c>
      <c r="C69" s="44">
        <f>_xlfn.IFNA(INDEX('R2 Eagle XCO'!$P$3:$P$145,MATCH(Men[[#This Row],[Rider]],'R2 Eagle XCO'!$E$3:$E$145,0)),"")</f>
        <v>288</v>
      </c>
      <c r="D69" s="86" t="str">
        <f>_xlfn.IFNA(INDEX('R3 Kinchina XCO'!$P$3:$P$145,MATCH(Men[[#This Row],[Rider]],'R3 Kinchina XCO'!$E$3:$E$145,0)),"")</f>
        <v/>
      </c>
      <c r="E69" s="86" t="str">
        <f>_xlfn.IFNA(INDEX('R4 Willowie XCO'!$P$3:$P$113,MATCH(Men[[#This Row],[Rider]],'R4 Willowie XCO'!$E$3:$E$113,0)),"")</f>
        <v/>
      </c>
      <c r="F69" s="44" t="str">
        <f>_xlfn.IFNA(INDEX('R5 Willowie XCO'!$P$3:$P$86,MATCH(Men[[#This Row],[Rider]],'R5 Willowie XCO'!$E$3:$E$86,0)),"")</f>
        <v/>
      </c>
      <c r="G69" s="45">
        <f t="shared" si="1"/>
        <v>584</v>
      </c>
      <c r="H69" s="46" cm="1">
        <f t="array" ref="H69">116-SUM(IF(G69&gt;$G$18:$G$166,1/COUNTIF($G$18:$G$166,$G$18:$G$166)))</f>
        <v>47.000000000000014</v>
      </c>
      <c r="I69" s="48"/>
      <c r="J69" s="47"/>
      <c r="K69" s="50"/>
      <c r="L69" s="50"/>
      <c r="M69" s="50"/>
      <c r="N69" s="50"/>
      <c r="O69" s="50"/>
      <c r="P69" s="50"/>
      <c r="Q69" s="50"/>
      <c r="R69" s="48"/>
      <c r="S69" s="152" t="s">
        <v>465</v>
      </c>
      <c r="T69" s="44" t="str">
        <f>_xlfn.IFNA(INDEX('R1 Anstey XCO'!$O$3:$O$143,MATCH(Junior[[#This Row],[Rider]],'R1 Anstey XCO'!$E$3:$E$143,0)),"")</f>
        <v/>
      </c>
      <c r="U69" s="44">
        <f>_xlfn.IFNA(INDEX('R2 Eagle XCO'!$P$3:$P$145,MATCH(Junior[[#This Row],[Rider]],'R2 Eagle XCO'!$E$3:$E$145,0)),"")</f>
        <v>310</v>
      </c>
      <c r="V69" s="44" t="str">
        <f>_xlfn.IFNA(INDEX('R3 Kinchina XCO'!$P$3:$P$145,MATCH(Junior[[#This Row],[Rider]],'R3 Kinchina XCO'!$E$3:$E$145,0)),"")</f>
        <v/>
      </c>
      <c r="W69" s="44" t="str">
        <f>_xlfn.IFNA(INDEX('R4 Willowie XCO'!$P$3:$P$113,MATCH(Junior[[#This Row],[Rider]],'R4 Willowie XCO'!$E$3:$E$113,0)),"")</f>
        <v/>
      </c>
      <c r="X69" s="44" t="str">
        <f>_xlfn.IFNA(INDEX('R5 Willowie XCO'!$P$3:$P$86,MATCH(Junior[[#This Row],[Rider]],'R5 Willowie XCO'!$E$3:$E$86,0)),"")</f>
        <v/>
      </c>
      <c r="Y69" s="45">
        <f>SUM(Junior[[#This Row],[Anstey XCO Points (R1)]:[Melrose XCO 2 Points (R5)]])</f>
        <v>310</v>
      </c>
      <c r="Z69" s="46" cm="1">
        <f t="array" ref="Z69">46-SUM(IF(Y69&gt;$Y$18:$Y$71,1/COUNTIF($Y$18:$Y$71,$Y$18:$Y$71)))</f>
        <v>44</v>
      </c>
      <c r="AA69" s="48"/>
      <c r="AB69" s="47"/>
      <c r="AC69" s="50"/>
      <c r="AD69" s="50"/>
      <c r="AE69" s="50"/>
      <c r="AF69" s="50"/>
      <c r="AG69" s="50"/>
      <c r="AH69" s="50"/>
      <c r="AI69" s="50"/>
    </row>
    <row r="70" spans="1:35" ht="16" x14ac:dyDescent="0.2">
      <c r="A70" s="152" t="s">
        <v>622</v>
      </c>
      <c r="B70" s="44" t="str">
        <f>_xlfn.IFNA(INDEX('R1 Anstey XCO'!$O$3:$O$143,MATCH(Men[[#This Row],[Rider]],'R1 Anstey XCO'!$E$3:$E$143,0)),"")</f>
        <v/>
      </c>
      <c r="C70" s="44" t="str">
        <f>_xlfn.IFNA(INDEX('R2 Eagle XCO'!$P$3:$P$145,MATCH(Men[[#This Row],[Rider]],'R2 Eagle XCO'!$E$3:$E$145,0)),"")</f>
        <v/>
      </c>
      <c r="D70" s="86">
        <f>_xlfn.IFNA(INDEX('R3 Kinchina XCO'!$P$3:$P$145,MATCH(Men[[#This Row],[Rider]],'R3 Kinchina XCO'!$E$3:$E$145,0)),"")</f>
        <v>288</v>
      </c>
      <c r="E70" s="86">
        <f>_xlfn.IFNA(INDEX('R4 Willowie XCO'!$P$3:$P$113,MATCH(Men[[#This Row],[Rider]],'R4 Willowie XCO'!$E$3:$E$113,0)),"")</f>
        <v>288</v>
      </c>
      <c r="F70" s="44" t="str">
        <f>_xlfn.IFNA(INDEX('R5 Willowie XCO'!$P$3:$P$86,MATCH(Men[[#This Row],[Rider]],'R5 Willowie XCO'!$E$3:$E$86,0)),"")</f>
        <v/>
      </c>
      <c r="G70" s="45">
        <f t="shared" si="1"/>
        <v>576</v>
      </c>
      <c r="H70" s="46" cm="1">
        <f t="array" ref="H70">116-SUM(IF(G70&gt;$G$18:$G$166,1/COUNTIF($G$18:$G$166,$G$18:$G$166)))</f>
        <v>48.000000000000014</v>
      </c>
      <c r="I70" s="48"/>
      <c r="J70" s="47"/>
      <c r="K70" s="50"/>
      <c r="L70" s="50"/>
      <c r="M70" s="50"/>
      <c r="N70" s="50"/>
      <c r="O70" s="50"/>
      <c r="P70" s="50"/>
      <c r="Q70" s="50"/>
      <c r="R70" s="48"/>
      <c r="S70" s="152" t="s">
        <v>466</v>
      </c>
      <c r="T70" s="44" t="str">
        <f>_xlfn.IFNA(INDEX('R1 Anstey XCO'!$O$3:$O$143,MATCH(Junior[[#This Row],[Rider]],'R1 Anstey XCO'!$E$3:$E$143,0)),"")</f>
        <v/>
      </c>
      <c r="U70" s="44">
        <f>_xlfn.IFNA(INDEX('R2 Eagle XCO'!$P$3:$P$145,MATCH(Junior[[#This Row],[Rider]],'R2 Eagle XCO'!$E$3:$E$145,0)),"")</f>
        <v>290</v>
      </c>
      <c r="V70" s="44" t="str">
        <f>_xlfn.IFNA(INDEX('R3 Kinchina XCO'!$P$3:$P$145,MATCH(Junior[[#This Row],[Rider]],'R3 Kinchina XCO'!$E$3:$E$145,0)),"")</f>
        <v/>
      </c>
      <c r="W70" s="44" t="str">
        <f>_xlfn.IFNA(INDEX('R4 Willowie XCO'!$P$3:$P$113,MATCH(Junior[[#This Row],[Rider]],'R4 Willowie XCO'!$E$3:$E$113,0)),"")</f>
        <v/>
      </c>
      <c r="X70" s="44" t="str">
        <f>_xlfn.IFNA(INDEX('R5 Willowie XCO'!$P$3:$P$86,MATCH(Junior[[#This Row],[Rider]],'R5 Willowie XCO'!$E$3:$E$86,0)),"")</f>
        <v/>
      </c>
      <c r="Y70" s="45">
        <f>SUM(Junior[[#This Row],[Anstey XCO Points (R1)]:[Melrose XCO 2 Points (R5)]])</f>
        <v>290</v>
      </c>
      <c r="Z70" s="46" cm="1">
        <f t="array" ref="Z70">46-SUM(IF(Y70&gt;$Y$18:$Y$71,1/COUNTIF($Y$18:$Y$71,$Y$18:$Y$71)))</f>
        <v>45</v>
      </c>
      <c r="AA70" s="48"/>
      <c r="AB70" s="47"/>
      <c r="AC70" s="50"/>
      <c r="AD70" s="50"/>
      <c r="AE70" s="50"/>
      <c r="AF70" s="50"/>
      <c r="AG70" s="50"/>
      <c r="AH70" s="50"/>
      <c r="AI70" s="50"/>
    </row>
    <row r="71" spans="1:35" ht="17" thickBot="1" x14ac:dyDescent="0.25">
      <c r="A71" s="152" t="s">
        <v>490</v>
      </c>
      <c r="B71" s="44" t="str">
        <f>_xlfn.IFNA(INDEX('R1 Anstey XCO'!$O$3:$O$143,MATCH(Men[[#This Row],[Rider]],'R1 Anstey XCO'!$E$3:$E$143,0)),"")</f>
        <v/>
      </c>
      <c r="C71" s="44">
        <f>_xlfn.IFNA(INDEX('R2 Eagle XCO'!$P$3:$P$145,MATCH(Men[[#This Row],[Rider]],'R2 Eagle XCO'!$E$3:$E$145,0)),"")</f>
        <v>270</v>
      </c>
      <c r="D71" s="86">
        <f>_xlfn.IFNA(INDEX('R3 Kinchina XCO'!$P$3:$P$145,MATCH(Men[[#This Row],[Rider]],'R3 Kinchina XCO'!$E$3:$E$145,0)),"")</f>
        <v>300</v>
      </c>
      <c r="E71" s="86" t="str">
        <f>_xlfn.IFNA(INDEX('R4 Willowie XCO'!$P$3:$P$113,MATCH(Men[[#This Row],[Rider]],'R4 Willowie XCO'!$E$3:$E$113,0)),"")</f>
        <v/>
      </c>
      <c r="F71" s="44" t="str">
        <f>_xlfn.IFNA(INDEX('R5 Willowie XCO'!$P$3:$P$86,MATCH(Men[[#This Row],[Rider]],'R5 Willowie XCO'!$E$3:$E$86,0)),"")</f>
        <v/>
      </c>
      <c r="G71" s="45">
        <f t="shared" si="1"/>
        <v>570</v>
      </c>
      <c r="H71" s="46" cm="1">
        <f t="array" ref="H71">116-SUM(IF(G71&gt;$G$18:$G$166,1/COUNTIF($G$18:$G$166,$G$18:$G$166)))</f>
        <v>48.999999999999986</v>
      </c>
      <c r="I71" s="48"/>
      <c r="J71" s="47"/>
      <c r="K71" s="50"/>
      <c r="L71" s="50"/>
      <c r="M71" s="50"/>
      <c r="N71" s="50"/>
      <c r="O71" s="50"/>
      <c r="P71" s="50"/>
      <c r="Q71" s="50"/>
      <c r="R71" s="48"/>
      <c r="S71" s="153" t="s">
        <v>106</v>
      </c>
      <c r="T71" s="148" t="str">
        <f>_xlfn.IFNA(INDEX('R1 Anstey XCO'!$O$3:$O$143,MATCH(Junior[[#This Row],[Rider]],'R1 Anstey XCO'!$E$3:$E$143,0)),"")</f>
        <v/>
      </c>
      <c r="U71" s="148">
        <f>_xlfn.IFNA(INDEX('R2 Eagle XCO'!$P$3:$P$145,MATCH(Junior[[#This Row],[Rider]],'R2 Eagle XCO'!$E$3:$E$145,0)),"")</f>
        <v>270</v>
      </c>
      <c r="V71" s="148" t="str">
        <f>_xlfn.IFNA(INDEX('R3 Kinchina XCO'!$P$3:$P$145,MATCH(Junior[[#This Row],[Rider]],'R3 Kinchina XCO'!$E$3:$E$145,0)),"")</f>
        <v/>
      </c>
      <c r="W71" s="148" t="str">
        <f>_xlfn.IFNA(INDEX('R4 Willowie XCO'!$P$3:$P$113,MATCH(Junior[[#This Row],[Rider]],'R4 Willowie XCO'!$E$3:$E$113,0)),"")</f>
        <v/>
      </c>
      <c r="X71" s="148" t="str">
        <f>_xlfn.IFNA(INDEX('R5 Willowie XCO'!$P$3:$P$86,MATCH(Junior[[#This Row],[Rider]],'R5 Willowie XCO'!$E$3:$E$86,0)),"")</f>
        <v/>
      </c>
      <c r="Y71" s="149">
        <f>SUM(Junior[[#This Row],[Anstey XCO Points (R1)]:[Melrose XCO 2 Points (R5)]])</f>
        <v>270</v>
      </c>
      <c r="Z71" s="142" cm="1">
        <f t="array" ref="Z71">46-SUM(IF(Y71&gt;$Y$18:$Y$71,1/COUNTIF($Y$18:$Y$71,$Y$18:$Y$71)))</f>
        <v>46</v>
      </c>
      <c r="AA71" s="48"/>
      <c r="AB71" s="47"/>
      <c r="AC71" s="50"/>
      <c r="AD71" s="50"/>
      <c r="AE71" s="50"/>
      <c r="AF71" s="50"/>
      <c r="AG71" s="50"/>
      <c r="AH71" s="50"/>
      <c r="AI71" s="50"/>
    </row>
    <row r="72" spans="1:35" ht="16" x14ac:dyDescent="0.2">
      <c r="A72" s="152" t="s">
        <v>815</v>
      </c>
      <c r="B72" s="44" t="str">
        <f>_xlfn.IFNA(INDEX('R1 Anstey XCO'!$O$3:$O$143,MATCH(Men[[#This Row],[Rider]],'R1 Anstey XCO'!$E$3:$E$143,0)),"")</f>
        <v/>
      </c>
      <c r="C72" s="44" t="str">
        <f>_xlfn.IFNA(INDEX('R2 Eagle XCO'!$P$3:$P$145,MATCH(Men[[#This Row],[Rider]],'R2 Eagle XCO'!$E$3:$E$145,0)),"")</f>
        <v/>
      </c>
      <c r="D72" s="86" t="str">
        <f>_xlfn.IFNA(INDEX('R3 Kinchina XCO'!$P$3:$P$145,MATCH(Men[[#This Row],[Rider]],'R3 Kinchina XCO'!$E$3:$E$145,0)),"")</f>
        <v/>
      </c>
      <c r="E72" s="86">
        <f>_xlfn.IFNA(INDEX('R4 Willowie XCO'!$P$3:$P$113,MATCH(Men[[#This Row],[Rider]],'R4 Willowie XCO'!$E$3:$E$113,0)),"")</f>
        <v>252</v>
      </c>
      <c r="F72" s="44">
        <f>_xlfn.IFNA(INDEX('R5 Willowie XCO'!$P$3:$P$86,MATCH(Men[[#This Row],[Rider]],'R5 Willowie XCO'!$E$3:$E$86,0)),"")</f>
        <v>300</v>
      </c>
      <c r="G72" s="45">
        <f t="shared" si="1"/>
        <v>552</v>
      </c>
      <c r="H72" s="46" cm="1">
        <f t="array" ref="H72">116-SUM(IF(G72&gt;$G$18:$G$166,1/COUNTIF($G$18:$G$166,$G$18:$G$166)))</f>
        <v>49.999999999999986</v>
      </c>
      <c r="I72" s="48"/>
      <c r="J72" s="47"/>
      <c r="K72" s="50"/>
      <c r="L72" s="50"/>
      <c r="M72" s="50"/>
      <c r="N72" s="50"/>
      <c r="O72" s="50"/>
      <c r="P72" s="50"/>
      <c r="Q72" s="50"/>
      <c r="R72" s="48"/>
      <c r="S72" s="47"/>
      <c r="T72" s="50"/>
      <c r="U72" s="50"/>
      <c r="V72" s="50"/>
      <c r="W72" s="50"/>
      <c r="X72" s="50"/>
      <c r="Y72" s="50"/>
      <c r="Z72" s="50"/>
      <c r="AA72" s="48"/>
      <c r="AB72" s="47"/>
      <c r="AC72" s="50"/>
      <c r="AD72" s="50"/>
      <c r="AE72" s="50"/>
      <c r="AF72" s="50"/>
      <c r="AG72" s="50"/>
      <c r="AH72" s="50"/>
      <c r="AI72" s="50"/>
    </row>
    <row r="73" spans="1:35" ht="16" x14ac:dyDescent="0.2">
      <c r="A73" s="152" t="s">
        <v>491</v>
      </c>
      <c r="B73" s="44" t="str">
        <f>_xlfn.IFNA(INDEX('R1 Anstey XCO'!$O$3:$O$143,MATCH(Men[[#This Row],[Rider]],'R1 Anstey XCO'!$E$3:$E$143,0)),"")</f>
        <v/>
      </c>
      <c r="C73" s="44">
        <f>_xlfn.IFNA(INDEX('R2 Eagle XCO'!$P$3:$P$145,MATCH(Men[[#This Row],[Rider]],'R2 Eagle XCO'!$E$3:$E$145,0)),"")</f>
        <v>252</v>
      </c>
      <c r="D73" s="86">
        <f>_xlfn.IFNA(INDEX('R3 Kinchina XCO'!$P$3:$P$145,MATCH(Men[[#This Row],[Rider]],'R3 Kinchina XCO'!$E$3:$E$145,0)),"")</f>
        <v>270</v>
      </c>
      <c r="E73" s="86" t="str">
        <f>_xlfn.IFNA(INDEX('R4 Willowie XCO'!$P$3:$P$113,MATCH(Men[[#This Row],[Rider]],'R4 Willowie XCO'!$E$3:$E$113,0)),"")</f>
        <v/>
      </c>
      <c r="F73" s="44" t="str">
        <f>_xlfn.IFNA(INDEX('R5 Willowie XCO'!$P$3:$P$86,MATCH(Men[[#This Row],[Rider]],'R5 Willowie XCO'!$E$3:$E$86,0)),"")</f>
        <v/>
      </c>
      <c r="G73" s="45">
        <f t="shared" si="1"/>
        <v>522</v>
      </c>
      <c r="H73" s="46" cm="1">
        <f t="array" ref="H73">116-SUM(IF(G73&gt;$G$18:$G$166,1/COUNTIF($G$18:$G$166,$G$18:$G$166)))</f>
        <v>51</v>
      </c>
      <c r="I73" s="48"/>
      <c r="J73" s="47"/>
      <c r="K73" s="50"/>
      <c r="L73" s="50"/>
      <c r="M73" s="50"/>
      <c r="N73" s="50"/>
      <c r="O73" s="50"/>
      <c r="P73" s="50"/>
      <c r="Q73" s="50"/>
      <c r="R73" s="48"/>
      <c r="S73" s="47"/>
      <c r="T73" s="50"/>
      <c r="U73" s="50"/>
      <c r="V73" s="50"/>
      <c r="W73" s="50"/>
      <c r="X73" s="50"/>
      <c r="Y73" s="50"/>
      <c r="Z73" s="50"/>
      <c r="AA73" s="48"/>
      <c r="AB73" s="47"/>
      <c r="AC73" s="50"/>
      <c r="AD73" s="50"/>
      <c r="AE73" s="50"/>
      <c r="AF73" s="50"/>
      <c r="AG73" s="50"/>
      <c r="AH73" s="50"/>
      <c r="AI73" s="50"/>
    </row>
    <row r="74" spans="1:35" ht="16" x14ac:dyDescent="0.2">
      <c r="A74" s="152" t="s">
        <v>437</v>
      </c>
      <c r="B74" s="44">
        <f>_xlfn.IFNA(INDEX('R1 Anstey XCO'!$O$3:$O$143,MATCH(Men[[#This Row],[Rider]],'R1 Anstey XCO'!$E$3:$E$143,0)),"")</f>
        <v>182</v>
      </c>
      <c r="C74" s="44">
        <f>_xlfn.IFNA(INDEX('R2 Eagle XCO'!$P$3:$P$145,MATCH(Men[[#This Row],[Rider]],'R2 Eagle XCO'!$E$3:$E$145,0)),"")</f>
        <v>157.5</v>
      </c>
      <c r="D74" s="86">
        <f>_xlfn.IFNA(INDEX('R3 Kinchina XCO'!$P$3:$P$145,MATCH(Men[[#This Row],[Rider]],'R3 Kinchina XCO'!$E$3:$E$145,0)),"")</f>
        <v>168</v>
      </c>
      <c r="E74" s="86" t="str">
        <f>_xlfn.IFNA(INDEX('R4 Willowie XCO'!$P$3:$P$113,MATCH(Men[[#This Row],[Rider]],'R4 Willowie XCO'!$E$3:$E$113,0)),"")</f>
        <v/>
      </c>
      <c r="F74" s="44" t="str">
        <f>_xlfn.IFNA(INDEX('R5 Willowie XCO'!$P$3:$P$86,MATCH(Men[[#This Row],[Rider]],'R5 Willowie XCO'!$E$3:$E$86,0)),"")</f>
        <v/>
      </c>
      <c r="G74" s="45">
        <f t="shared" si="1"/>
        <v>507.5</v>
      </c>
      <c r="H74" s="46" cm="1">
        <f t="array" ref="H74">116-SUM(IF(G74&gt;$G$18:$G$166,1/COUNTIF($G$18:$G$166,$G$18:$G$166)))</f>
        <v>52</v>
      </c>
      <c r="I74" s="48"/>
      <c r="J74" s="47"/>
      <c r="K74" s="50"/>
      <c r="L74" s="50"/>
      <c r="M74" s="50"/>
      <c r="N74" s="50"/>
      <c r="O74" s="50"/>
      <c r="P74" s="50"/>
      <c r="Q74" s="50"/>
      <c r="R74" s="48"/>
      <c r="S74" s="47"/>
      <c r="T74" s="50"/>
      <c r="U74" s="50"/>
      <c r="V74" s="50"/>
      <c r="W74" s="50"/>
      <c r="X74" s="50"/>
      <c r="Y74" s="50"/>
      <c r="Z74" s="50"/>
      <c r="AA74" s="48"/>
      <c r="AB74" s="47"/>
      <c r="AC74" s="50"/>
      <c r="AD74" s="50"/>
      <c r="AE74" s="50"/>
      <c r="AF74" s="50"/>
      <c r="AG74" s="50"/>
      <c r="AH74" s="50"/>
      <c r="AI74" s="50"/>
    </row>
    <row r="75" spans="1:35" ht="16" x14ac:dyDescent="0.2">
      <c r="A75" s="152" t="s">
        <v>638</v>
      </c>
      <c r="B75" s="44" t="str">
        <f>_xlfn.IFNA(INDEX('R1 Anstey XCO'!$O$3:$O$143,MATCH(Men[[#This Row],[Rider]],'R1 Anstey XCO'!$E$3:$E$143,0)),"")</f>
        <v/>
      </c>
      <c r="C75" s="44" t="str">
        <f>_xlfn.IFNA(INDEX('R2 Eagle XCO'!$P$3:$P$145,MATCH(Men[[#This Row],[Rider]],'R2 Eagle XCO'!$E$3:$E$145,0)),"")</f>
        <v/>
      </c>
      <c r="D75" s="86">
        <f>_xlfn.IFNA(INDEX('R3 Kinchina XCO'!$P$3:$P$145,MATCH(Men[[#This Row],[Rider]],'R3 Kinchina XCO'!$E$3:$E$145,0)),"")</f>
        <v>234</v>
      </c>
      <c r="E75" s="86">
        <f>_xlfn.IFNA(INDEX('R4 Willowie XCO'!$P$3:$P$113,MATCH(Men[[#This Row],[Rider]],'R4 Willowie XCO'!$E$3:$E$113,0)),"")</f>
        <v>270</v>
      </c>
      <c r="F75" s="44" t="str">
        <f>_xlfn.IFNA(INDEX('R5 Willowie XCO'!$P$3:$P$86,MATCH(Men[[#This Row],[Rider]],'R5 Willowie XCO'!$E$3:$E$86,0)),"")</f>
        <v/>
      </c>
      <c r="G75" s="45">
        <f t="shared" si="1"/>
        <v>504</v>
      </c>
      <c r="H75" s="46" cm="1">
        <f t="array" ref="H75">116-SUM(IF(G75&gt;$G$18:$G$166,1/COUNTIF($G$18:$G$166,$G$18:$G$166)))</f>
        <v>52.999999999999993</v>
      </c>
      <c r="I75" s="48"/>
      <c r="J75" s="47"/>
      <c r="K75" s="50"/>
      <c r="L75" s="50"/>
      <c r="M75" s="50"/>
      <c r="N75" s="50"/>
      <c r="O75" s="50"/>
      <c r="P75" s="50"/>
      <c r="Q75" s="50"/>
      <c r="R75" s="48"/>
      <c r="S75" s="47"/>
      <c r="T75" s="50"/>
      <c r="U75" s="50"/>
      <c r="V75" s="50"/>
      <c r="W75" s="50"/>
      <c r="X75" s="50"/>
      <c r="Y75" s="50"/>
      <c r="Z75" s="50"/>
      <c r="AA75" s="48"/>
      <c r="AB75" s="47"/>
      <c r="AC75" s="50"/>
      <c r="AD75" s="50"/>
      <c r="AE75" s="50"/>
      <c r="AF75" s="50"/>
      <c r="AG75" s="50"/>
      <c r="AH75" s="50"/>
      <c r="AI75" s="50"/>
    </row>
    <row r="76" spans="1:35" ht="16" x14ac:dyDescent="0.2">
      <c r="A76" s="152" t="s">
        <v>79</v>
      </c>
      <c r="B76" s="44">
        <f>_xlfn.IFNA(INDEX('R1 Anstey XCO'!$O$3:$O$143,MATCH(Men[[#This Row],[Rider]],'R1 Anstey XCO'!$E$3:$E$143,0)),"")</f>
        <v>224</v>
      </c>
      <c r="C76" s="44">
        <f>_xlfn.IFNA(INDEX('R2 Eagle XCO'!$P$3:$P$145,MATCH(Men[[#This Row],[Rider]],'R2 Eagle XCO'!$E$3:$E$145,0)),"")</f>
        <v>280</v>
      </c>
      <c r="D76" s="86" t="str">
        <f>_xlfn.IFNA(INDEX('R3 Kinchina XCO'!$P$3:$P$145,MATCH(Men[[#This Row],[Rider]],'R3 Kinchina XCO'!$E$3:$E$145,0)),"")</f>
        <v/>
      </c>
      <c r="E76" s="86" t="str">
        <f>_xlfn.IFNA(INDEX('R4 Willowie XCO'!$P$3:$P$113,MATCH(Men[[#This Row],[Rider]],'R4 Willowie XCO'!$E$3:$E$113,0)),"")</f>
        <v/>
      </c>
      <c r="F76" s="44" t="str">
        <f>_xlfn.IFNA(INDEX('R5 Willowie XCO'!$P$3:$P$86,MATCH(Men[[#This Row],[Rider]],'R5 Willowie XCO'!$E$3:$E$86,0)),"")</f>
        <v/>
      </c>
      <c r="G76" s="45">
        <f t="shared" si="1"/>
        <v>504</v>
      </c>
      <c r="H76" s="46" cm="1">
        <f t="array" ref="H76">116-SUM(IF(G76&gt;$G$18:$G$166,1/COUNTIF($G$18:$G$166,$G$18:$G$166)))</f>
        <v>52.999999999999993</v>
      </c>
      <c r="I76" s="48"/>
      <c r="J76" s="47"/>
      <c r="K76" s="50"/>
      <c r="L76" s="50"/>
      <c r="M76" s="50"/>
      <c r="N76" s="50"/>
      <c r="O76" s="50"/>
      <c r="P76" s="50"/>
      <c r="Q76" s="50"/>
      <c r="R76" s="48"/>
      <c r="S76" s="47"/>
      <c r="T76" s="50"/>
      <c r="U76" s="50"/>
      <c r="V76" s="50"/>
      <c r="W76" s="50"/>
      <c r="X76" s="50"/>
      <c r="Y76" s="50"/>
      <c r="Z76" s="50"/>
      <c r="AA76" s="48"/>
      <c r="AB76" s="47"/>
      <c r="AC76" s="50"/>
      <c r="AD76" s="50"/>
      <c r="AE76" s="50"/>
      <c r="AF76" s="50"/>
      <c r="AG76" s="50"/>
      <c r="AH76" s="50"/>
      <c r="AI76" s="50"/>
    </row>
    <row r="77" spans="1:35" ht="16" x14ac:dyDescent="0.2">
      <c r="A77" s="152" t="s">
        <v>223</v>
      </c>
      <c r="B77" s="44">
        <f>_xlfn.IFNA(INDEX('R1 Anstey XCO'!$O$3:$O$143,MATCH(Men[[#This Row],[Rider]],'R1 Anstey XCO'!$E$3:$E$143,0)),"")</f>
        <v>224</v>
      </c>
      <c r="C77" s="44">
        <f>_xlfn.IFNA(INDEX('R2 Eagle XCO'!$P$3:$P$145,MATCH(Men[[#This Row],[Rider]],'R2 Eagle XCO'!$E$3:$E$145,0)),"")</f>
        <v>273</v>
      </c>
      <c r="D77" s="86" t="str">
        <f>_xlfn.IFNA(INDEX('R3 Kinchina XCO'!$P$3:$P$145,MATCH(Men[[#This Row],[Rider]],'R3 Kinchina XCO'!$E$3:$E$145,0)),"")</f>
        <v/>
      </c>
      <c r="E77" s="86" t="str">
        <f>_xlfn.IFNA(INDEX('R4 Willowie XCO'!$P$3:$P$113,MATCH(Men[[#This Row],[Rider]],'R4 Willowie XCO'!$E$3:$E$113,0)),"")</f>
        <v/>
      </c>
      <c r="F77" s="44" t="str">
        <f>_xlfn.IFNA(INDEX('R5 Willowie XCO'!$P$3:$P$86,MATCH(Men[[#This Row],[Rider]],'R5 Willowie XCO'!$E$3:$E$86,0)),"")</f>
        <v/>
      </c>
      <c r="G77" s="45">
        <f t="shared" si="1"/>
        <v>497</v>
      </c>
      <c r="H77" s="46" cm="1">
        <f t="array" ref="H77">116-SUM(IF(G77&gt;$G$18:$G$166,1/COUNTIF($G$18:$G$166,$G$18:$G$166)))</f>
        <v>53.999999999999993</v>
      </c>
      <c r="I77" s="48"/>
      <c r="J77" s="47"/>
      <c r="K77" s="50"/>
      <c r="L77" s="50"/>
      <c r="M77" s="50"/>
      <c r="N77" s="50"/>
      <c r="O77" s="50"/>
      <c r="P77" s="50"/>
      <c r="Q77" s="50"/>
      <c r="R77" s="48"/>
      <c r="S77" s="47"/>
      <c r="T77" s="50"/>
      <c r="U77" s="50"/>
      <c r="V77" s="50"/>
      <c r="W77" s="50"/>
      <c r="X77" s="50"/>
      <c r="Y77" s="50"/>
      <c r="Z77" s="50"/>
      <c r="AA77" s="48"/>
      <c r="AB77" s="47"/>
      <c r="AC77" s="50"/>
      <c r="AD77" s="50"/>
      <c r="AE77" s="50"/>
      <c r="AF77" s="50"/>
      <c r="AG77" s="50"/>
      <c r="AH77" s="50"/>
      <c r="AI77" s="50"/>
    </row>
    <row r="78" spans="1:35" ht="16" x14ac:dyDescent="0.2">
      <c r="A78" s="152" t="s">
        <v>813</v>
      </c>
      <c r="B78" s="44" t="str">
        <f>_xlfn.IFNA(INDEX('R1 Anstey XCO'!$O$3:$O$143,MATCH(Men[[#This Row],[Rider]],'R1 Anstey XCO'!$E$3:$E$143,0)),"")</f>
        <v/>
      </c>
      <c r="C78" s="44" t="str">
        <f>_xlfn.IFNA(INDEX('R2 Eagle XCO'!$P$3:$P$145,MATCH(Men[[#This Row],[Rider]],'R2 Eagle XCO'!$E$3:$E$145,0)),"")</f>
        <v/>
      </c>
      <c r="D78" s="86" t="str">
        <f>_xlfn.IFNA(INDEX('R3 Kinchina XCO'!$P$3:$P$145,MATCH(Men[[#This Row],[Rider]],'R3 Kinchina XCO'!$E$3:$E$145,0)),"")</f>
        <v/>
      </c>
      <c r="E78" s="86">
        <f>_xlfn.IFNA(INDEX('R4 Willowie XCO'!$P$3:$P$113,MATCH(Men[[#This Row],[Rider]],'R4 Willowie XCO'!$E$3:$E$113,0)),"")</f>
        <v>230.99999999999997</v>
      </c>
      <c r="F78" s="44">
        <f>_xlfn.IFNA(INDEX('R5 Willowie XCO'!$P$3:$P$86,MATCH(Men[[#This Row],[Rider]],'R5 Willowie XCO'!$E$3:$E$86,0)),"")</f>
        <v>266</v>
      </c>
      <c r="G78" s="45">
        <f t="shared" si="1"/>
        <v>497</v>
      </c>
      <c r="H78" s="46" cm="1">
        <f t="array" ref="H78">116-SUM(IF(G78&gt;$G$18:$G$166,1/COUNTIF($G$18:$G$166,$G$18:$G$166)))</f>
        <v>53.999999999999993</v>
      </c>
      <c r="I78" s="48"/>
      <c r="J78" s="47"/>
      <c r="K78" s="50"/>
      <c r="L78" s="50"/>
      <c r="M78" s="50"/>
      <c r="N78" s="50"/>
      <c r="O78" s="50"/>
      <c r="P78" s="50"/>
      <c r="Q78" s="50"/>
      <c r="R78" s="48"/>
      <c r="S78" s="47"/>
      <c r="T78" s="50"/>
      <c r="U78" s="50"/>
      <c r="V78" s="50"/>
      <c r="W78" s="50"/>
      <c r="X78" s="50"/>
      <c r="Y78" s="50"/>
      <c r="Z78" s="50"/>
      <c r="AA78" s="48"/>
      <c r="AB78" s="47"/>
      <c r="AC78" s="50"/>
      <c r="AD78" s="50"/>
      <c r="AE78" s="50"/>
      <c r="AF78" s="50"/>
      <c r="AG78" s="50"/>
      <c r="AH78" s="50"/>
      <c r="AI78" s="50"/>
    </row>
    <row r="79" spans="1:35" ht="16" x14ac:dyDescent="0.2">
      <c r="A79" s="152" t="s">
        <v>625</v>
      </c>
      <c r="B79" s="44" t="str">
        <f>_xlfn.IFNA(INDEX('R1 Anstey XCO'!$O$3:$O$143,MATCH(Men[[#This Row],[Rider]],'R1 Anstey XCO'!$E$3:$E$143,0)),"")</f>
        <v/>
      </c>
      <c r="C79" s="44" t="str">
        <f>_xlfn.IFNA(INDEX('R2 Eagle XCO'!$P$3:$P$145,MATCH(Men[[#This Row],[Rider]],'R2 Eagle XCO'!$E$3:$E$145,0)),"")</f>
        <v/>
      </c>
      <c r="D79" s="86">
        <f>_xlfn.IFNA(INDEX('R3 Kinchina XCO'!$P$3:$P$145,MATCH(Men[[#This Row],[Rider]],'R3 Kinchina XCO'!$E$3:$E$145,0)),"")</f>
        <v>240</v>
      </c>
      <c r="E79" s="86">
        <f>_xlfn.IFNA(INDEX('R4 Willowie XCO'!$P$3:$P$113,MATCH(Men[[#This Row],[Rider]],'R4 Willowie XCO'!$E$3:$E$113,0)),"")</f>
        <v>256</v>
      </c>
      <c r="F79" s="44" t="str">
        <f>_xlfn.IFNA(INDEX('R5 Willowie XCO'!$P$3:$P$86,MATCH(Men[[#This Row],[Rider]],'R5 Willowie XCO'!$E$3:$E$86,0)),"")</f>
        <v/>
      </c>
      <c r="G79" s="45">
        <f t="shared" si="1"/>
        <v>496</v>
      </c>
      <c r="H79" s="46" cm="1">
        <f t="array" ref="H79">116-SUM(IF(G79&gt;$G$18:$G$166,1/COUNTIF($G$18:$G$166,$G$18:$G$166)))</f>
        <v>54.999999999999993</v>
      </c>
      <c r="I79" s="48"/>
      <c r="J79" s="47"/>
      <c r="K79" s="50"/>
      <c r="L79" s="50"/>
      <c r="M79" s="50"/>
      <c r="N79" s="50"/>
      <c r="O79" s="50"/>
      <c r="P79" s="50"/>
      <c r="Q79" s="50"/>
      <c r="R79" s="48"/>
      <c r="S79" s="47"/>
      <c r="T79" s="50"/>
      <c r="U79" s="50"/>
      <c r="V79" s="50"/>
      <c r="W79" s="50"/>
      <c r="X79" s="50"/>
      <c r="Y79" s="50"/>
      <c r="Z79" s="50"/>
      <c r="AA79" s="48"/>
      <c r="AB79" s="47"/>
      <c r="AC79" s="50"/>
      <c r="AD79" s="50"/>
      <c r="AE79" s="50"/>
      <c r="AF79" s="50"/>
      <c r="AG79" s="50"/>
      <c r="AH79" s="50"/>
      <c r="AI79" s="50"/>
    </row>
    <row r="80" spans="1:35" ht="16" x14ac:dyDescent="0.2">
      <c r="A80" s="152" t="s">
        <v>78</v>
      </c>
      <c r="B80" s="44">
        <f>_xlfn.IFNA(INDEX('R1 Anstey XCO'!$O$3:$O$143,MATCH(Men[[#This Row],[Rider]],'R1 Anstey XCO'!$E$3:$E$143,0)),"")</f>
        <v>240</v>
      </c>
      <c r="C80" s="44">
        <f>_xlfn.IFNA(INDEX('R2 Eagle XCO'!$P$3:$P$145,MATCH(Men[[#This Row],[Rider]],'R2 Eagle XCO'!$E$3:$E$145,0)),"")</f>
        <v>256</v>
      </c>
      <c r="D80" s="86" t="str">
        <f>_xlfn.IFNA(INDEX('R3 Kinchina XCO'!$P$3:$P$145,MATCH(Men[[#This Row],[Rider]],'R3 Kinchina XCO'!$E$3:$E$145,0)),"")</f>
        <v/>
      </c>
      <c r="E80" s="86" t="str">
        <f>_xlfn.IFNA(INDEX('R4 Willowie XCO'!$P$3:$P$113,MATCH(Men[[#This Row],[Rider]],'R4 Willowie XCO'!$E$3:$E$113,0)),"")</f>
        <v/>
      </c>
      <c r="F80" s="44" t="str">
        <f>_xlfn.IFNA(INDEX('R5 Willowie XCO'!$P$3:$P$86,MATCH(Men[[#This Row],[Rider]],'R5 Willowie XCO'!$E$3:$E$86,0)),"")</f>
        <v/>
      </c>
      <c r="G80" s="45">
        <f t="shared" si="1"/>
        <v>496</v>
      </c>
      <c r="H80" s="46" cm="1">
        <f t="array" ref="H80">116-SUM(IF(G80&gt;$G$18:$G$166,1/COUNTIF($G$18:$G$166,$G$18:$G$166)))</f>
        <v>54.999999999999993</v>
      </c>
      <c r="I80" s="48"/>
      <c r="J80" s="47"/>
      <c r="K80" s="50"/>
      <c r="L80" s="50"/>
      <c r="M80" s="50"/>
      <c r="N80" s="50"/>
      <c r="O80" s="50"/>
      <c r="P80" s="50"/>
      <c r="Q80" s="50"/>
      <c r="R80" s="48"/>
      <c r="S80" s="47"/>
      <c r="T80" s="50"/>
      <c r="U80" s="50"/>
      <c r="V80" s="50"/>
      <c r="W80" s="50"/>
      <c r="X80" s="50"/>
      <c r="Y80" s="50"/>
      <c r="Z80" s="50"/>
      <c r="AA80" s="48"/>
      <c r="AB80" s="47"/>
      <c r="AC80" s="50"/>
      <c r="AD80" s="50"/>
      <c r="AE80" s="50"/>
      <c r="AF80" s="50"/>
      <c r="AG80" s="50"/>
      <c r="AH80" s="50"/>
      <c r="AI80" s="50"/>
    </row>
    <row r="81" spans="1:35" ht="16" x14ac:dyDescent="0.2">
      <c r="A81" s="152" t="s">
        <v>425</v>
      </c>
      <c r="B81" s="44">
        <f>_xlfn.IFNA(INDEX('R1 Anstey XCO'!$O$3:$O$143,MATCH(Men[[#This Row],[Rider]],'R1 Anstey XCO'!$E$3:$E$143,0)),"")</f>
        <v>250</v>
      </c>
      <c r="C81" s="44" t="str">
        <f>_xlfn.IFNA(INDEX('R2 Eagle XCO'!$P$3:$P$145,MATCH(Men[[#This Row],[Rider]],'R2 Eagle XCO'!$E$3:$E$145,0)),"")</f>
        <v/>
      </c>
      <c r="D81" s="86">
        <f>_xlfn.IFNA(INDEX('R3 Kinchina XCO'!$P$3:$P$145,MATCH(Men[[#This Row],[Rider]],'R3 Kinchina XCO'!$E$3:$E$145,0)),"")</f>
        <v>235</v>
      </c>
      <c r="E81" s="86" t="str">
        <f>_xlfn.IFNA(INDEX('R4 Willowie XCO'!$P$3:$P$113,MATCH(Men[[#This Row],[Rider]],'R4 Willowie XCO'!$E$3:$E$113,0)),"")</f>
        <v/>
      </c>
      <c r="F81" s="44" t="str">
        <f>_xlfn.IFNA(INDEX('R5 Willowie XCO'!$P$3:$P$86,MATCH(Men[[#This Row],[Rider]],'R5 Willowie XCO'!$E$3:$E$86,0)),"")</f>
        <v/>
      </c>
      <c r="G81" s="45">
        <f t="shared" si="1"/>
        <v>485</v>
      </c>
      <c r="H81" s="46" cm="1">
        <f t="array" ref="H81">116-SUM(IF(G81&gt;$G$18:$G$166,1/COUNTIF($G$18:$G$166,$G$18:$G$166)))</f>
        <v>56</v>
      </c>
      <c r="I81" s="48"/>
      <c r="J81" s="47"/>
      <c r="K81" s="50"/>
      <c r="L81" s="50"/>
      <c r="M81" s="50"/>
      <c r="N81" s="50"/>
      <c r="O81" s="50"/>
      <c r="P81" s="50"/>
      <c r="Q81" s="50"/>
      <c r="R81" s="48"/>
      <c r="S81" s="47"/>
      <c r="T81" s="50"/>
      <c r="U81" s="50"/>
      <c r="V81" s="50"/>
      <c r="W81" s="50"/>
      <c r="X81" s="50"/>
      <c r="Y81" s="50"/>
      <c r="Z81" s="50"/>
      <c r="AA81" s="48"/>
      <c r="AB81" s="47"/>
      <c r="AC81" s="50"/>
      <c r="AD81" s="50"/>
      <c r="AE81" s="50"/>
      <c r="AF81" s="50"/>
      <c r="AG81" s="50"/>
      <c r="AH81" s="50"/>
      <c r="AI81" s="50"/>
    </row>
    <row r="82" spans="1:35" ht="16" x14ac:dyDescent="0.2">
      <c r="A82" s="152" t="s">
        <v>492</v>
      </c>
      <c r="B82" s="44" t="str">
        <f>_xlfn.IFNA(INDEX('R1 Anstey XCO'!$O$3:$O$143,MATCH(Men[[#This Row],[Rider]],'R1 Anstey XCO'!$E$3:$E$143,0)),"")</f>
        <v/>
      </c>
      <c r="C82" s="44">
        <f>_xlfn.IFNA(INDEX('R2 Eagle XCO'!$P$3:$P$145,MATCH(Men[[#This Row],[Rider]],'R2 Eagle XCO'!$E$3:$E$145,0)),"")</f>
        <v>240</v>
      </c>
      <c r="D82" s="86">
        <f>_xlfn.IFNA(INDEX('R3 Kinchina XCO'!$P$3:$P$145,MATCH(Men[[#This Row],[Rider]],'R3 Kinchina XCO'!$E$3:$E$145,0)),"")</f>
        <v>240</v>
      </c>
      <c r="E82" s="86" t="str">
        <f>_xlfn.IFNA(INDEX('R4 Willowie XCO'!$P$3:$P$113,MATCH(Men[[#This Row],[Rider]],'R4 Willowie XCO'!$E$3:$E$113,0)),"")</f>
        <v/>
      </c>
      <c r="F82" s="44" t="str">
        <f>_xlfn.IFNA(INDEX('R5 Willowie XCO'!$P$3:$P$86,MATCH(Men[[#This Row],[Rider]],'R5 Willowie XCO'!$E$3:$E$86,0)),"")</f>
        <v/>
      </c>
      <c r="G82" s="45">
        <f t="shared" ref="G82:G113" si="2">SUM(B82:F82)</f>
        <v>480</v>
      </c>
      <c r="H82" s="46" cm="1">
        <f t="array" ref="H82">116-SUM(IF(G82&gt;$G$18:$G$166,1/COUNTIF($G$18:$G$166,$G$18:$G$166)))</f>
        <v>57</v>
      </c>
      <c r="I82" s="48"/>
      <c r="J82" s="47"/>
      <c r="K82" s="50"/>
      <c r="L82" s="50"/>
      <c r="M82" s="50"/>
      <c r="N82" s="50"/>
      <c r="O82" s="50"/>
      <c r="P82" s="50"/>
      <c r="Q82" s="50"/>
      <c r="R82" s="48"/>
      <c r="S82" s="48"/>
      <c r="T82" s="48"/>
      <c r="U82" s="48"/>
      <c r="V82" s="48"/>
      <c r="W82" s="48"/>
      <c r="X82" s="48"/>
      <c r="Y82" s="48"/>
      <c r="Z82" s="48"/>
      <c r="AA82" s="48"/>
    </row>
    <row r="83" spans="1:35" ht="16" x14ac:dyDescent="0.2">
      <c r="A83" s="152" t="s">
        <v>224</v>
      </c>
      <c r="B83" s="44">
        <f>_xlfn.IFNA(INDEX('R1 Anstey XCO'!$O$3:$O$143,MATCH(Men[[#This Row],[Rider]],'R1 Anstey XCO'!$E$3:$E$143,0)),"")</f>
        <v>217</v>
      </c>
      <c r="C83" s="44" t="str">
        <f>_xlfn.IFNA(INDEX('R2 Eagle XCO'!$P$3:$P$145,MATCH(Men[[#This Row],[Rider]],'R2 Eagle XCO'!$E$3:$E$145,0)),"")</f>
        <v/>
      </c>
      <c r="D83" s="86" t="str">
        <f>_xlfn.IFNA(INDEX('R3 Kinchina XCO'!$P$3:$P$145,MATCH(Men[[#This Row],[Rider]],'R3 Kinchina XCO'!$E$3:$E$145,0)),"")</f>
        <v/>
      </c>
      <c r="E83" s="86">
        <f>_xlfn.IFNA(INDEX('R4 Willowie XCO'!$P$3:$P$113,MATCH(Men[[#This Row],[Rider]],'R4 Willowie XCO'!$E$3:$E$113,0)),"")</f>
        <v>259</v>
      </c>
      <c r="F83" s="44" t="str">
        <f>_xlfn.IFNA(INDEX('R5 Willowie XCO'!$P$3:$P$86,MATCH(Men[[#This Row],[Rider]],'R5 Willowie XCO'!$E$3:$E$86,0)),"")</f>
        <v/>
      </c>
      <c r="G83" s="45">
        <f t="shared" si="2"/>
        <v>476</v>
      </c>
      <c r="H83" s="46" cm="1">
        <f t="array" ref="H83">116-SUM(IF(G83&gt;$G$18:$G$166,1/COUNTIF($G$18:$G$166,$G$18:$G$166)))</f>
        <v>58</v>
      </c>
      <c r="I83" s="48"/>
      <c r="J83" s="47"/>
      <c r="K83" s="50"/>
      <c r="L83" s="50"/>
      <c r="M83" s="50"/>
      <c r="N83" s="50"/>
      <c r="O83" s="50"/>
      <c r="P83" s="50"/>
      <c r="Q83" s="50"/>
      <c r="R83" s="48"/>
      <c r="S83" s="48"/>
      <c r="T83" s="48"/>
      <c r="U83" s="48"/>
      <c r="V83" s="48"/>
      <c r="W83" s="48"/>
      <c r="X83" s="48"/>
      <c r="Y83" s="48"/>
      <c r="Z83" s="48"/>
      <c r="AA83" s="48"/>
    </row>
    <row r="84" spans="1:35" ht="16" x14ac:dyDescent="0.2">
      <c r="A84" s="152" t="s">
        <v>488</v>
      </c>
      <c r="B84" s="44" t="str">
        <f>_xlfn.IFNA(INDEX('R1 Anstey XCO'!$O$3:$O$143,MATCH(Men[[#This Row],[Rider]],'R1 Anstey XCO'!$E$3:$E$143,0)),"")</f>
        <v/>
      </c>
      <c r="C84" s="44">
        <f>_xlfn.IFNA(INDEX('R2 Eagle XCO'!$P$3:$P$145,MATCH(Men[[#This Row],[Rider]],'R2 Eagle XCO'!$E$3:$E$145,0)),"")</f>
        <v>150.5</v>
      </c>
      <c r="D84" s="86">
        <f>_xlfn.IFNA(INDEX('R3 Kinchina XCO'!$P$3:$P$145,MATCH(Men[[#This Row],[Rider]],'R3 Kinchina XCO'!$E$3:$E$145,0)),"")</f>
        <v>300</v>
      </c>
      <c r="E84" s="86" t="str">
        <f>_xlfn.IFNA(INDEX('R4 Willowie XCO'!$P$3:$P$113,MATCH(Men[[#This Row],[Rider]],'R4 Willowie XCO'!$E$3:$E$113,0)),"")</f>
        <v/>
      </c>
      <c r="F84" s="44" t="str">
        <f>_xlfn.IFNA(INDEX('R5 Willowie XCO'!$P$3:$P$86,MATCH(Men[[#This Row],[Rider]],'R5 Willowie XCO'!$E$3:$E$86,0)),"")</f>
        <v/>
      </c>
      <c r="G84" s="45">
        <f t="shared" si="2"/>
        <v>450.5</v>
      </c>
      <c r="H84" s="46" cm="1">
        <f t="array" ref="H84">116-SUM(IF(G84&gt;$G$18:$G$166,1/COUNTIF($G$18:$G$166,$G$18:$G$166)))</f>
        <v>59</v>
      </c>
      <c r="I84" s="48"/>
      <c r="J84" s="47"/>
      <c r="K84" s="50"/>
      <c r="L84" s="50"/>
      <c r="M84" s="50"/>
      <c r="N84" s="50"/>
      <c r="O84" s="50"/>
      <c r="P84" s="50"/>
      <c r="Q84" s="50"/>
      <c r="R84" s="48"/>
      <c r="S84" s="48"/>
      <c r="T84" s="48"/>
      <c r="U84" s="48"/>
      <c r="V84" s="48"/>
      <c r="W84" s="48"/>
      <c r="X84" s="48"/>
      <c r="Y84" s="48"/>
      <c r="Z84" s="48"/>
      <c r="AA84" s="48"/>
    </row>
    <row r="85" spans="1:35" ht="16" x14ac:dyDescent="0.2">
      <c r="A85" s="152" t="s">
        <v>56</v>
      </c>
      <c r="B85" s="44" t="str">
        <f>_xlfn.IFNA(INDEX('R1 Anstey XCO'!$O$3:$O$143,MATCH(Men[[#This Row],[Rider]],'R1 Anstey XCO'!$E$3:$E$143,0)),"")</f>
        <v/>
      </c>
      <c r="C85" s="44">
        <f>_xlfn.IFNA(INDEX('R2 Eagle XCO'!$P$3:$P$145,MATCH(Men[[#This Row],[Rider]],'R2 Eagle XCO'!$E$3:$E$145,0)),"")</f>
        <v>196</v>
      </c>
      <c r="D85" s="86" t="str">
        <f>_xlfn.IFNA(INDEX('R3 Kinchina XCO'!$P$3:$P$145,MATCH(Men[[#This Row],[Rider]],'R3 Kinchina XCO'!$E$3:$E$145,0)),"")</f>
        <v/>
      </c>
      <c r="E85" s="86">
        <f>_xlfn.IFNA(INDEX('R4 Willowie XCO'!$P$3:$P$113,MATCH(Men[[#This Row],[Rider]],'R4 Willowie XCO'!$E$3:$E$113,0)),"")</f>
        <v>237.99999999999997</v>
      </c>
      <c r="F85" s="44" t="str">
        <f>_xlfn.IFNA(INDEX('R5 Willowie XCO'!$P$3:$P$86,MATCH(Men[[#This Row],[Rider]],'R5 Willowie XCO'!$E$3:$E$86,0)),"")</f>
        <v/>
      </c>
      <c r="G85" s="45">
        <f t="shared" si="2"/>
        <v>434</v>
      </c>
      <c r="H85" s="46" cm="1">
        <f t="array" ref="H85">116-SUM(IF(G85&gt;$G$18:$G$166,1/COUNTIF($G$18:$G$166,$G$18:$G$166)))</f>
        <v>60</v>
      </c>
      <c r="I85" s="48"/>
      <c r="J85" s="47"/>
      <c r="K85" s="50"/>
      <c r="L85" s="50"/>
      <c r="M85" s="50"/>
      <c r="N85" s="50"/>
      <c r="O85" s="50"/>
      <c r="P85" s="50"/>
      <c r="Q85" s="50"/>
      <c r="R85" s="48"/>
      <c r="S85" s="48"/>
      <c r="T85" s="48"/>
      <c r="U85" s="48"/>
      <c r="V85" s="48"/>
      <c r="W85" s="48"/>
      <c r="X85" s="48"/>
      <c r="Y85" s="48"/>
      <c r="Z85" s="48"/>
      <c r="AA85" s="48"/>
    </row>
    <row r="86" spans="1:35" ht="16" x14ac:dyDescent="0.2">
      <c r="A86" s="152" t="s">
        <v>111</v>
      </c>
      <c r="B86" s="44">
        <f>_xlfn.IFNA(INDEX('R1 Anstey XCO'!$O$3:$O$143,MATCH(Men[[#This Row],[Rider]],'R1 Anstey XCO'!$E$3:$E$143,0)),"")</f>
        <v>204</v>
      </c>
      <c r="C86" s="44" t="str">
        <f>_xlfn.IFNA(INDEX('R2 Eagle XCO'!$P$3:$P$145,MATCH(Men[[#This Row],[Rider]],'R2 Eagle XCO'!$E$3:$E$145,0)),"")</f>
        <v/>
      </c>
      <c r="D86" s="86">
        <f>_xlfn.IFNA(INDEX('R3 Kinchina XCO'!$P$3:$P$145,MATCH(Men[[#This Row],[Rider]],'R3 Kinchina XCO'!$E$3:$E$145,0)),"")</f>
        <v>228</v>
      </c>
      <c r="E86" s="86" t="str">
        <f>_xlfn.IFNA(INDEX('R4 Willowie XCO'!$P$3:$P$113,MATCH(Men[[#This Row],[Rider]],'R4 Willowie XCO'!$E$3:$E$113,0)),"")</f>
        <v/>
      </c>
      <c r="F86" s="44" t="str">
        <f>_xlfn.IFNA(INDEX('R5 Willowie XCO'!$P$3:$P$86,MATCH(Men[[#This Row],[Rider]],'R5 Willowie XCO'!$E$3:$E$86,0)),"")</f>
        <v/>
      </c>
      <c r="G86" s="45">
        <f t="shared" si="2"/>
        <v>432</v>
      </c>
      <c r="H86" s="46" cm="1">
        <f t="array" ref="H86">116-SUM(IF(G86&gt;$G$18:$G$166,1/COUNTIF($G$18:$G$166,$G$18:$G$166)))</f>
        <v>60.999999999999993</v>
      </c>
      <c r="I86" s="48"/>
      <c r="J86" s="47"/>
      <c r="K86" s="50"/>
      <c r="L86" s="50"/>
      <c r="M86" s="50"/>
      <c r="N86" s="50"/>
      <c r="O86" s="50"/>
      <c r="P86" s="50"/>
      <c r="Q86" s="50"/>
      <c r="R86" s="48"/>
      <c r="S86" s="48"/>
      <c r="T86" s="48"/>
      <c r="U86" s="48"/>
      <c r="V86" s="48"/>
      <c r="W86" s="48"/>
      <c r="X86" s="48"/>
      <c r="Y86" s="48"/>
      <c r="Z86" s="48"/>
      <c r="AA86" s="48"/>
    </row>
    <row r="87" spans="1:35" ht="16" x14ac:dyDescent="0.2">
      <c r="A87" s="152" t="s">
        <v>447</v>
      </c>
      <c r="B87" s="44">
        <f>_xlfn.IFNA(INDEX('R1 Anstey XCO'!$O$3:$O$143,MATCH(Men[[#This Row],[Rider]],'R1 Anstey XCO'!$E$3:$E$143,0)),"")</f>
        <v>222</v>
      </c>
      <c r="C87" s="44">
        <f>_xlfn.IFNA(INDEX('R2 Eagle XCO'!$P$3:$P$145,MATCH(Men[[#This Row],[Rider]],'R2 Eagle XCO'!$E$3:$E$145,0)),"")</f>
        <v>210</v>
      </c>
      <c r="D87" s="86" t="str">
        <f>_xlfn.IFNA(INDEX('R3 Kinchina XCO'!$P$3:$P$145,MATCH(Men[[#This Row],[Rider]],'R3 Kinchina XCO'!$E$3:$E$145,0)),"")</f>
        <v/>
      </c>
      <c r="E87" s="86" t="str">
        <f>_xlfn.IFNA(INDEX('R4 Willowie XCO'!$P$3:$P$113,MATCH(Men[[#This Row],[Rider]],'R4 Willowie XCO'!$E$3:$E$113,0)),"")</f>
        <v/>
      </c>
      <c r="F87" s="44" t="str">
        <f>_xlfn.IFNA(INDEX('R5 Willowie XCO'!$P$3:$P$86,MATCH(Men[[#This Row],[Rider]],'R5 Willowie XCO'!$E$3:$E$86,0)),"")</f>
        <v/>
      </c>
      <c r="G87" s="45">
        <f t="shared" si="2"/>
        <v>432</v>
      </c>
      <c r="H87" s="46" cm="1">
        <f t="array" ref="H87">116-SUM(IF(G87&gt;$G$18:$G$166,1/COUNTIF($G$18:$G$166,$G$18:$G$166)))</f>
        <v>60.999999999999993</v>
      </c>
      <c r="I87" s="48"/>
      <c r="J87" s="47"/>
      <c r="K87" s="50"/>
      <c r="L87" s="50"/>
      <c r="M87" s="50"/>
      <c r="N87" s="50"/>
      <c r="O87" s="50"/>
      <c r="P87" s="50"/>
      <c r="Q87" s="50"/>
      <c r="R87" s="48"/>
      <c r="S87" s="48"/>
      <c r="T87" s="48"/>
      <c r="U87" s="48"/>
      <c r="V87" s="48"/>
      <c r="W87" s="48"/>
      <c r="X87" s="48"/>
      <c r="Y87" s="48"/>
      <c r="Z87" s="48"/>
      <c r="AA87" s="48"/>
    </row>
    <row r="88" spans="1:35" ht="16" x14ac:dyDescent="0.2">
      <c r="A88" s="152" t="s">
        <v>415</v>
      </c>
      <c r="B88" s="44">
        <f>_xlfn.IFNA(INDEX('R1 Anstey XCO'!$O$3:$O$143,MATCH(Men[[#This Row],[Rider]],'R1 Anstey XCO'!$E$3:$E$143,0)),"")</f>
        <v>420</v>
      </c>
      <c r="C88" s="44" t="str">
        <f>_xlfn.IFNA(INDEX('R2 Eagle XCO'!$P$3:$P$145,MATCH(Men[[#This Row],[Rider]],'R2 Eagle XCO'!$E$3:$E$145,0)),"")</f>
        <v/>
      </c>
      <c r="D88" s="86" t="str">
        <f>_xlfn.IFNA(INDEX('R3 Kinchina XCO'!$P$3:$P$145,MATCH(Men[[#This Row],[Rider]],'R3 Kinchina XCO'!$E$3:$E$145,0)),"")</f>
        <v/>
      </c>
      <c r="E88" s="86" t="str">
        <f>_xlfn.IFNA(INDEX('R4 Willowie XCO'!$P$3:$P$113,MATCH(Men[[#This Row],[Rider]],'R4 Willowie XCO'!$E$3:$E$113,0)),"")</f>
        <v/>
      </c>
      <c r="F88" s="44" t="str">
        <f>_xlfn.IFNA(INDEX('R5 Willowie XCO'!$P$3:$P$86,MATCH(Men[[#This Row],[Rider]],'R5 Willowie XCO'!$E$3:$E$86,0)),"")</f>
        <v/>
      </c>
      <c r="G88" s="45">
        <f t="shared" si="2"/>
        <v>420</v>
      </c>
      <c r="H88" s="46" cm="1">
        <f t="array" ref="H88">116-SUM(IF(G88&gt;$G$18:$G$166,1/COUNTIF($G$18:$G$166,$G$18:$G$166)))</f>
        <v>61.999999999999986</v>
      </c>
      <c r="I88" s="48"/>
      <c r="J88" s="47"/>
      <c r="K88" s="50"/>
      <c r="L88" s="50"/>
      <c r="M88" s="50"/>
      <c r="N88" s="50"/>
      <c r="O88" s="50"/>
      <c r="P88" s="50"/>
      <c r="Q88" s="50"/>
      <c r="R88" s="48"/>
      <c r="S88" s="48"/>
      <c r="T88" s="48"/>
      <c r="U88" s="48"/>
      <c r="V88" s="48"/>
      <c r="W88" s="48"/>
      <c r="X88" s="48"/>
      <c r="Y88" s="48"/>
      <c r="Z88" s="48"/>
      <c r="AA88" s="48"/>
    </row>
    <row r="89" spans="1:35" ht="16" x14ac:dyDescent="0.2">
      <c r="A89" s="152" t="s">
        <v>494</v>
      </c>
      <c r="B89" s="44" t="str">
        <f>_xlfn.IFNA(INDEX('R1 Anstey XCO'!$O$3:$O$143,MATCH(Men[[#This Row],[Rider]],'R1 Anstey XCO'!$E$3:$E$143,0)),"")</f>
        <v/>
      </c>
      <c r="C89" s="44">
        <f>_xlfn.IFNA(INDEX('R2 Eagle XCO'!$P$3:$P$145,MATCH(Men[[#This Row],[Rider]],'R2 Eagle XCO'!$E$3:$E$145,0)),"")</f>
        <v>204</v>
      </c>
      <c r="D89" s="86">
        <f>_xlfn.IFNA(INDEX('R3 Kinchina XCO'!$P$3:$P$145,MATCH(Men[[#This Row],[Rider]],'R3 Kinchina XCO'!$E$3:$E$145,0)),"")</f>
        <v>210</v>
      </c>
      <c r="E89" s="86" t="str">
        <f>_xlfn.IFNA(INDEX('R4 Willowie XCO'!$P$3:$P$113,MATCH(Men[[#This Row],[Rider]],'R4 Willowie XCO'!$E$3:$E$113,0)),"")</f>
        <v/>
      </c>
      <c r="F89" s="44" t="str">
        <f>_xlfn.IFNA(INDEX('R5 Willowie XCO'!$P$3:$P$86,MATCH(Men[[#This Row],[Rider]],'R5 Willowie XCO'!$E$3:$E$86,0)),"")</f>
        <v/>
      </c>
      <c r="G89" s="45">
        <f t="shared" si="2"/>
        <v>414</v>
      </c>
      <c r="H89" s="46" cm="1">
        <f t="array" ref="H89">116-SUM(IF(G89&gt;$G$18:$G$166,1/COUNTIF($G$18:$G$166,$G$18:$G$166)))</f>
        <v>62.999999999999986</v>
      </c>
      <c r="I89" s="48"/>
      <c r="J89" s="47"/>
      <c r="K89" s="50"/>
      <c r="L89" s="50"/>
      <c r="M89" s="50"/>
      <c r="N89" s="50"/>
      <c r="O89" s="50"/>
      <c r="P89" s="50"/>
      <c r="Q89" s="50"/>
      <c r="R89" s="48"/>
      <c r="S89" s="48"/>
      <c r="T89" s="48"/>
      <c r="U89" s="48"/>
      <c r="V89" s="48"/>
      <c r="W89" s="48"/>
      <c r="X89" s="48"/>
      <c r="Y89" s="48"/>
      <c r="Z89" s="48"/>
      <c r="AA89" s="48"/>
    </row>
    <row r="90" spans="1:35" ht="16" x14ac:dyDescent="0.2">
      <c r="A90" s="152" t="s">
        <v>808</v>
      </c>
      <c r="B90" s="44" t="str">
        <f>_xlfn.IFNA(INDEX('R1 Anstey XCO'!$O$3:$O$143,MATCH(Men[[#This Row],[Rider]],'R1 Anstey XCO'!$E$3:$E$143,0)),"")</f>
        <v/>
      </c>
      <c r="C90" s="44" t="str">
        <f>_xlfn.IFNA(INDEX('R2 Eagle XCO'!$P$3:$P$145,MATCH(Men[[#This Row],[Rider]],'R2 Eagle XCO'!$E$3:$E$145,0)),"")</f>
        <v/>
      </c>
      <c r="D90" s="86" t="str">
        <f>_xlfn.IFNA(INDEX('R3 Kinchina XCO'!$P$3:$P$145,MATCH(Men[[#This Row],[Rider]],'R3 Kinchina XCO'!$E$3:$E$145,0)),"")</f>
        <v/>
      </c>
      <c r="E90" s="86">
        <f>_xlfn.IFNA(INDEX('R4 Willowie XCO'!$P$3:$P$113,MATCH(Men[[#This Row],[Rider]],'R4 Willowie XCO'!$E$3:$E$113,0)),"")</f>
        <v>400</v>
      </c>
      <c r="F90" s="44" t="str">
        <f>_xlfn.IFNA(INDEX('R5 Willowie XCO'!$P$3:$P$86,MATCH(Men[[#This Row],[Rider]],'R5 Willowie XCO'!$E$3:$E$86,0)),"")</f>
        <v/>
      </c>
      <c r="G90" s="45">
        <f t="shared" si="2"/>
        <v>400</v>
      </c>
      <c r="H90" s="46" cm="1">
        <f t="array" ref="H90">116-SUM(IF(G90&gt;$G$18:$G$166,1/COUNTIF($G$18:$G$166,$G$18:$G$166)))</f>
        <v>63.999999999999986</v>
      </c>
      <c r="I90" s="48"/>
      <c r="J90" s="47"/>
      <c r="K90" s="50"/>
      <c r="L90" s="50"/>
      <c r="M90" s="50"/>
      <c r="N90" s="50"/>
      <c r="O90" s="50"/>
      <c r="P90" s="50"/>
      <c r="Q90" s="50"/>
      <c r="R90" s="48"/>
      <c r="S90" s="48"/>
      <c r="T90" s="48"/>
      <c r="U90" s="48"/>
      <c r="V90" s="48"/>
      <c r="W90" s="48"/>
      <c r="X90" s="48"/>
      <c r="Y90" s="48"/>
      <c r="Z90" s="48"/>
      <c r="AA90" s="48"/>
    </row>
    <row r="91" spans="1:35" ht="16" x14ac:dyDescent="0.2">
      <c r="A91" s="152" t="s">
        <v>416</v>
      </c>
      <c r="B91" s="44">
        <f>_xlfn.IFNA(INDEX('R1 Anstey XCO'!$O$3:$O$143,MATCH(Men[[#This Row],[Rider]],'R1 Anstey XCO'!$E$3:$E$143,0)),"")</f>
        <v>400</v>
      </c>
      <c r="C91" s="44" t="str">
        <f>_xlfn.IFNA(INDEX('R2 Eagle XCO'!$P$3:$P$145,MATCH(Men[[#This Row],[Rider]],'R2 Eagle XCO'!$E$3:$E$145,0)),"")</f>
        <v/>
      </c>
      <c r="D91" s="86" t="str">
        <f>_xlfn.IFNA(INDEX('R3 Kinchina XCO'!$P$3:$P$145,MATCH(Men[[#This Row],[Rider]],'R3 Kinchina XCO'!$E$3:$E$145,0)),"")</f>
        <v/>
      </c>
      <c r="E91" s="86" t="str">
        <f>_xlfn.IFNA(INDEX('R4 Willowie XCO'!$P$3:$P$113,MATCH(Men[[#This Row],[Rider]],'R4 Willowie XCO'!$E$3:$E$113,0)),"")</f>
        <v/>
      </c>
      <c r="F91" s="44" t="str">
        <f>_xlfn.IFNA(INDEX('R5 Willowie XCO'!$P$3:$P$86,MATCH(Men[[#This Row],[Rider]],'R5 Willowie XCO'!$E$3:$E$86,0)),"")</f>
        <v/>
      </c>
      <c r="G91" s="45">
        <f t="shared" si="2"/>
        <v>400</v>
      </c>
      <c r="H91" s="46" cm="1">
        <f t="array" ref="H91">116-SUM(IF(G91&gt;$G$18:$G$166,1/COUNTIF($G$18:$G$166,$G$18:$G$166)))</f>
        <v>63.999999999999986</v>
      </c>
      <c r="I91" s="48"/>
      <c r="J91" s="47"/>
      <c r="K91" s="50"/>
      <c r="L91" s="50"/>
      <c r="M91" s="50"/>
      <c r="N91" s="50"/>
      <c r="O91" s="50"/>
      <c r="P91" s="50"/>
      <c r="Q91" s="50"/>
      <c r="R91" s="48"/>
      <c r="S91" s="48"/>
      <c r="T91" s="48"/>
      <c r="U91" s="48"/>
      <c r="V91" s="48"/>
      <c r="W91" s="48"/>
      <c r="X91" s="48"/>
      <c r="Y91" s="48"/>
      <c r="Z91" s="48"/>
      <c r="AA91" s="48"/>
    </row>
    <row r="92" spans="1:35" ht="16" x14ac:dyDescent="0.2">
      <c r="A92" s="152" t="s">
        <v>469</v>
      </c>
      <c r="B92" s="44" t="str">
        <f>_xlfn.IFNA(INDEX('R1 Anstey XCO'!$O$3:$O$143,MATCH(Men[[#This Row],[Rider]],'R1 Anstey XCO'!$E$3:$E$143,0)),"")</f>
        <v/>
      </c>
      <c r="C92" s="44">
        <f>_xlfn.IFNA(INDEX('R2 Eagle XCO'!$P$3:$P$145,MATCH(Men[[#This Row],[Rider]],'R2 Eagle XCO'!$E$3:$E$145,0)),"")</f>
        <v>400</v>
      </c>
      <c r="D92" s="86" t="str">
        <f>_xlfn.IFNA(INDEX('R3 Kinchina XCO'!$P$3:$P$145,MATCH(Men[[#This Row],[Rider]],'R3 Kinchina XCO'!$E$3:$E$145,0)),"")</f>
        <v/>
      </c>
      <c r="E92" s="86" t="str">
        <f>_xlfn.IFNA(INDEX('R4 Willowie XCO'!$P$3:$P$113,MATCH(Men[[#This Row],[Rider]],'R4 Willowie XCO'!$E$3:$E$113,0)),"")</f>
        <v/>
      </c>
      <c r="F92" s="44" t="str">
        <f>_xlfn.IFNA(INDEX('R5 Willowie XCO'!$P$3:$P$86,MATCH(Men[[#This Row],[Rider]],'R5 Willowie XCO'!$E$3:$E$86,0)),"")</f>
        <v/>
      </c>
      <c r="G92" s="45">
        <f t="shared" si="2"/>
        <v>400</v>
      </c>
      <c r="H92" s="46" cm="1">
        <f t="array" ref="H92">116-SUM(IF(G92&gt;$G$18:$G$166,1/COUNTIF($G$18:$G$166,$G$18:$G$166)))</f>
        <v>63.999999999999986</v>
      </c>
      <c r="I92" s="48"/>
      <c r="J92" s="47"/>
      <c r="K92" s="50"/>
      <c r="L92" s="50"/>
      <c r="M92" s="50"/>
      <c r="N92" s="50"/>
      <c r="O92" s="50"/>
      <c r="P92" s="50"/>
      <c r="Q92" s="50"/>
      <c r="R92" s="48"/>
      <c r="S92" s="48"/>
      <c r="T92" s="48"/>
      <c r="U92" s="48"/>
      <c r="V92" s="48"/>
      <c r="W92" s="48"/>
      <c r="X92" s="48"/>
      <c r="Y92" s="48"/>
      <c r="Z92" s="48"/>
      <c r="AA92" s="48"/>
    </row>
    <row r="93" spans="1:35" ht="16" x14ac:dyDescent="0.2">
      <c r="A93" s="152" t="s">
        <v>617</v>
      </c>
      <c r="B93" s="44" t="str">
        <f>_xlfn.IFNA(INDEX('R1 Anstey XCO'!$O$3:$O$143,MATCH(Men[[#This Row],[Rider]],'R1 Anstey XCO'!$E$3:$E$143,0)),"")</f>
        <v/>
      </c>
      <c r="C93" s="44" t="str">
        <f>_xlfn.IFNA(INDEX('R2 Eagle XCO'!$P$3:$P$145,MATCH(Men[[#This Row],[Rider]],'R2 Eagle XCO'!$E$3:$E$145,0)),"")</f>
        <v/>
      </c>
      <c r="D93" s="86">
        <f>_xlfn.IFNA(INDEX('R3 Kinchina XCO'!$P$3:$P$145,MATCH(Men[[#This Row],[Rider]],'R3 Kinchina XCO'!$E$3:$E$145,0)),"")</f>
        <v>390</v>
      </c>
      <c r="E93" s="86" t="str">
        <f>_xlfn.IFNA(INDEX('R4 Willowie XCO'!$P$3:$P$113,MATCH(Men[[#This Row],[Rider]],'R4 Willowie XCO'!$E$3:$E$113,0)),"")</f>
        <v/>
      </c>
      <c r="F93" s="44" t="str">
        <f>_xlfn.IFNA(INDEX('R5 Willowie XCO'!$P$3:$P$86,MATCH(Men[[#This Row],[Rider]],'R5 Willowie XCO'!$E$3:$E$86,0)),"")</f>
        <v/>
      </c>
      <c r="G93" s="45">
        <f t="shared" si="2"/>
        <v>390</v>
      </c>
      <c r="H93" s="46" cm="1">
        <f t="array" ref="H93">116-SUM(IF(G93&gt;$G$18:$G$166,1/COUNTIF($G$18:$G$166,$G$18:$G$166)))</f>
        <v>64.999999999999986</v>
      </c>
      <c r="I93" s="48"/>
      <c r="J93" s="47"/>
      <c r="K93" s="50"/>
      <c r="L93" s="50"/>
      <c r="M93" s="50"/>
      <c r="N93" s="50"/>
      <c r="O93" s="50"/>
      <c r="P93" s="50"/>
      <c r="Q93" s="50"/>
      <c r="R93" s="48"/>
      <c r="S93" s="48"/>
      <c r="T93" s="48"/>
      <c r="U93" s="48"/>
      <c r="V93" s="48"/>
      <c r="W93" s="48"/>
      <c r="X93" s="48"/>
      <c r="Y93" s="48"/>
      <c r="Z93" s="48"/>
      <c r="AA93" s="48"/>
    </row>
    <row r="94" spans="1:35" ht="16" x14ac:dyDescent="0.2">
      <c r="A94" s="152" t="s">
        <v>618</v>
      </c>
      <c r="B94" s="44" t="str">
        <f>_xlfn.IFNA(INDEX('R1 Anstey XCO'!$O$3:$O$143,MATCH(Men[[#This Row],[Rider]],'R1 Anstey XCO'!$E$3:$E$143,0)),"")</f>
        <v/>
      </c>
      <c r="C94" s="44" t="str">
        <f>_xlfn.IFNA(INDEX('R2 Eagle XCO'!$P$3:$P$145,MATCH(Men[[#This Row],[Rider]],'R2 Eagle XCO'!$E$3:$E$145,0)),"")</f>
        <v/>
      </c>
      <c r="D94" s="86">
        <f>_xlfn.IFNA(INDEX('R3 Kinchina XCO'!$P$3:$P$145,MATCH(Men[[#This Row],[Rider]],'R3 Kinchina XCO'!$E$3:$E$145,0)),"")</f>
        <v>380</v>
      </c>
      <c r="E94" s="86" t="str">
        <f>_xlfn.IFNA(INDEX('R4 Willowie XCO'!$P$3:$P$113,MATCH(Men[[#This Row],[Rider]],'R4 Willowie XCO'!$E$3:$E$113,0)),"")</f>
        <v/>
      </c>
      <c r="F94" s="44" t="str">
        <f>_xlfn.IFNA(INDEX('R5 Willowie XCO'!$P$3:$P$86,MATCH(Men[[#This Row],[Rider]],'R5 Willowie XCO'!$E$3:$E$86,0)),"")</f>
        <v/>
      </c>
      <c r="G94" s="45">
        <f t="shared" si="2"/>
        <v>380</v>
      </c>
      <c r="H94" s="46" cm="1">
        <f t="array" ref="H94">116-SUM(IF(G94&gt;$G$18:$G$166,1/COUNTIF($G$18:$G$166,$G$18:$G$166)))</f>
        <v>65.999999999999986</v>
      </c>
      <c r="I94" s="48"/>
      <c r="J94" s="47"/>
      <c r="K94" s="50"/>
      <c r="L94" s="50"/>
      <c r="M94" s="50"/>
      <c r="N94" s="50"/>
      <c r="O94" s="50"/>
      <c r="P94" s="50"/>
      <c r="Q94" s="50"/>
      <c r="R94" s="48"/>
      <c r="S94" s="48"/>
      <c r="T94" s="48"/>
      <c r="U94" s="48"/>
      <c r="V94" s="48"/>
      <c r="W94" s="48"/>
      <c r="X94" s="48"/>
      <c r="Y94" s="48"/>
      <c r="Z94" s="48"/>
      <c r="AA94" s="48"/>
    </row>
    <row r="95" spans="1:35" ht="16" x14ac:dyDescent="0.2">
      <c r="A95" s="152" t="s">
        <v>483</v>
      </c>
      <c r="B95" s="44" t="str">
        <f>_xlfn.IFNA(INDEX('R1 Anstey XCO'!$O$3:$O$143,MATCH(Men[[#This Row],[Rider]],'R1 Anstey XCO'!$E$3:$E$143,0)),"")</f>
        <v/>
      </c>
      <c r="C95" s="44">
        <f>_xlfn.IFNA(INDEX('R2 Eagle XCO'!$P$3:$P$145,MATCH(Men[[#This Row],[Rider]],'R2 Eagle XCO'!$E$3:$E$145,0)),"")</f>
        <v>189</v>
      </c>
      <c r="D95" s="86">
        <f>_xlfn.IFNA(INDEX('R3 Kinchina XCO'!$P$3:$P$145,MATCH(Men[[#This Row],[Rider]],'R3 Kinchina XCO'!$E$3:$E$145,0)),"")</f>
        <v>189</v>
      </c>
      <c r="E95" s="86" t="str">
        <f>_xlfn.IFNA(INDEX('R4 Willowie XCO'!$P$3:$P$113,MATCH(Men[[#This Row],[Rider]],'R4 Willowie XCO'!$E$3:$E$113,0)),"")</f>
        <v/>
      </c>
      <c r="F95" s="44" t="str">
        <f>_xlfn.IFNA(INDEX('R5 Willowie XCO'!$P$3:$P$86,MATCH(Men[[#This Row],[Rider]],'R5 Willowie XCO'!$E$3:$E$86,0)),"")</f>
        <v/>
      </c>
      <c r="G95" s="45">
        <f t="shared" si="2"/>
        <v>378</v>
      </c>
      <c r="H95" s="46" cm="1">
        <f t="array" ref="H95">116-SUM(IF(G95&gt;$G$18:$G$166,1/COUNTIF($G$18:$G$166,$G$18:$G$166)))</f>
        <v>66.999999999999986</v>
      </c>
      <c r="I95" s="48"/>
      <c r="J95" s="47"/>
      <c r="K95" s="50"/>
      <c r="L95" s="50"/>
      <c r="M95" s="50"/>
      <c r="N95" s="50"/>
      <c r="O95" s="50"/>
      <c r="P95" s="50"/>
      <c r="Q95" s="50"/>
      <c r="R95" s="48"/>
      <c r="S95" s="48"/>
      <c r="T95" s="48"/>
      <c r="U95" s="48"/>
      <c r="V95" s="48"/>
      <c r="W95" s="48"/>
      <c r="X95" s="48"/>
      <c r="Y95" s="48"/>
      <c r="Z95" s="48"/>
      <c r="AA95" s="48"/>
    </row>
    <row r="96" spans="1:35" ht="16" x14ac:dyDescent="0.2">
      <c r="A96" s="152" t="s">
        <v>57</v>
      </c>
      <c r="B96" s="44">
        <f>_xlfn.IFNA(INDEX('R1 Anstey XCO'!$O$3:$O$143,MATCH(Men[[#This Row],[Rider]],'R1 Anstey XCO'!$E$3:$E$143,0)),"")</f>
        <v>161</v>
      </c>
      <c r="C96" s="44" t="str">
        <f>_xlfn.IFNA(INDEX('R2 Eagle XCO'!$P$3:$P$145,MATCH(Men[[#This Row],[Rider]],'R2 Eagle XCO'!$E$3:$E$145,0)),"")</f>
        <v/>
      </c>
      <c r="D96" s="86" t="str">
        <f>_xlfn.IFNA(INDEX('R3 Kinchina XCO'!$P$3:$P$145,MATCH(Men[[#This Row],[Rider]],'R3 Kinchina XCO'!$E$3:$E$145,0)),"")</f>
        <v/>
      </c>
      <c r="E96" s="86">
        <f>_xlfn.IFNA(INDEX('R4 Willowie XCO'!$P$3:$P$113,MATCH(Men[[#This Row],[Rider]],'R4 Willowie XCO'!$E$3:$E$113,0)),"")</f>
        <v>210</v>
      </c>
      <c r="F96" s="44" t="str">
        <f>_xlfn.IFNA(INDEX('R5 Willowie XCO'!$P$3:$P$86,MATCH(Men[[#This Row],[Rider]],'R5 Willowie XCO'!$E$3:$E$86,0)),"")</f>
        <v/>
      </c>
      <c r="G96" s="45">
        <f t="shared" si="2"/>
        <v>371</v>
      </c>
      <c r="H96" s="46" cm="1">
        <f t="array" ref="H96">116-SUM(IF(G96&gt;$G$18:$G$166,1/COUNTIF($G$18:$G$166,$G$18:$G$166)))</f>
        <v>67.999999999999986</v>
      </c>
      <c r="I96" s="48"/>
      <c r="J96" s="47"/>
      <c r="K96" s="50"/>
      <c r="L96" s="50"/>
      <c r="M96" s="50"/>
      <c r="N96" s="50"/>
      <c r="O96" s="50"/>
      <c r="P96" s="50"/>
      <c r="Q96" s="50"/>
      <c r="R96" s="48"/>
      <c r="S96" s="48"/>
      <c r="T96" s="48"/>
      <c r="U96" s="48"/>
      <c r="V96" s="48"/>
      <c r="W96" s="48"/>
      <c r="X96" s="48"/>
      <c r="Y96" s="48"/>
      <c r="Z96" s="48"/>
      <c r="AA96" s="48"/>
    </row>
    <row r="97" spans="1:27" ht="16" x14ac:dyDescent="0.2">
      <c r="A97" s="152" t="s">
        <v>57</v>
      </c>
      <c r="B97" s="44">
        <f>_xlfn.IFNA(INDEX('R1 Anstey XCO'!$O$3:$O$143,MATCH(Men[[#This Row],[Rider]],'R1 Anstey XCO'!$E$3:$E$143,0)),"")</f>
        <v>161</v>
      </c>
      <c r="C97" s="44" t="str">
        <f>_xlfn.IFNA(INDEX('R2 Eagle XCO'!$P$3:$P$145,MATCH(Men[[#This Row],[Rider]],'R2 Eagle XCO'!$E$3:$E$145,0)),"")</f>
        <v/>
      </c>
      <c r="D97" s="86" t="str">
        <f>_xlfn.IFNA(INDEX('R3 Kinchina XCO'!$P$3:$P$145,MATCH(Men[[#This Row],[Rider]],'R3 Kinchina XCO'!$E$3:$E$145,0)),"")</f>
        <v/>
      </c>
      <c r="E97" s="86">
        <f>_xlfn.IFNA(INDEX('R4 Willowie XCO'!$P$3:$P$113,MATCH(Men[[#This Row],[Rider]],'R4 Willowie XCO'!$E$3:$E$113,0)),"")</f>
        <v>210</v>
      </c>
      <c r="F97" s="44" t="str">
        <f>_xlfn.IFNA(INDEX('R5 Willowie XCO'!$P$3:$P$86,MATCH(Men[[#This Row],[Rider]],'R5 Willowie XCO'!$E$3:$E$86,0)),"")</f>
        <v/>
      </c>
      <c r="G97" s="45">
        <f t="shared" si="2"/>
        <v>371</v>
      </c>
      <c r="H97" s="46" cm="1">
        <f t="array" ref="H97">116-SUM(IF(G97&gt;$G$18:$G$166,1/COUNTIF($G$18:$G$166,$G$18:$G$166)))</f>
        <v>67.999999999999986</v>
      </c>
      <c r="I97" s="48"/>
      <c r="J97" s="47"/>
      <c r="K97" s="50"/>
      <c r="L97" s="50"/>
      <c r="M97" s="50"/>
      <c r="N97" s="50"/>
      <c r="O97" s="50"/>
      <c r="P97" s="50"/>
      <c r="Q97" s="50"/>
      <c r="R97" s="48"/>
      <c r="S97" s="48"/>
      <c r="T97" s="48"/>
      <c r="U97" s="48"/>
      <c r="V97" s="48"/>
      <c r="W97" s="48"/>
      <c r="X97" s="48"/>
      <c r="Y97" s="48"/>
      <c r="Z97" s="48"/>
      <c r="AA97" s="48"/>
    </row>
    <row r="98" spans="1:27" ht="16" x14ac:dyDescent="0.2">
      <c r="A98" s="152" t="s">
        <v>231</v>
      </c>
      <c r="B98" s="44">
        <f>_xlfn.IFNA(INDEX('R1 Anstey XCO'!$O$3:$O$143,MATCH(Men[[#This Row],[Rider]],'R1 Anstey XCO'!$E$3:$E$143,0)),"")</f>
        <v>157.5</v>
      </c>
      <c r="C98" s="44" t="str">
        <f>_xlfn.IFNA(INDEX('R2 Eagle XCO'!$P$3:$P$145,MATCH(Men[[#This Row],[Rider]],'R2 Eagle XCO'!$E$3:$E$145,0)),"")</f>
        <v/>
      </c>
      <c r="D98" s="86" t="str">
        <f>_xlfn.IFNA(INDEX('R3 Kinchina XCO'!$P$3:$P$145,MATCH(Men[[#This Row],[Rider]],'R3 Kinchina XCO'!$E$3:$E$145,0)),"")</f>
        <v/>
      </c>
      <c r="E98" s="86">
        <f>_xlfn.IFNA(INDEX('R4 Willowie XCO'!$P$3:$P$113,MATCH(Men[[#This Row],[Rider]],'R4 Willowie XCO'!$E$3:$E$113,0)),"")</f>
        <v>203</v>
      </c>
      <c r="F98" s="44" t="str">
        <f>_xlfn.IFNA(INDEX('R5 Willowie XCO'!$P$3:$P$86,MATCH(Men[[#This Row],[Rider]],'R5 Willowie XCO'!$E$3:$E$86,0)),"")</f>
        <v/>
      </c>
      <c r="G98" s="45">
        <f t="shared" si="2"/>
        <v>360.5</v>
      </c>
      <c r="H98" s="46" cm="1">
        <f t="array" ref="H98">116-SUM(IF(G98&gt;$G$18:$G$166,1/COUNTIF($G$18:$G$166,$G$18:$G$166)))</f>
        <v>69</v>
      </c>
      <c r="I98" s="48"/>
      <c r="J98" s="47"/>
      <c r="K98" s="50"/>
      <c r="L98" s="50"/>
      <c r="M98" s="50"/>
      <c r="N98" s="50"/>
      <c r="O98" s="50"/>
      <c r="P98" s="50"/>
      <c r="Q98" s="50"/>
      <c r="R98" s="48"/>
      <c r="S98" s="48"/>
      <c r="T98" s="48"/>
      <c r="U98" s="48"/>
      <c r="V98" s="48"/>
      <c r="W98" s="48"/>
      <c r="X98" s="48"/>
      <c r="Y98" s="48"/>
      <c r="Z98" s="48"/>
      <c r="AA98" s="48"/>
    </row>
    <row r="99" spans="1:27" ht="16" x14ac:dyDescent="0.2">
      <c r="A99" s="152" t="s">
        <v>76</v>
      </c>
      <c r="B99" s="44">
        <f>_xlfn.IFNA(INDEX('R1 Anstey XCO'!$O$3:$O$143,MATCH(Men[[#This Row],[Rider]],'R1 Anstey XCO'!$E$3:$E$143,0)),"")</f>
        <v>360</v>
      </c>
      <c r="C99" s="44" t="str">
        <f>_xlfn.IFNA(INDEX('R2 Eagle XCO'!$P$3:$P$145,MATCH(Men[[#This Row],[Rider]],'R2 Eagle XCO'!$E$3:$E$145,0)),"")</f>
        <v/>
      </c>
      <c r="D99" s="86" t="str">
        <f>_xlfn.IFNA(INDEX('R3 Kinchina XCO'!$P$3:$P$145,MATCH(Men[[#This Row],[Rider]],'R3 Kinchina XCO'!$E$3:$E$145,0)),"")</f>
        <v/>
      </c>
      <c r="E99" s="86" t="str">
        <f>_xlfn.IFNA(INDEX('R4 Willowie XCO'!$P$3:$P$113,MATCH(Men[[#This Row],[Rider]],'R4 Willowie XCO'!$E$3:$E$113,0)),"")</f>
        <v/>
      </c>
      <c r="F99" s="44" t="str">
        <f>_xlfn.IFNA(INDEX('R5 Willowie XCO'!$P$3:$P$86,MATCH(Men[[#This Row],[Rider]],'R5 Willowie XCO'!$E$3:$E$86,0)),"")</f>
        <v/>
      </c>
      <c r="G99" s="45">
        <f t="shared" si="2"/>
        <v>360</v>
      </c>
      <c r="H99" s="46" cm="1">
        <f t="array" ref="H99">116-SUM(IF(G99&gt;$G$18:$G$166,1/COUNTIF($G$18:$G$166,$G$18:$G$166)))</f>
        <v>70</v>
      </c>
      <c r="I99" s="48"/>
      <c r="J99" s="47"/>
      <c r="K99" s="50"/>
      <c r="L99" s="50"/>
      <c r="M99" s="50"/>
      <c r="N99" s="50"/>
      <c r="O99" s="50"/>
      <c r="P99" s="50"/>
      <c r="Q99" s="50"/>
      <c r="R99" s="48"/>
      <c r="S99" s="48"/>
      <c r="T99" s="48"/>
      <c r="U99" s="48"/>
      <c r="V99" s="48"/>
      <c r="W99" s="48"/>
      <c r="X99" s="48"/>
      <c r="Y99" s="48"/>
      <c r="Z99" s="48"/>
      <c r="AA99" s="48"/>
    </row>
    <row r="100" spans="1:27" ht="16" x14ac:dyDescent="0.2">
      <c r="A100" s="152" t="s">
        <v>41</v>
      </c>
      <c r="B100" s="44">
        <f>_xlfn.IFNA(INDEX('R1 Anstey XCO'!$O$3:$O$143,MATCH(Men[[#This Row],[Rider]],'R1 Anstey XCO'!$E$3:$E$143,0)),"")</f>
        <v>360</v>
      </c>
      <c r="C100" s="44" t="str">
        <f>_xlfn.IFNA(INDEX('R2 Eagle XCO'!$P$3:$P$145,MATCH(Men[[#This Row],[Rider]],'R2 Eagle XCO'!$E$3:$E$145,0)),"")</f>
        <v/>
      </c>
      <c r="D100" s="86" t="str">
        <f>_xlfn.IFNA(INDEX('R3 Kinchina XCO'!$P$3:$P$145,MATCH(Men[[#This Row],[Rider]],'R3 Kinchina XCO'!$E$3:$E$145,0)),"")</f>
        <v/>
      </c>
      <c r="E100" s="86" t="str">
        <f>_xlfn.IFNA(INDEX('R4 Willowie XCO'!$P$3:$P$113,MATCH(Men[[#This Row],[Rider]],'R4 Willowie XCO'!$E$3:$E$113,0)),"")</f>
        <v/>
      </c>
      <c r="F100" s="44" t="str">
        <f>_xlfn.IFNA(INDEX('R5 Willowie XCO'!$P$3:$P$86,MATCH(Men[[#This Row],[Rider]],'R5 Willowie XCO'!$E$3:$E$86,0)),"")</f>
        <v/>
      </c>
      <c r="G100" s="45">
        <f t="shared" si="2"/>
        <v>360</v>
      </c>
      <c r="H100" s="46" cm="1">
        <f t="array" ref="H100">116-SUM(IF(G100&gt;$G$18:$G$166,1/COUNTIF($G$18:$G$166,$G$18:$G$166)))</f>
        <v>70</v>
      </c>
      <c r="I100" s="48"/>
      <c r="J100" s="47"/>
      <c r="K100" s="50"/>
      <c r="L100" s="50"/>
      <c r="M100" s="50"/>
      <c r="N100" s="50"/>
      <c r="O100" s="50"/>
      <c r="P100" s="50"/>
      <c r="Q100" s="50"/>
      <c r="R100" s="48"/>
      <c r="S100" s="48"/>
      <c r="T100" s="48"/>
      <c r="U100" s="48"/>
      <c r="V100" s="48"/>
      <c r="W100" s="48"/>
      <c r="X100" s="48"/>
      <c r="Y100" s="48"/>
      <c r="Z100" s="48"/>
      <c r="AA100" s="48"/>
    </row>
    <row r="101" spans="1:27" ht="16" x14ac:dyDescent="0.2">
      <c r="A101" s="152" t="s">
        <v>107</v>
      </c>
      <c r="B101" s="44">
        <f>_xlfn.IFNA(INDEX('R1 Anstey XCO'!$O$3:$O$143,MATCH(Men[[#This Row],[Rider]],'R1 Anstey XCO'!$E$3:$E$143,0)),"")</f>
        <v>350</v>
      </c>
      <c r="C101" s="44" t="str">
        <f>_xlfn.IFNA(INDEX('R2 Eagle XCO'!$P$3:$P$145,MATCH(Men[[#This Row],[Rider]],'R2 Eagle XCO'!$E$3:$E$145,0)),"")</f>
        <v/>
      </c>
      <c r="D101" s="86" t="str">
        <f>_xlfn.IFNA(INDEX('R3 Kinchina XCO'!$P$3:$P$145,MATCH(Men[[#This Row],[Rider]],'R3 Kinchina XCO'!$E$3:$E$145,0)),"")</f>
        <v/>
      </c>
      <c r="E101" s="86" t="str">
        <f>_xlfn.IFNA(INDEX('R4 Willowie XCO'!$P$3:$P$113,MATCH(Men[[#This Row],[Rider]],'R4 Willowie XCO'!$E$3:$E$113,0)),"")</f>
        <v/>
      </c>
      <c r="F101" s="44" t="str">
        <f>_xlfn.IFNA(INDEX('R5 Willowie XCO'!$P$3:$P$86,MATCH(Men[[#This Row],[Rider]],'R5 Willowie XCO'!$E$3:$E$86,0)),"")</f>
        <v/>
      </c>
      <c r="G101" s="45">
        <f t="shared" si="2"/>
        <v>350</v>
      </c>
      <c r="H101" s="46" cm="1">
        <f t="array" ref="H101">116-SUM(IF(G101&gt;$G$18:$G$166,1/COUNTIF($G$18:$G$166,$G$18:$G$166)))</f>
        <v>71</v>
      </c>
      <c r="I101" s="48"/>
      <c r="J101" s="47"/>
      <c r="K101" s="50"/>
      <c r="L101" s="50"/>
      <c r="M101" s="50"/>
      <c r="N101" s="50"/>
      <c r="O101" s="50"/>
      <c r="P101" s="50"/>
      <c r="Q101" s="50"/>
      <c r="R101" s="48"/>
      <c r="S101" s="48"/>
      <c r="T101" s="48"/>
      <c r="U101" s="48"/>
      <c r="V101" s="48"/>
      <c r="W101" s="48"/>
      <c r="X101" s="48"/>
      <c r="Y101" s="48"/>
      <c r="Z101" s="48"/>
      <c r="AA101" s="48"/>
    </row>
    <row r="102" spans="1:27" ht="16" x14ac:dyDescent="0.2">
      <c r="A102" s="152" t="s">
        <v>620</v>
      </c>
      <c r="B102" s="44" t="str">
        <f>_xlfn.IFNA(INDEX('R1 Anstey XCO'!$O$3:$O$143,MATCH(Men[[#This Row],[Rider]],'R1 Anstey XCO'!$E$3:$E$143,0)),"")</f>
        <v/>
      </c>
      <c r="C102" s="44" t="str">
        <f>_xlfn.IFNA(INDEX('R2 Eagle XCO'!$P$3:$P$145,MATCH(Men[[#This Row],[Rider]],'R2 Eagle XCO'!$E$3:$E$145,0)),"")</f>
        <v/>
      </c>
      <c r="D102" s="86">
        <f>_xlfn.IFNA(INDEX('R3 Kinchina XCO'!$P$3:$P$145,MATCH(Men[[#This Row],[Rider]],'R3 Kinchina XCO'!$E$3:$E$145,0)),"")</f>
        <v>340</v>
      </c>
      <c r="E102" s="86" t="str">
        <f>_xlfn.IFNA(INDEX('R4 Willowie XCO'!$P$3:$P$113,MATCH(Men[[#This Row],[Rider]],'R4 Willowie XCO'!$E$3:$E$113,0)),"")</f>
        <v/>
      </c>
      <c r="F102" s="44" t="str">
        <f>_xlfn.IFNA(INDEX('R5 Willowie XCO'!$P$3:$P$86,MATCH(Men[[#This Row],[Rider]],'R5 Willowie XCO'!$E$3:$E$86,0)),"")</f>
        <v/>
      </c>
      <c r="G102" s="45">
        <f t="shared" si="2"/>
        <v>340</v>
      </c>
      <c r="H102" s="46" cm="1">
        <f t="array" ref="H102">116-SUM(IF(G102&gt;$G$18:$G$166,1/COUNTIF($G$18:$G$166,$G$18:$G$166)))</f>
        <v>72</v>
      </c>
      <c r="I102" s="48"/>
      <c r="J102" s="47"/>
      <c r="K102" s="50"/>
      <c r="L102" s="50"/>
      <c r="M102" s="50"/>
      <c r="N102" s="50"/>
      <c r="O102" s="50"/>
      <c r="P102" s="50"/>
      <c r="Q102" s="50"/>
      <c r="R102" s="48"/>
      <c r="S102" s="48"/>
      <c r="T102" s="48"/>
      <c r="U102" s="48"/>
      <c r="V102" s="48"/>
      <c r="W102" s="48"/>
      <c r="X102" s="48"/>
      <c r="Y102" s="48"/>
      <c r="Z102" s="48"/>
      <c r="AA102" s="48"/>
    </row>
    <row r="103" spans="1:27" ht="16" x14ac:dyDescent="0.2">
      <c r="A103" s="152" t="s">
        <v>471</v>
      </c>
      <c r="B103" s="44" t="str">
        <f>_xlfn.IFNA(INDEX('R1 Anstey XCO'!$O$3:$O$143,MATCH(Men[[#This Row],[Rider]],'R1 Anstey XCO'!$E$3:$E$143,0)),"")</f>
        <v/>
      </c>
      <c r="C103" s="44">
        <f>_xlfn.IFNA(INDEX('R2 Eagle XCO'!$P$3:$P$145,MATCH(Men[[#This Row],[Rider]],'R2 Eagle XCO'!$E$3:$E$145,0)),"")</f>
        <v>320</v>
      </c>
      <c r="D103" s="86" t="str">
        <f>_xlfn.IFNA(INDEX('R3 Kinchina XCO'!$P$3:$P$145,MATCH(Men[[#This Row],[Rider]],'R3 Kinchina XCO'!$E$3:$E$145,0)),"")</f>
        <v/>
      </c>
      <c r="E103" s="86" t="str">
        <f>_xlfn.IFNA(INDEX('R4 Willowie XCO'!$P$3:$P$113,MATCH(Men[[#This Row],[Rider]],'R4 Willowie XCO'!$E$3:$E$113,0)),"")</f>
        <v/>
      </c>
      <c r="F103" s="44" t="str">
        <f>_xlfn.IFNA(INDEX('R5 Willowie XCO'!$P$3:$P$86,MATCH(Men[[#This Row],[Rider]],'R5 Willowie XCO'!$E$3:$E$86,0)),"")</f>
        <v/>
      </c>
      <c r="G103" s="45">
        <f t="shared" si="2"/>
        <v>320</v>
      </c>
      <c r="H103" s="46" cm="1">
        <f t="array" ref="H103">116-SUM(IF(G103&gt;$G$18:$G$166,1/COUNTIF($G$18:$G$166,$G$18:$G$166)))</f>
        <v>73</v>
      </c>
      <c r="I103" s="48"/>
      <c r="J103" s="47"/>
      <c r="K103" s="50"/>
      <c r="L103" s="50"/>
      <c r="M103" s="50"/>
      <c r="N103" s="50"/>
      <c r="O103" s="50"/>
      <c r="P103" s="50"/>
      <c r="Q103" s="50"/>
      <c r="R103" s="48"/>
      <c r="S103" s="48"/>
      <c r="T103" s="48"/>
      <c r="U103" s="48"/>
      <c r="V103" s="48"/>
      <c r="W103" s="48"/>
      <c r="X103" s="48"/>
      <c r="Y103" s="48"/>
      <c r="Z103" s="48"/>
      <c r="AA103" s="48"/>
    </row>
    <row r="104" spans="1:27" ht="16" x14ac:dyDescent="0.2">
      <c r="A104" s="152" t="s">
        <v>435</v>
      </c>
      <c r="B104" s="44">
        <f>_xlfn.IFNA(INDEX('R1 Anstey XCO'!$O$3:$O$143,MATCH(Men[[#This Row],[Rider]],'R1 Anstey XCO'!$E$3:$E$143,0)),"")</f>
        <v>315</v>
      </c>
      <c r="C104" s="44" t="str">
        <f>_xlfn.IFNA(INDEX('R2 Eagle XCO'!$P$3:$P$145,MATCH(Men[[#This Row],[Rider]],'R2 Eagle XCO'!$E$3:$E$145,0)),"")</f>
        <v/>
      </c>
      <c r="D104" s="86" t="str">
        <f>_xlfn.IFNA(INDEX('R3 Kinchina XCO'!$P$3:$P$145,MATCH(Men[[#This Row],[Rider]],'R3 Kinchina XCO'!$E$3:$E$145,0)),"")</f>
        <v/>
      </c>
      <c r="E104" s="86" t="str">
        <f>_xlfn.IFNA(INDEX('R4 Willowie XCO'!$P$3:$P$113,MATCH(Men[[#This Row],[Rider]],'R4 Willowie XCO'!$E$3:$E$113,0)),"")</f>
        <v/>
      </c>
      <c r="F104" s="44" t="str">
        <f>_xlfn.IFNA(INDEX('R5 Willowie XCO'!$P$3:$P$86,MATCH(Men[[#This Row],[Rider]],'R5 Willowie XCO'!$E$3:$E$86,0)),"")</f>
        <v/>
      </c>
      <c r="G104" s="45">
        <f t="shared" si="2"/>
        <v>315</v>
      </c>
      <c r="H104" s="46" cm="1">
        <f t="array" ref="H104">116-SUM(IF(G104&gt;$G$18:$G$166,1/COUNTIF($G$18:$G$166,$G$18:$G$166)))</f>
        <v>74</v>
      </c>
      <c r="I104" s="48"/>
      <c r="J104" s="47"/>
      <c r="K104" s="50"/>
      <c r="L104" s="50"/>
      <c r="M104" s="50"/>
      <c r="N104" s="50"/>
      <c r="O104" s="50"/>
      <c r="P104" s="50"/>
      <c r="Q104" s="50"/>
      <c r="R104" s="48"/>
      <c r="S104" s="48"/>
      <c r="T104" s="48"/>
      <c r="U104" s="48"/>
      <c r="V104" s="48"/>
      <c r="W104" s="48"/>
      <c r="X104" s="48"/>
      <c r="Y104" s="48"/>
      <c r="Z104" s="48"/>
      <c r="AA104" s="48"/>
    </row>
    <row r="105" spans="1:27" ht="16" x14ac:dyDescent="0.2">
      <c r="A105" s="152" t="s">
        <v>477</v>
      </c>
      <c r="B105" s="44" t="str">
        <f>_xlfn.IFNA(INDEX('R1 Anstey XCO'!$O$3:$O$143,MATCH(Men[[#This Row],[Rider]],'R1 Anstey XCO'!$E$3:$E$143,0)),"")</f>
        <v/>
      </c>
      <c r="C105" s="44">
        <f>_xlfn.IFNA(INDEX('R2 Eagle XCO'!$P$3:$P$145,MATCH(Men[[#This Row],[Rider]],'R2 Eagle XCO'!$E$3:$E$145,0)),"")</f>
        <v>315</v>
      </c>
      <c r="D105" s="86" t="str">
        <f>_xlfn.IFNA(INDEX('R3 Kinchina XCO'!$P$3:$P$145,MATCH(Men[[#This Row],[Rider]],'R3 Kinchina XCO'!$E$3:$E$145,0)),"")</f>
        <v/>
      </c>
      <c r="E105" s="86" t="str">
        <f>_xlfn.IFNA(INDEX('R4 Willowie XCO'!$P$3:$P$113,MATCH(Men[[#This Row],[Rider]],'R4 Willowie XCO'!$E$3:$E$113,0)),"")</f>
        <v/>
      </c>
      <c r="F105" s="44" t="str">
        <f>_xlfn.IFNA(INDEX('R5 Willowie XCO'!$P$3:$P$86,MATCH(Men[[#This Row],[Rider]],'R5 Willowie XCO'!$E$3:$E$86,0)),"")</f>
        <v/>
      </c>
      <c r="G105" s="45">
        <f t="shared" si="2"/>
        <v>315</v>
      </c>
      <c r="H105" s="46" cm="1">
        <f t="array" ref="H105">116-SUM(IF(G105&gt;$G$18:$G$166,1/COUNTIF($G$18:$G$166,$G$18:$G$166)))</f>
        <v>74</v>
      </c>
      <c r="I105" s="48"/>
      <c r="J105" s="47"/>
      <c r="K105" s="50"/>
      <c r="L105" s="50"/>
      <c r="M105" s="50"/>
      <c r="N105" s="50"/>
      <c r="O105" s="50"/>
      <c r="P105" s="50"/>
      <c r="Q105" s="50"/>
      <c r="R105" s="48"/>
      <c r="S105" s="48"/>
      <c r="T105" s="48"/>
      <c r="U105" s="48"/>
      <c r="V105" s="48"/>
      <c r="W105" s="48"/>
      <c r="X105" s="48"/>
      <c r="Y105" s="48"/>
      <c r="Z105" s="48"/>
      <c r="AA105" s="48"/>
    </row>
    <row r="106" spans="1:27" ht="16" x14ac:dyDescent="0.2">
      <c r="A106" s="152" t="s">
        <v>233</v>
      </c>
      <c r="B106" s="44">
        <f>_xlfn.IFNA(INDEX('R1 Anstey XCO'!$O$3:$O$143,MATCH(Men[[#This Row],[Rider]],'R1 Anstey XCO'!$E$3:$E$143,0)),"")</f>
        <v>147</v>
      </c>
      <c r="C106" s="44">
        <f>_xlfn.IFNA(INDEX('R2 Eagle XCO'!$P$3:$P$145,MATCH(Men[[#This Row],[Rider]],'R2 Eagle XCO'!$E$3:$E$145,0)),"")</f>
        <v>168</v>
      </c>
      <c r="D106" s="86" t="str">
        <f>_xlfn.IFNA(INDEX('R3 Kinchina XCO'!$P$3:$P$145,MATCH(Men[[#This Row],[Rider]],'R3 Kinchina XCO'!$E$3:$E$145,0)),"")</f>
        <v/>
      </c>
      <c r="E106" s="86" t="str">
        <f>_xlfn.IFNA(INDEX('R4 Willowie XCO'!$P$3:$P$113,MATCH(Men[[#This Row],[Rider]],'R4 Willowie XCO'!$E$3:$E$113,0)),"")</f>
        <v/>
      </c>
      <c r="F106" s="44" t="str">
        <f>_xlfn.IFNA(INDEX('R5 Willowie XCO'!$P$3:$P$86,MATCH(Men[[#This Row],[Rider]],'R5 Willowie XCO'!$E$3:$E$86,0)),"")</f>
        <v/>
      </c>
      <c r="G106" s="45">
        <f t="shared" si="2"/>
        <v>315</v>
      </c>
      <c r="H106" s="46" cm="1">
        <f t="array" ref="H106">116-SUM(IF(G106&gt;$G$18:$G$166,1/COUNTIF($G$18:$G$166,$G$18:$G$166)))</f>
        <v>74</v>
      </c>
      <c r="I106" s="48"/>
      <c r="J106" s="47"/>
      <c r="K106" s="50"/>
      <c r="L106" s="50"/>
      <c r="M106" s="50"/>
      <c r="N106" s="50"/>
      <c r="O106" s="50"/>
      <c r="P106" s="50"/>
      <c r="Q106" s="50"/>
      <c r="R106" s="48"/>
      <c r="S106" s="48"/>
      <c r="T106" s="48"/>
      <c r="U106" s="48"/>
      <c r="V106" s="48"/>
      <c r="W106" s="48"/>
      <c r="X106" s="48"/>
      <c r="Y106" s="48"/>
      <c r="Z106" s="48"/>
      <c r="AA106" s="48"/>
    </row>
    <row r="107" spans="1:27" ht="16" x14ac:dyDescent="0.2">
      <c r="A107" s="152" t="s">
        <v>473</v>
      </c>
      <c r="B107" s="44" t="str">
        <f>_xlfn.IFNA(INDEX('R1 Anstey XCO'!$O$3:$O$143,MATCH(Men[[#This Row],[Rider]],'R1 Anstey XCO'!$E$3:$E$143,0)),"")</f>
        <v/>
      </c>
      <c r="C107" s="44">
        <f>_xlfn.IFNA(INDEX('R2 Eagle XCO'!$P$3:$P$145,MATCH(Men[[#This Row],[Rider]],'R2 Eagle XCO'!$E$3:$E$145,0)),"")</f>
        <v>312</v>
      </c>
      <c r="D107" s="86" t="str">
        <f>_xlfn.IFNA(INDEX('R3 Kinchina XCO'!$P$3:$P$145,MATCH(Men[[#This Row],[Rider]],'R3 Kinchina XCO'!$E$3:$E$145,0)),"")</f>
        <v/>
      </c>
      <c r="E107" s="86" t="str">
        <f>_xlfn.IFNA(INDEX('R4 Willowie XCO'!$P$3:$P$113,MATCH(Men[[#This Row],[Rider]],'R4 Willowie XCO'!$E$3:$E$113,0)),"")</f>
        <v/>
      </c>
      <c r="F107" s="44" t="str">
        <f>_xlfn.IFNA(INDEX('R5 Willowie XCO'!$P$3:$P$86,MATCH(Men[[#This Row],[Rider]],'R5 Willowie XCO'!$E$3:$E$86,0)),"")</f>
        <v/>
      </c>
      <c r="G107" s="45">
        <f t="shared" si="2"/>
        <v>312</v>
      </c>
      <c r="H107" s="46" cm="1">
        <f t="array" ref="H107">116-SUM(IF(G107&gt;$G$18:$G$166,1/COUNTIF($G$18:$G$166,$G$18:$G$166)))</f>
        <v>75</v>
      </c>
      <c r="I107" s="48"/>
      <c r="J107" s="47"/>
      <c r="K107" s="50"/>
      <c r="L107" s="50"/>
      <c r="M107" s="50"/>
      <c r="N107" s="50"/>
      <c r="O107" s="50"/>
      <c r="P107" s="50"/>
      <c r="Q107" s="50"/>
      <c r="R107" s="48"/>
      <c r="S107" s="48"/>
      <c r="T107" s="48"/>
      <c r="U107" s="48"/>
      <c r="V107" s="48"/>
      <c r="W107" s="48"/>
      <c r="X107" s="48"/>
      <c r="Y107" s="48"/>
      <c r="Z107" s="48"/>
      <c r="AA107" s="48"/>
    </row>
    <row r="108" spans="1:27" ht="16" x14ac:dyDescent="0.2">
      <c r="A108" s="152" t="s">
        <v>621</v>
      </c>
      <c r="B108" s="44" t="str">
        <f>_xlfn.IFNA(INDEX('R1 Anstey XCO'!$O$3:$O$143,MATCH(Men[[#This Row],[Rider]],'R1 Anstey XCO'!$E$3:$E$143,0)),"")</f>
        <v/>
      </c>
      <c r="C108" s="44" t="str">
        <f>_xlfn.IFNA(INDEX('R2 Eagle XCO'!$P$3:$P$145,MATCH(Men[[#This Row],[Rider]],'R2 Eagle XCO'!$E$3:$E$145,0)),"")</f>
        <v/>
      </c>
      <c r="D108" s="86">
        <f>_xlfn.IFNA(INDEX('R3 Kinchina XCO'!$P$3:$P$145,MATCH(Men[[#This Row],[Rider]],'R3 Kinchina XCO'!$E$3:$E$145,0)),"")</f>
        <v>304</v>
      </c>
      <c r="E108" s="86" t="str">
        <f>_xlfn.IFNA(INDEX('R4 Willowie XCO'!$P$3:$P$113,MATCH(Men[[#This Row],[Rider]],'R4 Willowie XCO'!$E$3:$E$113,0)),"")</f>
        <v/>
      </c>
      <c r="F108" s="44" t="str">
        <f>_xlfn.IFNA(INDEX('R5 Willowie XCO'!$P$3:$P$86,MATCH(Men[[#This Row],[Rider]],'R5 Willowie XCO'!$E$3:$E$86,0)),"")</f>
        <v/>
      </c>
      <c r="G108" s="45">
        <f t="shared" si="2"/>
        <v>304</v>
      </c>
      <c r="H108" s="46" cm="1">
        <f t="array" ref="H108">116-SUM(IF(G108&gt;$G$18:$G$166,1/COUNTIF($G$18:$G$166,$G$18:$G$166)))</f>
        <v>76</v>
      </c>
      <c r="I108" s="48"/>
      <c r="J108" s="47"/>
      <c r="K108" s="50"/>
      <c r="L108" s="50"/>
      <c r="M108" s="50"/>
      <c r="N108" s="50"/>
      <c r="O108" s="50"/>
      <c r="P108" s="50"/>
      <c r="Q108" s="50"/>
      <c r="R108" s="48"/>
      <c r="S108" s="48"/>
      <c r="T108" s="48"/>
      <c r="U108" s="48"/>
      <c r="V108" s="48"/>
      <c r="W108" s="48"/>
      <c r="X108" s="48"/>
      <c r="Y108" s="48"/>
      <c r="Z108" s="48"/>
      <c r="AA108" s="48"/>
    </row>
    <row r="109" spans="1:27" ht="16" x14ac:dyDescent="0.2">
      <c r="A109" s="152" t="s">
        <v>442</v>
      </c>
      <c r="B109" s="44">
        <f>_xlfn.IFNA(INDEX('R1 Anstey XCO'!$O$3:$O$143,MATCH(Men[[#This Row],[Rider]],'R1 Anstey XCO'!$E$3:$E$143,0)),"")</f>
        <v>300</v>
      </c>
      <c r="C109" s="44" t="str">
        <f>_xlfn.IFNA(INDEX('R2 Eagle XCO'!$P$3:$P$145,MATCH(Men[[#This Row],[Rider]],'R2 Eagle XCO'!$E$3:$E$145,0)),"")</f>
        <v/>
      </c>
      <c r="D109" s="86" t="str">
        <f>_xlfn.IFNA(INDEX('R3 Kinchina XCO'!$P$3:$P$145,MATCH(Men[[#This Row],[Rider]],'R3 Kinchina XCO'!$E$3:$E$145,0)),"")</f>
        <v/>
      </c>
      <c r="E109" s="86" t="str">
        <f>_xlfn.IFNA(INDEX('R4 Willowie XCO'!$P$3:$P$113,MATCH(Men[[#This Row],[Rider]],'R4 Willowie XCO'!$E$3:$E$113,0)),"")</f>
        <v/>
      </c>
      <c r="F109" s="44" t="str">
        <f>_xlfn.IFNA(INDEX('R5 Willowie XCO'!$P$3:$P$86,MATCH(Men[[#This Row],[Rider]],'R5 Willowie XCO'!$E$3:$E$86,0)),"")</f>
        <v/>
      </c>
      <c r="G109" s="45">
        <f t="shared" si="2"/>
        <v>300</v>
      </c>
      <c r="H109" s="46" cm="1">
        <f t="array" ref="H109">116-SUM(IF(G109&gt;$G$18:$G$166,1/COUNTIF($G$18:$G$166,$G$18:$G$166)))</f>
        <v>77</v>
      </c>
      <c r="I109" s="48"/>
      <c r="J109" s="47"/>
      <c r="K109" s="50"/>
      <c r="L109" s="50"/>
      <c r="M109" s="50"/>
      <c r="N109" s="50"/>
      <c r="O109" s="50"/>
      <c r="P109" s="50"/>
      <c r="Q109" s="50"/>
      <c r="R109" s="48"/>
      <c r="S109" s="48"/>
      <c r="T109" s="48"/>
      <c r="U109" s="48"/>
      <c r="V109" s="48"/>
      <c r="W109" s="48"/>
      <c r="X109" s="48"/>
      <c r="Y109" s="48"/>
      <c r="Z109" s="48"/>
      <c r="AA109" s="48"/>
    </row>
    <row r="110" spans="1:27" ht="16" x14ac:dyDescent="0.2">
      <c r="A110" s="152" t="s">
        <v>814</v>
      </c>
      <c r="B110" s="44" t="str">
        <f>_xlfn.IFNA(INDEX('R1 Anstey XCO'!$O$3:$O$143,MATCH(Men[[#This Row],[Rider]],'R1 Anstey XCO'!$E$3:$E$143,0)),"")</f>
        <v/>
      </c>
      <c r="C110" s="44" t="str">
        <f>_xlfn.IFNA(INDEX('R2 Eagle XCO'!$P$3:$P$145,MATCH(Men[[#This Row],[Rider]],'R2 Eagle XCO'!$E$3:$E$145,0)),"")</f>
        <v/>
      </c>
      <c r="D110" s="86" t="str">
        <f>_xlfn.IFNA(INDEX('R3 Kinchina XCO'!$P$3:$P$145,MATCH(Men[[#This Row],[Rider]],'R3 Kinchina XCO'!$E$3:$E$145,0)),"")</f>
        <v/>
      </c>
      <c r="E110" s="86">
        <f>_xlfn.IFNA(INDEX('R4 Willowie XCO'!$P$3:$P$113,MATCH(Men[[#This Row],[Rider]],'R4 Willowie XCO'!$E$3:$E$113,0)),"")</f>
        <v>300</v>
      </c>
      <c r="F110" s="44" t="str">
        <f>_xlfn.IFNA(INDEX('R5 Willowie XCO'!$P$3:$P$86,MATCH(Men[[#This Row],[Rider]],'R5 Willowie XCO'!$E$3:$E$86,0)),"")</f>
        <v/>
      </c>
      <c r="G110" s="45">
        <f t="shared" si="2"/>
        <v>300</v>
      </c>
      <c r="H110" s="46" cm="1">
        <f t="array" ref="H110">116-SUM(IF(G110&gt;$G$18:$G$166,1/COUNTIF($G$18:$G$166,$G$18:$G$166)))</f>
        <v>77</v>
      </c>
      <c r="I110" s="48"/>
      <c r="J110" s="48"/>
      <c r="K110" s="50"/>
      <c r="L110" s="50"/>
      <c r="M110" s="50"/>
      <c r="N110" s="50"/>
      <c r="O110" s="50"/>
      <c r="P110" s="50"/>
      <c r="Q110" s="50"/>
      <c r="R110" s="48"/>
      <c r="S110" s="48"/>
      <c r="T110" s="48"/>
      <c r="U110" s="48"/>
      <c r="V110" s="48"/>
      <c r="W110" s="48"/>
      <c r="X110" s="48"/>
      <c r="Y110" s="48"/>
      <c r="Z110" s="48"/>
      <c r="AA110" s="48"/>
    </row>
    <row r="111" spans="1:27" ht="16" x14ac:dyDescent="0.2">
      <c r="A111" s="152" t="s">
        <v>489</v>
      </c>
      <c r="B111" s="44" t="str">
        <f>_xlfn.IFNA(INDEX('R1 Anstey XCO'!$O$3:$O$143,MATCH(Men[[#This Row],[Rider]],'R1 Anstey XCO'!$E$3:$E$143,0)),"")</f>
        <v/>
      </c>
      <c r="C111" s="44">
        <f>_xlfn.IFNA(INDEX('R2 Eagle XCO'!$P$3:$P$145,MATCH(Men[[#This Row],[Rider]],'R2 Eagle XCO'!$E$3:$E$145,0)),"")</f>
        <v>300</v>
      </c>
      <c r="D111" s="86" t="str">
        <f>_xlfn.IFNA(INDEX('R3 Kinchina XCO'!$P$3:$P$145,MATCH(Men[[#This Row],[Rider]],'R3 Kinchina XCO'!$E$3:$E$145,0)),"")</f>
        <v/>
      </c>
      <c r="E111" s="86" t="str">
        <f>_xlfn.IFNA(INDEX('R4 Willowie XCO'!$P$3:$P$113,MATCH(Men[[#This Row],[Rider]],'R4 Willowie XCO'!$E$3:$E$113,0)),"")</f>
        <v/>
      </c>
      <c r="F111" s="44" t="str">
        <f>_xlfn.IFNA(INDEX('R5 Willowie XCO'!$P$3:$P$86,MATCH(Men[[#This Row],[Rider]],'R5 Willowie XCO'!$E$3:$E$86,0)),"")</f>
        <v/>
      </c>
      <c r="G111" s="45">
        <f t="shared" si="2"/>
        <v>300</v>
      </c>
      <c r="H111" s="46" cm="1">
        <f t="array" ref="H111">116-SUM(IF(G111&gt;$G$18:$G$166,1/COUNTIF($G$18:$G$166,$G$18:$G$166)))</f>
        <v>77</v>
      </c>
      <c r="I111" s="48"/>
      <c r="J111" s="48"/>
      <c r="K111" s="50"/>
      <c r="L111" s="50"/>
      <c r="M111" s="50"/>
      <c r="N111" s="50"/>
      <c r="O111" s="50"/>
      <c r="P111" s="50"/>
      <c r="Q111" s="50"/>
      <c r="R111" s="48"/>
      <c r="S111" s="48"/>
      <c r="T111" s="48"/>
      <c r="U111" s="48"/>
      <c r="V111" s="48"/>
      <c r="W111" s="48"/>
      <c r="X111" s="48"/>
      <c r="Y111" s="48"/>
      <c r="Z111" s="48"/>
      <c r="AA111" s="48"/>
    </row>
    <row r="112" spans="1:27" ht="16" x14ac:dyDescent="0.2">
      <c r="A112" s="152" t="s">
        <v>627</v>
      </c>
      <c r="B112" s="44" t="str">
        <f>_xlfn.IFNA(INDEX('R1 Anstey XCO'!$O$3:$O$143,MATCH(Men[[#This Row],[Rider]],'R1 Anstey XCO'!$E$3:$E$143,0)),"")</f>
        <v/>
      </c>
      <c r="C112" s="44" t="str">
        <f>_xlfn.IFNA(INDEX('R2 Eagle XCO'!$P$3:$P$145,MATCH(Men[[#This Row],[Rider]],'R2 Eagle XCO'!$E$3:$E$145,0)),"")</f>
        <v/>
      </c>
      <c r="D112" s="86">
        <f>_xlfn.IFNA(INDEX('R3 Kinchina XCO'!$P$3:$P$145,MATCH(Men[[#This Row],[Rider]],'R3 Kinchina XCO'!$E$3:$E$145,0)),"")</f>
        <v>294</v>
      </c>
      <c r="E112" s="86" t="str">
        <f>_xlfn.IFNA(INDEX('R4 Willowie XCO'!$P$3:$P$113,MATCH(Men[[#This Row],[Rider]],'R4 Willowie XCO'!$E$3:$E$113,0)),"")</f>
        <v/>
      </c>
      <c r="F112" s="44" t="str">
        <f>_xlfn.IFNA(INDEX('R5 Willowie XCO'!$P$3:$P$86,MATCH(Men[[#This Row],[Rider]],'R5 Willowie XCO'!$E$3:$E$86,0)),"")</f>
        <v/>
      </c>
      <c r="G112" s="45">
        <f t="shared" si="2"/>
        <v>294</v>
      </c>
      <c r="H112" s="46" cm="1">
        <f t="array" ref="H112">116-SUM(IF(G112&gt;$G$18:$G$166,1/COUNTIF($G$18:$G$166,$G$18:$G$166)))</f>
        <v>78</v>
      </c>
      <c r="I112" s="48"/>
      <c r="J112" s="48"/>
      <c r="K112" s="50"/>
      <c r="L112" s="50"/>
      <c r="M112" s="50"/>
      <c r="N112" s="50"/>
      <c r="O112" s="50"/>
      <c r="P112" s="50"/>
      <c r="Q112" s="50"/>
      <c r="R112" s="48"/>
      <c r="S112" s="48"/>
      <c r="T112" s="48"/>
      <c r="U112" s="48"/>
      <c r="V112" s="48"/>
      <c r="W112" s="48"/>
      <c r="X112" s="48"/>
      <c r="Y112" s="48"/>
      <c r="Z112" s="48"/>
      <c r="AA112" s="48"/>
    </row>
    <row r="113" spans="1:27" ht="16" x14ac:dyDescent="0.2">
      <c r="A113" s="152" t="s">
        <v>810</v>
      </c>
      <c r="B113" s="44" t="str">
        <f>_xlfn.IFNA(INDEX('R1 Anstey XCO'!$O$3:$O$143,MATCH(Men[[#This Row],[Rider]],'R1 Anstey XCO'!$E$3:$E$143,0)),"")</f>
        <v/>
      </c>
      <c r="C113" s="44" t="str">
        <f>_xlfn.IFNA(INDEX('R2 Eagle XCO'!$P$3:$P$145,MATCH(Men[[#This Row],[Rider]],'R2 Eagle XCO'!$E$3:$E$145,0)),"")</f>
        <v/>
      </c>
      <c r="D113" s="86" t="str">
        <f>_xlfn.IFNA(INDEX('R3 Kinchina XCO'!$P$3:$P$145,MATCH(Men[[#This Row],[Rider]],'R3 Kinchina XCO'!$E$3:$E$145,0)),"")</f>
        <v/>
      </c>
      <c r="E113" s="86">
        <f>_xlfn.IFNA(INDEX('R4 Willowie XCO'!$P$3:$P$113,MATCH(Men[[#This Row],[Rider]],'R4 Willowie XCO'!$E$3:$E$113,0)),"")</f>
        <v>294</v>
      </c>
      <c r="F113" s="44" t="str">
        <f>_xlfn.IFNA(INDEX('R5 Willowie XCO'!$P$3:$P$86,MATCH(Men[[#This Row],[Rider]],'R5 Willowie XCO'!$E$3:$E$86,0)),"")</f>
        <v/>
      </c>
      <c r="G113" s="45">
        <f t="shared" si="2"/>
        <v>294</v>
      </c>
      <c r="H113" s="46" cm="1">
        <f t="array" ref="H113">116-SUM(IF(G113&gt;$G$18:$G$166,1/COUNTIF($G$18:$G$166,$G$18:$G$166)))</f>
        <v>78</v>
      </c>
      <c r="I113" s="48"/>
      <c r="J113" s="48"/>
      <c r="K113" s="50"/>
      <c r="L113" s="50"/>
      <c r="M113" s="50"/>
      <c r="N113" s="50"/>
      <c r="O113" s="50"/>
      <c r="P113" s="50"/>
      <c r="Q113" s="50"/>
      <c r="R113" s="48"/>
      <c r="S113" s="48"/>
      <c r="T113" s="48"/>
      <c r="U113" s="48"/>
      <c r="V113" s="48"/>
      <c r="W113" s="48"/>
      <c r="X113" s="48"/>
      <c r="Y113" s="48"/>
      <c r="Z113" s="48"/>
      <c r="AA113" s="48"/>
    </row>
    <row r="114" spans="1:27" ht="16" x14ac:dyDescent="0.2">
      <c r="A114" s="152" t="s">
        <v>216</v>
      </c>
      <c r="B114" s="44">
        <f>_xlfn.IFNA(INDEX('R1 Anstey XCO'!$O$3:$O$143,MATCH(Men[[#This Row],[Rider]],'R1 Anstey XCO'!$E$3:$E$143,0)),"")</f>
        <v>294</v>
      </c>
      <c r="C114" s="44" t="str">
        <f>_xlfn.IFNA(INDEX('R2 Eagle XCO'!$P$3:$P$145,MATCH(Men[[#This Row],[Rider]],'R2 Eagle XCO'!$E$3:$E$145,0)),"")</f>
        <v/>
      </c>
      <c r="D114" s="86" t="str">
        <f>_xlfn.IFNA(INDEX('R3 Kinchina XCO'!$P$3:$P$145,MATCH(Men[[#This Row],[Rider]],'R3 Kinchina XCO'!$E$3:$E$145,0)),"")</f>
        <v/>
      </c>
      <c r="E114" s="86" t="str">
        <f>_xlfn.IFNA(INDEX('R4 Willowie XCO'!$P$3:$P$113,MATCH(Men[[#This Row],[Rider]],'R4 Willowie XCO'!$E$3:$E$113,0)),"")</f>
        <v/>
      </c>
      <c r="F114" s="44" t="str">
        <f>_xlfn.IFNA(INDEX('R5 Willowie XCO'!$P$3:$P$86,MATCH(Men[[#This Row],[Rider]],'R5 Willowie XCO'!$E$3:$E$86,0)),"")</f>
        <v/>
      </c>
      <c r="G114" s="45">
        <f t="shared" ref="G114:G145" si="3">SUM(B114:F114)</f>
        <v>294</v>
      </c>
      <c r="H114" s="46" cm="1">
        <f t="array" ref="H114">116-SUM(IF(G114&gt;$G$18:$G$166,1/COUNTIF($G$18:$G$166,$G$18:$G$166)))</f>
        <v>78</v>
      </c>
      <c r="I114" s="48"/>
      <c r="J114" s="48"/>
      <c r="K114" s="50"/>
      <c r="L114" s="50"/>
      <c r="M114" s="50"/>
      <c r="N114" s="50"/>
      <c r="O114" s="50"/>
      <c r="P114" s="50"/>
      <c r="Q114" s="50"/>
      <c r="R114" s="48"/>
      <c r="S114" s="48"/>
      <c r="T114" s="48"/>
      <c r="U114" s="48"/>
      <c r="V114" s="48"/>
      <c r="W114" s="48"/>
      <c r="X114" s="48"/>
      <c r="Y114" s="48"/>
      <c r="Z114" s="48"/>
      <c r="AA114" s="48"/>
    </row>
    <row r="115" spans="1:27" ht="16" x14ac:dyDescent="0.2">
      <c r="A115" s="152" t="s">
        <v>429</v>
      </c>
      <c r="B115" s="44">
        <f>_xlfn.IFNA(INDEX('R1 Anstey XCO'!$O$3:$O$143,MATCH(Men[[#This Row],[Rider]],'R1 Anstey XCO'!$E$3:$E$143,0)),"")</f>
        <v>288</v>
      </c>
      <c r="C115" s="44" t="str">
        <f>_xlfn.IFNA(INDEX('R2 Eagle XCO'!$P$3:$P$145,MATCH(Men[[#This Row],[Rider]],'R2 Eagle XCO'!$E$3:$E$145,0)),"")</f>
        <v/>
      </c>
      <c r="D115" s="86" t="str">
        <f>_xlfn.IFNA(INDEX('R3 Kinchina XCO'!$P$3:$P$145,MATCH(Men[[#This Row],[Rider]],'R3 Kinchina XCO'!$E$3:$E$145,0)),"")</f>
        <v/>
      </c>
      <c r="E115" s="86" t="str">
        <f>_xlfn.IFNA(INDEX('R4 Willowie XCO'!$P$3:$P$113,MATCH(Men[[#This Row],[Rider]],'R4 Willowie XCO'!$E$3:$E$113,0)),"")</f>
        <v/>
      </c>
      <c r="F115" s="44" t="str">
        <f>_xlfn.IFNA(INDEX('R5 Willowie XCO'!$P$3:$P$86,MATCH(Men[[#This Row],[Rider]],'R5 Willowie XCO'!$E$3:$E$86,0)),"")</f>
        <v/>
      </c>
      <c r="G115" s="45">
        <f t="shared" si="3"/>
        <v>288</v>
      </c>
      <c r="H115" s="46" cm="1">
        <f t="array" ref="H115">116-SUM(IF(G115&gt;$G$18:$G$166,1/COUNTIF($G$18:$G$166,$G$18:$G$166)))</f>
        <v>79</v>
      </c>
      <c r="I115" s="48"/>
      <c r="J115" s="48"/>
      <c r="K115" s="50"/>
      <c r="L115" s="50"/>
      <c r="M115" s="50"/>
      <c r="N115" s="50"/>
      <c r="O115" s="50"/>
      <c r="P115" s="50"/>
      <c r="Q115" s="50"/>
      <c r="R115" s="48"/>
      <c r="S115" s="48"/>
      <c r="T115" s="48"/>
      <c r="U115" s="48"/>
      <c r="V115" s="48"/>
      <c r="W115" s="48"/>
      <c r="X115" s="48"/>
      <c r="Y115" s="48"/>
      <c r="Z115" s="48"/>
      <c r="AA115" s="48"/>
    </row>
    <row r="116" spans="1:27" ht="16" x14ac:dyDescent="0.2">
      <c r="A116" s="152" t="s">
        <v>217</v>
      </c>
      <c r="B116" s="44">
        <f>_xlfn.IFNA(INDEX('R1 Anstey XCO'!$O$3:$O$143,MATCH(Men[[#This Row],[Rider]],'R1 Anstey XCO'!$E$3:$E$143,0)),"")</f>
        <v>280</v>
      </c>
      <c r="C116" s="44" t="str">
        <f>_xlfn.IFNA(INDEX('R2 Eagle XCO'!$P$3:$P$145,MATCH(Men[[#This Row],[Rider]],'R2 Eagle XCO'!$E$3:$E$145,0)),"")</f>
        <v/>
      </c>
      <c r="D116" s="86" t="str">
        <f>_xlfn.IFNA(INDEX('R3 Kinchina XCO'!$P$3:$P$145,MATCH(Men[[#This Row],[Rider]],'R3 Kinchina XCO'!$E$3:$E$145,0)),"")</f>
        <v/>
      </c>
      <c r="E116" s="86" t="str">
        <f>_xlfn.IFNA(INDEX('R4 Willowie XCO'!$P$3:$P$113,MATCH(Men[[#This Row],[Rider]],'R4 Willowie XCO'!$E$3:$E$113,0)),"")</f>
        <v/>
      </c>
      <c r="F116" s="44" t="str">
        <f>_xlfn.IFNA(INDEX('R5 Willowie XCO'!$P$3:$P$86,MATCH(Men[[#This Row],[Rider]],'R5 Willowie XCO'!$E$3:$E$86,0)),"")</f>
        <v/>
      </c>
      <c r="G116" s="45">
        <f t="shared" si="3"/>
        <v>280</v>
      </c>
      <c r="H116" s="46" cm="1">
        <f t="array" ref="H116">116-SUM(IF(G116&gt;$G$18:$G$166,1/COUNTIF($G$18:$G$166,$G$18:$G$166)))</f>
        <v>80</v>
      </c>
      <c r="I116" s="48"/>
      <c r="J116" s="48"/>
      <c r="K116" s="50"/>
      <c r="L116" s="50"/>
      <c r="M116" s="50"/>
      <c r="N116" s="50"/>
      <c r="O116" s="50"/>
      <c r="P116" s="50"/>
      <c r="Q116" s="50"/>
      <c r="R116" s="48"/>
      <c r="S116" s="48"/>
      <c r="T116" s="48"/>
      <c r="U116" s="48"/>
      <c r="V116" s="48"/>
      <c r="W116" s="48"/>
      <c r="X116" s="48"/>
      <c r="Y116" s="48"/>
      <c r="Z116" s="48"/>
      <c r="AA116" s="48"/>
    </row>
    <row r="117" spans="1:27" ht="16" x14ac:dyDescent="0.2">
      <c r="A117" s="152" t="s">
        <v>623</v>
      </c>
      <c r="B117" s="44" t="str">
        <f>_xlfn.IFNA(INDEX('R1 Anstey XCO'!$O$3:$O$143,MATCH(Men[[#This Row],[Rider]],'R1 Anstey XCO'!$E$3:$E$143,0)),"")</f>
        <v/>
      </c>
      <c r="C117" s="44" t="str">
        <f>_xlfn.IFNA(INDEX('R2 Eagle XCO'!$P$3:$P$145,MATCH(Men[[#This Row],[Rider]],'R2 Eagle XCO'!$E$3:$E$145,0)),"")</f>
        <v/>
      </c>
      <c r="D117" s="86">
        <f>_xlfn.IFNA(INDEX('R3 Kinchina XCO'!$P$3:$P$145,MATCH(Men[[#This Row],[Rider]],'R3 Kinchina XCO'!$E$3:$E$145,0)),"")</f>
        <v>272</v>
      </c>
      <c r="E117" s="86" t="str">
        <f>_xlfn.IFNA(INDEX('R4 Willowie XCO'!$P$3:$P$113,MATCH(Men[[#This Row],[Rider]],'R4 Willowie XCO'!$E$3:$E$113,0)),"")</f>
        <v/>
      </c>
      <c r="F117" s="44" t="str">
        <f>_xlfn.IFNA(INDEX('R5 Willowie XCO'!$P$3:$P$86,MATCH(Men[[#This Row],[Rider]],'R5 Willowie XCO'!$E$3:$E$86,0)),"")</f>
        <v/>
      </c>
      <c r="G117" s="45">
        <f t="shared" si="3"/>
        <v>272</v>
      </c>
      <c r="H117" s="46" cm="1">
        <f t="array" ref="H117">116-SUM(IF(G117&gt;$G$18:$G$166,1/COUNTIF($G$18:$G$166,$G$18:$G$166)))</f>
        <v>81</v>
      </c>
      <c r="I117" s="48"/>
      <c r="J117" s="48"/>
      <c r="K117" s="50"/>
      <c r="L117" s="50"/>
      <c r="M117" s="50"/>
      <c r="N117" s="50"/>
      <c r="O117" s="50"/>
      <c r="P117" s="50"/>
      <c r="Q117" s="51"/>
      <c r="R117" s="48"/>
      <c r="S117" s="48"/>
      <c r="T117" s="48"/>
      <c r="U117" s="48"/>
      <c r="V117" s="48"/>
      <c r="W117" s="48"/>
      <c r="X117" s="48"/>
      <c r="Y117" s="48"/>
      <c r="Z117" s="48"/>
      <c r="AA117" s="48"/>
    </row>
    <row r="118" spans="1:27" ht="16" x14ac:dyDescent="0.2">
      <c r="A118" s="152" t="s">
        <v>443</v>
      </c>
      <c r="B118" s="44">
        <f>_xlfn.IFNA(INDEX('R1 Anstey XCO'!$O$3:$O$143,MATCH(Men[[#This Row],[Rider]],'R1 Anstey XCO'!$E$3:$E$143,0)),"")</f>
        <v>270</v>
      </c>
      <c r="C118" s="44" t="str">
        <f>_xlfn.IFNA(INDEX('R2 Eagle XCO'!$P$3:$P$145,MATCH(Men[[#This Row],[Rider]],'R2 Eagle XCO'!$E$3:$E$145,0)),"")</f>
        <v/>
      </c>
      <c r="D118" s="86" t="str">
        <f>_xlfn.IFNA(INDEX('R3 Kinchina XCO'!$P$3:$P$145,MATCH(Men[[#This Row],[Rider]],'R3 Kinchina XCO'!$E$3:$E$145,0)),"")</f>
        <v/>
      </c>
      <c r="E118" s="86" t="str">
        <f>_xlfn.IFNA(INDEX('R4 Willowie XCO'!$P$3:$P$113,MATCH(Men[[#This Row],[Rider]],'R4 Willowie XCO'!$E$3:$E$113,0)),"")</f>
        <v/>
      </c>
      <c r="F118" s="44" t="str">
        <f>_xlfn.IFNA(INDEX('R5 Willowie XCO'!$P$3:$P$86,MATCH(Men[[#This Row],[Rider]],'R5 Willowie XCO'!$E$3:$E$86,0)),"")</f>
        <v/>
      </c>
      <c r="G118" s="45">
        <f t="shared" si="3"/>
        <v>270</v>
      </c>
      <c r="H118" s="46" cm="1">
        <f t="array" ref="H118">116-SUM(IF(G118&gt;$G$18:$G$166,1/COUNTIF($G$18:$G$166,$G$18:$G$166)))</f>
        <v>82</v>
      </c>
      <c r="I118" s="48"/>
      <c r="J118" s="48"/>
      <c r="K118" s="50"/>
      <c r="L118" s="50"/>
      <c r="M118" s="50"/>
      <c r="N118" s="50"/>
      <c r="O118" s="50"/>
      <c r="P118" s="50"/>
      <c r="Q118" s="51"/>
      <c r="R118" s="48"/>
      <c r="S118" s="48"/>
      <c r="T118" s="48"/>
      <c r="U118" s="48"/>
      <c r="V118" s="48"/>
      <c r="W118" s="48"/>
      <c r="X118" s="48"/>
      <c r="Y118" s="48"/>
      <c r="Z118" s="48"/>
      <c r="AA118" s="48"/>
    </row>
    <row r="119" spans="1:27" ht="16" x14ac:dyDescent="0.2">
      <c r="A119" s="152" t="s">
        <v>478</v>
      </c>
      <c r="B119" s="44" t="str">
        <f>_xlfn.IFNA(INDEX('R1 Anstey XCO'!$O$3:$O$143,MATCH(Men[[#This Row],[Rider]],'R1 Anstey XCO'!$E$3:$E$143,0)),"")</f>
        <v/>
      </c>
      <c r="C119" s="44">
        <f>_xlfn.IFNA(INDEX('R2 Eagle XCO'!$P$3:$P$145,MATCH(Men[[#This Row],[Rider]],'R2 Eagle XCO'!$E$3:$E$145,0)),"")</f>
        <v>266</v>
      </c>
      <c r="D119" s="86" t="str">
        <f>_xlfn.IFNA(INDEX('R3 Kinchina XCO'!$P$3:$P$145,MATCH(Men[[#This Row],[Rider]],'R3 Kinchina XCO'!$E$3:$E$145,0)),"")</f>
        <v/>
      </c>
      <c r="E119" s="86" t="str">
        <f>_xlfn.IFNA(INDEX('R4 Willowie XCO'!$P$3:$P$113,MATCH(Men[[#This Row],[Rider]],'R4 Willowie XCO'!$E$3:$E$113,0)),"")</f>
        <v/>
      </c>
      <c r="F119" s="44" t="str">
        <f>_xlfn.IFNA(INDEX('R5 Willowie XCO'!$P$3:$P$86,MATCH(Men[[#This Row],[Rider]],'R5 Willowie XCO'!$E$3:$E$86,0)),"")</f>
        <v/>
      </c>
      <c r="G119" s="45">
        <f t="shared" si="3"/>
        <v>266</v>
      </c>
      <c r="H119" s="46" cm="1">
        <f t="array" ref="H119">116-SUM(IF(G119&gt;$G$18:$G$166,1/COUNTIF($G$18:$G$166,$G$18:$G$166)))</f>
        <v>83</v>
      </c>
      <c r="I119" s="48"/>
      <c r="J119" s="48"/>
      <c r="K119" s="50"/>
      <c r="L119" s="50"/>
      <c r="M119" s="50"/>
      <c r="N119" s="50"/>
      <c r="O119" s="50"/>
      <c r="P119" s="50"/>
      <c r="Q119" s="51"/>
      <c r="R119" s="48"/>
      <c r="S119" s="48"/>
      <c r="T119" s="48"/>
      <c r="U119" s="48"/>
      <c r="V119" s="48"/>
      <c r="W119" s="48"/>
      <c r="X119" s="48"/>
      <c r="Y119" s="48"/>
      <c r="Z119" s="48"/>
      <c r="AA119" s="48"/>
    </row>
    <row r="120" spans="1:27" ht="16" x14ac:dyDescent="0.2">
      <c r="A120" s="152" t="s">
        <v>218</v>
      </c>
      <c r="B120" s="44">
        <f>_xlfn.IFNA(INDEX('R1 Anstey XCO'!$O$3:$O$143,MATCH(Men[[#This Row],[Rider]],'R1 Anstey XCO'!$E$3:$E$143,0)),"")</f>
        <v>266</v>
      </c>
      <c r="C120" s="44" t="str">
        <f>_xlfn.IFNA(INDEX('R2 Eagle XCO'!$P$3:$P$145,MATCH(Men[[#This Row],[Rider]],'R2 Eagle XCO'!$E$3:$E$145,0)),"")</f>
        <v/>
      </c>
      <c r="D120" s="86" t="str">
        <f>_xlfn.IFNA(INDEX('R3 Kinchina XCO'!$P$3:$P$145,MATCH(Men[[#This Row],[Rider]],'R3 Kinchina XCO'!$E$3:$E$145,0)),"")</f>
        <v/>
      </c>
      <c r="E120" s="86" t="str">
        <f>_xlfn.IFNA(INDEX('R4 Willowie XCO'!$P$3:$P$113,MATCH(Men[[#This Row],[Rider]],'R4 Willowie XCO'!$E$3:$E$113,0)),"")</f>
        <v/>
      </c>
      <c r="F120" s="44" t="str">
        <f>_xlfn.IFNA(INDEX('R5 Willowie XCO'!$P$3:$P$86,MATCH(Men[[#This Row],[Rider]],'R5 Willowie XCO'!$E$3:$E$86,0)),"")</f>
        <v/>
      </c>
      <c r="G120" s="45">
        <f t="shared" si="3"/>
        <v>266</v>
      </c>
      <c r="H120" s="46" cm="1">
        <f t="array" ref="H120">116-SUM(IF(G120&gt;$G$18:$G$166,1/COUNTIF($G$18:$G$166,$G$18:$G$166)))</f>
        <v>83</v>
      </c>
      <c r="I120" s="48"/>
      <c r="J120" s="48"/>
      <c r="K120" s="50"/>
      <c r="L120" s="50"/>
      <c r="M120" s="50"/>
      <c r="N120" s="50"/>
      <c r="O120" s="50"/>
      <c r="P120" s="50"/>
      <c r="Q120" s="51"/>
      <c r="R120" s="48"/>
      <c r="S120" s="48"/>
      <c r="T120" s="48"/>
      <c r="U120" s="48"/>
      <c r="V120" s="48"/>
      <c r="W120" s="48"/>
      <c r="X120" s="48"/>
      <c r="Y120" s="48"/>
      <c r="Z120" s="48"/>
      <c r="AA120" s="48"/>
    </row>
    <row r="121" spans="1:27" ht="16" x14ac:dyDescent="0.2">
      <c r="A121" s="152" t="s">
        <v>629</v>
      </c>
      <c r="B121" s="44" t="str">
        <f>_xlfn.IFNA(INDEX('R1 Anstey XCO'!$O$3:$O$143,MATCH(Men[[#This Row],[Rider]],'R1 Anstey XCO'!$E$3:$E$143,0)),"")</f>
        <v/>
      </c>
      <c r="C121" s="44" t="str">
        <f>_xlfn.IFNA(INDEX('R2 Eagle XCO'!$P$3:$P$145,MATCH(Men[[#This Row],[Rider]],'R2 Eagle XCO'!$E$3:$E$145,0)),"")</f>
        <v/>
      </c>
      <c r="D121" s="86">
        <f>_xlfn.IFNA(INDEX('R3 Kinchina XCO'!$P$3:$P$145,MATCH(Men[[#This Row],[Rider]],'R3 Kinchina XCO'!$E$3:$E$145,0)),"")</f>
        <v>266</v>
      </c>
      <c r="E121" s="86" t="str">
        <f>_xlfn.IFNA(INDEX('R4 Willowie XCO'!$P$3:$P$113,MATCH(Men[[#This Row],[Rider]],'R4 Willowie XCO'!$E$3:$E$113,0)),"")</f>
        <v/>
      </c>
      <c r="F121" s="44" t="str">
        <f>_xlfn.IFNA(INDEX('R5 Willowie XCO'!$P$3:$P$86,MATCH(Men[[#This Row],[Rider]],'R5 Willowie XCO'!$E$3:$E$86,0)),"")</f>
        <v/>
      </c>
      <c r="G121" s="45">
        <f t="shared" si="3"/>
        <v>266</v>
      </c>
      <c r="H121" s="46" cm="1">
        <f t="array" ref="H121">116-SUM(IF(G121&gt;$G$18:$G$166,1/COUNTIF($G$18:$G$166,$G$18:$G$166)))</f>
        <v>83</v>
      </c>
      <c r="I121" s="48"/>
      <c r="J121" s="48"/>
      <c r="K121" s="50"/>
      <c r="L121" s="50"/>
      <c r="M121" s="50"/>
      <c r="N121" s="50"/>
      <c r="O121" s="50"/>
      <c r="P121" s="50"/>
      <c r="Q121" s="51"/>
      <c r="R121" s="48"/>
      <c r="S121" s="48"/>
      <c r="T121" s="48"/>
      <c r="U121" s="48"/>
      <c r="V121" s="48"/>
      <c r="W121" s="48"/>
      <c r="X121" s="48"/>
      <c r="Y121" s="48"/>
      <c r="Z121" s="48"/>
      <c r="AA121" s="48"/>
    </row>
    <row r="122" spans="1:27" ht="16" x14ac:dyDescent="0.2">
      <c r="A122" s="152" t="s">
        <v>624</v>
      </c>
      <c r="B122" s="44" t="str">
        <f>_xlfn.IFNA(INDEX('R1 Anstey XCO'!$O$3:$O$143,MATCH(Men[[#This Row],[Rider]],'R1 Anstey XCO'!$E$3:$E$143,0)),"")</f>
        <v/>
      </c>
      <c r="C122" s="44" t="str">
        <f>_xlfn.IFNA(INDEX('R2 Eagle XCO'!$P$3:$P$145,MATCH(Men[[#This Row],[Rider]],'R2 Eagle XCO'!$E$3:$E$145,0)),"")</f>
        <v/>
      </c>
      <c r="D122" s="86">
        <f>_xlfn.IFNA(INDEX('R3 Kinchina XCO'!$P$3:$P$145,MATCH(Men[[#This Row],[Rider]],'R3 Kinchina XCO'!$E$3:$E$145,0)),"")</f>
        <v>264</v>
      </c>
      <c r="E122" s="86" t="str">
        <f>_xlfn.IFNA(INDEX('R4 Willowie XCO'!$P$3:$P$113,MATCH(Men[[#This Row],[Rider]],'R4 Willowie XCO'!$E$3:$E$113,0)),"")</f>
        <v/>
      </c>
      <c r="F122" s="44" t="str">
        <f>_xlfn.IFNA(INDEX('R5 Willowie XCO'!$P$3:$P$86,MATCH(Men[[#This Row],[Rider]],'R5 Willowie XCO'!$E$3:$E$86,0)),"")</f>
        <v/>
      </c>
      <c r="G122" s="45">
        <f t="shared" si="3"/>
        <v>264</v>
      </c>
      <c r="H122" s="46" cm="1">
        <f t="array" ref="H122">116-SUM(IF(G122&gt;$G$18:$G$166,1/COUNTIF($G$18:$G$166,$G$18:$G$166)))</f>
        <v>84</v>
      </c>
      <c r="I122" s="48"/>
      <c r="J122" s="48"/>
      <c r="K122" s="50"/>
      <c r="L122" s="50"/>
      <c r="M122" s="50"/>
      <c r="N122" s="50"/>
      <c r="O122" s="50"/>
      <c r="P122" s="50"/>
      <c r="Q122" s="51"/>
      <c r="R122" s="48"/>
      <c r="S122" s="48"/>
      <c r="T122" s="48"/>
      <c r="U122" s="48"/>
      <c r="V122" s="48"/>
      <c r="W122" s="48"/>
      <c r="X122" s="48"/>
      <c r="Y122" s="48"/>
      <c r="Z122" s="48"/>
      <c r="AA122" s="48"/>
    </row>
    <row r="123" spans="1:27" ht="16" x14ac:dyDescent="0.2">
      <c r="A123" s="152" t="s">
        <v>424</v>
      </c>
      <c r="B123" s="44">
        <f>_xlfn.IFNA(INDEX('R1 Anstey XCO'!$O$3:$O$143,MATCH(Men[[#This Row],[Rider]],'R1 Anstey XCO'!$E$3:$E$143,0)),"")</f>
        <v>260</v>
      </c>
      <c r="C123" s="44" t="str">
        <f>_xlfn.IFNA(INDEX('R2 Eagle XCO'!$P$3:$P$145,MATCH(Men[[#This Row],[Rider]],'R2 Eagle XCO'!$E$3:$E$145,0)),"")</f>
        <v/>
      </c>
      <c r="D123" s="86" t="str">
        <f>_xlfn.IFNA(INDEX('R3 Kinchina XCO'!$P$3:$P$145,MATCH(Men[[#This Row],[Rider]],'R3 Kinchina XCO'!$E$3:$E$145,0)),"")</f>
        <v/>
      </c>
      <c r="E123" s="86" t="str">
        <f>_xlfn.IFNA(INDEX('R4 Willowie XCO'!$P$3:$P$113,MATCH(Men[[#This Row],[Rider]],'R4 Willowie XCO'!$E$3:$E$113,0)),"")</f>
        <v/>
      </c>
      <c r="F123" s="44" t="str">
        <f>_xlfn.IFNA(INDEX('R5 Willowie XCO'!$P$3:$P$86,MATCH(Men[[#This Row],[Rider]],'R5 Willowie XCO'!$E$3:$E$86,0)),"")</f>
        <v/>
      </c>
      <c r="G123" s="45">
        <f t="shared" si="3"/>
        <v>260</v>
      </c>
      <c r="H123" s="46" cm="1">
        <f t="array" ref="H123">116-SUM(IF(G123&gt;$G$18:$G$166,1/COUNTIF($G$18:$G$166,$G$18:$G$166)))</f>
        <v>85</v>
      </c>
      <c r="I123" s="48"/>
      <c r="J123" s="48"/>
      <c r="K123" s="50"/>
      <c r="L123" s="50"/>
      <c r="M123" s="50"/>
      <c r="N123" s="50"/>
      <c r="O123" s="50"/>
      <c r="P123" s="50"/>
      <c r="Q123" s="51"/>
      <c r="R123" s="48"/>
      <c r="S123" s="48"/>
      <c r="T123" s="48"/>
      <c r="U123" s="48"/>
      <c r="V123" s="48"/>
      <c r="W123" s="48"/>
      <c r="X123" s="48"/>
      <c r="Y123" s="48"/>
      <c r="Z123" s="48"/>
      <c r="AA123" s="48"/>
    </row>
    <row r="124" spans="1:27" ht="16" x14ac:dyDescent="0.2">
      <c r="A124" s="152" t="s">
        <v>479</v>
      </c>
      <c r="B124" s="44" t="str">
        <f>_xlfn.IFNA(INDEX('R1 Anstey XCO'!$O$3:$O$143,MATCH(Men[[#This Row],[Rider]],'R1 Anstey XCO'!$E$3:$E$143,0)),"")</f>
        <v/>
      </c>
      <c r="C124" s="44">
        <f>_xlfn.IFNA(INDEX('R2 Eagle XCO'!$P$3:$P$145,MATCH(Men[[#This Row],[Rider]],'R2 Eagle XCO'!$E$3:$E$145,0)),"")</f>
        <v>259</v>
      </c>
      <c r="D124" s="86" t="str">
        <f>_xlfn.IFNA(INDEX('R3 Kinchina XCO'!$P$3:$P$145,MATCH(Men[[#This Row],[Rider]],'R3 Kinchina XCO'!$E$3:$E$145,0)),"")</f>
        <v/>
      </c>
      <c r="E124" s="86" t="str">
        <f>_xlfn.IFNA(INDEX('R4 Willowie XCO'!$P$3:$P$113,MATCH(Men[[#This Row],[Rider]],'R4 Willowie XCO'!$E$3:$E$113,0)),"")</f>
        <v/>
      </c>
      <c r="F124" s="44" t="str">
        <f>_xlfn.IFNA(INDEX('R5 Willowie XCO'!$P$3:$P$86,MATCH(Men[[#This Row],[Rider]],'R5 Willowie XCO'!$E$3:$E$86,0)),"")</f>
        <v/>
      </c>
      <c r="G124" s="45">
        <f t="shared" si="3"/>
        <v>259</v>
      </c>
      <c r="H124" s="46" cm="1">
        <f t="array" ref="H124">116-SUM(IF(G124&gt;$G$18:$G$166,1/COUNTIF($G$18:$G$166,$G$18:$G$166)))</f>
        <v>86</v>
      </c>
      <c r="I124" s="48"/>
      <c r="J124" s="48"/>
      <c r="K124" s="50"/>
      <c r="L124" s="50"/>
      <c r="M124" s="50"/>
      <c r="N124" s="50"/>
      <c r="O124" s="50"/>
      <c r="P124" s="50"/>
      <c r="Q124" s="51"/>
      <c r="R124" s="48"/>
      <c r="S124" s="48"/>
      <c r="T124" s="48"/>
      <c r="U124" s="48"/>
      <c r="V124" s="48"/>
      <c r="W124" s="48"/>
      <c r="X124" s="48"/>
      <c r="Y124" s="48"/>
      <c r="Z124" s="48"/>
      <c r="AA124" s="48"/>
    </row>
    <row r="125" spans="1:27" ht="16" x14ac:dyDescent="0.2">
      <c r="A125" s="152" t="s">
        <v>46</v>
      </c>
      <c r="B125" s="44">
        <f>_xlfn.IFNA(INDEX('R1 Anstey XCO'!$O$3:$O$143,MATCH(Men[[#This Row],[Rider]],'R1 Anstey XCO'!$E$3:$E$143,0)),"")</f>
        <v>256</v>
      </c>
      <c r="C125" s="44" t="str">
        <f>_xlfn.IFNA(INDEX('R2 Eagle XCO'!$P$3:$P$145,MATCH(Men[[#This Row],[Rider]],'R2 Eagle XCO'!$E$3:$E$145,0)),"")</f>
        <v/>
      </c>
      <c r="D125" s="86" t="str">
        <f>_xlfn.IFNA(INDEX('R3 Kinchina XCO'!$P$3:$P$145,MATCH(Men[[#This Row],[Rider]],'R3 Kinchina XCO'!$E$3:$E$145,0)),"")</f>
        <v/>
      </c>
      <c r="E125" s="86" t="str">
        <f>_xlfn.IFNA(INDEX('R4 Willowie XCO'!$P$3:$P$113,MATCH(Men[[#This Row],[Rider]],'R4 Willowie XCO'!$E$3:$E$113,0)),"")</f>
        <v/>
      </c>
      <c r="F125" s="44" t="str">
        <f>_xlfn.IFNA(INDEX('R5 Willowie XCO'!$P$3:$P$86,MATCH(Men[[#This Row],[Rider]],'R5 Willowie XCO'!$E$3:$E$86,0)),"")</f>
        <v/>
      </c>
      <c r="G125" s="45">
        <f t="shared" si="3"/>
        <v>256</v>
      </c>
      <c r="H125" s="46" cm="1">
        <f t="array" ref="H125">116-SUM(IF(G125&gt;$G$18:$G$166,1/COUNTIF($G$18:$G$166,$G$18:$G$166)))</f>
        <v>87</v>
      </c>
      <c r="I125" s="48"/>
      <c r="J125" s="48"/>
      <c r="K125" s="50"/>
      <c r="L125" s="50"/>
      <c r="M125" s="50"/>
      <c r="N125" s="50"/>
      <c r="O125" s="50"/>
      <c r="P125" s="50"/>
      <c r="Q125" s="51"/>
      <c r="R125" s="48"/>
      <c r="S125" s="48"/>
      <c r="T125" s="48"/>
      <c r="U125" s="48"/>
      <c r="V125" s="48"/>
      <c r="W125" s="48"/>
      <c r="X125" s="48"/>
      <c r="Y125" s="48"/>
      <c r="Z125" s="48"/>
      <c r="AA125" s="48"/>
    </row>
    <row r="126" spans="1:27" ht="16" x14ac:dyDescent="0.2">
      <c r="A126" s="152" t="s">
        <v>51</v>
      </c>
      <c r="B126" s="44">
        <f>_xlfn.IFNA(INDEX('R1 Anstey XCO'!$O$3:$O$143,MATCH(Men[[#This Row],[Rider]],'R1 Anstey XCO'!$E$3:$E$143,0)),"")</f>
        <v>252</v>
      </c>
      <c r="C126" s="44" t="str">
        <f>_xlfn.IFNA(INDEX('R2 Eagle XCO'!$P$3:$P$145,MATCH(Men[[#This Row],[Rider]],'R2 Eagle XCO'!$E$3:$E$145,0)),"")</f>
        <v/>
      </c>
      <c r="D126" s="86" t="str">
        <f>_xlfn.IFNA(INDEX('R3 Kinchina XCO'!$P$3:$P$145,MATCH(Men[[#This Row],[Rider]],'R3 Kinchina XCO'!$E$3:$E$145,0)),"")</f>
        <v/>
      </c>
      <c r="E126" s="86" t="str">
        <f>_xlfn.IFNA(INDEX('R4 Willowie XCO'!$P$3:$P$113,MATCH(Men[[#This Row],[Rider]],'R4 Willowie XCO'!$E$3:$E$113,0)),"")</f>
        <v/>
      </c>
      <c r="F126" s="44" t="str">
        <f>_xlfn.IFNA(INDEX('R5 Willowie XCO'!$P$3:$P$86,MATCH(Men[[#This Row],[Rider]],'R5 Willowie XCO'!$E$3:$E$86,0)),"")</f>
        <v/>
      </c>
      <c r="G126" s="45">
        <f t="shared" si="3"/>
        <v>252</v>
      </c>
      <c r="H126" s="46" cm="1">
        <f t="array" ref="H126">116-SUM(IF(G126&gt;$G$18:$G$166,1/COUNTIF($G$18:$G$166,$G$18:$G$166)))</f>
        <v>88</v>
      </c>
      <c r="I126" s="48"/>
      <c r="J126" s="48"/>
      <c r="K126" s="50"/>
      <c r="L126" s="50"/>
      <c r="M126" s="50"/>
      <c r="N126" s="50"/>
      <c r="O126" s="50"/>
      <c r="P126" s="50"/>
      <c r="Q126" s="51"/>
      <c r="R126" s="48"/>
      <c r="S126" s="48"/>
      <c r="T126" s="48"/>
      <c r="U126" s="48"/>
      <c r="V126" s="48"/>
      <c r="W126" s="48"/>
      <c r="X126" s="48"/>
      <c r="Y126" s="48"/>
      <c r="Z126" s="48"/>
      <c r="AA126" s="48"/>
    </row>
    <row r="127" spans="1:27" ht="16" x14ac:dyDescent="0.2">
      <c r="A127" s="152" t="s">
        <v>637</v>
      </c>
      <c r="B127" s="44" t="str">
        <f>_xlfn.IFNA(INDEX('R1 Anstey XCO'!$O$3:$O$143,MATCH(Men[[#This Row],[Rider]],'R1 Anstey XCO'!$E$3:$E$143,0)),"")</f>
        <v/>
      </c>
      <c r="C127" s="44" t="str">
        <f>_xlfn.IFNA(INDEX('R2 Eagle XCO'!$P$3:$P$145,MATCH(Men[[#This Row],[Rider]],'R2 Eagle XCO'!$E$3:$E$145,0)),"")</f>
        <v/>
      </c>
      <c r="D127" s="86">
        <f>_xlfn.IFNA(INDEX('R3 Kinchina XCO'!$P$3:$P$145,MATCH(Men[[#This Row],[Rider]],'R3 Kinchina XCO'!$E$3:$E$145,0)),"")</f>
        <v>252</v>
      </c>
      <c r="E127" s="86" t="str">
        <f>_xlfn.IFNA(INDEX('R4 Willowie XCO'!$P$3:$P$113,MATCH(Men[[#This Row],[Rider]],'R4 Willowie XCO'!$E$3:$E$113,0)),"")</f>
        <v/>
      </c>
      <c r="F127" s="44" t="str">
        <f>_xlfn.IFNA(INDEX('R5 Willowie XCO'!$P$3:$P$86,MATCH(Men[[#This Row],[Rider]],'R5 Willowie XCO'!$E$3:$E$86,0)),"")</f>
        <v/>
      </c>
      <c r="G127" s="45">
        <f t="shared" si="3"/>
        <v>252</v>
      </c>
      <c r="H127" s="46" cm="1">
        <f t="array" ref="H127">116-SUM(IF(G127&gt;$G$18:$G$166,1/COUNTIF($G$18:$G$166,$G$18:$G$166)))</f>
        <v>88</v>
      </c>
      <c r="I127" s="48"/>
      <c r="J127" s="48"/>
      <c r="K127" s="50"/>
      <c r="L127" s="50"/>
      <c r="M127" s="50"/>
      <c r="N127" s="50"/>
      <c r="O127" s="50"/>
      <c r="P127" s="50"/>
      <c r="Q127" s="51"/>
      <c r="R127" s="48"/>
      <c r="S127" s="48"/>
      <c r="T127" s="48"/>
      <c r="U127" s="48"/>
      <c r="V127" s="48"/>
      <c r="W127" s="48"/>
      <c r="X127" s="48"/>
      <c r="Y127" s="48"/>
      <c r="Z127" s="48"/>
      <c r="AA127" s="48"/>
    </row>
    <row r="128" spans="1:27" ht="16" x14ac:dyDescent="0.2">
      <c r="A128" s="152" t="s">
        <v>630</v>
      </c>
      <c r="B128" s="44" t="str">
        <f>_xlfn.IFNA(INDEX('R1 Anstey XCO'!$O$3:$O$143,MATCH(Men[[#This Row],[Rider]],'R1 Anstey XCO'!$E$3:$E$143,0)),"")</f>
        <v/>
      </c>
      <c r="C128" s="44" t="str">
        <f>_xlfn.IFNA(INDEX('R2 Eagle XCO'!$P$3:$P$145,MATCH(Men[[#This Row],[Rider]],'R2 Eagle XCO'!$E$3:$E$145,0)),"")</f>
        <v/>
      </c>
      <c r="D128" s="86">
        <f>_xlfn.IFNA(INDEX('R3 Kinchina XCO'!$P$3:$P$145,MATCH(Men[[#This Row],[Rider]],'R3 Kinchina XCO'!$E$3:$E$145,0)),"")</f>
        <v>251.99999999999997</v>
      </c>
      <c r="E128" s="86" t="str">
        <f>_xlfn.IFNA(INDEX('R4 Willowie XCO'!$P$3:$P$113,MATCH(Men[[#This Row],[Rider]],'R4 Willowie XCO'!$E$3:$E$113,0)),"")</f>
        <v/>
      </c>
      <c r="F128" s="44" t="str">
        <f>_xlfn.IFNA(INDEX('R5 Willowie XCO'!$P$3:$P$86,MATCH(Men[[#This Row],[Rider]],'R5 Willowie XCO'!$E$3:$E$86,0)),"")</f>
        <v/>
      </c>
      <c r="G128" s="45">
        <f t="shared" si="3"/>
        <v>251.99999999999997</v>
      </c>
      <c r="H128" s="46" cm="1">
        <f t="array" ref="H128">116-SUM(IF(G128&gt;$G$18:$G$166,1/COUNTIF($G$18:$G$166,$G$18:$G$166)))</f>
        <v>88</v>
      </c>
      <c r="I128" s="48"/>
      <c r="J128" s="48"/>
      <c r="K128" s="50"/>
      <c r="L128" s="50"/>
      <c r="M128" s="50"/>
      <c r="N128" s="50"/>
      <c r="O128" s="50"/>
      <c r="P128" s="50"/>
      <c r="Q128" s="51"/>
      <c r="R128" s="48"/>
      <c r="S128" s="48"/>
      <c r="T128" s="48"/>
      <c r="U128" s="48"/>
      <c r="V128" s="48"/>
      <c r="W128" s="48"/>
      <c r="X128" s="48"/>
      <c r="Y128" s="48"/>
      <c r="Z128" s="48"/>
      <c r="AA128" s="48"/>
    </row>
    <row r="129" spans="1:27" ht="16" x14ac:dyDescent="0.2">
      <c r="A129" s="152" t="s">
        <v>431</v>
      </c>
      <c r="B129" s="44">
        <f>_xlfn.IFNA(INDEX('R1 Anstey XCO'!$O$3:$O$143,MATCH(Men[[#This Row],[Rider]],'R1 Anstey XCO'!$E$3:$E$143,0)),"")</f>
        <v>248</v>
      </c>
      <c r="C129" s="44" t="str">
        <f>_xlfn.IFNA(INDEX('R2 Eagle XCO'!$P$3:$P$145,MATCH(Men[[#This Row],[Rider]],'R2 Eagle XCO'!$E$3:$E$145,0)),"")</f>
        <v/>
      </c>
      <c r="D129" s="86" t="str">
        <f>_xlfn.IFNA(INDEX('R3 Kinchina XCO'!$P$3:$P$145,MATCH(Men[[#This Row],[Rider]],'R3 Kinchina XCO'!$E$3:$E$145,0)),"")</f>
        <v/>
      </c>
      <c r="E129" s="86" t="str">
        <f>_xlfn.IFNA(INDEX('R4 Willowie XCO'!$P$3:$P$113,MATCH(Men[[#This Row],[Rider]],'R4 Willowie XCO'!$E$3:$E$113,0)),"")</f>
        <v/>
      </c>
      <c r="F129" s="44" t="str">
        <f>_xlfn.IFNA(INDEX('R5 Willowie XCO'!$P$3:$P$86,MATCH(Men[[#This Row],[Rider]],'R5 Willowie XCO'!$E$3:$E$86,0)),"")</f>
        <v/>
      </c>
      <c r="G129" s="45">
        <f t="shared" si="3"/>
        <v>248</v>
      </c>
      <c r="H129" s="46" cm="1">
        <f t="array" ref="H129">116-SUM(IF(G129&gt;$G$18:$G$166,1/COUNTIF($G$18:$G$166,$G$18:$G$166)))</f>
        <v>89</v>
      </c>
      <c r="I129" s="48"/>
      <c r="J129" s="48"/>
      <c r="K129" s="50"/>
      <c r="L129" s="50"/>
      <c r="M129" s="50"/>
      <c r="N129" s="50"/>
      <c r="O129" s="50"/>
      <c r="P129" s="50"/>
      <c r="Q129" s="51"/>
      <c r="R129" s="48"/>
      <c r="S129" s="48"/>
      <c r="T129" s="48"/>
      <c r="U129" s="48"/>
      <c r="V129" s="48"/>
      <c r="W129" s="48"/>
      <c r="X129" s="48"/>
      <c r="Y129" s="48"/>
      <c r="Z129" s="48"/>
      <c r="AA129" s="48"/>
    </row>
    <row r="130" spans="1:27" ht="16" x14ac:dyDescent="0.2">
      <c r="A130" s="152" t="s">
        <v>812</v>
      </c>
      <c r="B130" s="44" t="str">
        <f>_xlfn.IFNA(INDEX('R1 Anstey XCO'!$O$3:$O$143,MATCH(Men[[#This Row],[Rider]],'R1 Anstey XCO'!$E$3:$E$143,0)),"")</f>
        <v/>
      </c>
      <c r="C130" s="44" t="str">
        <f>_xlfn.IFNA(INDEX('R2 Eagle XCO'!$P$3:$P$145,MATCH(Men[[#This Row],[Rider]],'R2 Eagle XCO'!$E$3:$E$145,0)),"")</f>
        <v/>
      </c>
      <c r="D130" s="86" t="str">
        <f>_xlfn.IFNA(INDEX('R3 Kinchina XCO'!$P$3:$P$145,MATCH(Men[[#This Row],[Rider]],'R3 Kinchina XCO'!$E$3:$E$145,0)),"")</f>
        <v/>
      </c>
      <c r="E130" s="86">
        <f>_xlfn.IFNA(INDEX('R4 Willowie XCO'!$P$3:$P$113,MATCH(Men[[#This Row],[Rider]],'R4 Willowie XCO'!$E$3:$E$113,0)),"")</f>
        <v>244.99999999999997</v>
      </c>
      <c r="F130" s="44" t="str">
        <f>_xlfn.IFNA(INDEX('R5 Willowie XCO'!$P$3:$P$86,MATCH(Men[[#This Row],[Rider]],'R5 Willowie XCO'!$E$3:$E$86,0)),"")</f>
        <v/>
      </c>
      <c r="G130" s="45">
        <f t="shared" si="3"/>
        <v>244.99999999999997</v>
      </c>
      <c r="H130" s="46" cm="1">
        <f t="array" ref="H130">116-SUM(IF(G130&gt;$G$18:$G$166,1/COUNTIF($G$18:$G$166,$G$18:$G$166)))</f>
        <v>90</v>
      </c>
      <c r="I130" s="48"/>
      <c r="J130" s="48"/>
      <c r="K130" s="50"/>
      <c r="L130" s="50"/>
      <c r="M130" s="50"/>
      <c r="N130" s="50"/>
      <c r="O130" s="50"/>
      <c r="P130" s="50"/>
      <c r="Q130" s="51"/>
      <c r="R130" s="48"/>
      <c r="S130" s="48"/>
      <c r="T130" s="48"/>
      <c r="U130" s="48"/>
      <c r="V130" s="48"/>
      <c r="W130" s="48"/>
      <c r="X130" s="48"/>
      <c r="Y130" s="48"/>
      <c r="Z130" s="48"/>
      <c r="AA130" s="48"/>
    </row>
    <row r="131" spans="1:27" ht="16" x14ac:dyDescent="0.2">
      <c r="A131" s="152" t="s">
        <v>476</v>
      </c>
      <c r="B131" s="44" t="str">
        <f>_xlfn.IFNA(INDEX('R1 Anstey XCO'!$O$3:$O$143,MATCH(Men[[#This Row],[Rider]],'R1 Anstey XCO'!$E$3:$E$143,0)),"")</f>
        <v/>
      </c>
      <c r="C131" s="44">
        <f>_xlfn.IFNA(INDEX('R2 Eagle XCO'!$P$3:$P$145,MATCH(Men[[#This Row],[Rider]],'R2 Eagle XCO'!$E$3:$E$145,0)),"")</f>
        <v>240</v>
      </c>
      <c r="D131" s="86" t="str">
        <f>_xlfn.IFNA(INDEX('R3 Kinchina XCO'!$P$3:$P$145,MATCH(Men[[#This Row],[Rider]],'R3 Kinchina XCO'!$E$3:$E$145,0)),"")</f>
        <v/>
      </c>
      <c r="E131" s="86" t="str">
        <f>_xlfn.IFNA(INDEX('R4 Willowie XCO'!$P$3:$P$113,MATCH(Men[[#This Row],[Rider]],'R4 Willowie XCO'!$E$3:$E$113,0)),"")</f>
        <v/>
      </c>
      <c r="F131" s="44" t="str">
        <f>_xlfn.IFNA(INDEX('R5 Willowie XCO'!$P$3:$P$86,MATCH(Men[[#This Row],[Rider]],'R5 Willowie XCO'!$E$3:$E$86,0)),"")</f>
        <v/>
      </c>
      <c r="G131" s="45">
        <f t="shared" si="3"/>
        <v>240</v>
      </c>
      <c r="H131" s="46" cm="1">
        <f t="array" ref="H131">116-SUM(IF(G131&gt;$G$18:$G$166,1/COUNTIF($G$18:$G$166,$G$18:$G$166)))</f>
        <v>91</v>
      </c>
      <c r="I131" s="48"/>
      <c r="J131" s="48"/>
      <c r="K131" s="50"/>
      <c r="L131" s="50"/>
      <c r="M131" s="50"/>
      <c r="N131" s="50"/>
      <c r="O131" s="50"/>
      <c r="P131" s="50"/>
      <c r="Q131" s="51"/>
      <c r="R131" s="48"/>
      <c r="S131" s="48"/>
      <c r="T131" s="48"/>
      <c r="U131" s="48"/>
      <c r="V131" s="48"/>
      <c r="W131" s="48"/>
      <c r="X131" s="48"/>
      <c r="Y131" s="48"/>
      <c r="Z131" s="48"/>
      <c r="AA131" s="48"/>
    </row>
    <row r="132" spans="1:27" ht="16" x14ac:dyDescent="0.2">
      <c r="A132" s="152" t="s">
        <v>631</v>
      </c>
      <c r="B132" s="44" t="str">
        <f>_xlfn.IFNA(INDEX('R1 Anstey XCO'!$O$3:$O$143,MATCH(Men[[#This Row],[Rider]],'R1 Anstey XCO'!$E$3:$E$143,0)),"")</f>
        <v/>
      </c>
      <c r="C132" s="44" t="str">
        <f>_xlfn.IFNA(INDEX('R2 Eagle XCO'!$P$3:$P$145,MATCH(Men[[#This Row],[Rider]],'R2 Eagle XCO'!$E$3:$E$145,0)),"")</f>
        <v/>
      </c>
      <c r="D132" s="86">
        <f>_xlfn.IFNA(INDEX('R3 Kinchina XCO'!$P$3:$P$145,MATCH(Men[[#This Row],[Rider]],'R3 Kinchina XCO'!$E$3:$E$145,0)),"")</f>
        <v>237.99999999999997</v>
      </c>
      <c r="E132" s="86" t="str">
        <f>_xlfn.IFNA(INDEX('R4 Willowie XCO'!$P$3:$P$113,MATCH(Men[[#This Row],[Rider]],'R4 Willowie XCO'!$E$3:$E$113,0)),"")</f>
        <v/>
      </c>
      <c r="F132" s="44" t="str">
        <f>_xlfn.IFNA(INDEX('R5 Willowie XCO'!$P$3:$P$86,MATCH(Men[[#This Row],[Rider]],'R5 Willowie XCO'!$E$3:$E$86,0)),"")</f>
        <v/>
      </c>
      <c r="G132" s="45">
        <f t="shared" si="3"/>
        <v>237.99999999999997</v>
      </c>
      <c r="H132" s="46" cm="1">
        <f t="array" ref="H132">116-SUM(IF(G132&gt;$G$18:$G$166,1/COUNTIF($G$18:$G$166,$G$18:$G$166)))</f>
        <v>92</v>
      </c>
      <c r="I132" s="48"/>
      <c r="J132" s="48"/>
      <c r="K132" s="50"/>
      <c r="L132" s="50"/>
      <c r="M132" s="50"/>
      <c r="N132" s="50"/>
      <c r="O132" s="50"/>
      <c r="P132" s="50"/>
      <c r="Q132" s="51"/>
      <c r="R132" s="48"/>
      <c r="S132" s="48"/>
      <c r="T132" s="48"/>
      <c r="U132" s="48"/>
      <c r="V132" s="48"/>
      <c r="W132" s="48"/>
      <c r="X132" s="48"/>
      <c r="Y132" s="48"/>
      <c r="Z132" s="48"/>
      <c r="AA132" s="48"/>
    </row>
    <row r="133" spans="1:27" ht="16" x14ac:dyDescent="0.2">
      <c r="A133" s="152" t="s">
        <v>820</v>
      </c>
      <c r="B133" s="44" t="str">
        <f>_xlfn.IFNA(INDEX('R1 Anstey XCO'!$O$3:$O$143,MATCH(Men[[#This Row],[Rider]],'R1 Anstey XCO'!$E$3:$E$143,0)),"")</f>
        <v/>
      </c>
      <c r="C133" s="44" t="str">
        <f>_xlfn.IFNA(INDEX('R2 Eagle XCO'!$P$3:$P$145,MATCH(Men[[#This Row],[Rider]],'R2 Eagle XCO'!$E$3:$E$145,0)),"")</f>
        <v/>
      </c>
      <c r="D133" s="86" t="str">
        <f>_xlfn.IFNA(INDEX('R3 Kinchina XCO'!$P$3:$P$145,MATCH(Men[[#This Row],[Rider]],'R3 Kinchina XCO'!$E$3:$E$145,0)),"")</f>
        <v/>
      </c>
      <c r="E133" s="86" t="str">
        <f>_xlfn.IFNA(INDEX('R4 Willowie XCO'!$P$3:$P$113,MATCH(Men[[#This Row],[Rider]],'R4 Willowie XCO'!$E$3:$E$113,0)),"")</f>
        <v/>
      </c>
      <c r="F133" s="44">
        <f>_xlfn.IFNA(INDEX('R5 Willowie XCO'!$P$3:$P$86,MATCH(Men[[#This Row],[Rider]],'R5 Willowie XCO'!$E$3:$E$86,0)),"")</f>
        <v>234</v>
      </c>
      <c r="G133" s="45">
        <f t="shared" si="3"/>
        <v>234</v>
      </c>
      <c r="H133" s="46" cm="1">
        <f t="array" ref="H133">116-SUM(IF(G133&gt;$G$18:$G$166,1/COUNTIF($G$18:$G$166,$G$18:$G$166)))</f>
        <v>93</v>
      </c>
      <c r="I133" s="48"/>
      <c r="J133" s="48"/>
      <c r="K133" s="50"/>
      <c r="L133" s="50"/>
      <c r="M133" s="50"/>
      <c r="N133" s="50"/>
      <c r="O133" s="50"/>
      <c r="P133" s="50"/>
      <c r="Q133" s="51"/>
      <c r="R133" s="48"/>
      <c r="S133" s="48"/>
      <c r="T133" s="48"/>
      <c r="U133" s="48"/>
      <c r="V133" s="48"/>
      <c r="W133" s="48"/>
      <c r="X133" s="48"/>
      <c r="Y133" s="48"/>
      <c r="Z133" s="48"/>
      <c r="AA133" s="48"/>
    </row>
    <row r="134" spans="1:27" ht="16" x14ac:dyDescent="0.2">
      <c r="A134" s="152" t="s">
        <v>816</v>
      </c>
      <c r="B134" s="44" t="str">
        <f>_xlfn.IFNA(INDEX('R1 Anstey XCO'!$O$3:$O$143,MATCH(Men[[#This Row],[Rider]],'R1 Anstey XCO'!$E$3:$E$143,0)),"")</f>
        <v/>
      </c>
      <c r="C134" s="44" t="str">
        <f>_xlfn.IFNA(INDEX('R2 Eagle XCO'!$P$3:$P$145,MATCH(Men[[#This Row],[Rider]],'R2 Eagle XCO'!$E$3:$E$145,0)),"")</f>
        <v/>
      </c>
      <c r="D134" s="86" t="str">
        <f>_xlfn.IFNA(INDEX('R3 Kinchina XCO'!$P$3:$P$145,MATCH(Men[[#This Row],[Rider]],'R3 Kinchina XCO'!$E$3:$E$145,0)),"")</f>
        <v/>
      </c>
      <c r="E134" s="86">
        <f>_xlfn.IFNA(INDEX('R4 Willowie XCO'!$P$3:$P$113,MATCH(Men[[#This Row],[Rider]],'R4 Willowie XCO'!$E$3:$E$113,0)),"")</f>
        <v>234</v>
      </c>
      <c r="F134" s="44" t="str">
        <f>_xlfn.IFNA(INDEX('R5 Willowie XCO'!$P$3:$P$86,MATCH(Men[[#This Row],[Rider]],'R5 Willowie XCO'!$E$3:$E$86,0)),"")</f>
        <v/>
      </c>
      <c r="G134" s="45">
        <f t="shared" si="3"/>
        <v>234</v>
      </c>
      <c r="H134" s="46" cm="1">
        <f t="array" ref="H134">116-SUM(IF(G134&gt;$G$18:$G$166,1/COUNTIF($G$18:$G$166,$G$18:$G$166)))</f>
        <v>93</v>
      </c>
      <c r="I134" s="48"/>
      <c r="J134" s="48"/>
      <c r="K134" s="50"/>
      <c r="L134" s="50"/>
      <c r="M134" s="50"/>
      <c r="N134" s="50"/>
      <c r="O134" s="50"/>
      <c r="P134" s="50"/>
      <c r="Q134" s="51"/>
      <c r="R134" s="48"/>
      <c r="S134" s="48"/>
      <c r="T134" s="48"/>
      <c r="U134" s="48"/>
      <c r="V134" s="48"/>
      <c r="W134" s="48"/>
      <c r="X134" s="48"/>
      <c r="Y134" s="48"/>
      <c r="Z134" s="48"/>
      <c r="AA134" s="48"/>
    </row>
    <row r="135" spans="1:27" ht="16" x14ac:dyDescent="0.2">
      <c r="A135" s="152" t="s">
        <v>43</v>
      </c>
      <c r="B135" s="44">
        <f>_xlfn.IFNA(INDEX('R1 Anstey XCO'!$O$3:$O$143,MATCH(Men[[#This Row],[Rider]],'R1 Anstey XCO'!$E$3:$E$143,0)),"")</f>
        <v>232</v>
      </c>
      <c r="C135" s="44" t="str">
        <f>_xlfn.IFNA(INDEX('R2 Eagle XCO'!$P$3:$P$145,MATCH(Men[[#This Row],[Rider]],'R2 Eagle XCO'!$E$3:$E$145,0)),"")</f>
        <v/>
      </c>
      <c r="D135" s="86" t="str">
        <f>_xlfn.IFNA(INDEX('R3 Kinchina XCO'!$P$3:$P$145,MATCH(Men[[#This Row],[Rider]],'R3 Kinchina XCO'!$E$3:$E$145,0)),"")</f>
        <v/>
      </c>
      <c r="E135" s="86" t="str">
        <f>_xlfn.IFNA(INDEX('R4 Willowie XCO'!$P$3:$P$113,MATCH(Men[[#This Row],[Rider]],'R4 Willowie XCO'!$E$3:$E$113,0)),"")</f>
        <v/>
      </c>
      <c r="F135" s="44" t="str">
        <f>_xlfn.IFNA(INDEX('R5 Willowie XCO'!$P$3:$P$86,MATCH(Men[[#This Row],[Rider]],'R5 Willowie XCO'!$E$3:$E$86,0)),"")</f>
        <v/>
      </c>
      <c r="G135" s="45">
        <f t="shared" si="3"/>
        <v>232</v>
      </c>
      <c r="H135" s="46" cm="1">
        <f t="array" ref="H135">116-SUM(IF(G135&gt;$G$18:$G$166,1/COUNTIF($G$18:$G$166,$G$18:$G$166)))</f>
        <v>94</v>
      </c>
      <c r="I135" s="48"/>
      <c r="J135" s="48"/>
      <c r="K135" s="50"/>
      <c r="L135" s="50"/>
      <c r="M135" s="50"/>
      <c r="N135" s="50"/>
      <c r="O135" s="50"/>
      <c r="P135" s="50"/>
      <c r="Q135" s="51"/>
      <c r="R135" s="48"/>
      <c r="S135" s="48"/>
      <c r="T135" s="48"/>
      <c r="U135" s="48"/>
      <c r="V135" s="48"/>
      <c r="W135" s="48"/>
      <c r="X135" s="48"/>
      <c r="Y135" s="48"/>
      <c r="Z135" s="48"/>
      <c r="AA135" s="48"/>
    </row>
    <row r="136" spans="1:27" ht="16" x14ac:dyDescent="0.2">
      <c r="A136" s="152" t="s">
        <v>85</v>
      </c>
      <c r="B136" s="44" t="str">
        <f>_xlfn.IFNA(INDEX('R1 Anstey XCO'!$O$3:$O$143,MATCH(Men[[#This Row],[Rider]],'R1 Anstey XCO'!$E$3:$E$143,0)),"")</f>
        <v/>
      </c>
      <c r="C136" s="44">
        <f>_xlfn.IFNA(INDEX('R2 Eagle XCO'!$P$3:$P$145,MATCH(Men[[#This Row],[Rider]],'R2 Eagle XCO'!$E$3:$E$145,0)),"")</f>
        <v>232</v>
      </c>
      <c r="D136" s="86" t="str">
        <f>_xlfn.IFNA(INDEX('R3 Kinchina XCO'!$P$3:$P$145,MATCH(Men[[#This Row],[Rider]],'R3 Kinchina XCO'!$E$3:$E$145,0)),"")</f>
        <v/>
      </c>
      <c r="E136" s="86" t="str">
        <f>_xlfn.IFNA(INDEX('R4 Willowie XCO'!$P$3:$P$113,MATCH(Men[[#This Row],[Rider]],'R4 Willowie XCO'!$E$3:$E$113,0)),"")</f>
        <v/>
      </c>
      <c r="F136" s="44" t="str">
        <f>_xlfn.IFNA(INDEX('R5 Willowie XCO'!$P$3:$P$86,MATCH(Men[[#This Row],[Rider]],'R5 Willowie XCO'!$E$3:$E$86,0)),"")</f>
        <v/>
      </c>
      <c r="G136" s="45">
        <f t="shared" si="3"/>
        <v>232</v>
      </c>
      <c r="H136" s="46" cm="1">
        <f t="array" ref="H136">116-SUM(IF(G136&gt;$G$18:$G$166,1/COUNTIF($G$18:$G$166,$G$18:$G$166)))</f>
        <v>94</v>
      </c>
      <c r="I136" s="48"/>
      <c r="K136" s="50"/>
      <c r="L136" s="50"/>
      <c r="M136" s="50"/>
      <c r="N136" s="50"/>
      <c r="O136" s="50"/>
      <c r="P136" s="50"/>
      <c r="Q136" s="51"/>
      <c r="R136" s="48"/>
      <c r="S136" s="48"/>
      <c r="T136" s="48"/>
      <c r="U136" s="48"/>
      <c r="V136" s="48"/>
      <c r="W136" s="48"/>
      <c r="X136" s="48"/>
      <c r="Y136" s="48"/>
      <c r="Z136" s="48"/>
      <c r="AA136" s="48"/>
    </row>
    <row r="137" spans="1:27" ht="16" x14ac:dyDescent="0.2">
      <c r="A137" s="152" t="s">
        <v>47</v>
      </c>
      <c r="B137" s="44">
        <f>_xlfn.IFNA(INDEX('R1 Anstey XCO'!$O$3:$O$143,MATCH(Men[[#This Row],[Rider]],'R1 Anstey XCO'!$E$3:$E$143,0)),"")</f>
        <v>230.99999999999997</v>
      </c>
      <c r="C137" s="44" t="str">
        <f>_xlfn.IFNA(INDEX('R2 Eagle XCO'!$P$3:$P$145,MATCH(Men[[#This Row],[Rider]],'R2 Eagle XCO'!$E$3:$E$145,0)),"")</f>
        <v/>
      </c>
      <c r="D137" s="86" t="str">
        <f>_xlfn.IFNA(INDEX('R3 Kinchina XCO'!$P$3:$P$145,MATCH(Men[[#This Row],[Rider]],'R3 Kinchina XCO'!$E$3:$E$145,0)),"")</f>
        <v/>
      </c>
      <c r="E137" s="86" t="str">
        <f>_xlfn.IFNA(INDEX('R4 Willowie XCO'!$P$3:$P$113,MATCH(Men[[#This Row],[Rider]],'R4 Willowie XCO'!$E$3:$E$113,0)),"")</f>
        <v/>
      </c>
      <c r="F137" s="44" t="str">
        <f>_xlfn.IFNA(INDEX('R5 Willowie XCO'!$P$3:$P$86,MATCH(Men[[#This Row],[Rider]],'R5 Willowie XCO'!$E$3:$E$86,0)),"")</f>
        <v/>
      </c>
      <c r="G137" s="45">
        <f t="shared" si="3"/>
        <v>230.99999999999997</v>
      </c>
      <c r="H137" s="46" cm="1">
        <f t="array" ref="H137">116-SUM(IF(G137&gt;$G$18:$G$166,1/COUNTIF($G$18:$G$166,$G$18:$G$166)))</f>
        <v>95</v>
      </c>
      <c r="I137" s="48"/>
      <c r="J137" s="47"/>
      <c r="K137" s="50"/>
      <c r="L137" s="50"/>
      <c r="M137" s="50"/>
      <c r="N137" s="50"/>
      <c r="O137" s="50"/>
      <c r="P137" s="50"/>
      <c r="Q137" s="51"/>
      <c r="R137" s="48"/>
      <c r="S137" s="48"/>
      <c r="T137" s="48"/>
      <c r="U137" s="48"/>
      <c r="V137" s="48"/>
      <c r="W137" s="48"/>
      <c r="X137" s="48"/>
      <c r="Y137" s="48"/>
      <c r="Z137" s="48"/>
      <c r="AA137" s="48"/>
    </row>
    <row r="138" spans="1:27" ht="16" x14ac:dyDescent="0.2">
      <c r="A138" s="152" t="s">
        <v>817</v>
      </c>
      <c r="B138" s="44" t="str">
        <f>_xlfn.IFNA(INDEX('R1 Anstey XCO'!$O$3:$O$143,MATCH(Men[[#This Row],[Rider]],'R1 Anstey XCO'!$E$3:$E$143,0)),"")</f>
        <v/>
      </c>
      <c r="C138" s="44" t="str">
        <f>_xlfn.IFNA(INDEX('R2 Eagle XCO'!$P$3:$P$145,MATCH(Men[[#This Row],[Rider]],'R2 Eagle XCO'!$E$3:$E$145,0)),"")</f>
        <v/>
      </c>
      <c r="D138" s="86" t="str">
        <f>_xlfn.IFNA(INDEX('R3 Kinchina XCO'!$P$3:$P$145,MATCH(Men[[#This Row],[Rider]],'R3 Kinchina XCO'!$E$3:$E$145,0)),"")</f>
        <v/>
      </c>
      <c r="E138" s="86">
        <f>_xlfn.IFNA(INDEX('R4 Willowie XCO'!$P$3:$P$113,MATCH(Men[[#This Row],[Rider]],'R4 Willowie XCO'!$E$3:$E$113,0)),"")</f>
        <v>228</v>
      </c>
      <c r="F138" s="44" t="str">
        <f>_xlfn.IFNA(INDEX('R5 Willowie XCO'!$P$3:$P$86,MATCH(Men[[#This Row],[Rider]],'R5 Willowie XCO'!$E$3:$E$86,0)),"")</f>
        <v/>
      </c>
      <c r="G138" s="45">
        <f t="shared" si="3"/>
        <v>228</v>
      </c>
      <c r="H138" s="46" cm="1">
        <f t="array" ref="H138">116-SUM(IF(G138&gt;$G$18:$G$166,1/COUNTIF($G$18:$G$166,$G$18:$G$166)))</f>
        <v>96</v>
      </c>
      <c r="I138" s="48"/>
      <c r="J138" s="47"/>
      <c r="K138" s="50"/>
      <c r="L138" s="50"/>
      <c r="M138" s="50"/>
      <c r="N138" s="50"/>
      <c r="O138" s="50"/>
      <c r="P138" s="50"/>
      <c r="Q138" s="51"/>
      <c r="R138" s="48"/>
      <c r="S138" s="48"/>
      <c r="T138" s="48"/>
      <c r="U138" s="48"/>
      <c r="V138" s="48"/>
      <c r="W138" s="48"/>
      <c r="X138" s="48"/>
      <c r="Y138" s="48"/>
      <c r="Z138" s="48"/>
      <c r="AA138" s="48"/>
    </row>
    <row r="139" spans="1:27" ht="16" x14ac:dyDescent="0.2">
      <c r="A139" s="152" t="s">
        <v>632</v>
      </c>
      <c r="B139" s="44" t="str">
        <f>_xlfn.IFNA(INDEX('R1 Anstey XCO'!$O$3:$O$143,MATCH(Men[[#This Row],[Rider]],'R1 Anstey XCO'!$E$3:$E$143,0)),"")</f>
        <v/>
      </c>
      <c r="C139" s="44" t="str">
        <f>_xlfn.IFNA(INDEX('R2 Eagle XCO'!$P$3:$P$145,MATCH(Men[[#This Row],[Rider]],'R2 Eagle XCO'!$E$3:$E$145,0)),"")</f>
        <v/>
      </c>
      <c r="D139" s="86">
        <f>_xlfn.IFNA(INDEX('R3 Kinchina XCO'!$P$3:$P$145,MATCH(Men[[#This Row],[Rider]],'R3 Kinchina XCO'!$E$3:$E$145,0)),"")</f>
        <v>224</v>
      </c>
      <c r="E139" s="86" t="str">
        <f>_xlfn.IFNA(INDEX('R4 Willowie XCO'!$P$3:$P$113,MATCH(Men[[#This Row],[Rider]],'R4 Willowie XCO'!$E$3:$E$113,0)),"")</f>
        <v/>
      </c>
      <c r="F139" s="44" t="str">
        <f>_xlfn.IFNA(INDEX('R5 Willowie XCO'!$P$3:$P$86,MATCH(Men[[#This Row],[Rider]],'R5 Willowie XCO'!$E$3:$E$86,0)),"")</f>
        <v/>
      </c>
      <c r="G139" s="45">
        <f t="shared" si="3"/>
        <v>224</v>
      </c>
      <c r="H139" s="46" cm="1">
        <f t="array" ref="H139">116-SUM(IF(G139&gt;$G$18:$G$166,1/COUNTIF($G$18:$G$166,$G$18:$G$166)))</f>
        <v>97</v>
      </c>
      <c r="I139" s="48"/>
      <c r="J139" s="47"/>
      <c r="K139" s="50"/>
      <c r="L139" s="50"/>
      <c r="M139" s="50"/>
      <c r="N139" s="50"/>
      <c r="O139" s="50"/>
      <c r="P139" s="50"/>
      <c r="Q139" s="51"/>
      <c r="R139" s="48"/>
      <c r="S139" s="48"/>
      <c r="T139" s="48"/>
      <c r="U139" s="48"/>
      <c r="V139" s="48"/>
      <c r="W139" s="48"/>
      <c r="X139" s="48"/>
      <c r="Y139" s="48"/>
      <c r="Z139" s="48"/>
      <c r="AA139" s="48"/>
    </row>
    <row r="140" spans="1:27" ht="16" x14ac:dyDescent="0.2">
      <c r="A140" s="152" t="s">
        <v>493</v>
      </c>
      <c r="B140" s="44" t="str">
        <f>_xlfn.IFNA(INDEX('R1 Anstey XCO'!$O$3:$O$143,MATCH(Men[[#This Row],[Rider]],'R1 Anstey XCO'!$E$3:$E$143,0)),"")</f>
        <v/>
      </c>
      <c r="C140" s="44">
        <f>_xlfn.IFNA(INDEX('R2 Eagle XCO'!$P$3:$P$145,MATCH(Men[[#This Row],[Rider]],'R2 Eagle XCO'!$E$3:$E$145,0)),"")</f>
        <v>222</v>
      </c>
      <c r="D140" s="86" t="str">
        <f>_xlfn.IFNA(INDEX('R3 Kinchina XCO'!$P$3:$P$145,MATCH(Men[[#This Row],[Rider]],'R3 Kinchina XCO'!$E$3:$E$145,0)),"")</f>
        <v/>
      </c>
      <c r="E140" s="86" t="str">
        <f>_xlfn.IFNA(INDEX('R4 Willowie XCO'!$P$3:$P$113,MATCH(Men[[#This Row],[Rider]],'R4 Willowie XCO'!$E$3:$E$113,0)),"")</f>
        <v/>
      </c>
      <c r="F140" s="44" t="str">
        <f>_xlfn.IFNA(INDEX('R5 Willowie XCO'!$P$3:$P$86,MATCH(Men[[#This Row],[Rider]],'R5 Willowie XCO'!$E$3:$E$86,0)),"")</f>
        <v/>
      </c>
      <c r="G140" s="45">
        <f t="shared" si="3"/>
        <v>222</v>
      </c>
      <c r="H140" s="46" cm="1">
        <f t="array" ref="H140">116-SUM(IF(G140&gt;$G$18:$G$166,1/COUNTIF($G$18:$G$166,$G$18:$G$166)))</f>
        <v>98</v>
      </c>
      <c r="I140" s="48"/>
      <c r="J140" s="47"/>
      <c r="K140" s="50"/>
      <c r="L140" s="50"/>
      <c r="M140" s="50"/>
      <c r="N140" s="50"/>
      <c r="O140" s="50"/>
      <c r="P140" s="50"/>
      <c r="Q140" s="51"/>
      <c r="R140" s="48"/>
      <c r="S140" s="48"/>
      <c r="T140" s="48"/>
      <c r="U140" s="48"/>
      <c r="V140" s="48"/>
      <c r="W140" s="48"/>
      <c r="X140" s="48"/>
      <c r="Y140" s="48"/>
      <c r="Z140" s="48"/>
      <c r="AA140" s="48"/>
    </row>
    <row r="141" spans="1:27" ht="16" x14ac:dyDescent="0.2">
      <c r="A141" s="152" t="s">
        <v>633</v>
      </c>
      <c r="B141" s="44" t="str">
        <f>_xlfn.IFNA(INDEX('R1 Anstey XCO'!$O$3:$O$143,MATCH(Men[[#This Row],[Rider]],'R1 Anstey XCO'!$E$3:$E$143,0)),"")</f>
        <v/>
      </c>
      <c r="C141" s="44" t="str">
        <f>_xlfn.IFNA(INDEX('R2 Eagle XCO'!$P$3:$P$145,MATCH(Men[[#This Row],[Rider]],'R2 Eagle XCO'!$E$3:$E$145,0)),"")</f>
        <v/>
      </c>
      <c r="D141" s="86">
        <f>_xlfn.IFNA(INDEX('R3 Kinchina XCO'!$P$3:$P$145,MATCH(Men[[#This Row],[Rider]],'R3 Kinchina XCO'!$E$3:$E$145,0)),"")</f>
        <v>217</v>
      </c>
      <c r="E141" s="86" t="str">
        <f>_xlfn.IFNA(INDEX('R4 Willowie XCO'!$P$3:$P$113,MATCH(Men[[#This Row],[Rider]],'R4 Willowie XCO'!$E$3:$E$113,0)),"")</f>
        <v/>
      </c>
      <c r="F141" s="44" t="str">
        <f>_xlfn.IFNA(INDEX('R5 Willowie XCO'!$P$3:$P$86,MATCH(Men[[#This Row],[Rider]],'R5 Willowie XCO'!$E$3:$E$86,0)),"")</f>
        <v/>
      </c>
      <c r="G141" s="45">
        <f t="shared" si="3"/>
        <v>217</v>
      </c>
      <c r="H141" s="46" cm="1">
        <f t="array" ref="H141">116-SUM(IF(G141&gt;$G$18:$G$166,1/COUNTIF($G$18:$G$166,$G$18:$G$166)))</f>
        <v>99</v>
      </c>
      <c r="I141" s="48"/>
      <c r="J141" s="47"/>
      <c r="K141" s="50"/>
      <c r="L141" s="50"/>
      <c r="M141" s="50"/>
      <c r="N141" s="50"/>
      <c r="O141" s="50"/>
      <c r="P141" s="50"/>
      <c r="Q141" s="51"/>
      <c r="R141" s="48"/>
      <c r="S141" s="48"/>
      <c r="T141" s="48"/>
      <c r="U141" s="48"/>
      <c r="V141" s="48"/>
      <c r="W141" s="48"/>
      <c r="X141" s="48"/>
      <c r="Y141" s="48"/>
      <c r="Z141" s="48"/>
      <c r="AA141" s="48"/>
    </row>
    <row r="142" spans="1:27" ht="16" x14ac:dyDescent="0.2">
      <c r="A142" s="152" t="s">
        <v>481</v>
      </c>
      <c r="B142" s="44" t="str">
        <f>_xlfn.IFNA(INDEX('R1 Anstey XCO'!$O$3:$O$143,MATCH(Men[[#This Row],[Rider]],'R1 Anstey XCO'!$E$3:$E$143,0)),"")</f>
        <v/>
      </c>
      <c r="C142" s="44">
        <f>_xlfn.IFNA(INDEX('R2 Eagle XCO'!$P$3:$P$145,MATCH(Men[[#This Row],[Rider]],'R2 Eagle XCO'!$E$3:$E$145,0)),"")</f>
        <v>217</v>
      </c>
      <c r="D142" s="86" t="str">
        <f>_xlfn.IFNA(INDEX('R3 Kinchina XCO'!$P$3:$P$145,MATCH(Men[[#This Row],[Rider]],'R3 Kinchina XCO'!$E$3:$E$145,0)),"")</f>
        <v/>
      </c>
      <c r="E142" s="86" t="str">
        <f>_xlfn.IFNA(INDEX('R4 Willowie XCO'!$P$3:$P$113,MATCH(Men[[#This Row],[Rider]],'R4 Willowie XCO'!$E$3:$E$113,0)),"")</f>
        <v/>
      </c>
      <c r="F142" s="44" t="str">
        <f>_xlfn.IFNA(INDEX('R5 Willowie XCO'!$P$3:$P$86,MATCH(Men[[#This Row],[Rider]],'R5 Willowie XCO'!$E$3:$E$86,0)),"")</f>
        <v/>
      </c>
      <c r="G142" s="45">
        <f t="shared" si="3"/>
        <v>217</v>
      </c>
      <c r="H142" s="46" cm="1">
        <f t="array" ref="H142">116-SUM(IF(G142&gt;$G$18:$G$166,1/COUNTIF($G$18:$G$166,$G$18:$G$166)))</f>
        <v>99</v>
      </c>
      <c r="I142" s="48"/>
      <c r="J142" s="47"/>
      <c r="K142" s="50"/>
      <c r="L142" s="50"/>
      <c r="M142" s="50"/>
      <c r="N142" s="50"/>
      <c r="O142" s="50"/>
      <c r="P142" s="50"/>
      <c r="Q142" s="51"/>
      <c r="R142" s="48"/>
      <c r="S142" s="48"/>
      <c r="T142" s="48"/>
      <c r="U142" s="48"/>
      <c r="V142" s="48"/>
      <c r="W142" s="48"/>
      <c r="X142" s="48"/>
      <c r="Y142" s="48"/>
      <c r="Z142" s="48"/>
      <c r="AA142" s="48"/>
    </row>
    <row r="143" spans="1:27" ht="16" x14ac:dyDescent="0.2">
      <c r="A143" s="152" t="s">
        <v>432</v>
      </c>
      <c r="B143" s="44">
        <f>_xlfn.IFNA(INDEX('R1 Anstey XCO'!$O$3:$O$143,MATCH(Men[[#This Row],[Rider]],'R1 Anstey XCO'!$E$3:$E$143,0)),"")</f>
        <v>216</v>
      </c>
      <c r="C143" s="44" t="str">
        <f>_xlfn.IFNA(INDEX('R2 Eagle XCO'!$P$3:$P$145,MATCH(Men[[#This Row],[Rider]],'R2 Eagle XCO'!$E$3:$E$145,0)),"")</f>
        <v/>
      </c>
      <c r="D143" s="86" t="str">
        <f>_xlfn.IFNA(INDEX('R3 Kinchina XCO'!$P$3:$P$145,MATCH(Men[[#This Row],[Rider]],'R3 Kinchina XCO'!$E$3:$E$145,0)),"")</f>
        <v/>
      </c>
      <c r="E143" s="86" t="str">
        <f>_xlfn.IFNA(INDEX('R4 Willowie XCO'!$P$3:$P$113,MATCH(Men[[#This Row],[Rider]],'R4 Willowie XCO'!$E$3:$E$113,0)),"")</f>
        <v/>
      </c>
      <c r="F143" s="44" t="str">
        <f>_xlfn.IFNA(INDEX('R5 Willowie XCO'!$P$3:$P$86,MATCH(Men[[#This Row],[Rider]],'R5 Willowie XCO'!$E$3:$E$86,0)),"")</f>
        <v/>
      </c>
      <c r="G143" s="45">
        <f t="shared" si="3"/>
        <v>216</v>
      </c>
      <c r="H143" s="46" cm="1">
        <f t="array" ref="H143">116-SUM(IF(G143&gt;$G$18:$G$166,1/COUNTIF($G$18:$G$166,$G$18:$G$166)))</f>
        <v>100</v>
      </c>
      <c r="I143" s="48"/>
      <c r="J143" s="47"/>
      <c r="K143" s="50"/>
      <c r="L143" s="50"/>
      <c r="M143" s="50"/>
      <c r="N143" s="50"/>
      <c r="O143" s="50"/>
      <c r="P143" s="50"/>
      <c r="Q143" s="51"/>
      <c r="R143" s="48"/>
      <c r="S143" s="48"/>
      <c r="T143" s="48"/>
      <c r="U143" s="48"/>
      <c r="V143" s="48"/>
      <c r="W143" s="48"/>
      <c r="X143" s="48"/>
      <c r="Y143" s="48"/>
      <c r="Z143" s="48"/>
      <c r="AA143" s="48"/>
    </row>
    <row r="144" spans="1:27" ht="16" x14ac:dyDescent="0.2">
      <c r="A144" s="152" t="s">
        <v>818</v>
      </c>
      <c r="B144" s="44" t="str">
        <f>_xlfn.IFNA(INDEX('R1 Anstey XCO'!$O$3:$O$143,MATCH(Men[[#This Row],[Rider]],'R1 Anstey XCO'!$E$3:$E$143,0)),"")</f>
        <v/>
      </c>
      <c r="C144" s="44" t="str">
        <f>_xlfn.IFNA(INDEX('R2 Eagle XCO'!$P$3:$P$145,MATCH(Men[[#This Row],[Rider]],'R2 Eagle XCO'!$E$3:$E$145,0)),"")</f>
        <v/>
      </c>
      <c r="D144" s="86" t="str">
        <f>_xlfn.IFNA(INDEX('R3 Kinchina XCO'!$P$3:$P$145,MATCH(Men[[#This Row],[Rider]],'R3 Kinchina XCO'!$E$3:$E$145,0)),"")</f>
        <v/>
      </c>
      <c r="E144" s="86">
        <f>_xlfn.IFNA(INDEX('R4 Willowie XCO'!$P$3:$P$113,MATCH(Men[[#This Row],[Rider]],'R4 Willowie XCO'!$E$3:$E$113,0)),"")</f>
        <v>210</v>
      </c>
      <c r="F144" s="44" t="str">
        <f>_xlfn.IFNA(INDEX('R5 Willowie XCO'!$P$3:$P$86,MATCH(Men[[#This Row],[Rider]],'R5 Willowie XCO'!$E$3:$E$86,0)),"")</f>
        <v/>
      </c>
      <c r="G144" s="45">
        <f t="shared" si="3"/>
        <v>210</v>
      </c>
      <c r="H144" s="46" cm="1">
        <f t="array" ref="H144">116-SUM(IF(G144&gt;$G$18:$G$166,1/COUNTIF($G$18:$G$166,$G$18:$G$166)))</f>
        <v>101</v>
      </c>
      <c r="I144" s="48"/>
      <c r="J144" s="47"/>
      <c r="K144" s="50"/>
      <c r="L144" s="50"/>
      <c r="M144" s="50"/>
      <c r="N144" s="50"/>
      <c r="O144" s="50"/>
      <c r="P144" s="50"/>
      <c r="Q144" s="51"/>
      <c r="R144" s="48"/>
      <c r="S144" s="48"/>
      <c r="T144" s="48"/>
      <c r="U144" s="48"/>
      <c r="V144" s="48"/>
      <c r="W144" s="48"/>
      <c r="X144" s="48"/>
      <c r="Y144" s="48"/>
      <c r="Z144" s="48"/>
      <c r="AA144" s="48"/>
    </row>
    <row r="145" spans="1:27" ht="16" x14ac:dyDescent="0.2">
      <c r="A145" s="152" t="s">
        <v>449</v>
      </c>
      <c r="B145" s="44">
        <f>_xlfn.IFNA(INDEX('R1 Anstey XCO'!$O$3:$O$143,MATCH(Men[[#This Row],[Rider]],'R1 Anstey XCO'!$E$3:$E$143,0)),"")</f>
        <v>210</v>
      </c>
      <c r="C145" s="44" t="str">
        <f>_xlfn.IFNA(INDEX('R2 Eagle XCO'!$P$3:$P$145,MATCH(Men[[#This Row],[Rider]],'R2 Eagle XCO'!$E$3:$E$145,0)),"")</f>
        <v/>
      </c>
      <c r="D145" s="86" t="str">
        <f>_xlfn.IFNA(INDEX('R3 Kinchina XCO'!$P$3:$P$145,MATCH(Men[[#This Row],[Rider]],'R3 Kinchina XCO'!$E$3:$E$145,0)),"")</f>
        <v/>
      </c>
      <c r="E145" s="86" t="str">
        <f>_xlfn.IFNA(INDEX('R4 Willowie XCO'!$P$3:$P$113,MATCH(Men[[#This Row],[Rider]],'R4 Willowie XCO'!$E$3:$E$113,0)),"")</f>
        <v/>
      </c>
      <c r="F145" s="44" t="str">
        <f>_xlfn.IFNA(INDEX('R5 Willowie XCO'!$P$3:$P$86,MATCH(Men[[#This Row],[Rider]],'R5 Willowie XCO'!$E$3:$E$86,0)),"")</f>
        <v/>
      </c>
      <c r="G145" s="45">
        <f t="shared" si="3"/>
        <v>210</v>
      </c>
      <c r="H145" s="46" cm="1">
        <f t="array" ref="H145">116-SUM(IF(G145&gt;$G$18:$G$166,1/COUNTIF($G$18:$G$166,$G$18:$G$166)))</f>
        <v>101</v>
      </c>
      <c r="I145" s="48"/>
      <c r="J145" s="47"/>
      <c r="K145" s="50"/>
      <c r="L145" s="50"/>
      <c r="M145" s="50"/>
      <c r="N145" s="50"/>
      <c r="O145" s="50"/>
      <c r="P145" s="50"/>
      <c r="Q145" s="51"/>
      <c r="R145" s="48"/>
      <c r="S145" s="48"/>
      <c r="T145" s="48"/>
      <c r="U145" s="48"/>
      <c r="V145" s="48"/>
      <c r="W145" s="48"/>
      <c r="X145" s="48"/>
      <c r="Y145" s="48"/>
      <c r="Z145" s="48"/>
      <c r="AA145" s="48"/>
    </row>
    <row r="146" spans="1:27" ht="16" x14ac:dyDescent="0.2">
      <c r="A146" s="152" t="s">
        <v>49</v>
      </c>
      <c r="B146" s="44">
        <f>_xlfn.IFNA(INDEX('R1 Anstey XCO'!$O$3:$O$143,MATCH(Men[[#This Row],[Rider]],'R1 Anstey XCO'!$E$3:$E$143,0)),"")</f>
        <v>210</v>
      </c>
      <c r="C146" s="44" t="str">
        <f>_xlfn.IFNA(INDEX('R2 Eagle XCO'!$P$3:$P$145,MATCH(Men[[#This Row],[Rider]],'R2 Eagle XCO'!$E$3:$E$145,0)),"")</f>
        <v/>
      </c>
      <c r="D146" s="86" t="str">
        <f>_xlfn.IFNA(INDEX('R3 Kinchina XCO'!$P$3:$P$145,MATCH(Men[[#This Row],[Rider]],'R3 Kinchina XCO'!$E$3:$E$145,0)),"")</f>
        <v/>
      </c>
      <c r="E146" s="86" t="str">
        <f>_xlfn.IFNA(INDEX('R4 Willowie XCO'!$P$3:$P$113,MATCH(Men[[#This Row],[Rider]],'R4 Willowie XCO'!$E$3:$E$113,0)),"")</f>
        <v/>
      </c>
      <c r="F146" s="44" t="str">
        <f>_xlfn.IFNA(INDEX('R5 Willowie XCO'!$P$3:$P$86,MATCH(Men[[#This Row],[Rider]],'R5 Willowie XCO'!$E$3:$E$86,0)),"")</f>
        <v/>
      </c>
      <c r="G146" s="45">
        <f t="shared" ref="G146:G166" si="4">SUM(B146:F146)</f>
        <v>210</v>
      </c>
      <c r="H146" s="46" cm="1">
        <f t="array" ref="H146">116-SUM(IF(G146&gt;$G$18:$G$166,1/COUNTIF($G$18:$G$166,$G$18:$G$166)))</f>
        <v>101</v>
      </c>
      <c r="I146" s="48"/>
      <c r="J146" s="47"/>
      <c r="K146" s="50"/>
      <c r="L146" s="50"/>
      <c r="M146" s="50"/>
      <c r="N146" s="50"/>
      <c r="O146" s="50"/>
      <c r="P146" s="50"/>
      <c r="Q146" s="51"/>
      <c r="R146" s="48"/>
      <c r="S146" s="48"/>
      <c r="T146" s="48"/>
      <c r="U146" s="48"/>
      <c r="V146" s="48"/>
      <c r="W146" s="48"/>
      <c r="X146" s="48"/>
      <c r="Y146" s="48"/>
      <c r="Z146" s="48"/>
      <c r="AA146" s="48"/>
    </row>
    <row r="147" spans="1:27" ht="16" x14ac:dyDescent="0.2">
      <c r="A147" s="152" t="s">
        <v>433</v>
      </c>
      <c r="B147" s="44">
        <f>_xlfn.IFNA(INDEX('R1 Anstey XCO'!$O$3:$O$143,MATCH(Men[[#This Row],[Rider]],'R1 Anstey XCO'!$E$3:$E$143,0)),"")</f>
        <v>208</v>
      </c>
      <c r="C147" s="44" t="str">
        <f>_xlfn.IFNA(INDEX('R2 Eagle XCO'!$P$3:$P$145,MATCH(Men[[#This Row],[Rider]],'R2 Eagle XCO'!$E$3:$E$145,0)),"")</f>
        <v/>
      </c>
      <c r="D147" s="86" t="str">
        <f>_xlfn.IFNA(INDEX('R3 Kinchina XCO'!$P$3:$P$145,MATCH(Men[[#This Row],[Rider]],'R3 Kinchina XCO'!$E$3:$E$145,0)),"")</f>
        <v/>
      </c>
      <c r="E147" s="86" t="str">
        <f>_xlfn.IFNA(INDEX('R4 Willowie XCO'!$P$3:$P$113,MATCH(Men[[#This Row],[Rider]],'R4 Willowie XCO'!$E$3:$E$113,0)),"")</f>
        <v/>
      </c>
      <c r="F147" s="44" t="str">
        <f>_xlfn.IFNA(INDEX('R5 Willowie XCO'!$P$3:$P$86,MATCH(Men[[#This Row],[Rider]],'R5 Willowie XCO'!$E$3:$E$86,0)),"")</f>
        <v/>
      </c>
      <c r="G147" s="45">
        <f t="shared" si="4"/>
        <v>208</v>
      </c>
      <c r="H147" s="46" cm="1">
        <f t="array" ref="H147">116-SUM(IF(G147&gt;$G$18:$G$166,1/COUNTIF($G$18:$G$166,$G$18:$G$166)))</f>
        <v>102</v>
      </c>
      <c r="I147" s="48"/>
      <c r="J147" s="47"/>
      <c r="K147" s="50"/>
      <c r="L147" s="50"/>
      <c r="M147" s="50"/>
      <c r="N147" s="50"/>
      <c r="O147" s="50"/>
      <c r="P147" s="50"/>
      <c r="Q147" s="51"/>
      <c r="R147" s="48"/>
      <c r="S147" s="48"/>
      <c r="T147" s="48"/>
      <c r="U147" s="48"/>
      <c r="V147" s="48"/>
      <c r="W147" s="48"/>
      <c r="X147" s="48"/>
      <c r="Y147" s="48"/>
      <c r="Z147" s="48"/>
      <c r="AA147" s="48"/>
    </row>
    <row r="148" spans="1:27" ht="16" x14ac:dyDescent="0.2">
      <c r="A148" s="152" t="s">
        <v>639</v>
      </c>
      <c r="B148" s="44" t="str">
        <f>_xlfn.IFNA(INDEX('R1 Anstey XCO'!$O$3:$O$143,MATCH(Men[[#This Row],[Rider]],'R1 Anstey XCO'!$E$3:$E$143,0)),"")</f>
        <v/>
      </c>
      <c r="C148" s="44" t="str">
        <f>_xlfn.IFNA(INDEX('R2 Eagle XCO'!$P$3:$P$145,MATCH(Men[[#This Row],[Rider]],'R2 Eagle XCO'!$E$3:$E$145,0)),"")</f>
        <v/>
      </c>
      <c r="D148" s="86">
        <f>_xlfn.IFNA(INDEX('R3 Kinchina XCO'!$P$3:$P$145,MATCH(Men[[#This Row],[Rider]],'R3 Kinchina XCO'!$E$3:$E$145,0)),"")</f>
        <v>204</v>
      </c>
      <c r="E148" s="86" t="str">
        <f>_xlfn.IFNA(INDEX('R4 Willowie XCO'!$P$3:$P$113,MATCH(Men[[#This Row],[Rider]],'R4 Willowie XCO'!$E$3:$E$113,0)),"")</f>
        <v/>
      </c>
      <c r="F148" s="44" t="str">
        <f>_xlfn.IFNA(INDEX('R5 Willowie XCO'!$P$3:$P$86,MATCH(Men[[#This Row],[Rider]],'R5 Willowie XCO'!$E$3:$E$86,0)),"")</f>
        <v/>
      </c>
      <c r="G148" s="45">
        <f t="shared" si="4"/>
        <v>204</v>
      </c>
      <c r="H148" s="46" cm="1">
        <f t="array" ref="H148">116-SUM(IF(G148&gt;$G$18:$G$166,1/COUNTIF($G$18:$G$166,$G$18:$G$166)))</f>
        <v>103</v>
      </c>
      <c r="I148" s="48"/>
      <c r="J148" s="47"/>
      <c r="K148" s="50"/>
      <c r="L148" s="50"/>
      <c r="M148" s="50"/>
      <c r="N148" s="50"/>
      <c r="O148" s="50"/>
      <c r="P148" s="50"/>
      <c r="Q148" s="51"/>
      <c r="R148" s="48"/>
      <c r="S148" s="48"/>
      <c r="T148" s="48"/>
      <c r="U148" s="48"/>
      <c r="V148" s="48"/>
      <c r="W148" s="48"/>
      <c r="X148" s="48"/>
      <c r="Y148" s="48"/>
      <c r="Z148" s="48"/>
      <c r="AA148" s="48"/>
    </row>
    <row r="149" spans="1:27" ht="16" x14ac:dyDescent="0.2">
      <c r="A149" s="152" t="s">
        <v>50</v>
      </c>
      <c r="B149" s="44">
        <f>_xlfn.IFNA(INDEX('R1 Anstey XCO'!$O$3:$O$143,MATCH(Men[[#This Row],[Rider]],'R1 Anstey XCO'!$E$3:$E$143,0)),"")</f>
        <v>203</v>
      </c>
      <c r="C149" s="44" t="str">
        <f>_xlfn.IFNA(INDEX('R2 Eagle XCO'!$P$3:$P$145,MATCH(Men[[#This Row],[Rider]],'R2 Eagle XCO'!$E$3:$E$145,0)),"")</f>
        <v/>
      </c>
      <c r="D149" s="86" t="str">
        <f>_xlfn.IFNA(INDEX('R3 Kinchina XCO'!$P$3:$P$145,MATCH(Men[[#This Row],[Rider]],'R3 Kinchina XCO'!$E$3:$E$145,0)),"")</f>
        <v/>
      </c>
      <c r="E149" s="86" t="str">
        <f>_xlfn.IFNA(INDEX('R4 Willowie XCO'!$P$3:$P$113,MATCH(Men[[#This Row],[Rider]],'R4 Willowie XCO'!$E$3:$E$113,0)),"")</f>
        <v/>
      </c>
      <c r="F149" s="44" t="str">
        <f>_xlfn.IFNA(INDEX('R5 Willowie XCO'!$P$3:$P$86,MATCH(Men[[#This Row],[Rider]],'R5 Willowie XCO'!$E$3:$E$86,0)),"")</f>
        <v/>
      </c>
      <c r="G149" s="45">
        <f t="shared" si="4"/>
        <v>203</v>
      </c>
      <c r="H149" s="46" cm="1">
        <f t="array" ref="H149">116-SUM(IF(G149&gt;$G$18:$G$166,1/COUNTIF($G$18:$G$166,$G$18:$G$166)))</f>
        <v>104</v>
      </c>
      <c r="I149" s="48"/>
      <c r="J149" s="47"/>
      <c r="K149" s="50"/>
      <c r="L149" s="50"/>
      <c r="M149" s="50"/>
      <c r="N149" s="50"/>
      <c r="O149" s="50"/>
      <c r="P149" s="50"/>
      <c r="Q149" s="51"/>
      <c r="R149" s="48"/>
      <c r="S149" s="48"/>
      <c r="T149" s="48"/>
      <c r="U149" s="48"/>
      <c r="V149" s="48"/>
      <c r="W149" s="48"/>
      <c r="X149" s="48"/>
      <c r="Y149" s="48"/>
      <c r="Z149" s="48"/>
      <c r="AA149" s="48"/>
    </row>
    <row r="150" spans="1:27" ht="16" x14ac:dyDescent="0.2">
      <c r="A150" s="152" t="s">
        <v>482</v>
      </c>
      <c r="B150" s="44" t="str">
        <f>_xlfn.IFNA(INDEX('R1 Anstey XCO'!$O$3:$O$143,MATCH(Men[[#This Row],[Rider]],'R1 Anstey XCO'!$E$3:$E$143,0)),"")</f>
        <v/>
      </c>
      <c r="C150" s="44">
        <f>_xlfn.IFNA(INDEX('R2 Eagle XCO'!$P$3:$P$145,MATCH(Men[[#This Row],[Rider]],'R2 Eagle XCO'!$E$3:$E$145,0)),"")</f>
        <v>203</v>
      </c>
      <c r="D150" s="86" t="str">
        <f>_xlfn.IFNA(INDEX('R3 Kinchina XCO'!$P$3:$P$145,MATCH(Men[[#This Row],[Rider]],'R3 Kinchina XCO'!$E$3:$E$145,0)),"")</f>
        <v/>
      </c>
      <c r="E150" s="86" t="str">
        <f>_xlfn.IFNA(INDEX('R4 Willowie XCO'!$P$3:$P$113,MATCH(Men[[#This Row],[Rider]],'R4 Willowie XCO'!$E$3:$E$113,0)),"")</f>
        <v/>
      </c>
      <c r="F150" s="44" t="str">
        <f>_xlfn.IFNA(INDEX('R5 Willowie XCO'!$P$3:$P$86,MATCH(Men[[#This Row],[Rider]],'R5 Willowie XCO'!$E$3:$E$86,0)),"")</f>
        <v/>
      </c>
      <c r="G150" s="45">
        <f t="shared" si="4"/>
        <v>203</v>
      </c>
      <c r="H150" s="46" cm="1">
        <f t="array" ref="H150">116-SUM(IF(G150&gt;$G$18:$G$166,1/COUNTIF($G$18:$G$166,$G$18:$G$166)))</f>
        <v>104</v>
      </c>
      <c r="I150" s="48"/>
      <c r="J150" s="47"/>
      <c r="K150" s="50"/>
      <c r="L150" s="50"/>
      <c r="M150" s="50"/>
      <c r="N150" s="50"/>
      <c r="O150" s="50"/>
      <c r="P150" s="50"/>
      <c r="Q150" s="51"/>
      <c r="R150" s="48"/>
      <c r="S150" s="48"/>
      <c r="T150" s="48"/>
      <c r="U150" s="48"/>
      <c r="V150" s="48"/>
      <c r="W150" s="48"/>
      <c r="X150" s="48"/>
      <c r="Y150" s="48"/>
      <c r="Z150" s="48"/>
      <c r="AA150" s="48"/>
    </row>
    <row r="151" spans="1:27" ht="16" x14ac:dyDescent="0.2">
      <c r="A151" s="152" t="s">
        <v>434</v>
      </c>
      <c r="B151" s="44">
        <f>_xlfn.IFNA(INDEX('R1 Anstey XCO'!$O$3:$O$143,MATCH(Men[[#This Row],[Rider]],'R1 Anstey XCO'!$E$3:$E$143,0)),"")</f>
        <v>200</v>
      </c>
      <c r="C151" s="44" t="str">
        <f>_xlfn.IFNA(INDEX('R2 Eagle XCO'!$P$3:$P$145,MATCH(Men[[#This Row],[Rider]],'R2 Eagle XCO'!$E$3:$E$145,0)),"")</f>
        <v/>
      </c>
      <c r="D151" s="86" t="str">
        <f>_xlfn.IFNA(INDEX('R3 Kinchina XCO'!$P$3:$P$145,MATCH(Men[[#This Row],[Rider]],'R3 Kinchina XCO'!$E$3:$E$145,0)),"")</f>
        <v/>
      </c>
      <c r="E151" s="86" t="str">
        <f>_xlfn.IFNA(INDEX('R4 Willowie XCO'!$P$3:$P$113,MATCH(Men[[#This Row],[Rider]],'R4 Willowie XCO'!$E$3:$E$113,0)),"")</f>
        <v/>
      </c>
      <c r="F151" s="44" t="str">
        <f>_xlfn.IFNA(INDEX('R5 Willowie XCO'!$P$3:$P$86,MATCH(Men[[#This Row],[Rider]],'R5 Willowie XCO'!$E$3:$E$86,0)),"")</f>
        <v/>
      </c>
      <c r="G151" s="45">
        <f t="shared" si="4"/>
        <v>200</v>
      </c>
      <c r="H151" s="46" cm="1">
        <f t="array" ref="H151">116-SUM(IF(G151&gt;$G$18:$G$166,1/COUNTIF($G$18:$G$166,$G$18:$G$166)))</f>
        <v>105</v>
      </c>
      <c r="I151" s="48"/>
      <c r="J151" s="47"/>
      <c r="K151" s="50"/>
      <c r="L151" s="50"/>
      <c r="M151" s="50"/>
      <c r="N151" s="50"/>
      <c r="O151" s="50"/>
      <c r="P151" s="50"/>
      <c r="Q151" s="51"/>
      <c r="R151" s="48"/>
      <c r="S151" s="48"/>
      <c r="T151" s="48"/>
      <c r="U151" s="48"/>
      <c r="V151" s="48"/>
      <c r="W151" s="48"/>
      <c r="X151" s="48"/>
      <c r="Y151" s="48"/>
      <c r="Z151" s="48"/>
      <c r="AA151" s="48"/>
    </row>
    <row r="152" spans="1:27" ht="16" x14ac:dyDescent="0.2">
      <c r="A152" s="152" t="s">
        <v>640</v>
      </c>
      <c r="B152" s="44" t="str">
        <f>_xlfn.IFNA(INDEX('R1 Anstey XCO'!$O$3:$O$143,MATCH(Men[[#This Row],[Rider]],'R1 Anstey XCO'!$E$3:$E$143,0)),"")</f>
        <v/>
      </c>
      <c r="C152" s="44" t="str">
        <f>_xlfn.IFNA(INDEX('R2 Eagle XCO'!$P$3:$P$145,MATCH(Men[[#This Row],[Rider]],'R2 Eagle XCO'!$E$3:$E$145,0)),"")</f>
        <v/>
      </c>
      <c r="D152" s="86">
        <f>_xlfn.IFNA(INDEX('R3 Kinchina XCO'!$P$3:$P$145,MATCH(Men[[#This Row],[Rider]],'R3 Kinchina XCO'!$E$3:$E$145,0)),"")</f>
        <v>198</v>
      </c>
      <c r="E152" s="86" t="str">
        <f>_xlfn.IFNA(INDEX('R4 Willowie XCO'!$P$3:$P$113,MATCH(Men[[#This Row],[Rider]],'R4 Willowie XCO'!$E$3:$E$113,0)),"")</f>
        <v/>
      </c>
      <c r="F152" s="44" t="str">
        <f>_xlfn.IFNA(INDEX('R5 Willowie XCO'!$P$3:$P$86,MATCH(Men[[#This Row],[Rider]],'R5 Willowie XCO'!$E$3:$E$86,0)),"")</f>
        <v/>
      </c>
      <c r="G152" s="45">
        <f t="shared" si="4"/>
        <v>198</v>
      </c>
      <c r="H152" s="46" cm="1">
        <f t="array" ref="H152">116-SUM(IF(G152&gt;$G$18:$G$166,1/COUNTIF($G$18:$G$166,$G$18:$G$166)))</f>
        <v>106</v>
      </c>
      <c r="I152" s="48"/>
      <c r="J152" s="47"/>
      <c r="K152" s="50"/>
      <c r="L152" s="50"/>
      <c r="M152" s="50"/>
      <c r="N152" s="50"/>
      <c r="O152" s="50"/>
      <c r="P152" s="50"/>
      <c r="Q152" s="51"/>
      <c r="R152" s="48"/>
      <c r="S152" s="48"/>
      <c r="T152" s="48"/>
      <c r="U152" s="48"/>
      <c r="V152" s="48"/>
      <c r="W152" s="48"/>
      <c r="X152" s="48"/>
      <c r="Y152" s="48"/>
      <c r="Z152" s="48"/>
      <c r="AA152" s="48"/>
    </row>
    <row r="153" spans="1:27" ht="16" x14ac:dyDescent="0.2">
      <c r="A153" s="152" t="s">
        <v>88</v>
      </c>
      <c r="B153" s="44">
        <f>_xlfn.IFNA(INDEX('R1 Anstey XCO'!$O$3:$O$143,MATCH(Men[[#This Row],[Rider]],'R1 Anstey XCO'!$E$3:$E$143,0)),"")</f>
        <v>196</v>
      </c>
      <c r="C153" s="44" t="str">
        <f>_xlfn.IFNA(INDEX('R2 Eagle XCO'!$P$3:$P$145,MATCH(Men[[#This Row],[Rider]],'R2 Eagle XCO'!$E$3:$E$145,0)),"")</f>
        <v/>
      </c>
      <c r="D153" s="86" t="str">
        <f>_xlfn.IFNA(INDEX('R3 Kinchina XCO'!$P$3:$P$145,MATCH(Men[[#This Row],[Rider]],'R3 Kinchina XCO'!$E$3:$E$145,0)),"")</f>
        <v/>
      </c>
      <c r="E153" s="86" t="str">
        <f>_xlfn.IFNA(INDEX('R4 Willowie XCO'!$P$3:$P$113,MATCH(Men[[#This Row],[Rider]],'R4 Willowie XCO'!$E$3:$E$113,0)),"")</f>
        <v/>
      </c>
      <c r="F153" s="44" t="str">
        <f>_xlfn.IFNA(INDEX('R5 Willowie XCO'!$P$3:$P$86,MATCH(Men[[#This Row],[Rider]],'R5 Willowie XCO'!$E$3:$E$86,0)),"")</f>
        <v/>
      </c>
      <c r="G153" s="45">
        <f t="shared" si="4"/>
        <v>196</v>
      </c>
      <c r="H153" s="46" cm="1">
        <f t="array" ref="H153">116-SUM(IF(G153&gt;$G$18:$G$166,1/COUNTIF($G$18:$G$166,$G$18:$G$166)))</f>
        <v>107</v>
      </c>
      <c r="I153" s="48"/>
      <c r="J153" s="47"/>
      <c r="K153" s="50"/>
      <c r="L153" s="50"/>
      <c r="M153" s="50"/>
      <c r="N153" s="50"/>
      <c r="O153" s="50"/>
      <c r="P153" s="50"/>
      <c r="Q153" s="51"/>
      <c r="R153" s="48"/>
      <c r="S153" s="48"/>
      <c r="T153" s="48"/>
      <c r="U153" s="48"/>
      <c r="V153" s="48"/>
      <c r="W153" s="48"/>
      <c r="X153" s="48"/>
      <c r="Y153" s="48"/>
      <c r="Z153" s="48"/>
      <c r="AA153" s="48"/>
    </row>
    <row r="154" spans="1:27" ht="16" x14ac:dyDescent="0.2">
      <c r="A154" s="152" t="s">
        <v>641</v>
      </c>
      <c r="B154" s="44" t="str">
        <f>_xlfn.IFNA(INDEX('R1 Anstey XCO'!$O$3:$O$143,MATCH(Men[[#This Row],[Rider]],'R1 Anstey XCO'!$E$3:$E$143,0)),"")</f>
        <v/>
      </c>
      <c r="C154" s="44" t="str">
        <f>_xlfn.IFNA(INDEX('R2 Eagle XCO'!$P$3:$P$145,MATCH(Men[[#This Row],[Rider]],'R2 Eagle XCO'!$E$3:$E$145,0)),"")</f>
        <v/>
      </c>
      <c r="D154" s="86">
        <f>_xlfn.IFNA(INDEX('R3 Kinchina XCO'!$P$3:$P$145,MATCH(Men[[#This Row],[Rider]],'R3 Kinchina XCO'!$E$3:$E$145,0)),"")</f>
        <v>192</v>
      </c>
      <c r="E154" s="86" t="str">
        <f>_xlfn.IFNA(INDEX('R4 Willowie XCO'!$P$3:$P$113,MATCH(Men[[#This Row],[Rider]],'R4 Willowie XCO'!$E$3:$E$113,0)),"")</f>
        <v/>
      </c>
      <c r="F154" s="44" t="str">
        <f>_xlfn.IFNA(INDEX('R5 Willowie XCO'!$P$3:$P$86,MATCH(Men[[#This Row],[Rider]],'R5 Willowie XCO'!$E$3:$E$86,0)),"")</f>
        <v/>
      </c>
      <c r="G154" s="45">
        <f t="shared" si="4"/>
        <v>192</v>
      </c>
      <c r="H154" s="46" cm="1">
        <f t="array" ref="H154">116-SUM(IF(G154&gt;$G$18:$G$166,1/COUNTIF($G$18:$G$166,$G$18:$G$166)))</f>
        <v>108</v>
      </c>
      <c r="I154" s="48"/>
      <c r="J154" s="47"/>
      <c r="K154" s="50"/>
      <c r="L154" s="50"/>
      <c r="M154" s="50"/>
      <c r="N154" s="50"/>
      <c r="O154" s="50"/>
      <c r="P154" s="50"/>
      <c r="Q154" s="51"/>
      <c r="R154" s="48"/>
      <c r="S154" s="48"/>
      <c r="T154" s="48"/>
      <c r="U154" s="48"/>
      <c r="V154" s="48"/>
      <c r="W154" s="48"/>
      <c r="X154" s="48"/>
      <c r="Y154" s="48"/>
      <c r="Z154" s="48"/>
      <c r="AA154" s="48"/>
    </row>
    <row r="155" spans="1:27" ht="16" x14ac:dyDescent="0.2">
      <c r="A155" s="152" t="s">
        <v>484</v>
      </c>
      <c r="B155" s="44" t="str">
        <f>_xlfn.IFNA(INDEX('R1 Anstey XCO'!$O$3:$O$143,MATCH(Men[[#This Row],[Rider]],'R1 Anstey XCO'!$E$3:$E$143,0)),"")</f>
        <v/>
      </c>
      <c r="C155" s="44">
        <f>_xlfn.IFNA(INDEX('R2 Eagle XCO'!$P$3:$P$145,MATCH(Men[[#This Row],[Rider]],'R2 Eagle XCO'!$E$3:$E$145,0)),"")</f>
        <v>182</v>
      </c>
      <c r="D155" s="86" t="str">
        <f>_xlfn.IFNA(INDEX('R3 Kinchina XCO'!$P$3:$P$145,MATCH(Men[[#This Row],[Rider]],'R3 Kinchina XCO'!$E$3:$E$145,0)),"")</f>
        <v/>
      </c>
      <c r="E155" s="86" t="str">
        <f>_xlfn.IFNA(INDEX('R4 Willowie XCO'!$P$3:$P$113,MATCH(Men[[#This Row],[Rider]],'R4 Willowie XCO'!$E$3:$E$113,0)),"")</f>
        <v/>
      </c>
      <c r="F155" s="44" t="str">
        <f>_xlfn.IFNA(INDEX('R5 Willowie XCO'!$P$3:$P$86,MATCH(Men[[#This Row],[Rider]],'R5 Willowie XCO'!$E$3:$E$86,0)),"")</f>
        <v/>
      </c>
      <c r="G155" s="45">
        <f t="shared" si="4"/>
        <v>182</v>
      </c>
      <c r="H155" s="46" cm="1">
        <f t="array" ref="H155">116-SUM(IF(G155&gt;$G$18:$G$166,1/COUNTIF($G$18:$G$166,$G$18:$G$166)))</f>
        <v>109</v>
      </c>
      <c r="I155" s="48"/>
      <c r="J155" s="47"/>
      <c r="K155" s="50"/>
      <c r="L155" s="50"/>
      <c r="M155" s="50"/>
      <c r="N155" s="50"/>
      <c r="O155" s="50"/>
      <c r="P155" s="50"/>
      <c r="Q155" s="51"/>
      <c r="R155" s="48"/>
      <c r="S155" s="48"/>
      <c r="T155" s="48"/>
      <c r="U155" s="48"/>
      <c r="V155" s="48"/>
      <c r="W155" s="48"/>
      <c r="X155" s="48"/>
      <c r="Y155" s="48"/>
      <c r="Z155" s="48"/>
      <c r="AA155" s="48"/>
    </row>
    <row r="156" spans="1:27" ht="16" x14ac:dyDescent="0.2">
      <c r="A156" s="152" t="s">
        <v>634</v>
      </c>
      <c r="B156" s="44" t="str">
        <f>_xlfn.IFNA(INDEX('R1 Anstey XCO'!$O$3:$O$143,MATCH(Men[[#This Row],[Rider]],'R1 Anstey XCO'!$E$3:$E$143,0)),"")</f>
        <v/>
      </c>
      <c r="C156" s="44" t="str">
        <f>_xlfn.IFNA(INDEX('R2 Eagle XCO'!$P$3:$P$145,MATCH(Men[[#This Row],[Rider]],'R2 Eagle XCO'!$E$3:$E$145,0)),"")</f>
        <v/>
      </c>
      <c r="D156" s="86">
        <f>_xlfn.IFNA(INDEX('R3 Kinchina XCO'!$P$3:$P$145,MATCH(Men[[#This Row],[Rider]],'R3 Kinchina XCO'!$E$3:$E$145,0)),"")</f>
        <v>175</v>
      </c>
      <c r="E156" s="86" t="str">
        <f>_xlfn.IFNA(INDEX('R4 Willowie XCO'!$P$3:$P$113,MATCH(Men[[#This Row],[Rider]],'R4 Willowie XCO'!$E$3:$E$113,0)),"")</f>
        <v/>
      </c>
      <c r="F156" s="44" t="str">
        <f>_xlfn.IFNA(INDEX('R5 Willowie XCO'!$P$3:$P$86,MATCH(Men[[#This Row],[Rider]],'R5 Willowie XCO'!$E$3:$E$86,0)),"")</f>
        <v/>
      </c>
      <c r="G156" s="45">
        <f t="shared" si="4"/>
        <v>175</v>
      </c>
      <c r="H156" s="46" cm="1">
        <f t="array" ref="H156">116-SUM(IF(G156&gt;$G$18:$G$166,1/COUNTIF($G$18:$G$166,$G$18:$G$166)))</f>
        <v>110</v>
      </c>
      <c r="I156" s="48"/>
      <c r="J156" s="47"/>
      <c r="K156" s="50"/>
      <c r="L156" s="50"/>
      <c r="M156" s="50"/>
      <c r="N156" s="50"/>
      <c r="O156" s="50"/>
      <c r="P156" s="50"/>
      <c r="Q156" s="51"/>
      <c r="R156" s="48"/>
      <c r="S156" s="48"/>
      <c r="T156" s="48"/>
      <c r="U156" s="48"/>
      <c r="V156" s="48"/>
      <c r="W156" s="48"/>
      <c r="X156" s="48"/>
      <c r="Y156" s="48"/>
      <c r="Z156" s="48"/>
      <c r="AA156" s="48"/>
    </row>
    <row r="157" spans="1:27" ht="16" x14ac:dyDescent="0.2">
      <c r="A157" s="152" t="s">
        <v>228</v>
      </c>
      <c r="B157" s="44">
        <f>_xlfn.IFNA(INDEX('R1 Anstey XCO'!$O$3:$O$143,MATCH(Men[[#This Row],[Rider]],'R1 Anstey XCO'!$E$3:$E$143,0)),"")</f>
        <v>171.5</v>
      </c>
      <c r="C157" s="44" t="str">
        <f>_xlfn.IFNA(INDEX('R2 Eagle XCO'!$P$3:$P$145,MATCH(Men[[#This Row],[Rider]],'R2 Eagle XCO'!$E$3:$E$145,0)),"")</f>
        <v/>
      </c>
      <c r="D157" s="86" t="str">
        <f>_xlfn.IFNA(INDEX('R3 Kinchina XCO'!$P$3:$P$145,MATCH(Men[[#This Row],[Rider]],'R3 Kinchina XCO'!$E$3:$E$145,0)),"")</f>
        <v/>
      </c>
      <c r="E157" s="86" t="str">
        <f>_xlfn.IFNA(INDEX('R4 Willowie XCO'!$P$3:$P$113,MATCH(Men[[#This Row],[Rider]],'R4 Willowie XCO'!$E$3:$E$113,0)),"")</f>
        <v/>
      </c>
      <c r="F157" s="44" t="str">
        <f>_xlfn.IFNA(INDEX('R5 Willowie XCO'!$P$3:$P$86,MATCH(Men[[#This Row],[Rider]],'R5 Willowie XCO'!$E$3:$E$86,0)),"")</f>
        <v/>
      </c>
      <c r="G157" s="45">
        <f t="shared" si="4"/>
        <v>171.5</v>
      </c>
      <c r="H157" s="46" cm="1">
        <f t="array" ref="H157">116-SUM(IF(G157&gt;$G$18:$G$166,1/COUNTIF($G$18:$G$166,$G$18:$G$166)))</f>
        <v>111</v>
      </c>
      <c r="I157" s="48"/>
      <c r="J157" s="47"/>
      <c r="K157" s="50"/>
      <c r="L157" s="50"/>
      <c r="M157" s="50"/>
      <c r="N157" s="50"/>
      <c r="O157" s="50"/>
      <c r="P157" s="50"/>
      <c r="Q157" s="51"/>
      <c r="R157" s="48"/>
      <c r="S157" s="48"/>
      <c r="T157" s="48"/>
      <c r="U157" s="48"/>
      <c r="V157" s="48"/>
      <c r="W157" s="48"/>
      <c r="X157" s="48"/>
      <c r="Y157" s="48"/>
      <c r="Z157" s="48"/>
      <c r="AA157" s="48"/>
    </row>
    <row r="158" spans="1:27" ht="16" x14ac:dyDescent="0.2">
      <c r="A158" s="152" t="s">
        <v>485</v>
      </c>
      <c r="B158" s="44" t="str">
        <f>_xlfn.IFNA(INDEX('R1 Anstey XCO'!$O$3:$O$143,MATCH(Men[[#This Row],[Rider]],'R1 Anstey XCO'!$E$3:$E$143,0)),"")</f>
        <v/>
      </c>
      <c r="C158" s="44">
        <f>_xlfn.IFNA(INDEX('R2 Eagle XCO'!$P$3:$P$145,MATCH(Men[[#This Row],[Rider]],'R2 Eagle XCO'!$E$3:$E$145,0)),"")</f>
        <v>171.5</v>
      </c>
      <c r="D158" s="86" t="str">
        <f>_xlfn.IFNA(INDEX('R3 Kinchina XCO'!$P$3:$P$145,MATCH(Men[[#This Row],[Rider]],'R3 Kinchina XCO'!$E$3:$E$145,0)),"")</f>
        <v/>
      </c>
      <c r="E158" s="86" t="str">
        <f>_xlfn.IFNA(INDEX('R4 Willowie XCO'!$P$3:$P$113,MATCH(Men[[#This Row],[Rider]],'R4 Willowie XCO'!$E$3:$E$113,0)),"")</f>
        <v/>
      </c>
      <c r="F158" s="44" t="str">
        <f>_xlfn.IFNA(INDEX('R5 Willowie XCO'!$P$3:$P$86,MATCH(Men[[#This Row],[Rider]],'R5 Willowie XCO'!$E$3:$E$86,0)),"")</f>
        <v/>
      </c>
      <c r="G158" s="45">
        <f t="shared" si="4"/>
        <v>171.5</v>
      </c>
      <c r="H158" s="46" cm="1">
        <f t="array" ref="H158">116-SUM(IF(G158&gt;$G$18:$G$166,1/COUNTIF($G$18:$G$166,$G$18:$G$166)))</f>
        <v>111</v>
      </c>
      <c r="I158" s="48"/>
      <c r="J158" s="47"/>
      <c r="K158" s="50"/>
      <c r="L158" s="50"/>
      <c r="M158" s="50"/>
      <c r="N158" s="50"/>
      <c r="O158" s="50"/>
      <c r="P158" s="50"/>
      <c r="Q158" s="51"/>
      <c r="R158" s="48"/>
      <c r="S158" s="48"/>
      <c r="T158" s="48"/>
      <c r="U158" s="48"/>
      <c r="V158" s="48"/>
      <c r="W158" s="48"/>
      <c r="X158" s="48"/>
      <c r="Y158" s="48"/>
      <c r="Z158" s="48"/>
      <c r="AA158" s="48"/>
    </row>
    <row r="159" spans="1:27" ht="16" x14ac:dyDescent="0.2">
      <c r="A159" s="152" t="s">
        <v>229</v>
      </c>
      <c r="B159" s="44">
        <f>_xlfn.IFNA(INDEX('R1 Anstey XCO'!$O$3:$O$143,MATCH(Men[[#This Row],[Rider]],'R1 Anstey XCO'!$E$3:$E$143,0)),"")</f>
        <v>168</v>
      </c>
      <c r="C159" s="44" t="str">
        <f>_xlfn.IFNA(INDEX('R2 Eagle XCO'!$P$3:$P$145,MATCH(Men[[#This Row],[Rider]],'R2 Eagle XCO'!$E$3:$E$145,0)),"")</f>
        <v/>
      </c>
      <c r="D159" s="86" t="str">
        <f>_xlfn.IFNA(INDEX('R3 Kinchina XCO'!$P$3:$P$145,MATCH(Men[[#This Row],[Rider]],'R3 Kinchina XCO'!$E$3:$E$145,0)),"")</f>
        <v/>
      </c>
      <c r="E159" s="86" t="str">
        <f>_xlfn.IFNA(INDEX('R4 Willowie XCO'!$P$3:$P$113,MATCH(Men[[#This Row],[Rider]],'R4 Willowie XCO'!$E$3:$E$113,0)),"")</f>
        <v/>
      </c>
      <c r="F159" s="44" t="str">
        <f>_xlfn.IFNA(INDEX('R5 Willowie XCO'!$P$3:$P$86,MATCH(Men[[#This Row],[Rider]],'R5 Willowie XCO'!$E$3:$E$86,0)),"")</f>
        <v/>
      </c>
      <c r="G159" s="45">
        <f t="shared" si="4"/>
        <v>168</v>
      </c>
      <c r="H159" s="46" cm="1">
        <f t="array" ref="H159">116-SUM(IF(G159&gt;$G$18:$G$166,1/COUNTIF($G$18:$G$166,$G$18:$G$166)))</f>
        <v>112</v>
      </c>
      <c r="I159" s="48"/>
      <c r="J159" s="47"/>
      <c r="K159" s="50"/>
      <c r="L159" s="50"/>
      <c r="M159" s="50"/>
      <c r="N159" s="50"/>
      <c r="O159" s="50"/>
      <c r="P159" s="50"/>
      <c r="Q159" s="51"/>
      <c r="R159" s="48"/>
      <c r="S159" s="48"/>
      <c r="T159" s="48"/>
      <c r="U159" s="48"/>
      <c r="V159" s="48"/>
      <c r="W159" s="48"/>
      <c r="X159" s="48"/>
      <c r="Y159" s="48"/>
      <c r="Z159" s="48"/>
      <c r="AA159" s="48"/>
    </row>
    <row r="160" spans="1:27" ht="16" x14ac:dyDescent="0.2">
      <c r="A160" s="152" t="s">
        <v>439</v>
      </c>
      <c r="B160" s="44">
        <f>_xlfn.IFNA(INDEX('R1 Anstey XCO'!$O$3:$O$143,MATCH(Men[[#This Row],[Rider]],'R1 Anstey XCO'!$E$3:$E$143,0)),"")</f>
        <v>164.5</v>
      </c>
      <c r="C160" s="44" t="str">
        <f>_xlfn.IFNA(INDEX('R2 Eagle XCO'!$P$3:$P$145,MATCH(Men[[#This Row],[Rider]],'R2 Eagle XCO'!$E$3:$E$145,0)),"")</f>
        <v/>
      </c>
      <c r="D160" s="86" t="str">
        <f>_xlfn.IFNA(INDEX('R3 Kinchina XCO'!$P$3:$P$145,MATCH(Men[[#This Row],[Rider]],'R3 Kinchina XCO'!$E$3:$E$145,0)),"")</f>
        <v/>
      </c>
      <c r="E160" s="86" t="str">
        <f>_xlfn.IFNA(INDEX('R4 Willowie XCO'!$P$3:$P$113,MATCH(Men[[#This Row],[Rider]],'R4 Willowie XCO'!$E$3:$E$113,0)),"")</f>
        <v/>
      </c>
      <c r="F160" s="44" t="str">
        <f>_xlfn.IFNA(INDEX('R5 Willowie XCO'!$P$3:$P$86,MATCH(Men[[#This Row],[Rider]],'R5 Willowie XCO'!$E$3:$E$86,0)),"")</f>
        <v/>
      </c>
      <c r="G160" s="45">
        <f t="shared" si="4"/>
        <v>164.5</v>
      </c>
      <c r="H160" s="46" cm="1">
        <f t="array" ref="H160">116-SUM(IF(G160&gt;$G$18:$G$166,1/COUNTIF($G$18:$G$166,$G$18:$G$166)))</f>
        <v>113</v>
      </c>
      <c r="I160" s="48"/>
      <c r="J160" s="47"/>
      <c r="K160" s="50"/>
      <c r="L160" s="50"/>
      <c r="M160" s="50"/>
      <c r="N160" s="50"/>
      <c r="O160" s="50"/>
      <c r="P160" s="50"/>
      <c r="Q160" s="51"/>
      <c r="R160" s="48"/>
      <c r="S160" s="48"/>
      <c r="T160" s="48"/>
      <c r="U160" s="48"/>
      <c r="V160" s="48"/>
      <c r="W160" s="48"/>
      <c r="X160" s="48"/>
      <c r="Y160" s="48"/>
      <c r="Z160" s="48"/>
      <c r="AA160" s="48"/>
    </row>
    <row r="161" spans="1:27" ht="16" x14ac:dyDescent="0.2">
      <c r="A161" s="152" t="s">
        <v>636</v>
      </c>
      <c r="B161" s="44" t="str">
        <f>_xlfn.IFNA(INDEX('R1 Anstey XCO'!$O$3:$O$143,MATCH(Men[[#This Row],[Rider]],'R1 Anstey XCO'!$E$3:$E$143,0)),"")</f>
        <v/>
      </c>
      <c r="C161" s="44" t="str">
        <f>_xlfn.IFNA(INDEX('R2 Eagle XCO'!$P$3:$P$145,MATCH(Men[[#This Row],[Rider]],'R2 Eagle XCO'!$E$3:$E$145,0)),"")</f>
        <v/>
      </c>
      <c r="D161" s="86">
        <f>_xlfn.IFNA(INDEX('R3 Kinchina XCO'!$P$3:$P$145,MATCH(Men[[#This Row],[Rider]],'R3 Kinchina XCO'!$E$3:$E$145,0)),"")</f>
        <v>164.5</v>
      </c>
      <c r="E161" s="86" t="str">
        <f>_xlfn.IFNA(INDEX('R4 Willowie XCO'!$P$3:$P$113,MATCH(Men[[#This Row],[Rider]],'R4 Willowie XCO'!$E$3:$E$113,0)),"")</f>
        <v/>
      </c>
      <c r="F161" s="44" t="str">
        <f>_xlfn.IFNA(INDEX('R5 Willowie XCO'!$P$3:$P$86,MATCH(Men[[#This Row],[Rider]],'R5 Willowie XCO'!$E$3:$E$86,0)),"")</f>
        <v/>
      </c>
      <c r="G161" s="45">
        <f t="shared" si="4"/>
        <v>164.5</v>
      </c>
      <c r="H161" s="46" cm="1">
        <f t="array" ref="H161">116-SUM(IF(G161&gt;$G$18:$G$166,1/COUNTIF($G$18:$G$166,$G$18:$G$166)))</f>
        <v>113</v>
      </c>
      <c r="I161" s="48"/>
      <c r="J161" s="47"/>
      <c r="K161" s="50"/>
      <c r="L161" s="50"/>
      <c r="M161" s="50"/>
      <c r="N161" s="50"/>
      <c r="O161" s="50"/>
      <c r="P161" s="50"/>
      <c r="Q161" s="51"/>
      <c r="R161" s="48"/>
      <c r="S161" s="48"/>
      <c r="T161" s="48"/>
      <c r="U161" s="48"/>
      <c r="V161" s="48"/>
      <c r="W161" s="48"/>
      <c r="X161" s="48"/>
      <c r="Y161" s="48"/>
      <c r="Z161" s="48"/>
      <c r="AA161" s="48"/>
    </row>
    <row r="162" spans="1:27" ht="16" x14ac:dyDescent="0.2">
      <c r="A162" s="152" t="s">
        <v>90</v>
      </c>
      <c r="B162" s="44" t="str">
        <f>_xlfn.IFNA(INDEX('R1 Anstey XCO'!$O$3:$O$143,MATCH(Men[[#This Row],[Rider]],'R1 Anstey XCO'!$E$3:$E$143,0)),"")</f>
        <v/>
      </c>
      <c r="C162" s="44">
        <f>_xlfn.IFNA(INDEX('R2 Eagle XCO'!$P$3:$P$145,MATCH(Men[[#This Row],[Rider]],'R2 Eagle XCO'!$E$3:$E$145,0)),"")</f>
        <v>164.5</v>
      </c>
      <c r="D162" s="86" t="str">
        <f>_xlfn.IFNA(INDEX('R3 Kinchina XCO'!$P$3:$P$145,MATCH(Men[[#This Row],[Rider]],'R3 Kinchina XCO'!$E$3:$E$145,0)),"")</f>
        <v/>
      </c>
      <c r="E162" s="86" t="str">
        <f>_xlfn.IFNA(INDEX('R4 Willowie XCO'!$P$3:$P$113,MATCH(Men[[#This Row],[Rider]],'R4 Willowie XCO'!$E$3:$E$113,0)),"")</f>
        <v/>
      </c>
      <c r="F162" s="44" t="str">
        <f>_xlfn.IFNA(INDEX('R5 Willowie XCO'!$P$3:$P$86,MATCH(Men[[#This Row],[Rider]],'R5 Willowie XCO'!$E$3:$E$86,0)),"")</f>
        <v/>
      </c>
      <c r="G162" s="45">
        <f t="shared" si="4"/>
        <v>164.5</v>
      </c>
      <c r="H162" s="46" cm="1">
        <f t="array" ref="H162">116-SUM(IF(G162&gt;$G$18:$G$166,1/COUNTIF($G$18:$G$166,$G$18:$G$166)))</f>
        <v>113</v>
      </c>
      <c r="I162" s="48"/>
      <c r="J162" s="47"/>
      <c r="K162" s="50"/>
      <c r="L162" s="50"/>
      <c r="M162" s="50"/>
      <c r="N162" s="50"/>
      <c r="O162" s="50"/>
      <c r="P162" s="50"/>
      <c r="Q162" s="51"/>
      <c r="R162" s="48"/>
      <c r="S162" s="48"/>
      <c r="T162" s="48"/>
      <c r="U162" s="48"/>
      <c r="V162" s="48"/>
      <c r="W162" s="48"/>
      <c r="X162" s="48"/>
      <c r="Y162" s="48"/>
      <c r="Z162" s="48"/>
      <c r="AA162" s="48"/>
    </row>
    <row r="163" spans="1:27" ht="16" x14ac:dyDescent="0.2">
      <c r="A163" s="152" t="s">
        <v>486</v>
      </c>
      <c r="B163" s="44" t="str">
        <f>_xlfn.IFNA(INDEX('R1 Anstey XCO'!$O$3:$O$143,MATCH(Men[[#This Row],[Rider]],'R1 Anstey XCO'!$E$3:$E$143,0)),"")</f>
        <v/>
      </c>
      <c r="C163" s="44">
        <f>_xlfn.IFNA(INDEX('R2 Eagle XCO'!$P$3:$P$145,MATCH(Men[[#This Row],[Rider]],'R2 Eagle XCO'!$E$3:$E$145,0)),"")</f>
        <v>161</v>
      </c>
      <c r="D163" s="86" t="str">
        <f>_xlfn.IFNA(INDEX('R3 Kinchina XCO'!$P$3:$P$145,MATCH(Men[[#This Row],[Rider]],'R3 Kinchina XCO'!$E$3:$E$145,0)),"")</f>
        <v/>
      </c>
      <c r="E163" s="86" t="str">
        <f>_xlfn.IFNA(INDEX('R4 Willowie XCO'!$P$3:$P$113,MATCH(Men[[#This Row],[Rider]],'R4 Willowie XCO'!$E$3:$E$113,0)),"")</f>
        <v/>
      </c>
      <c r="F163" s="44" t="str">
        <f>_xlfn.IFNA(INDEX('R5 Willowie XCO'!$P$3:$P$86,MATCH(Men[[#This Row],[Rider]],'R5 Willowie XCO'!$E$3:$E$86,0)),"")</f>
        <v/>
      </c>
      <c r="G163" s="45">
        <f t="shared" si="4"/>
        <v>161</v>
      </c>
      <c r="H163" s="46" cm="1">
        <f t="array" ref="H163">116-SUM(IF(G163&gt;$G$18:$G$166,1/COUNTIF($G$18:$G$166,$G$18:$G$166)))</f>
        <v>114</v>
      </c>
      <c r="I163" s="48"/>
      <c r="J163" s="47"/>
      <c r="K163" s="50"/>
      <c r="L163" s="50"/>
      <c r="M163" s="50"/>
      <c r="N163" s="50"/>
      <c r="O163" s="50"/>
      <c r="P163" s="50"/>
      <c r="Q163" s="51"/>
      <c r="R163" s="48"/>
      <c r="S163" s="48"/>
      <c r="T163" s="48"/>
      <c r="U163" s="48"/>
      <c r="V163" s="48"/>
      <c r="W163" s="48"/>
      <c r="X163" s="48"/>
      <c r="Y163" s="48"/>
      <c r="Z163" s="48"/>
      <c r="AA163" s="48"/>
    </row>
    <row r="164" spans="1:27" ht="16" x14ac:dyDescent="0.2">
      <c r="A164" s="152" t="s">
        <v>487</v>
      </c>
      <c r="B164" s="44" t="str">
        <f>_xlfn.IFNA(INDEX('R1 Anstey XCO'!$O$3:$O$143,MATCH(Men[[#This Row],[Rider]],'R1 Anstey XCO'!$E$3:$E$143,0)),"")</f>
        <v/>
      </c>
      <c r="C164" s="44">
        <f>_xlfn.IFNA(INDEX('R2 Eagle XCO'!$P$3:$P$145,MATCH(Men[[#This Row],[Rider]],'R2 Eagle XCO'!$E$3:$E$145,0)),"")</f>
        <v>154</v>
      </c>
      <c r="D164" s="86" t="str">
        <f>_xlfn.IFNA(INDEX('R3 Kinchina XCO'!$P$3:$P$145,MATCH(Men[[#This Row],[Rider]],'R3 Kinchina XCO'!$E$3:$E$145,0)),"")</f>
        <v/>
      </c>
      <c r="E164" s="86" t="str">
        <f>_xlfn.IFNA(INDEX('R4 Willowie XCO'!$P$3:$P$113,MATCH(Men[[#This Row],[Rider]],'R4 Willowie XCO'!$E$3:$E$113,0)),"")</f>
        <v/>
      </c>
      <c r="F164" s="44" t="str">
        <f>_xlfn.IFNA(INDEX('R5 Willowie XCO'!$P$3:$P$86,MATCH(Men[[#This Row],[Rider]],'R5 Willowie XCO'!$E$3:$E$86,0)),"")</f>
        <v/>
      </c>
      <c r="G164" s="45">
        <f t="shared" si="4"/>
        <v>154</v>
      </c>
      <c r="H164" s="46" cm="1">
        <f t="array" ref="H164">116-SUM(IF(G164&gt;$G$18:$G$166,1/COUNTIF($G$18:$G$166,$G$18:$G$166)))</f>
        <v>115</v>
      </c>
      <c r="I164" s="48"/>
      <c r="J164" s="47"/>
      <c r="K164" s="50"/>
      <c r="L164" s="50"/>
      <c r="M164" s="50"/>
      <c r="N164" s="50"/>
      <c r="O164" s="50"/>
      <c r="P164" s="50"/>
      <c r="Q164" s="51"/>
      <c r="R164" s="48"/>
      <c r="S164" s="48"/>
      <c r="T164" s="48"/>
      <c r="U164" s="48"/>
      <c r="V164" s="48"/>
      <c r="W164" s="48"/>
      <c r="X164" s="48"/>
      <c r="Y164" s="48"/>
      <c r="Z164" s="48"/>
      <c r="AA164" s="48"/>
    </row>
    <row r="165" spans="1:27" ht="16" x14ac:dyDescent="0.2">
      <c r="A165" s="152" t="s">
        <v>440</v>
      </c>
      <c r="B165" s="44">
        <f>_xlfn.IFNA(INDEX('R1 Anstey XCO'!$O$3:$O$143,MATCH(Men[[#This Row],[Rider]],'R1 Anstey XCO'!$E$3:$E$143,0)),"")</f>
        <v>154</v>
      </c>
      <c r="C165" s="44" t="str">
        <f>_xlfn.IFNA(INDEX('R2 Eagle XCO'!$P$3:$P$145,MATCH(Men[[#This Row],[Rider]],'R2 Eagle XCO'!$E$3:$E$145,0)),"")</f>
        <v/>
      </c>
      <c r="D165" s="44" t="str">
        <f>_xlfn.IFNA(INDEX('R3 Kinchina XCO'!$P$3:$P$145,MATCH(Men[[#This Row],[Rider]],'R3 Kinchina XCO'!$E$3:$E$145,0)),"")</f>
        <v/>
      </c>
      <c r="E165" s="86" t="str">
        <f>_xlfn.IFNA(INDEX('R4 Willowie XCO'!$P$3:$P$113,MATCH(Men[[#This Row],[Rider]],'R4 Willowie XCO'!$E$3:$E$113,0)),"")</f>
        <v/>
      </c>
      <c r="F165" s="44" t="str">
        <f>_xlfn.IFNA(INDEX('R5 Willowie XCO'!$P$3:$P$86,MATCH(Men[[#This Row],[Rider]],'R5 Willowie XCO'!$E$3:$E$86,0)),"")</f>
        <v/>
      </c>
      <c r="G165" s="45">
        <f t="shared" si="4"/>
        <v>154</v>
      </c>
      <c r="H165" s="46" cm="1">
        <f t="array" ref="H165">116-SUM(IF(G165&gt;$G$18:$G$166,1/COUNTIF($G$18:$G$166,$G$18:$G$166)))</f>
        <v>115</v>
      </c>
      <c r="I165" s="48"/>
      <c r="J165" s="47"/>
      <c r="K165" s="50"/>
      <c r="L165" s="50"/>
      <c r="M165" s="50"/>
      <c r="N165" s="50"/>
      <c r="O165" s="50"/>
      <c r="P165" s="50"/>
      <c r="Q165" s="51"/>
      <c r="R165" s="48"/>
      <c r="S165" s="48"/>
      <c r="T165" s="48"/>
      <c r="U165" s="48"/>
      <c r="V165" s="48"/>
      <c r="W165" s="48"/>
      <c r="X165" s="48"/>
      <c r="Y165" s="48"/>
      <c r="Z165" s="48"/>
      <c r="AA165" s="48"/>
    </row>
    <row r="166" spans="1:27" ht="17" thickBot="1" x14ac:dyDescent="0.25">
      <c r="A166" s="153" t="s">
        <v>441</v>
      </c>
      <c r="B166" s="148">
        <f>_xlfn.IFNA(INDEX('R1 Anstey XCO'!$O$3:$O$143,MATCH(Men[[#This Row],[Rider]],'R1 Anstey XCO'!$E$3:$E$143,0)),"")</f>
        <v>143.5</v>
      </c>
      <c r="C166" s="148" t="str">
        <f>_xlfn.IFNA(INDEX('R2 Eagle XCO'!$P$3:$P$145,MATCH(Men[[#This Row],[Rider]],'R2 Eagle XCO'!$E$3:$E$145,0)),"")</f>
        <v/>
      </c>
      <c r="D166" s="154" t="str">
        <f>_xlfn.IFNA(INDEX('R3 Kinchina XCO'!$P$3:$P$145,MATCH(Men[[#This Row],[Rider]],'R3 Kinchina XCO'!$E$3:$E$145,0)),"")</f>
        <v/>
      </c>
      <c r="E166" s="154" t="str">
        <f>_xlfn.IFNA(INDEX('R4 Willowie XCO'!$P$3:$P$113,MATCH(Men[[#This Row],[Rider]],'R4 Willowie XCO'!$E$3:$E$113,0)),"")</f>
        <v/>
      </c>
      <c r="F166" s="148" t="str">
        <f>_xlfn.IFNA(INDEX('R5 Willowie XCO'!$P$3:$P$86,MATCH(Men[[#This Row],[Rider]],'R5 Willowie XCO'!$E$3:$E$86,0)),"")</f>
        <v/>
      </c>
      <c r="G166" s="149">
        <f t="shared" si="4"/>
        <v>143.5</v>
      </c>
      <c r="H166" s="142" cm="1">
        <f t="array" ref="H166">116-SUM(IF(G166&gt;$G$18:$G$166,1/COUNTIF($G$18:$G$166,$G$18:$G$166)))</f>
        <v>116</v>
      </c>
      <c r="I166" s="48"/>
      <c r="J166" s="47"/>
      <c r="K166" s="50"/>
      <c r="L166" s="50"/>
      <c r="M166" s="50"/>
      <c r="N166" s="50"/>
      <c r="O166" s="50"/>
      <c r="P166" s="50"/>
      <c r="Q166" s="51"/>
      <c r="R166" s="48"/>
      <c r="S166" s="48"/>
      <c r="T166" s="48"/>
      <c r="U166" s="48"/>
      <c r="V166" s="48"/>
      <c r="W166" s="48"/>
      <c r="X166" s="48"/>
      <c r="Y166" s="48"/>
      <c r="Z166" s="48"/>
      <c r="AA166" s="48"/>
    </row>
    <row r="167" spans="1:27" ht="16" x14ac:dyDescent="0.2">
      <c r="A167" s="85"/>
      <c r="B167" s="50"/>
      <c r="C167" s="50"/>
      <c r="D167" s="50"/>
      <c r="E167" s="50"/>
      <c r="F167" s="50"/>
      <c r="G167" s="50"/>
      <c r="H167" s="50"/>
      <c r="I167" s="48"/>
      <c r="J167" s="47"/>
      <c r="K167" s="50"/>
      <c r="L167" s="50"/>
      <c r="M167" s="50"/>
      <c r="N167" s="50"/>
      <c r="O167" s="50"/>
      <c r="P167" s="50"/>
      <c r="Q167" s="51"/>
      <c r="R167" s="48"/>
      <c r="S167" s="48"/>
      <c r="T167" s="48"/>
      <c r="U167" s="48"/>
      <c r="V167" s="48"/>
      <c r="W167" s="48"/>
      <c r="X167" s="48"/>
      <c r="Y167" s="48"/>
      <c r="Z167" s="48"/>
      <c r="AA167" s="48"/>
    </row>
    <row r="168" spans="1:27" ht="16" x14ac:dyDescent="0.2">
      <c r="A168" s="85"/>
      <c r="B168" s="50"/>
      <c r="C168" s="50"/>
      <c r="D168" s="50"/>
      <c r="E168" s="50"/>
      <c r="F168" s="50"/>
      <c r="G168" s="50"/>
      <c r="H168" s="50"/>
      <c r="I168" s="48"/>
      <c r="J168" s="47"/>
      <c r="K168" s="50"/>
      <c r="L168" s="50"/>
      <c r="M168" s="50"/>
      <c r="N168" s="50"/>
      <c r="O168" s="50"/>
      <c r="P168" s="50"/>
      <c r="Q168" s="51"/>
      <c r="R168" s="48"/>
      <c r="S168" s="48"/>
      <c r="T168" s="48"/>
      <c r="U168" s="48"/>
      <c r="V168" s="48"/>
      <c r="W168" s="48"/>
      <c r="X168" s="48"/>
      <c r="Y168" s="48"/>
      <c r="Z168" s="48"/>
      <c r="AA168" s="48"/>
    </row>
    <row r="169" spans="1:27" ht="16" x14ac:dyDescent="0.2">
      <c r="A169" s="85"/>
      <c r="B169" s="50"/>
      <c r="C169" s="50"/>
      <c r="D169" s="50"/>
      <c r="E169" s="50"/>
      <c r="F169" s="50"/>
      <c r="G169" s="50"/>
      <c r="H169" s="50"/>
      <c r="I169" s="48"/>
      <c r="J169" s="47"/>
      <c r="K169" s="50"/>
      <c r="L169" s="50"/>
      <c r="M169" s="50"/>
      <c r="N169" s="50"/>
      <c r="O169" s="50"/>
      <c r="P169" s="50"/>
      <c r="Q169" s="51"/>
      <c r="R169" s="48"/>
      <c r="S169" s="48"/>
      <c r="T169" s="48"/>
      <c r="U169" s="48"/>
      <c r="V169" s="48"/>
      <c r="W169" s="48"/>
      <c r="X169" s="48"/>
      <c r="Y169" s="48"/>
      <c r="Z169" s="48"/>
      <c r="AA169" s="48"/>
    </row>
    <row r="170" spans="1:27" ht="16" x14ac:dyDescent="0.2">
      <c r="A170" s="85"/>
      <c r="B170" s="50"/>
      <c r="C170" s="50"/>
      <c r="D170" s="50"/>
      <c r="E170" s="50"/>
      <c r="F170" s="50"/>
      <c r="G170" s="50"/>
      <c r="H170" s="50"/>
      <c r="I170" s="48"/>
      <c r="J170" s="47"/>
      <c r="K170" s="50"/>
      <c r="L170" s="50"/>
      <c r="M170" s="50"/>
      <c r="N170" s="50"/>
      <c r="O170" s="50"/>
      <c r="P170" s="50"/>
      <c r="Q170" s="51"/>
      <c r="R170" s="48"/>
      <c r="S170" s="48"/>
      <c r="T170" s="48"/>
      <c r="U170" s="48"/>
      <c r="V170" s="48"/>
      <c r="W170" s="48"/>
      <c r="X170" s="48"/>
      <c r="Y170" s="48"/>
      <c r="Z170" s="48"/>
      <c r="AA170" s="48"/>
    </row>
    <row r="171" spans="1:27" ht="16" x14ac:dyDescent="0.2">
      <c r="A171" s="85"/>
      <c r="B171" s="50"/>
      <c r="C171" s="50"/>
      <c r="D171" s="50"/>
      <c r="E171" s="50"/>
      <c r="F171" s="50"/>
      <c r="G171" s="50"/>
      <c r="H171" s="50"/>
      <c r="I171" s="48"/>
      <c r="J171" s="47"/>
      <c r="K171" s="50"/>
      <c r="L171" s="50"/>
      <c r="M171" s="50"/>
      <c r="N171" s="50"/>
      <c r="O171" s="50"/>
      <c r="P171" s="50"/>
      <c r="Q171" s="51"/>
      <c r="R171" s="48"/>
      <c r="S171" s="48"/>
      <c r="T171" s="48"/>
      <c r="U171" s="48"/>
      <c r="V171" s="48"/>
      <c r="W171" s="48"/>
      <c r="X171" s="48"/>
      <c r="Y171" s="48"/>
      <c r="Z171" s="48"/>
      <c r="AA171" s="48"/>
    </row>
    <row r="172" spans="1:27" ht="16" x14ac:dyDescent="0.2">
      <c r="A172" s="85"/>
      <c r="B172" s="50"/>
      <c r="C172" s="50"/>
      <c r="D172" s="50"/>
      <c r="E172" s="50"/>
      <c r="F172" s="50"/>
      <c r="G172" s="50"/>
      <c r="H172" s="50"/>
      <c r="I172" s="48"/>
      <c r="J172" s="47"/>
      <c r="K172" s="50"/>
      <c r="L172" s="50"/>
      <c r="M172" s="50"/>
      <c r="N172" s="50"/>
      <c r="O172" s="50"/>
      <c r="P172" s="50"/>
      <c r="Q172" s="51"/>
      <c r="R172" s="48"/>
      <c r="S172" s="48"/>
      <c r="T172" s="48"/>
      <c r="U172" s="48"/>
      <c r="V172" s="48"/>
      <c r="W172" s="48"/>
      <c r="X172" s="48"/>
      <c r="Y172" s="48"/>
      <c r="Z172" s="48"/>
      <c r="AA172" s="48"/>
    </row>
    <row r="173" spans="1:27" ht="16" x14ac:dyDescent="0.2">
      <c r="A173" s="85"/>
      <c r="B173" s="50"/>
      <c r="C173" s="50"/>
      <c r="D173" s="50"/>
      <c r="E173" s="50"/>
      <c r="F173" s="50"/>
      <c r="G173" s="50"/>
      <c r="H173" s="50"/>
      <c r="I173" s="48"/>
      <c r="J173" s="47"/>
      <c r="K173" s="50"/>
      <c r="L173" s="50"/>
      <c r="M173" s="50"/>
      <c r="N173" s="50"/>
      <c r="O173" s="50"/>
      <c r="P173" s="50"/>
      <c r="Q173" s="51"/>
      <c r="R173" s="48"/>
      <c r="S173" s="48"/>
      <c r="T173" s="48"/>
      <c r="U173" s="48"/>
      <c r="V173" s="48"/>
      <c r="W173" s="48"/>
      <c r="X173" s="48"/>
      <c r="Y173" s="48"/>
      <c r="Z173" s="48"/>
      <c r="AA173" s="48"/>
    </row>
    <row r="174" spans="1:27" ht="16" x14ac:dyDescent="0.2">
      <c r="A174" s="85"/>
      <c r="B174" s="50"/>
      <c r="C174" s="50"/>
      <c r="D174" s="50"/>
      <c r="E174" s="50"/>
      <c r="F174" s="50"/>
      <c r="G174" s="50"/>
      <c r="H174" s="50"/>
      <c r="I174" s="48"/>
      <c r="J174" s="47"/>
      <c r="K174" s="50"/>
      <c r="L174" s="50"/>
      <c r="M174" s="50"/>
      <c r="N174" s="50"/>
      <c r="O174" s="50"/>
      <c r="P174" s="50"/>
      <c r="Q174" s="51"/>
      <c r="R174" s="48"/>
      <c r="S174" s="48"/>
      <c r="T174" s="48"/>
      <c r="U174" s="48"/>
      <c r="V174" s="48"/>
      <c r="W174" s="48"/>
      <c r="X174" s="48"/>
      <c r="Y174" s="48"/>
      <c r="Z174" s="48"/>
      <c r="AA174" s="48"/>
    </row>
    <row r="175" spans="1:27" ht="16" x14ac:dyDescent="0.2">
      <c r="A175" s="85"/>
      <c r="B175" s="50"/>
      <c r="C175" s="50"/>
      <c r="D175" s="50"/>
      <c r="E175" s="50"/>
      <c r="F175" s="50"/>
      <c r="G175" s="50"/>
      <c r="H175" s="50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  <c r="AA175" s="48"/>
    </row>
    <row r="176" spans="1:27" ht="16" x14ac:dyDescent="0.2">
      <c r="A176" s="85"/>
      <c r="B176" s="50"/>
      <c r="C176" s="50"/>
      <c r="D176" s="50"/>
      <c r="E176" s="50"/>
      <c r="F176" s="50"/>
      <c r="G176" s="50"/>
      <c r="H176" s="50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8"/>
    </row>
    <row r="177" spans="1:27" ht="16" x14ac:dyDescent="0.2">
      <c r="A177" s="85"/>
      <c r="B177" s="50"/>
      <c r="C177" s="50"/>
      <c r="D177" s="50"/>
      <c r="E177" s="50"/>
      <c r="F177" s="50"/>
      <c r="G177" s="50"/>
      <c r="H177" s="50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  <c r="AA177" s="48"/>
    </row>
    <row r="178" spans="1:27" ht="16" x14ac:dyDescent="0.2">
      <c r="A178" s="85"/>
      <c r="B178" s="50"/>
      <c r="C178" s="50"/>
      <c r="D178" s="50"/>
      <c r="E178" s="50"/>
      <c r="F178" s="50"/>
      <c r="G178" s="50"/>
      <c r="H178" s="50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  <c r="AA178" s="48"/>
    </row>
    <row r="179" spans="1:27" ht="16" x14ac:dyDescent="0.2">
      <c r="A179" s="85"/>
      <c r="B179" s="50"/>
      <c r="C179" s="50"/>
      <c r="D179" s="50"/>
      <c r="E179" s="50"/>
      <c r="F179" s="50"/>
      <c r="G179" s="50"/>
      <c r="H179" s="50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8"/>
    </row>
    <row r="180" spans="1:27" ht="16" x14ac:dyDescent="0.2">
      <c r="A180" s="85"/>
      <c r="B180" s="50"/>
      <c r="C180" s="50"/>
      <c r="D180" s="50"/>
      <c r="E180" s="50"/>
      <c r="F180" s="50"/>
      <c r="G180" s="50"/>
      <c r="H180" s="50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  <c r="AA180" s="48"/>
    </row>
    <row r="181" spans="1:27" ht="16" x14ac:dyDescent="0.2">
      <c r="A181" s="85"/>
      <c r="B181" s="50"/>
      <c r="C181" s="50"/>
      <c r="D181" s="50"/>
      <c r="E181" s="50"/>
      <c r="F181" s="50"/>
      <c r="G181" s="50"/>
      <c r="H181" s="50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  <c r="AA181" s="48"/>
    </row>
    <row r="182" spans="1:27" ht="16" x14ac:dyDescent="0.2">
      <c r="A182" s="85"/>
      <c r="B182" s="50"/>
      <c r="C182" s="50"/>
      <c r="D182" s="50"/>
      <c r="E182" s="50"/>
      <c r="F182" s="50"/>
      <c r="G182" s="50"/>
      <c r="H182" s="50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  <c r="AA182" s="48"/>
    </row>
    <row r="183" spans="1:27" ht="16" x14ac:dyDescent="0.2">
      <c r="A183" s="85"/>
      <c r="B183" s="50"/>
      <c r="C183" s="50"/>
      <c r="D183" s="50"/>
      <c r="E183" s="50"/>
      <c r="F183" s="50"/>
      <c r="G183" s="50"/>
      <c r="H183" s="50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  <c r="AA183" s="48"/>
    </row>
    <row r="184" spans="1:27" ht="16" x14ac:dyDescent="0.2">
      <c r="A184" s="85"/>
      <c r="B184" s="50"/>
      <c r="C184" s="50"/>
      <c r="D184" s="50"/>
      <c r="E184" s="50"/>
      <c r="F184" s="50"/>
      <c r="G184" s="50"/>
      <c r="H184" s="50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8"/>
    </row>
    <row r="185" spans="1:27" ht="16" x14ac:dyDescent="0.2">
      <c r="A185" s="85"/>
      <c r="B185" s="50"/>
      <c r="C185" s="50"/>
      <c r="D185" s="50"/>
      <c r="E185" s="50"/>
      <c r="F185" s="50"/>
      <c r="G185" s="50"/>
      <c r="H185" s="50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  <c r="AA185" s="48"/>
    </row>
    <row r="186" spans="1:27" ht="16" x14ac:dyDescent="0.2">
      <c r="A186" s="85"/>
      <c r="B186" s="50"/>
      <c r="C186" s="50"/>
      <c r="D186" s="50"/>
      <c r="E186" s="50"/>
      <c r="F186" s="50"/>
      <c r="G186" s="50"/>
      <c r="H186" s="50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  <c r="AA186" s="48"/>
    </row>
    <row r="187" spans="1:27" ht="16" x14ac:dyDescent="0.2">
      <c r="A187" s="85"/>
      <c r="B187" s="50"/>
      <c r="C187" s="50"/>
      <c r="D187" s="50"/>
      <c r="E187" s="50"/>
      <c r="F187" s="50"/>
      <c r="G187" s="50"/>
      <c r="H187" s="50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  <c r="AA187" s="48"/>
    </row>
    <row r="188" spans="1:27" ht="16" x14ac:dyDescent="0.2">
      <c r="A188" s="85"/>
      <c r="B188" s="50"/>
      <c r="C188" s="50"/>
      <c r="D188" s="50"/>
      <c r="E188" s="50"/>
      <c r="F188" s="50"/>
      <c r="G188" s="50"/>
      <c r="H188" s="50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  <c r="AA188" s="48"/>
    </row>
    <row r="189" spans="1:27" ht="16" x14ac:dyDescent="0.2">
      <c r="A189" s="85"/>
      <c r="B189" s="50"/>
      <c r="C189" s="50"/>
      <c r="D189" s="50"/>
      <c r="E189" s="50"/>
      <c r="F189" s="50"/>
      <c r="G189" s="50"/>
      <c r="H189" s="50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  <c r="AA189" s="48"/>
    </row>
    <row r="190" spans="1:27" ht="16" x14ac:dyDescent="0.2">
      <c r="A190" s="85"/>
      <c r="B190" s="50"/>
      <c r="C190" s="50"/>
      <c r="D190" s="50"/>
      <c r="E190" s="50"/>
      <c r="F190" s="50"/>
      <c r="G190" s="50"/>
      <c r="H190" s="50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  <c r="AA190" s="48"/>
    </row>
    <row r="191" spans="1:27" ht="16" x14ac:dyDescent="0.2">
      <c r="A191" s="85"/>
      <c r="B191" s="50"/>
      <c r="C191" s="50"/>
      <c r="D191" s="50"/>
      <c r="E191" s="50"/>
      <c r="F191" s="50"/>
      <c r="G191" s="50"/>
      <c r="H191" s="50"/>
      <c r="R191" s="48"/>
      <c r="AA191" s="48"/>
    </row>
    <row r="192" spans="1:27" ht="16" x14ac:dyDescent="0.2">
      <c r="A192" s="85"/>
      <c r="B192" s="50"/>
      <c r="C192" s="50"/>
      <c r="D192" s="50"/>
      <c r="E192" s="50"/>
      <c r="F192" s="50"/>
      <c r="G192" s="50"/>
      <c r="H192" s="50"/>
    </row>
    <row r="193" spans="1:8" ht="16" x14ac:dyDescent="0.2">
      <c r="A193" s="85"/>
      <c r="B193" s="50"/>
      <c r="C193" s="50"/>
      <c r="D193" s="50"/>
      <c r="E193" s="50"/>
      <c r="F193" s="50"/>
      <c r="G193" s="50"/>
      <c r="H193" s="50"/>
    </row>
  </sheetData>
  <mergeCells count="4">
    <mergeCell ref="A16:H16"/>
    <mergeCell ref="J16:Q16"/>
    <mergeCell ref="S16:Z16"/>
    <mergeCell ref="AB16:AI16"/>
  </mergeCells>
  <hyperlinks>
    <hyperlink ref="D15" r:id="rId1" xr:uid="{00000000-0004-0000-0600-000000000000}"/>
    <hyperlink ref="L15" r:id="rId2" xr:uid="{00000000-0004-0000-0600-000001000000}"/>
    <hyperlink ref="V15" r:id="rId3" xr:uid="{00000000-0004-0000-0600-000002000000}"/>
    <hyperlink ref="AE15" r:id="rId4" xr:uid="{603B0D17-4DFF-4EDF-956D-7D1922ADBCFF}"/>
  </hyperlinks>
  <pageMargins left="1" right="1" top="1" bottom="1" header="0.5" footer="0.5"/>
  <pageSetup paperSize="9" scale="27" fitToWidth="2" orientation="portrait" horizontalDpi="300" verticalDpi="300" r:id="rId5"/>
  <drawing r:id="rId6"/>
  <tableParts count="4">
    <tablePart r:id="rId7"/>
    <tablePart r:id="rId8"/>
    <tablePart r:id="rId9"/>
    <tablePart r:id="rId10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CC"/>
  </sheetPr>
  <dimension ref="A1:A19"/>
  <sheetViews>
    <sheetView workbookViewId="0">
      <selection activeCell="E29" sqref="E29"/>
    </sheetView>
  </sheetViews>
  <sheetFormatPr baseColWidth="10" defaultColWidth="8.83203125" defaultRowHeight="15" x14ac:dyDescent="0.2"/>
  <cols>
    <col min="1" max="1" width="109.1640625" customWidth="1"/>
  </cols>
  <sheetData>
    <row r="1" spans="1:1" ht="27" thickBot="1" x14ac:dyDescent="0.35">
      <c r="A1" s="49" t="s">
        <v>60</v>
      </c>
    </row>
    <row r="2" spans="1:1" x14ac:dyDescent="0.2">
      <c r="A2" t="s">
        <v>61</v>
      </c>
    </row>
    <row r="4" spans="1:1" x14ac:dyDescent="0.2">
      <c r="A4" t="s">
        <v>62</v>
      </c>
    </row>
    <row r="5" spans="1:1" x14ac:dyDescent="0.2">
      <c r="A5" t="s">
        <v>63</v>
      </c>
    </row>
    <row r="7" spans="1:1" x14ac:dyDescent="0.2">
      <c r="A7" t="s">
        <v>64</v>
      </c>
    </row>
    <row r="8" spans="1:1" x14ac:dyDescent="0.2">
      <c r="A8" t="s">
        <v>65</v>
      </c>
    </row>
    <row r="10" spans="1:1" x14ac:dyDescent="0.2">
      <c r="A10" t="s">
        <v>66</v>
      </c>
    </row>
    <row r="12" spans="1:1" x14ac:dyDescent="0.2">
      <c r="A12" t="s">
        <v>67</v>
      </c>
    </row>
    <row r="13" spans="1:1" x14ac:dyDescent="0.2">
      <c r="A13" t="s">
        <v>68</v>
      </c>
    </row>
    <row r="14" spans="1:1" x14ac:dyDescent="0.2">
      <c r="A14" t="s">
        <v>69</v>
      </c>
    </row>
    <row r="15" spans="1:1" x14ac:dyDescent="0.2">
      <c r="A15" t="s">
        <v>70</v>
      </c>
    </row>
    <row r="16" spans="1:1" x14ac:dyDescent="0.2">
      <c r="A16" t="s">
        <v>71</v>
      </c>
    </row>
    <row r="17" spans="1:1" x14ac:dyDescent="0.2">
      <c r="A17" t="s">
        <v>72</v>
      </c>
    </row>
    <row r="19" spans="1:1" x14ac:dyDescent="0.2">
      <c r="A19" t="s">
        <v>73</v>
      </c>
    </row>
  </sheetData>
  <pageMargins left="0.7" right="0.7" top="0.75" bottom="0.75" header="0.3" footer="0.3"/>
  <pageSetup paperSize="9" orientation="portrait" horizontalDpi="0" verticalDpi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CC"/>
  </sheetPr>
  <dimension ref="A1:J43"/>
  <sheetViews>
    <sheetView workbookViewId="0">
      <selection activeCell="B43" sqref="A3:B43"/>
    </sheetView>
  </sheetViews>
  <sheetFormatPr baseColWidth="10" defaultColWidth="8.83203125" defaultRowHeight="15" x14ac:dyDescent="0.2"/>
  <cols>
    <col min="3" max="3" width="10.33203125" customWidth="1"/>
  </cols>
  <sheetData>
    <row r="1" spans="1:10" x14ac:dyDescent="0.2">
      <c r="A1" t="s">
        <v>0</v>
      </c>
    </row>
    <row r="2" spans="1:10" ht="35" thickBot="1" x14ac:dyDescent="0.45">
      <c r="C2" s="169" t="s">
        <v>3</v>
      </c>
      <c r="D2" s="170"/>
      <c r="E2" s="170"/>
      <c r="F2" s="170"/>
      <c r="G2" s="170"/>
      <c r="H2" s="170"/>
      <c r="I2" s="170"/>
      <c r="J2" s="170"/>
    </row>
    <row r="3" spans="1:10" ht="33" thickBot="1" x14ac:dyDescent="0.25">
      <c r="A3" s="39" t="s">
        <v>1</v>
      </c>
      <c r="B3" s="40" t="s">
        <v>2</v>
      </c>
      <c r="C3" s="29" t="s">
        <v>4</v>
      </c>
      <c r="D3" s="8" t="s">
        <v>5</v>
      </c>
      <c r="E3" s="10" t="s">
        <v>6</v>
      </c>
      <c r="F3" s="11" t="s">
        <v>7</v>
      </c>
      <c r="G3" s="16" t="s">
        <v>8</v>
      </c>
      <c r="H3" s="17" t="s">
        <v>9</v>
      </c>
      <c r="I3" s="22" t="s">
        <v>10</v>
      </c>
      <c r="J3" s="7" t="s">
        <v>11</v>
      </c>
    </row>
    <row r="4" spans="1:10" x14ac:dyDescent="0.2">
      <c r="A4" s="37">
        <v>1</v>
      </c>
      <c r="B4" s="38">
        <v>500</v>
      </c>
      <c r="C4" s="30">
        <v>1</v>
      </c>
      <c r="D4" s="9">
        <v>500</v>
      </c>
      <c r="E4" s="12">
        <v>0.8</v>
      </c>
      <c r="F4" s="13">
        <f t="shared" ref="F4:F43" si="0">B4*E4</f>
        <v>400</v>
      </c>
      <c r="G4" s="18">
        <v>0.7</v>
      </c>
      <c r="H4" s="19">
        <f t="shared" ref="H4:H43" si="1">G4*B4</f>
        <v>350</v>
      </c>
      <c r="I4" s="23">
        <v>0.6</v>
      </c>
      <c r="J4" s="24">
        <f t="shared" ref="J4:J43" si="2">B4*I4</f>
        <v>300</v>
      </c>
    </row>
    <row r="5" spans="1:10" x14ac:dyDescent="0.2">
      <c r="A5" s="33">
        <v>2</v>
      </c>
      <c r="B5" s="34">
        <v>450</v>
      </c>
      <c r="C5" s="31">
        <v>1</v>
      </c>
      <c r="D5" s="5">
        <v>450</v>
      </c>
      <c r="E5" s="14">
        <v>0.8</v>
      </c>
      <c r="F5" s="3">
        <f t="shared" si="0"/>
        <v>360</v>
      </c>
      <c r="G5" s="20">
        <v>0.7</v>
      </c>
      <c r="H5" s="1">
        <f t="shared" si="1"/>
        <v>315</v>
      </c>
      <c r="I5" s="25">
        <v>0.6</v>
      </c>
      <c r="J5" s="26">
        <f t="shared" si="2"/>
        <v>270</v>
      </c>
    </row>
    <row r="6" spans="1:10" x14ac:dyDescent="0.2">
      <c r="A6" s="33">
        <v>3</v>
      </c>
      <c r="B6" s="34">
        <v>420</v>
      </c>
      <c r="C6" s="31">
        <v>1</v>
      </c>
      <c r="D6" s="5">
        <v>420</v>
      </c>
      <c r="E6" s="14">
        <v>0.8</v>
      </c>
      <c r="F6" s="3">
        <f t="shared" si="0"/>
        <v>336</v>
      </c>
      <c r="G6" s="20">
        <v>0.7</v>
      </c>
      <c r="H6" s="1">
        <f t="shared" si="1"/>
        <v>294</v>
      </c>
      <c r="I6" s="25">
        <v>0.6</v>
      </c>
      <c r="J6" s="26">
        <f t="shared" si="2"/>
        <v>252</v>
      </c>
    </row>
    <row r="7" spans="1:10" x14ac:dyDescent="0.2">
      <c r="A7" s="33">
        <v>4</v>
      </c>
      <c r="B7" s="34">
        <v>400</v>
      </c>
      <c r="C7" s="31">
        <v>1</v>
      </c>
      <c r="D7" s="5">
        <v>400</v>
      </c>
      <c r="E7" s="14">
        <v>0.8</v>
      </c>
      <c r="F7" s="3">
        <f t="shared" si="0"/>
        <v>320</v>
      </c>
      <c r="G7" s="20">
        <v>0.7</v>
      </c>
      <c r="H7" s="1">
        <f t="shared" si="1"/>
        <v>280</v>
      </c>
      <c r="I7" s="25">
        <v>0.6</v>
      </c>
      <c r="J7" s="26">
        <f t="shared" si="2"/>
        <v>240</v>
      </c>
    </row>
    <row r="8" spans="1:10" x14ac:dyDescent="0.2">
      <c r="A8" s="33">
        <v>5</v>
      </c>
      <c r="B8" s="34">
        <v>390</v>
      </c>
      <c r="C8" s="31">
        <v>1</v>
      </c>
      <c r="D8" s="5">
        <v>390</v>
      </c>
      <c r="E8" s="14">
        <v>0.8</v>
      </c>
      <c r="F8" s="3">
        <f t="shared" si="0"/>
        <v>312</v>
      </c>
      <c r="G8" s="20">
        <v>0.7</v>
      </c>
      <c r="H8" s="1">
        <f t="shared" si="1"/>
        <v>273</v>
      </c>
      <c r="I8" s="25">
        <v>0.6</v>
      </c>
      <c r="J8" s="26">
        <f t="shared" si="2"/>
        <v>234</v>
      </c>
    </row>
    <row r="9" spans="1:10" x14ac:dyDescent="0.2">
      <c r="A9" s="33">
        <v>6</v>
      </c>
      <c r="B9" s="34">
        <v>380</v>
      </c>
      <c r="C9" s="31">
        <v>1</v>
      </c>
      <c r="D9" s="5">
        <v>380</v>
      </c>
      <c r="E9" s="14">
        <v>0.8</v>
      </c>
      <c r="F9" s="3">
        <f t="shared" si="0"/>
        <v>304</v>
      </c>
      <c r="G9" s="20">
        <v>0.7</v>
      </c>
      <c r="H9" s="1">
        <f t="shared" si="1"/>
        <v>266</v>
      </c>
      <c r="I9" s="25">
        <v>0.6</v>
      </c>
      <c r="J9" s="26">
        <f t="shared" si="2"/>
        <v>228</v>
      </c>
    </row>
    <row r="10" spans="1:10" x14ac:dyDescent="0.2">
      <c r="A10" s="33">
        <v>7</v>
      </c>
      <c r="B10" s="34">
        <v>370</v>
      </c>
      <c r="C10" s="31">
        <v>1</v>
      </c>
      <c r="D10" s="5">
        <v>370</v>
      </c>
      <c r="E10" s="14">
        <v>0.8</v>
      </c>
      <c r="F10" s="3">
        <f t="shared" si="0"/>
        <v>296</v>
      </c>
      <c r="G10" s="20">
        <v>0.7</v>
      </c>
      <c r="H10" s="1">
        <f t="shared" si="1"/>
        <v>259</v>
      </c>
      <c r="I10" s="25">
        <v>0.6</v>
      </c>
      <c r="J10" s="26">
        <f t="shared" si="2"/>
        <v>222</v>
      </c>
    </row>
    <row r="11" spans="1:10" x14ac:dyDescent="0.2">
      <c r="A11" s="33">
        <v>8</v>
      </c>
      <c r="B11" s="34">
        <v>360</v>
      </c>
      <c r="C11" s="31">
        <v>1</v>
      </c>
      <c r="D11" s="5">
        <v>360</v>
      </c>
      <c r="E11" s="14">
        <v>0.8</v>
      </c>
      <c r="F11" s="3">
        <f t="shared" si="0"/>
        <v>288</v>
      </c>
      <c r="G11" s="20">
        <v>0.7</v>
      </c>
      <c r="H11" s="1">
        <f t="shared" si="1"/>
        <v>251.99999999999997</v>
      </c>
      <c r="I11" s="25">
        <v>0.6</v>
      </c>
      <c r="J11" s="26">
        <f t="shared" si="2"/>
        <v>216</v>
      </c>
    </row>
    <row r="12" spans="1:10" x14ac:dyDescent="0.2">
      <c r="A12" s="33">
        <v>9</v>
      </c>
      <c r="B12" s="34">
        <v>350</v>
      </c>
      <c r="C12" s="31">
        <v>1</v>
      </c>
      <c r="D12" s="5">
        <v>350</v>
      </c>
      <c r="E12" s="14">
        <v>0.8</v>
      </c>
      <c r="F12" s="3">
        <f t="shared" si="0"/>
        <v>280</v>
      </c>
      <c r="G12" s="20">
        <v>0.7</v>
      </c>
      <c r="H12" s="1">
        <f t="shared" si="1"/>
        <v>244.99999999999997</v>
      </c>
      <c r="I12" s="25">
        <v>0.6</v>
      </c>
      <c r="J12" s="26">
        <f t="shared" si="2"/>
        <v>210</v>
      </c>
    </row>
    <row r="13" spans="1:10" x14ac:dyDescent="0.2">
      <c r="A13" s="33">
        <v>10</v>
      </c>
      <c r="B13" s="34">
        <v>340</v>
      </c>
      <c r="C13" s="31">
        <v>1</v>
      </c>
      <c r="D13" s="5">
        <v>340</v>
      </c>
      <c r="E13" s="14">
        <v>0.8</v>
      </c>
      <c r="F13" s="3">
        <f t="shared" si="0"/>
        <v>272</v>
      </c>
      <c r="G13" s="20">
        <v>0.7</v>
      </c>
      <c r="H13" s="1">
        <f t="shared" si="1"/>
        <v>237.99999999999997</v>
      </c>
      <c r="I13" s="25">
        <v>0.6</v>
      </c>
      <c r="J13" s="26">
        <f t="shared" si="2"/>
        <v>204</v>
      </c>
    </row>
    <row r="14" spans="1:10" x14ac:dyDescent="0.2">
      <c r="A14" s="33">
        <v>11</v>
      </c>
      <c r="B14" s="34">
        <v>330</v>
      </c>
      <c r="C14" s="31">
        <v>1</v>
      </c>
      <c r="D14" s="5">
        <v>330</v>
      </c>
      <c r="E14" s="14">
        <v>0.8</v>
      </c>
      <c r="F14" s="3">
        <f t="shared" si="0"/>
        <v>264</v>
      </c>
      <c r="G14" s="20">
        <v>0.7</v>
      </c>
      <c r="H14" s="1">
        <f t="shared" si="1"/>
        <v>230.99999999999997</v>
      </c>
      <c r="I14" s="25">
        <v>0.6</v>
      </c>
      <c r="J14" s="26">
        <f t="shared" si="2"/>
        <v>198</v>
      </c>
    </row>
    <row r="15" spans="1:10" x14ac:dyDescent="0.2">
      <c r="A15" s="33">
        <v>12</v>
      </c>
      <c r="B15" s="34">
        <v>320</v>
      </c>
      <c r="C15" s="31">
        <v>1</v>
      </c>
      <c r="D15" s="5">
        <v>320</v>
      </c>
      <c r="E15" s="14">
        <v>0.8</v>
      </c>
      <c r="F15" s="3">
        <f t="shared" si="0"/>
        <v>256</v>
      </c>
      <c r="G15" s="20">
        <v>0.7</v>
      </c>
      <c r="H15" s="1">
        <f t="shared" si="1"/>
        <v>224</v>
      </c>
      <c r="I15" s="25">
        <v>0.6</v>
      </c>
      <c r="J15" s="26">
        <f t="shared" si="2"/>
        <v>192</v>
      </c>
    </row>
    <row r="16" spans="1:10" x14ac:dyDescent="0.2">
      <c r="A16" s="33">
        <v>13</v>
      </c>
      <c r="B16" s="34">
        <v>310</v>
      </c>
      <c r="C16" s="31">
        <v>1</v>
      </c>
      <c r="D16" s="5">
        <v>310</v>
      </c>
      <c r="E16" s="14">
        <v>0.8</v>
      </c>
      <c r="F16" s="3">
        <f t="shared" si="0"/>
        <v>248</v>
      </c>
      <c r="G16" s="20">
        <v>0.7</v>
      </c>
      <c r="H16" s="1">
        <f t="shared" si="1"/>
        <v>217</v>
      </c>
      <c r="I16" s="25">
        <v>0.6</v>
      </c>
      <c r="J16" s="26">
        <f t="shared" si="2"/>
        <v>186</v>
      </c>
    </row>
    <row r="17" spans="1:10" x14ac:dyDescent="0.2">
      <c r="A17" s="33">
        <v>14</v>
      </c>
      <c r="B17" s="34">
        <v>300</v>
      </c>
      <c r="C17" s="31">
        <v>1</v>
      </c>
      <c r="D17" s="5">
        <v>300</v>
      </c>
      <c r="E17" s="14">
        <v>0.8</v>
      </c>
      <c r="F17" s="3">
        <f t="shared" si="0"/>
        <v>240</v>
      </c>
      <c r="G17" s="20">
        <v>0.7</v>
      </c>
      <c r="H17" s="1">
        <f t="shared" si="1"/>
        <v>210</v>
      </c>
      <c r="I17" s="25">
        <v>0.6</v>
      </c>
      <c r="J17" s="26">
        <f t="shared" si="2"/>
        <v>180</v>
      </c>
    </row>
    <row r="18" spans="1:10" x14ac:dyDescent="0.2">
      <c r="A18" s="33">
        <v>15</v>
      </c>
      <c r="B18" s="34">
        <v>290</v>
      </c>
      <c r="C18" s="31">
        <v>1</v>
      </c>
      <c r="D18" s="5">
        <v>290</v>
      </c>
      <c r="E18" s="14">
        <v>0.8</v>
      </c>
      <c r="F18" s="3">
        <f t="shared" si="0"/>
        <v>232</v>
      </c>
      <c r="G18" s="20">
        <v>0.7</v>
      </c>
      <c r="H18" s="1">
        <f t="shared" si="1"/>
        <v>203</v>
      </c>
      <c r="I18" s="25">
        <v>0.6</v>
      </c>
      <c r="J18" s="26">
        <f t="shared" si="2"/>
        <v>174</v>
      </c>
    </row>
    <row r="19" spans="1:10" x14ac:dyDescent="0.2">
      <c r="A19" s="33">
        <v>16</v>
      </c>
      <c r="B19" s="34">
        <v>280</v>
      </c>
      <c r="C19" s="31">
        <v>1</v>
      </c>
      <c r="D19" s="5">
        <v>280</v>
      </c>
      <c r="E19" s="14">
        <v>0.8</v>
      </c>
      <c r="F19" s="3">
        <f t="shared" si="0"/>
        <v>224</v>
      </c>
      <c r="G19" s="20">
        <v>0.7</v>
      </c>
      <c r="H19" s="1">
        <f t="shared" si="1"/>
        <v>196</v>
      </c>
      <c r="I19" s="25">
        <v>0.6</v>
      </c>
      <c r="J19" s="26">
        <f t="shared" si="2"/>
        <v>168</v>
      </c>
    </row>
    <row r="20" spans="1:10" x14ac:dyDescent="0.2">
      <c r="A20" s="33">
        <v>17</v>
      </c>
      <c r="B20" s="34">
        <v>270</v>
      </c>
      <c r="C20" s="31">
        <v>1</v>
      </c>
      <c r="D20" s="5">
        <v>270</v>
      </c>
      <c r="E20" s="14">
        <v>0.8</v>
      </c>
      <c r="F20" s="3">
        <f t="shared" si="0"/>
        <v>216</v>
      </c>
      <c r="G20" s="20">
        <v>0.7</v>
      </c>
      <c r="H20" s="1">
        <f t="shared" si="1"/>
        <v>189</v>
      </c>
      <c r="I20" s="25">
        <v>0.6</v>
      </c>
      <c r="J20" s="26">
        <f t="shared" si="2"/>
        <v>162</v>
      </c>
    </row>
    <row r="21" spans="1:10" x14ac:dyDescent="0.2">
      <c r="A21" s="33">
        <v>18</v>
      </c>
      <c r="B21" s="34">
        <v>260</v>
      </c>
      <c r="C21" s="31">
        <v>1</v>
      </c>
      <c r="D21" s="5">
        <v>260</v>
      </c>
      <c r="E21" s="14">
        <v>0.8</v>
      </c>
      <c r="F21" s="3">
        <f t="shared" si="0"/>
        <v>208</v>
      </c>
      <c r="G21" s="20">
        <v>0.7</v>
      </c>
      <c r="H21" s="1">
        <f t="shared" si="1"/>
        <v>182</v>
      </c>
      <c r="I21" s="25">
        <v>0.6</v>
      </c>
      <c r="J21" s="26">
        <f t="shared" si="2"/>
        <v>156</v>
      </c>
    </row>
    <row r="22" spans="1:10" x14ac:dyDescent="0.2">
      <c r="A22" s="33">
        <v>19</v>
      </c>
      <c r="B22" s="34">
        <v>250</v>
      </c>
      <c r="C22" s="31">
        <v>1</v>
      </c>
      <c r="D22" s="5">
        <v>250</v>
      </c>
      <c r="E22" s="14">
        <v>0.8</v>
      </c>
      <c r="F22" s="3">
        <f t="shared" si="0"/>
        <v>200</v>
      </c>
      <c r="G22" s="20">
        <v>0.7</v>
      </c>
      <c r="H22" s="1">
        <f t="shared" si="1"/>
        <v>175</v>
      </c>
      <c r="I22" s="25">
        <v>0.6</v>
      </c>
      <c r="J22" s="26">
        <f t="shared" si="2"/>
        <v>150</v>
      </c>
    </row>
    <row r="23" spans="1:10" x14ac:dyDescent="0.2">
      <c r="A23" s="33">
        <v>20</v>
      </c>
      <c r="B23" s="34">
        <v>245</v>
      </c>
      <c r="C23" s="31">
        <v>1</v>
      </c>
      <c r="D23" s="5">
        <v>245</v>
      </c>
      <c r="E23" s="14">
        <v>0.8</v>
      </c>
      <c r="F23" s="3">
        <f t="shared" si="0"/>
        <v>196</v>
      </c>
      <c r="G23" s="20">
        <v>0.7</v>
      </c>
      <c r="H23" s="1">
        <f t="shared" si="1"/>
        <v>171.5</v>
      </c>
      <c r="I23" s="25">
        <v>0.6</v>
      </c>
      <c r="J23" s="26">
        <f t="shared" si="2"/>
        <v>147</v>
      </c>
    </row>
    <row r="24" spans="1:10" x14ac:dyDescent="0.2">
      <c r="A24" s="33">
        <v>21</v>
      </c>
      <c r="B24" s="34">
        <v>240</v>
      </c>
      <c r="C24" s="31">
        <v>1</v>
      </c>
      <c r="D24" s="5">
        <v>240</v>
      </c>
      <c r="E24" s="14">
        <v>0.8</v>
      </c>
      <c r="F24" s="3">
        <f t="shared" si="0"/>
        <v>192</v>
      </c>
      <c r="G24" s="20">
        <v>0.7</v>
      </c>
      <c r="H24" s="1">
        <f t="shared" si="1"/>
        <v>168</v>
      </c>
      <c r="I24" s="25">
        <v>0.6</v>
      </c>
      <c r="J24" s="26">
        <f t="shared" si="2"/>
        <v>144</v>
      </c>
    </row>
    <row r="25" spans="1:10" x14ac:dyDescent="0.2">
      <c r="A25" s="33">
        <v>22</v>
      </c>
      <c r="B25" s="34">
        <v>235</v>
      </c>
      <c r="C25" s="31">
        <v>1</v>
      </c>
      <c r="D25" s="5">
        <v>235</v>
      </c>
      <c r="E25" s="14">
        <v>0.8</v>
      </c>
      <c r="F25" s="3">
        <f t="shared" si="0"/>
        <v>188</v>
      </c>
      <c r="G25" s="20">
        <v>0.7</v>
      </c>
      <c r="H25" s="1">
        <f t="shared" si="1"/>
        <v>164.5</v>
      </c>
      <c r="I25" s="25">
        <v>0.6</v>
      </c>
      <c r="J25" s="26">
        <f t="shared" si="2"/>
        <v>141</v>
      </c>
    </row>
    <row r="26" spans="1:10" x14ac:dyDescent="0.2">
      <c r="A26" s="33">
        <v>23</v>
      </c>
      <c r="B26" s="34">
        <v>230</v>
      </c>
      <c r="C26" s="31">
        <v>1</v>
      </c>
      <c r="D26" s="5">
        <v>230</v>
      </c>
      <c r="E26" s="14">
        <v>0.8</v>
      </c>
      <c r="F26" s="3">
        <f t="shared" si="0"/>
        <v>184</v>
      </c>
      <c r="G26" s="20">
        <v>0.7</v>
      </c>
      <c r="H26" s="1">
        <f t="shared" si="1"/>
        <v>161</v>
      </c>
      <c r="I26" s="25">
        <v>0.6</v>
      </c>
      <c r="J26" s="26">
        <f t="shared" si="2"/>
        <v>138</v>
      </c>
    </row>
    <row r="27" spans="1:10" x14ac:dyDescent="0.2">
      <c r="A27" s="33">
        <v>24</v>
      </c>
      <c r="B27" s="34">
        <v>225</v>
      </c>
      <c r="C27" s="31">
        <v>1</v>
      </c>
      <c r="D27" s="5">
        <v>225</v>
      </c>
      <c r="E27" s="14">
        <v>0.8</v>
      </c>
      <c r="F27" s="3">
        <f t="shared" si="0"/>
        <v>180</v>
      </c>
      <c r="G27" s="20">
        <v>0.7</v>
      </c>
      <c r="H27" s="1">
        <f t="shared" si="1"/>
        <v>157.5</v>
      </c>
      <c r="I27" s="25">
        <v>0.6</v>
      </c>
      <c r="J27" s="26">
        <f t="shared" si="2"/>
        <v>135</v>
      </c>
    </row>
    <row r="28" spans="1:10" x14ac:dyDescent="0.2">
      <c r="A28" s="33">
        <v>25</v>
      </c>
      <c r="B28" s="34">
        <v>220</v>
      </c>
      <c r="C28" s="31">
        <v>1</v>
      </c>
      <c r="D28" s="5">
        <v>220</v>
      </c>
      <c r="E28" s="14">
        <v>0.8</v>
      </c>
      <c r="F28" s="3">
        <f t="shared" si="0"/>
        <v>176</v>
      </c>
      <c r="G28" s="20">
        <v>0.7</v>
      </c>
      <c r="H28" s="1">
        <f t="shared" si="1"/>
        <v>154</v>
      </c>
      <c r="I28" s="25">
        <v>0.6</v>
      </c>
      <c r="J28" s="26">
        <f t="shared" si="2"/>
        <v>132</v>
      </c>
    </row>
    <row r="29" spans="1:10" x14ac:dyDescent="0.2">
      <c r="A29" s="33">
        <v>26</v>
      </c>
      <c r="B29" s="34">
        <v>215</v>
      </c>
      <c r="C29" s="31">
        <v>1</v>
      </c>
      <c r="D29" s="5">
        <v>215</v>
      </c>
      <c r="E29" s="14">
        <v>0.8</v>
      </c>
      <c r="F29" s="3">
        <f t="shared" si="0"/>
        <v>172</v>
      </c>
      <c r="G29" s="20">
        <v>0.7</v>
      </c>
      <c r="H29" s="1">
        <f t="shared" si="1"/>
        <v>150.5</v>
      </c>
      <c r="I29" s="25">
        <v>0.6</v>
      </c>
      <c r="J29" s="26">
        <f t="shared" si="2"/>
        <v>129</v>
      </c>
    </row>
    <row r="30" spans="1:10" x14ac:dyDescent="0.2">
      <c r="A30" s="33">
        <v>27</v>
      </c>
      <c r="B30" s="34">
        <v>210</v>
      </c>
      <c r="C30" s="31">
        <v>1</v>
      </c>
      <c r="D30" s="5">
        <v>210</v>
      </c>
      <c r="E30" s="14">
        <v>0.8</v>
      </c>
      <c r="F30" s="3">
        <f t="shared" si="0"/>
        <v>168</v>
      </c>
      <c r="G30" s="20">
        <v>0.7</v>
      </c>
      <c r="H30" s="1">
        <f t="shared" si="1"/>
        <v>147</v>
      </c>
      <c r="I30" s="25">
        <v>0.6</v>
      </c>
      <c r="J30" s="26">
        <f t="shared" si="2"/>
        <v>126</v>
      </c>
    </row>
    <row r="31" spans="1:10" x14ac:dyDescent="0.2">
      <c r="A31" s="33">
        <v>28</v>
      </c>
      <c r="B31" s="34">
        <v>205</v>
      </c>
      <c r="C31" s="31">
        <v>1</v>
      </c>
      <c r="D31" s="5">
        <v>205</v>
      </c>
      <c r="E31" s="14">
        <v>0.8</v>
      </c>
      <c r="F31" s="3">
        <f t="shared" si="0"/>
        <v>164</v>
      </c>
      <c r="G31" s="20">
        <v>0.7</v>
      </c>
      <c r="H31" s="1">
        <f t="shared" si="1"/>
        <v>143.5</v>
      </c>
      <c r="I31" s="25">
        <v>0.6</v>
      </c>
      <c r="J31" s="26">
        <f t="shared" si="2"/>
        <v>123</v>
      </c>
    </row>
    <row r="32" spans="1:10" x14ac:dyDescent="0.2">
      <c r="A32" s="33">
        <v>29</v>
      </c>
      <c r="B32" s="34">
        <v>200</v>
      </c>
      <c r="C32" s="31">
        <v>1</v>
      </c>
      <c r="D32" s="5">
        <v>200</v>
      </c>
      <c r="E32" s="14">
        <v>0.8</v>
      </c>
      <c r="F32" s="3">
        <f t="shared" si="0"/>
        <v>160</v>
      </c>
      <c r="G32" s="20">
        <v>0.7</v>
      </c>
      <c r="H32" s="1">
        <f t="shared" si="1"/>
        <v>140</v>
      </c>
      <c r="I32" s="25">
        <v>0.6</v>
      </c>
      <c r="J32" s="26">
        <f t="shared" si="2"/>
        <v>120</v>
      </c>
    </row>
    <row r="33" spans="1:10" x14ac:dyDescent="0.2">
      <c r="A33" s="33">
        <v>30</v>
      </c>
      <c r="B33" s="34">
        <v>195</v>
      </c>
      <c r="C33" s="31">
        <v>1</v>
      </c>
      <c r="D33" s="5">
        <v>195</v>
      </c>
      <c r="E33" s="14">
        <v>0.8</v>
      </c>
      <c r="F33" s="3">
        <f t="shared" si="0"/>
        <v>156</v>
      </c>
      <c r="G33" s="20">
        <v>0.7</v>
      </c>
      <c r="H33" s="1">
        <f t="shared" si="1"/>
        <v>136.5</v>
      </c>
      <c r="I33" s="25">
        <v>0.6</v>
      </c>
      <c r="J33" s="26">
        <f t="shared" si="2"/>
        <v>117</v>
      </c>
    </row>
    <row r="34" spans="1:10" x14ac:dyDescent="0.2">
      <c r="A34" s="33">
        <v>31</v>
      </c>
      <c r="B34" s="34">
        <v>190</v>
      </c>
      <c r="C34" s="31">
        <v>1</v>
      </c>
      <c r="D34" s="5">
        <v>190</v>
      </c>
      <c r="E34" s="14">
        <v>0.8</v>
      </c>
      <c r="F34" s="3">
        <f t="shared" si="0"/>
        <v>152</v>
      </c>
      <c r="G34" s="20">
        <v>0.7</v>
      </c>
      <c r="H34" s="1">
        <f t="shared" si="1"/>
        <v>133</v>
      </c>
      <c r="I34" s="25">
        <v>0.6</v>
      </c>
      <c r="J34" s="26">
        <f t="shared" si="2"/>
        <v>114</v>
      </c>
    </row>
    <row r="35" spans="1:10" x14ac:dyDescent="0.2">
      <c r="A35" s="33">
        <v>32</v>
      </c>
      <c r="B35" s="34">
        <v>185</v>
      </c>
      <c r="C35" s="31">
        <v>1</v>
      </c>
      <c r="D35" s="5">
        <v>185</v>
      </c>
      <c r="E35" s="14">
        <v>0.8</v>
      </c>
      <c r="F35" s="3">
        <f t="shared" si="0"/>
        <v>148</v>
      </c>
      <c r="G35" s="20">
        <v>0.7</v>
      </c>
      <c r="H35" s="1">
        <f t="shared" si="1"/>
        <v>129.5</v>
      </c>
      <c r="I35" s="25">
        <v>0.6</v>
      </c>
      <c r="J35" s="26">
        <f t="shared" si="2"/>
        <v>111</v>
      </c>
    </row>
    <row r="36" spans="1:10" x14ac:dyDescent="0.2">
      <c r="A36" s="33">
        <v>33</v>
      </c>
      <c r="B36" s="34">
        <v>180</v>
      </c>
      <c r="C36" s="31">
        <v>1</v>
      </c>
      <c r="D36" s="5">
        <v>180</v>
      </c>
      <c r="E36" s="14">
        <v>0.8</v>
      </c>
      <c r="F36" s="3">
        <f t="shared" si="0"/>
        <v>144</v>
      </c>
      <c r="G36" s="20">
        <v>0.7</v>
      </c>
      <c r="H36" s="1">
        <f t="shared" si="1"/>
        <v>125.99999999999999</v>
      </c>
      <c r="I36" s="25">
        <v>0.6</v>
      </c>
      <c r="J36" s="26">
        <f t="shared" si="2"/>
        <v>108</v>
      </c>
    </row>
    <row r="37" spans="1:10" x14ac:dyDescent="0.2">
      <c r="A37" s="33">
        <v>34</v>
      </c>
      <c r="B37" s="34">
        <v>175</v>
      </c>
      <c r="C37" s="31">
        <v>1</v>
      </c>
      <c r="D37" s="5">
        <v>175</v>
      </c>
      <c r="E37" s="14">
        <v>0.8</v>
      </c>
      <c r="F37" s="3">
        <f t="shared" si="0"/>
        <v>140</v>
      </c>
      <c r="G37" s="20">
        <v>0.7</v>
      </c>
      <c r="H37" s="1">
        <f t="shared" si="1"/>
        <v>122.49999999999999</v>
      </c>
      <c r="I37" s="25">
        <v>0.6</v>
      </c>
      <c r="J37" s="26">
        <f t="shared" si="2"/>
        <v>105</v>
      </c>
    </row>
    <row r="38" spans="1:10" x14ac:dyDescent="0.2">
      <c r="A38" s="33">
        <v>35</v>
      </c>
      <c r="B38" s="34">
        <v>170</v>
      </c>
      <c r="C38" s="31">
        <v>1</v>
      </c>
      <c r="D38" s="5">
        <v>170</v>
      </c>
      <c r="E38" s="14">
        <v>0.8</v>
      </c>
      <c r="F38" s="3">
        <f t="shared" si="0"/>
        <v>136</v>
      </c>
      <c r="G38" s="20">
        <v>0.7</v>
      </c>
      <c r="H38" s="1">
        <f t="shared" si="1"/>
        <v>118.99999999999999</v>
      </c>
      <c r="I38" s="25">
        <v>0.6</v>
      </c>
      <c r="J38" s="26">
        <f t="shared" si="2"/>
        <v>102</v>
      </c>
    </row>
    <row r="39" spans="1:10" x14ac:dyDescent="0.2">
      <c r="A39" s="33">
        <v>36</v>
      </c>
      <c r="B39" s="34">
        <v>165</v>
      </c>
      <c r="C39" s="31">
        <v>1</v>
      </c>
      <c r="D39" s="5">
        <v>165</v>
      </c>
      <c r="E39" s="14">
        <v>0.8</v>
      </c>
      <c r="F39" s="3">
        <f t="shared" si="0"/>
        <v>132</v>
      </c>
      <c r="G39" s="20">
        <v>0.7</v>
      </c>
      <c r="H39" s="1">
        <f t="shared" si="1"/>
        <v>115.49999999999999</v>
      </c>
      <c r="I39" s="25">
        <v>0.6</v>
      </c>
      <c r="J39" s="26">
        <f t="shared" si="2"/>
        <v>99</v>
      </c>
    </row>
    <row r="40" spans="1:10" x14ac:dyDescent="0.2">
      <c r="A40" s="33">
        <v>37</v>
      </c>
      <c r="B40" s="34">
        <v>160</v>
      </c>
      <c r="C40" s="31">
        <v>1</v>
      </c>
      <c r="D40" s="5">
        <v>160</v>
      </c>
      <c r="E40" s="14">
        <v>0.8</v>
      </c>
      <c r="F40" s="3">
        <f t="shared" si="0"/>
        <v>128</v>
      </c>
      <c r="G40" s="20">
        <v>0.7</v>
      </c>
      <c r="H40" s="1">
        <f t="shared" si="1"/>
        <v>112</v>
      </c>
      <c r="I40" s="25">
        <v>0.6</v>
      </c>
      <c r="J40" s="26">
        <f t="shared" si="2"/>
        <v>96</v>
      </c>
    </row>
    <row r="41" spans="1:10" x14ac:dyDescent="0.2">
      <c r="A41" s="33">
        <v>38</v>
      </c>
      <c r="B41" s="34">
        <v>155</v>
      </c>
      <c r="C41" s="31">
        <v>1</v>
      </c>
      <c r="D41" s="5">
        <v>155</v>
      </c>
      <c r="E41" s="14">
        <v>0.8</v>
      </c>
      <c r="F41" s="3">
        <f t="shared" si="0"/>
        <v>124</v>
      </c>
      <c r="G41" s="20">
        <v>0.7</v>
      </c>
      <c r="H41" s="1">
        <f t="shared" si="1"/>
        <v>108.5</v>
      </c>
      <c r="I41" s="25">
        <v>0.6</v>
      </c>
      <c r="J41" s="26">
        <f t="shared" si="2"/>
        <v>93</v>
      </c>
    </row>
    <row r="42" spans="1:10" x14ac:dyDescent="0.2">
      <c r="A42" s="33">
        <v>39</v>
      </c>
      <c r="B42" s="34">
        <v>150</v>
      </c>
      <c r="C42" s="31">
        <v>1</v>
      </c>
      <c r="D42" s="5">
        <v>150</v>
      </c>
      <c r="E42" s="14">
        <v>0.8</v>
      </c>
      <c r="F42" s="3">
        <f t="shared" si="0"/>
        <v>120</v>
      </c>
      <c r="G42" s="20">
        <v>0.7</v>
      </c>
      <c r="H42" s="1">
        <f t="shared" si="1"/>
        <v>105</v>
      </c>
      <c r="I42" s="25">
        <v>0.6</v>
      </c>
      <c r="J42" s="26">
        <f t="shared" si="2"/>
        <v>90</v>
      </c>
    </row>
    <row r="43" spans="1:10" ht="16" thickBot="1" x14ac:dyDescent="0.25">
      <c r="A43" s="35">
        <v>40</v>
      </c>
      <c r="B43" s="36">
        <v>145</v>
      </c>
      <c r="C43" s="32">
        <v>1</v>
      </c>
      <c r="D43" s="6">
        <v>145</v>
      </c>
      <c r="E43" s="15">
        <v>0.8</v>
      </c>
      <c r="F43" s="4">
        <f t="shared" si="0"/>
        <v>116</v>
      </c>
      <c r="G43" s="21">
        <v>0.7</v>
      </c>
      <c r="H43" s="2">
        <f t="shared" si="1"/>
        <v>101.5</v>
      </c>
      <c r="I43" s="27">
        <v>0.6</v>
      </c>
      <c r="J43" s="28">
        <f t="shared" si="2"/>
        <v>87</v>
      </c>
    </row>
  </sheetData>
  <mergeCells count="1">
    <mergeCell ref="C2:J2"/>
  </mergeCells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</vt:i4>
      </vt:variant>
    </vt:vector>
  </HeadingPairs>
  <TitlesOfParts>
    <vt:vector size="10" baseType="lpstr">
      <vt:lpstr>R1 Anstey XCO</vt:lpstr>
      <vt:lpstr>R2 Eagle XCO</vt:lpstr>
      <vt:lpstr>R3 Kinchina XCO</vt:lpstr>
      <vt:lpstr>R4 Willowie XCO</vt:lpstr>
      <vt:lpstr>R5 Willowie XCO</vt:lpstr>
      <vt:lpstr>Participants</vt:lpstr>
      <vt:lpstr>League Table Round 5</vt:lpstr>
      <vt:lpstr>Competition Information</vt:lpstr>
      <vt:lpstr>Points Table</vt:lpstr>
      <vt:lpstr>'League Table Round 5'!Print_Area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Jill Seeman</cp:lastModifiedBy>
  <cp:lastPrinted>2020-11-04T00:33:32Z</cp:lastPrinted>
  <dcterms:created xsi:type="dcterms:W3CDTF">2019-05-21T19:54:47Z</dcterms:created>
  <dcterms:modified xsi:type="dcterms:W3CDTF">2020-11-04T00:46:04Z</dcterms:modified>
</cp:coreProperties>
</file>