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wnloads/"/>
    </mc:Choice>
  </mc:AlternateContent>
  <xr:revisionPtr revIDLastSave="0" documentId="13_ncr:1_{8FEEFC3F-CA14-734B-8763-0A7D1E7A3AE7}" xr6:coauthVersionLast="46" xr6:coauthVersionMax="46" xr10:uidLastSave="{00000000-0000-0000-0000-000000000000}"/>
  <bookViews>
    <workbookView xWindow="0" yWindow="460" windowWidth="35820" windowHeight="22100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1" sheetId="12" r:id="rId4"/>
    <sheet name="R1 XCM OHal" sheetId="4" r:id="rId5"/>
    <sheet name="R2 XCM Prospect" sheetId="5" r:id="rId6"/>
    <sheet name="R3 XCM Craigburn" sheetId="6" r:id="rId7"/>
    <sheet name="R4 XCO Eagle" sheetId="7" r:id="rId8"/>
    <sheet name="R5 XCO  Kinchina" sheetId="8" r:id="rId9"/>
    <sheet name="R6 XCO Flinders" sheetId="9" r:id="rId10"/>
    <sheet name="R7 XCO Melrose" sheetId="10" r:id="rId11"/>
    <sheet name="R8 XCO Melrose" sheetId="11" r:id="rId12"/>
  </sheets>
  <externalReferences>
    <externalReference r:id="rId13"/>
  </externalReferences>
  <definedNames>
    <definedName name="_xlnm._FilterDatabase" localSheetId="4" hidden="1">'R1 XCM OHal'!$A$1:$V$90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3" l="1"/>
  <c r="C2" i="3"/>
  <c r="D2" i="3"/>
  <c r="A2" i="3"/>
  <c r="AB82" i="12"/>
  <c r="AJ82" i="12" s="1"/>
  <c r="AK82" i="12" s="1" a="1"/>
  <c r="AK82" i="12" s="1"/>
  <c r="AB83" i="12"/>
  <c r="AJ83" i="12" s="1"/>
  <c r="AK83" i="12" s="1" a="1"/>
  <c r="AK83" i="12" s="1"/>
  <c r="AB84" i="12"/>
  <c r="AJ84" i="12" s="1"/>
  <c r="AK84" i="12" s="1" a="1"/>
  <c r="AK84" i="12" s="1"/>
  <c r="AB85" i="12"/>
  <c r="AJ85" i="12" s="1"/>
  <c r="AK85" i="12" s="1" a="1"/>
  <c r="AK85" i="12" s="1"/>
  <c r="L18" i="12" a="1"/>
  <c r="L18" i="12" s="1"/>
  <c r="J87" i="12"/>
  <c r="K87" i="12" s="1" a="1"/>
  <c r="K87" i="12" s="1"/>
  <c r="J88" i="12"/>
  <c r="K88" i="12" s="1" a="1"/>
  <c r="K88" i="12" s="1"/>
  <c r="J89" i="12"/>
  <c r="K89" i="12" a="1"/>
  <c r="K89" i="12" s="1"/>
  <c r="J90" i="12"/>
  <c r="K90" i="12" s="1" a="1"/>
  <c r="K90" i="12" s="1"/>
  <c r="J91" i="12"/>
  <c r="K91" i="12" a="1"/>
  <c r="K91" i="12" s="1"/>
  <c r="J92" i="12"/>
  <c r="K92" i="12" s="1" a="1"/>
  <c r="K92" i="12" s="1"/>
  <c r="J93" i="12"/>
  <c r="K93" i="12" a="1"/>
  <c r="K93" i="12" s="1"/>
  <c r="J94" i="12"/>
  <c r="K94" i="12" s="1" a="1"/>
  <c r="K94" i="12" s="1"/>
  <c r="J95" i="12"/>
  <c r="K95" i="12" s="1" a="1"/>
  <c r="K95" i="12" s="1"/>
  <c r="J96" i="12"/>
  <c r="K96" i="12" s="1" a="1"/>
  <c r="K96" i="12" s="1"/>
  <c r="J97" i="12"/>
  <c r="K97" i="12" a="1"/>
  <c r="K97" i="12" s="1"/>
  <c r="J98" i="12"/>
  <c r="K98" i="12" s="1" a="1"/>
  <c r="K98" i="12" s="1"/>
  <c r="J99" i="12"/>
  <c r="K99" i="12" a="1"/>
  <c r="K99" i="12" s="1"/>
  <c r="J100" i="12"/>
  <c r="K100" i="12" s="1" a="1"/>
  <c r="K100" i="12" s="1"/>
  <c r="J101" i="12"/>
  <c r="K101" i="12" a="1"/>
  <c r="K101" i="12" s="1"/>
  <c r="J102" i="12"/>
  <c r="K102" i="12" s="1" a="1"/>
  <c r="K102" i="12" s="1"/>
  <c r="J103" i="12"/>
  <c r="K103" i="12" s="1" a="1"/>
  <c r="K103" i="12" s="1"/>
  <c r="J104" i="12"/>
  <c r="K104" i="12" s="1" a="1"/>
  <c r="K104" i="12" s="1"/>
  <c r="J105" i="12"/>
  <c r="K105" i="12" a="1"/>
  <c r="K105" i="12" s="1"/>
  <c r="J106" i="12"/>
  <c r="K106" i="12" s="1" a="1"/>
  <c r="K106" i="12" s="1"/>
  <c r="J107" i="12"/>
  <c r="K107" i="12" a="1"/>
  <c r="K107" i="12" s="1"/>
  <c r="J108" i="12"/>
  <c r="K108" i="12" s="1" a="1"/>
  <c r="K108" i="12" s="1"/>
  <c r="J109" i="12"/>
  <c r="K109" i="12" a="1"/>
  <c r="K109" i="12" s="1"/>
  <c r="J110" i="12"/>
  <c r="K110" i="12" s="1" a="1"/>
  <c r="K110" i="12" s="1"/>
  <c r="J111" i="12"/>
  <c r="K111" i="12" s="1" a="1"/>
  <c r="K111" i="12" s="1"/>
  <c r="J112" i="12"/>
  <c r="K112" i="12" s="1" a="1"/>
  <c r="K112" i="12" s="1"/>
  <c r="J113" i="12"/>
  <c r="K113" i="12" a="1"/>
  <c r="K113" i="12" s="1"/>
  <c r="J114" i="12"/>
  <c r="K114" i="12" s="1" a="1"/>
  <c r="K114" i="12" s="1"/>
  <c r="J115" i="12"/>
  <c r="K115" i="12" a="1"/>
  <c r="K115" i="12" s="1"/>
  <c r="J116" i="12"/>
  <c r="K116" i="12" s="1" a="1"/>
  <c r="K116" i="12" s="1"/>
  <c r="J117" i="12"/>
  <c r="K117" i="12" a="1"/>
  <c r="K117" i="12" s="1"/>
  <c r="J118" i="12"/>
  <c r="K118" i="12" s="1" a="1"/>
  <c r="K118" i="12" s="1"/>
  <c r="J119" i="12"/>
  <c r="K119" i="12" s="1" a="1"/>
  <c r="K119" i="12" s="1"/>
  <c r="J120" i="12"/>
  <c r="K120" i="12" s="1" a="1"/>
  <c r="K120" i="12" s="1"/>
  <c r="J121" i="12"/>
  <c r="K121" i="12" a="1"/>
  <c r="K121" i="12" s="1"/>
  <c r="J122" i="12"/>
  <c r="K122" i="12" s="1" a="1"/>
  <c r="K122" i="12" s="1"/>
  <c r="J123" i="12"/>
  <c r="K123" i="12" a="1"/>
  <c r="K123" i="12" s="1"/>
  <c r="J124" i="12"/>
  <c r="K124" i="12" s="1" a="1"/>
  <c r="K124" i="12" s="1"/>
  <c r="J125" i="12"/>
  <c r="K125" i="12" a="1"/>
  <c r="K125" i="12" s="1"/>
  <c r="J126" i="12"/>
  <c r="K126" i="12" s="1" a="1"/>
  <c r="K126" i="12" s="1"/>
  <c r="J127" i="12"/>
  <c r="K127" i="12" s="1" a="1"/>
  <c r="K127" i="12" s="1"/>
  <c r="J128" i="12"/>
  <c r="K128" i="12" s="1" a="1"/>
  <c r="K128" i="12" s="1"/>
  <c r="J129" i="12"/>
  <c r="K129" i="12" a="1"/>
  <c r="K129" i="12" s="1"/>
  <c r="J130" i="12"/>
  <c r="K130" i="12" s="1" a="1"/>
  <c r="K130" i="12" s="1"/>
  <c r="J131" i="12"/>
  <c r="K131" i="12" a="1"/>
  <c r="K131" i="12" s="1"/>
  <c r="J132" i="12"/>
  <c r="K132" i="12" s="1" a="1"/>
  <c r="K132" i="12" s="1"/>
  <c r="J133" i="12"/>
  <c r="K133" i="12" a="1"/>
  <c r="K133" i="12" s="1"/>
  <c r="J134" i="12"/>
  <c r="K134" i="12" s="1" a="1"/>
  <c r="K134" i="12" s="1"/>
  <c r="J135" i="12"/>
  <c r="K135" i="12" s="1" a="1"/>
  <c r="K135" i="12" s="1"/>
  <c r="J136" i="12"/>
  <c r="K136" i="12" s="1" a="1"/>
  <c r="K136" i="12" s="1"/>
  <c r="J137" i="12"/>
  <c r="K137" i="12" a="1"/>
  <c r="K137" i="12" s="1"/>
  <c r="J138" i="12"/>
  <c r="K138" i="12" s="1" a="1"/>
  <c r="K138" i="12" s="1"/>
  <c r="J139" i="12"/>
  <c r="K139" i="12" a="1"/>
  <c r="K139" i="12" s="1"/>
  <c r="J140" i="12"/>
  <c r="K140" i="12" s="1" a="1"/>
  <c r="K140" i="12" s="1"/>
  <c r="J141" i="12"/>
  <c r="K141" i="12" a="1"/>
  <c r="K141" i="12" s="1"/>
  <c r="J142" i="12"/>
  <c r="K142" i="12" s="1" a="1"/>
  <c r="K142" i="12" s="1"/>
  <c r="J143" i="12"/>
  <c r="K143" i="12" s="1" a="1"/>
  <c r="K143" i="12" s="1"/>
  <c r="J144" i="12"/>
  <c r="K144" i="12" s="1" a="1"/>
  <c r="K144" i="12" s="1"/>
  <c r="J145" i="12"/>
  <c r="K145" i="12" a="1"/>
  <c r="K145" i="12" s="1"/>
  <c r="J146" i="12"/>
  <c r="K146" i="12" s="1" a="1"/>
  <c r="K146" i="12" s="1"/>
  <c r="J147" i="12"/>
  <c r="K147" i="12" a="1"/>
  <c r="K147" i="12" s="1"/>
  <c r="J148" i="12"/>
  <c r="K148" i="12" s="1" a="1"/>
  <c r="K148" i="12" s="1"/>
  <c r="J149" i="12"/>
  <c r="K149" i="12" a="1"/>
  <c r="K149" i="12" s="1"/>
  <c r="J150" i="12"/>
  <c r="K150" i="12" s="1" a="1"/>
  <c r="K150" i="12" s="1"/>
  <c r="J151" i="12"/>
  <c r="K151" i="12" s="1" a="1"/>
  <c r="K151" i="12" s="1"/>
  <c r="J152" i="12"/>
  <c r="K152" i="12" s="1" a="1"/>
  <c r="K152" i="12" s="1"/>
  <c r="J153" i="12"/>
  <c r="K153" i="12" a="1"/>
  <c r="K153" i="12" s="1"/>
  <c r="J154" i="12"/>
  <c r="K154" i="12" s="1" a="1"/>
  <c r="K154" i="12" s="1"/>
  <c r="J155" i="12"/>
  <c r="K155" i="12" a="1"/>
  <c r="K155" i="12" s="1"/>
  <c r="J156" i="12"/>
  <c r="K156" i="12" s="1" a="1"/>
  <c r="K156" i="12" s="1"/>
  <c r="J157" i="12"/>
  <c r="K157" i="12" a="1"/>
  <c r="K157" i="12" s="1"/>
  <c r="J158" i="12"/>
  <c r="K158" i="12" s="1" a="1"/>
  <c r="K158" i="12" s="1"/>
  <c r="J159" i="12"/>
  <c r="K159" i="12" s="1" a="1"/>
  <c r="K159" i="12" s="1"/>
  <c r="J160" i="12"/>
  <c r="K160" i="12" s="1" a="1"/>
  <c r="K160" i="12" s="1"/>
  <c r="J161" i="12"/>
  <c r="K161" i="12" a="1"/>
  <c r="K161" i="12" s="1"/>
  <c r="J162" i="12"/>
  <c r="K162" i="12" s="1" a="1"/>
  <c r="K162" i="12" s="1"/>
  <c r="J163" i="12"/>
  <c r="K163" i="12" a="1"/>
  <c r="K163" i="12" s="1"/>
  <c r="J164" i="12"/>
  <c r="K164" i="12" s="1" a="1"/>
  <c r="K164" i="12" s="1"/>
  <c r="J165" i="12"/>
  <c r="K165" i="12" a="1"/>
  <c r="K165" i="12" s="1"/>
  <c r="J166" i="12"/>
  <c r="K166" i="12" s="1" a="1"/>
  <c r="K166" i="12" s="1"/>
  <c r="AB18" i="12"/>
  <c r="AJ18" i="12" s="1"/>
  <c r="AK18" i="12" s="1" a="1"/>
  <c r="AK18" i="12" s="1"/>
  <c r="AB21" i="12"/>
  <c r="AJ21" i="12" s="1"/>
  <c r="AK21" i="12" s="1" a="1"/>
  <c r="AK21" i="12" s="1"/>
  <c r="AB24" i="12"/>
  <c r="AJ24" i="12" s="1"/>
  <c r="AK24" i="12" s="1" a="1"/>
  <c r="AK24" i="12" s="1"/>
  <c r="AB19" i="12"/>
  <c r="AJ19" i="12" s="1"/>
  <c r="AK19" i="12" s="1" a="1"/>
  <c r="AK19" i="12" s="1"/>
  <c r="AB22" i="12"/>
  <c r="AJ22" i="12" s="1"/>
  <c r="AK22" i="12" s="1" a="1"/>
  <c r="AK22" i="12" s="1"/>
  <c r="AB20" i="12"/>
  <c r="AJ20" i="12" s="1"/>
  <c r="AK20" i="12" s="1" a="1"/>
  <c r="AK20" i="12" s="1"/>
  <c r="AB23" i="12"/>
  <c r="AJ23" i="12" s="1"/>
  <c r="AK23" i="12" s="1" a="1"/>
  <c r="AK23" i="12" s="1"/>
  <c r="AB25" i="12"/>
  <c r="AJ25" i="12" s="1"/>
  <c r="AK25" i="12" s="1" a="1"/>
  <c r="AK25" i="12" s="1"/>
  <c r="AB26" i="12"/>
  <c r="AJ26" i="12" s="1"/>
  <c r="AK26" i="12" s="1" a="1"/>
  <c r="AK26" i="12" s="1"/>
  <c r="AB27" i="12"/>
  <c r="AJ27" i="12" s="1"/>
  <c r="AK27" i="12" s="1" a="1"/>
  <c r="AK27" i="12" s="1"/>
  <c r="AB28" i="12"/>
  <c r="AJ28" i="12" s="1"/>
  <c r="AK28" i="12" s="1" a="1"/>
  <c r="AK28" i="12" s="1"/>
  <c r="AB29" i="12"/>
  <c r="AJ29" i="12" s="1"/>
  <c r="AK29" i="12" s="1" a="1"/>
  <c r="AK29" i="12" s="1"/>
  <c r="AB30" i="12"/>
  <c r="AJ30" i="12" s="1"/>
  <c r="AK30" i="12" s="1" a="1"/>
  <c r="AK30" i="12" s="1"/>
  <c r="AB31" i="12"/>
  <c r="AJ31" i="12" s="1"/>
  <c r="AK31" i="12" s="1" a="1"/>
  <c r="AK31" i="12" s="1"/>
  <c r="AB32" i="12"/>
  <c r="AJ32" i="12" s="1"/>
  <c r="AK32" i="12" s="1" a="1"/>
  <c r="AK32" i="12" s="1"/>
  <c r="AB33" i="12"/>
  <c r="AJ33" i="12" s="1"/>
  <c r="AK33" i="12" s="1" a="1"/>
  <c r="AK33" i="12" s="1"/>
  <c r="AB34" i="12"/>
  <c r="AJ34" i="12" s="1"/>
  <c r="AK34" i="12" s="1" a="1"/>
  <c r="AK34" i="12" s="1"/>
  <c r="AB35" i="12"/>
  <c r="AJ35" i="12" s="1"/>
  <c r="AK35" i="12" s="1" a="1"/>
  <c r="AK35" i="12" s="1"/>
  <c r="AB36" i="12"/>
  <c r="AJ36" i="12" s="1"/>
  <c r="AK36" i="12" s="1" a="1"/>
  <c r="AK36" i="12" s="1"/>
  <c r="AB37" i="12"/>
  <c r="AJ37" i="12" s="1"/>
  <c r="AK37" i="12" s="1" a="1"/>
  <c r="AK37" i="12" s="1"/>
  <c r="AB38" i="12"/>
  <c r="AJ38" i="12" s="1"/>
  <c r="AK38" i="12" s="1" a="1"/>
  <c r="AK38" i="12" s="1"/>
  <c r="AB39" i="12"/>
  <c r="AJ39" i="12" s="1"/>
  <c r="AK39" i="12" s="1" a="1"/>
  <c r="AK39" i="12" s="1"/>
  <c r="AB40" i="12"/>
  <c r="AJ40" i="12" s="1"/>
  <c r="AK40" i="12" s="1" a="1"/>
  <c r="AK40" i="12" s="1"/>
  <c r="AB41" i="12"/>
  <c r="AJ41" i="12" s="1"/>
  <c r="AK41" i="12" s="1" a="1"/>
  <c r="AK41" i="12" s="1"/>
  <c r="AB42" i="12"/>
  <c r="AJ42" i="12" s="1"/>
  <c r="AK42" i="12" s="1" a="1"/>
  <c r="AK42" i="12" s="1"/>
  <c r="AB43" i="12"/>
  <c r="AJ43" i="12" s="1"/>
  <c r="AK43" i="12" s="1" a="1"/>
  <c r="AK43" i="12" s="1"/>
  <c r="AB44" i="12"/>
  <c r="AJ44" i="12" s="1"/>
  <c r="AK44" i="12" s="1" a="1"/>
  <c r="AK44" i="12" s="1"/>
  <c r="AB45" i="12"/>
  <c r="AJ45" i="12" s="1"/>
  <c r="AK45" i="12" s="1" a="1"/>
  <c r="AK45" i="12" s="1"/>
  <c r="AB46" i="12"/>
  <c r="AJ46" i="12" s="1"/>
  <c r="AK46" i="12" s="1" a="1"/>
  <c r="AK46" i="12" s="1"/>
  <c r="AB47" i="12"/>
  <c r="AJ47" i="12" s="1"/>
  <c r="AK47" i="12" s="1" a="1"/>
  <c r="AK47" i="12" s="1"/>
  <c r="AB48" i="12"/>
  <c r="AJ48" i="12" s="1"/>
  <c r="AK48" i="12" s="1" a="1"/>
  <c r="AK48" i="12" s="1"/>
  <c r="AB49" i="12"/>
  <c r="AJ49" i="12" s="1"/>
  <c r="AK49" i="12" s="1" a="1"/>
  <c r="AK49" i="12" s="1"/>
  <c r="AB50" i="12"/>
  <c r="AJ50" i="12" s="1"/>
  <c r="AK50" i="12" s="1" a="1"/>
  <c r="AK50" i="12" s="1"/>
  <c r="AB51" i="12"/>
  <c r="AJ51" i="12" s="1"/>
  <c r="AK51" i="12" s="1" a="1"/>
  <c r="AK51" i="12" s="1"/>
  <c r="AB52" i="12"/>
  <c r="AJ52" i="12" s="1"/>
  <c r="AK52" i="12" s="1" a="1"/>
  <c r="AK52" i="12" s="1"/>
  <c r="AB53" i="12"/>
  <c r="AJ53" i="12" s="1"/>
  <c r="AK53" i="12" s="1" a="1"/>
  <c r="AK53" i="12" s="1"/>
  <c r="AB54" i="12"/>
  <c r="AJ54" i="12" s="1"/>
  <c r="AK54" i="12" s="1" a="1"/>
  <c r="AK54" i="12" s="1"/>
  <c r="AB55" i="12"/>
  <c r="AJ55" i="12" s="1"/>
  <c r="AK55" i="12" s="1" a="1"/>
  <c r="AK55" i="12" s="1"/>
  <c r="AB56" i="12"/>
  <c r="AJ56" i="12" s="1"/>
  <c r="AK56" i="12" s="1" a="1"/>
  <c r="AK56" i="12" s="1"/>
  <c r="AB57" i="12"/>
  <c r="AJ57" i="12" s="1"/>
  <c r="AK57" i="12" s="1" a="1"/>
  <c r="AK57" i="12" s="1"/>
  <c r="AB58" i="12"/>
  <c r="AJ58" i="12" s="1"/>
  <c r="AK58" i="12" s="1" a="1"/>
  <c r="AK58" i="12" s="1"/>
  <c r="AB59" i="12"/>
  <c r="AJ59" i="12" s="1"/>
  <c r="AK59" i="12" s="1" a="1"/>
  <c r="AK59" i="12" s="1"/>
  <c r="AB60" i="12"/>
  <c r="AJ60" i="12" s="1"/>
  <c r="AK60" i="12" s="1" a="1"/>
  <c r="AK60" i="12" s="1"/>
  <c r="AB61" i="12"/>
  <c r="AJ61" i="12" s="1"/>
  <c r="AK61" i="12" s="1" a="1"/>
  <c r="AK61" i="12" s="1"/>
  <c r="AB62" i="12"/>
  <c r="AJ62" i="12" s="1"/>
  <c r="AK62" i="12" s="1" a="1"/>
  <c r="AK62" i="12" s="1"/>
  <c r="AB63" i="12"/>
  <c r="AJ63" i="12" s="1"/>
  <c r="AK63" i="12" s="1" a="1"/>
  <c r="AK63" i="12" s="1"/>
  <c r="AB64" i="12"/>
  <c r="AJ64" i="12" s="1"/>
  <c r="AK64" i="12" s="1" a="1"/>
  <c r="AK64" i="12" s="1"/>
  <c r="AB65" i="12"/>
  <c r="AJ65" i="12" s="1"/>
  <c r="AK65" i="12" s="1" a="1"/>
  <c r="AK65" i="12" s="1"/>
  <c r="AB66" i="12"/>
  <c r="AJ66" i="12" s="1"/>
  <c r="AK66" i="12" s="1" a="1"/>
  <c r="AK66" i="12" s="1"/>
  <c r="AB67" i="12"/>
  <c r="AJ67" i="12" s="1"/>
  <c r="AK67" i="12" s="1" a="1"/>
  <c r="AK67" i="12" s="1"/>
  <c r="AB68" i="12"/>
  <c r="AJ68" i="12" s="1"/>
  <c r="AK68" i="12" s="1" a="1"/>
  <c r="AK68" i="12" s="1"/>
  <c r="AB69" i="12"/>
  <c r="AJ69" i="12" s="1"/>
  <c r="AK69" i="12" s="1" a="1"/>
  <c r="AK69" i="12" s="1"/>
  <c r="AB70" i="12"/>
  <c r="AJ70" i="12" s="1"/>
  <c r="AK70" i="12" s="1" a="1"/>
  <c r="AK70" i="12" s="1"/>
  <c r="AB71" i="12"/>
  <c r="AJ71" i="12" s="1"/>
  <c r="AK71" i="12" s="1" a="1"/>
  <c r="AK71" i="12" s="1"/>
  <c r="AB72" i="12"/>
  <c r="AJ72" i="12" s="1"/>
  <c r="AK72" i="12" s="1" a="1"/>
  <c r="AK72" i="12" s="1"/>
  <c r="AB73" i="12"/>
  <c r="AJ73" i="12" s="1"/>
  <c r="AK73" i="12" s="1" a="1"/>
  <c r="AK73" i="12" s="1"/>
  <c r="AB74" i="12"/>
  <c r="AJ74" i="12" s="1"/>
  <c r="AK74" i="12" s="1" a="1"/>
  <c r="AK74" i="12" s="1"/>
  <c r="AB75" i="12"/>
  <c r="AJ75" i="12" s="1"/>
  <c r="AK75" i="12" s="1" a="1"/>
  <c r="AK75" i="12" s="1"/>
  <c r="AB76" i="12"/>
  <c r="AJ76" i="12" s="1"/>
  <c r="AK76" i="12" s="1" a="1"/>
  <c r="AK76" i="12" s="1"/>
  <c r="AB77" i="12"/>
  <c r="AJ77" i="12" s="1"/>
  <c r="AK77" i="12" s="1" a="1"/>
  <c r="AK77" i="12" s="1"/>
  <c r="AB78" i="12"/>
  <c r="AJ78" i="12" s="1"/>
  <c r="AK78" i="12" s="1" a="1"/>
  <c r="AK78" i="12" s="1"/>
  <c r="AB79" i="12"/>
  <c r="AJ79" i="12" s="1"/>
  <c r="AK79" i="12" s="1" a="1"/>
  <c r="AK79" i="12" s="1"/>
  <c r="AB80" i="12"/>
  <c r="AJ80" i="12" s="1"/>
  <c r="AK80" i="12" s="1" a="1"/>
  <c r="AK80" i="12" s="1"/>
  <c r="AB81" i="12"/>
  <c r="AJ81" i="12" s="1"/>
  <c r="AK81" i="12" s="1" a="1"/>
  <c r="AK81" i="12" s="1"/>
  <c r="O54" i="12"/>
  <c r="W54" i="12" s="1"/>
  <c r="X54" i="12" s="1" a="1"/>
  <c r="X54" i="12" s="1"/>
  <c r="O55" i="12"/>
  <c r="W55" i="12" s="1"/>
  <c r="X55" i="12" s="1" a="1"/>
  <c r="X55" i="12" s="1"/>
  <c r="O56" i="12"/>
  <c r="W56" i="12" s="1"/>
  <c r="X56" i="12" s="1" a="1"/>
  <c r="X56" i="12" s="1"/>
  <c r="O57" i="12"/>
  <c r="W57" i="12" s="1"/>
  <c r="X57" i="12" s="1" a="1"/>
  <c r="X57" i="12" s="1"/>
  <c r="O58" i="12"/>
  <c r="W58" i="12" s="1"/>
  <c r="X58" i="12" s="1" a="1"/>
  <c r="X58" i="12" s="1"/>
  <c r="O59" i="12"/>
  <c r="W59" i="12" s="1"/>
  <c r="X59" i="12" s="1" a="1"/>
  <c r="X59" i="12" s="1"/>
  <c r="O60" i="12"/>
  <c r="W60" i="12" s="1"/>
  <c r="X60" i="12" s="1" a="1"/>
  <c r="X60" i="12" s="1"/>
  <c r="O61" i="12"/>
  <c r="W61" i="12" s="1"/>
  <c r="X61" i="12" s="1" a="1"/>
  <c r="X61" i="12" s="1"/>
  <c r="O62" i="12"/>
  <c r="W62" i="12" s="1"/>
  <c r="X62" i="12" s="1" a="1"/>
  <c r="X62" i="12" s="1"/>
  <c r="O63" i="12"/>
  <c r="W63" i="12" s="1"/>
  <c r="X63" i="12" s="1" a="1"/>
  <c r="X63" i="12" s="1"/>
  <c r="O64" i="12"/>
  <c r="W64" i="12" s="1"/>
  <c r="X64" i="12" s="1" a="1"/>
  <c r="X64" i="12" s="1"/>
  <c r="O65" i="12"/>
  <c r="W65" i="12" s="1"/>
  <c r="X65" i="12" s="1" a="1"/>
  <c r="X65" i="12" s="1"/>
  <c r="O66" i="12"/>
  <c r="W66" i="12" s="1"/>
  <c r="X66" i="12" s="1" a="1"/>
  <c r="X66" i="12" s="1"/>
  <c r="O67" i="12"/>
  <c r="W67" i="12" s="1"/>
  <c r="X67" i="12" s="1" a="1"/>
  <c r="X67" i="12" s="1"/>
  <c r="O68" i="12"/>
  <c r="W68" i="12" s="1"/>
  <c r="X68" i="12" s="1" a="1"/>
  <c r="X68" i="12" s="1"/>
  <c r="O69" i="12"/>
  <c r="W69" i="12" s="1"/>
  <c r="X69" i="12" s="1" a="1"/>
  <c r="X69" i="12" s="1"/>
  <c r="O70" i="12"/>
  <c r="W70" i="12" s="1"/>
  <c r="X70" i="12" s="1" a="1"/>
  <c r="X70" i="12" s="1"/>
  <c r="O71" i="12"/>
  <c r="W71" i="12" s="1"/>
  <c r="X71" i="12" s="1" a="1"/>
  <c r="X71" i="12" s="1"/>
  <c r="O72" i="12"/>
  <c r="W72" i="12" s="1"/>
  <c r="X72" i="12" s="1" a="1"/>
  <c r="X72" i="12" s="1"/>
  <c r="O73" i="12"/>
  <c r="W73" i="12" s="1"/>
  <c r="X73" i="12" s="1" a="1"/>
  <c r="X73" i="12" s="1"/>
  <c r="O74" i="12"/>
  <c r="W74" i="12" s="1"/>
  <c r="X74" i="12" s="1" a="1"/>
  <c r="X74" i="12" s="1"/>
  <c r="O75" i="12"/>
  <c r="W75" i="12" s="1"/>
  <c r="X75" i="12" s="1" a="1"/>
  <c r="X75" i="12" s="1"/>
  <c r="O76" i="12"/>
  <c r="W76" i="12" s="1"/>
  <c r="X76" i="12" s="1" a="1"/>
  <c r="X76" i="12" s="1"/>
  <c r="O77" i="12"/>
  <c r="W77" i="12" s="1"/>
  <c r="X77" i="12" s="1" a="1"/>
  <c r="X77" i="12" s="1"/>
  <c r="O78" i="12"/>
  <c r="W78" i="12" s="1"/>
  <c r="X78" i="12" s="1" a="1"/>
  <c r="X78" i="12" s="1"/>
  <c r="O79" i="12"/>
  <c r="W79" i="12" s="1"/>
  <c r="X79" i="12" s="1" a="1"/>
  <c r="X79" i="12" s="1"/>
  <c r="O80" i="12"/>
  <c r="W80" i="12" s="1"/>
  <c r="X80" i="12" s="1" a="1"/>
  <c r="X80" i="12" s="1"/>
  <c r="O81" i="12"/>
  <c r="W81" i="12" s="1"/>
  <c r="X81" i="12" s="1" a="1"/>
  <c r="X81" i="12" s="1"/>
  <c r="O82" i="12"/>
  <c r="W82" i="12" s="1"/>
  <c r="X82" i="12" s="1" a="1"/>
  <c r="X82" i="12" s="1"/>
  <c r="O83" i="12"/>
  <c r="W83" i="12" s="1"/>
  <c r="X83" i="12" s="1" a="1"/>
  <c r="X83" i="12" s="1"/>
  <c r="O84" i="12"/>
  <c r="W84" i="12" s="1"/>
  <c r="X84" i="12" s="1" a="1"/>
  <c r="X84" i="12" s="1"/>
  <c r="O85" i="12"/>
  <c r="W85" i="12" s="1"/>
  <c r="X85" i="12" s="1" a="1"/>
  <c r="X85" i="12" s="1"/>
  <c r="O18" i="12"/>
  <c r="W18" i="12" s="1"/>
  <c r="X18" i="12" s="1" a="1"/>
  <c r="X18" i="12" s="1"/>
  <c r="O19" i="12"/>
  <c r="W19" i="12" s="1"/>
  <c r="X19" i="12" s="1" a="1"/>
  <c r="X19" i="12" s="1"/>
  <c r="O20" i="12"/>
  <c r="W20" i="12" s="1"/>
  <c r="X20" i="12" s="1" a="1"/>
  <c r="X20" i="12" s="1"/>
  <c r="O21" i="12"/>
  <c r="W21" i="12" s="1"/>
  <c r="X21" i="12" s="1" a="1"/>
  <c r="X21" i="12" s="1"/>
  <c r="O22" i="12"/>
  <c r="W22" i="12" s="1"/>
  <c r="X22" i="12" s="1" a="1"/>
  <c r="X22" i="12" s="1"/>
  <c r="O23" i="12"/>
  <c r="W23" i="12" s="1"/>
  <c r="X23" i="12" s="1" a="1"/>
  <c r="X23" i="12" s="1"/>
  <c r="O24" i="12"/>
  <c r="W24" i="12" s="1"/>
  <c r="X24" i="12" s="1" a="1"/>
  <c r="X24" i="12" s="1"/>
  <c r="O25" i="12"/>
  <c r="W25" i="12" s="1"/>
  <c r="X25" i="12" s="1" a="1"/>
  <c r="X25" i="12" s="1"/>
  <c r="O26" i="12"/>
  <c r="W26" i="12" s="1"/>
  <c r="X26" i="12" s="1" a="1"/>
  <c r="X26" i="12" s="1"/>
  <c r="O27" i="12"/>
  <c r="W27" i="12" s="1"/>
  <c r="X27" i="12" s="1" a="1"/>
  <c r="X27" i="12" s="1"/>
  <c r="O28" i="12"/>
  <c r="W28" i="12" s="1"/>
  <c r="X28" i="12" s="1" a="1"/>
  <c r="X28" i="12" s="1"/>
  <c r="O29" i="12"/>
  <c r="W29" i="12" s="1"/>
  <c r="X29" i="12" s="1" a="1"/>
  <c r="X29" i="12" s="1"/>
  <c r="O30" i="12"/>
  <c r="W30" i="12" s="1"/>
  <c r="X30" i="12" s="1" a="1"/>
  <c r="X30" i="12" s="1"/>
  <c r="O31" i="12"/>
  <c r="W31" i="12" s="1"/>
  <c r="X31" i="12" s="1" a="1"/>
  <c r="X31" i="12" s="1"/>
  <c r="O32" i="12"/>
  <c r="W32" i="12" s="1"/>
  <c r="X32" i="12" s="1" a="1"/>
  <c r="X32" i="12" s="1"/>
  <c r="O33" i="12"/>
  <c r="W33" i="12" s="1"/>
  <c r="X33" i="12" s="1" a="1"/>
  <c r="X33" i="12" s="1"/>
  <c r="O34" i="12"/>
  <c r="W34" i="12" s="1"/>
  <c r="X34" i="12" s="1" a="1"/>
  <c r="X34" i="12" s="1"/>
  <c r="O35" i="12"/>
  <c r="W35" i="12" s="1"/>
  <c r="X35" i="12" s="1" a="1"/>
  <c r="X35" i="12" s="1"/>
  <c r="O36" i="12"/>
  <c r="W36" i="12" s="1"/>
  <c r="X36" i="12" s="1" a="1"/>
  <c r="X36" i="12" s="1"/>
  <c r="O37" i="12"/>
  <c r="W37" i="12" s="1"/>
  <c r="X37" i="12" s="1" a="1"/>
  <c r="X37" i="12" s="1"/>
  <c r="O38" i="12"/>
  <c r="W38" i="12" s="1"/>
  <c r="X38" i="12" s="1" a="1"/>
  <c r="X38" i="12" s="1"/>
  <c r="O39" i="12"/>
  <c r="W39" i="12" s="1"/>
  <c r="X39" i="12" s="1" a="1"/>
  <c r="X39" i="12" s="1"/>
  <c r="O40" i="12"/>
  <c r="W40" i="12" s="1"/>
  <c r="X40" i="12" s="1" a="1"/>
  <c r="X40" i="12" s="1"/>
  <c r="O41" i="12"/>
  <c r="W41" i="12" s="1"/>
  <c r="X41" i="12" s="1" a="1"/>
  <c r="X41" i="12" s="1"/>
  <c r="O42" i="12"/>
  <c r="W42" i="12" s="1"/>
  <c r="X42" i="12" s="1" a="1"/>
  <c r="X42" i="12" s="1"/>
  <c r="O43" i="12"/>
  <c r="W43" i="12" s="1"/>
  <c r="X43" i="12" s="1" a="1"/>
  <c r="X43" i="12" s="1"/>
  <c r="O44" i="12"/>
  <c r="W44" i="12" s="1"/>
  <c r="X44" i="12" s="1" a="1"/>
  <c r="X44" i="12" s="1"/>
  <c r="O45" i="12"/>
  <c r="W45" i="12" s="1"/>
  <c r="X45" i="12" s="1" a="1"/>
  <c r="X45" i="12" s="1"/>
  <c r="O46" i="12"/>
  <c r="W46" i="12" s="1"/>
  <c r="X46" i="12" s="1" a="1"/>
  <c r="X46" i="12" s="1"/>
  <c r="O47" i="12"/>
  <c r="W47" i="12" s="1"/>
  <c r="X47" i="12" s="1" a="1"/>
  <c r="X47" i="12" s="1"/>
  <c r="O48" i="12"/>
  <c r="W48" i="12" s="1"/>
  <c r="X48" i="12" s="1" a="1"/>
  <c r="X48" i="12" s="1"/>
  <c r="O49" i="12"/>
  <c r="W49" i="12" s="1"/>
  <c r="X49" i="12" s="1" a="1"/>
  <c r="X49" i="12" s="1"/>
  <c r="B18" i="12"/>
  <c r="B19" i="12"/>
  <c r="J19" i="12" s="1"/>
  <c r="B20" i="12"/>
  <c r="J20" i="12" s="1"/>
  <c r="B21" i="12"/>
  <c r="J21" i="12" s="1"/>
  <c r="B23" i="12"/>
  <c r="J23" i="12" s="1"/>
  <c r="B24" i="12"/>
  <c r="J24" i="12" s="1"/>
  <c r="B25" i="12"/>
  <c r="J25" i="12" s="1"/>
  <c r="B26" i="12"/>
  <c r="J26" i="12" s="1"/>
  <c r="B28" i="12"/>
  <c r="B30" i="12"/>
  <c r="J30" i="12" s="1"/>
  <c r="B32" i="12"/>
  <c r="J32" i="12" s="1"/>
  <c r="B33" i="12"/>
  <c r="J33" i="12" s="1"/>
  <c r="B22" i="12"/>
  <c r="J22" i="12" s="1"/>
  <c r="B27" i="12"/>
  <c r="J27" i="12" s="1"/>
  <c r="B31" i="12"/>
  <c r="J31" i="12" s="1"/>
  <c r="B34" i="12"/>
  <c r="J34" i="12" s="1"/>
  <c r="B36" i="12"/>
  <c r="B37" i="12"/>
  <c r="J37" i="12" s="1"/>
  <c r="B39" i="12"/>
  <c r="J39" i="12" s="1"/>
  <c r="B41" i="12"/>
  <c r="J41" i="12" s="1"/>
  <c r="B42" i="12"/>
  <c r="J42" i="12" s="1"/>
  <c r="B45" i="12"/>
  <c r="J45" i="12" s="1"/>
  <c r="B48" i="12"/>
  <c r="J48" i="12" s="1"/>
  <c r="B50" i="12"/>
  <c r="J50" i="12" s="1"/>
  <c r="B53" i="12"/>
  <c r="B55" i="12"/>
  <c r="J55" i="12" s="1"/>
  <c r="B59" i="12"/>
  <c r="J59" i="12" s="1"/>
  <c r="B62" i="12"/>
  <c r="J62" i="12" s="1"/>
  <c r="B66" i="12"/>
  <c r="J66" i="12" s="1"/>
  <c r="B70" i="12"/>
  <c r="J70" i="12" s="1"/>
  <c r="B73" i="12"/>
  <c r="J73" i="12" s="1"/>
  <c r="B75" i="12"/>
  <c r="J75" i="12" s="1"/>
  <c r="B29" i="12"/>
  <c r="B35" i="12"/>
  <c r="J35" i="12" s="1"/>
  <c r="B40" i="12"/>
  <c r="J40" i="12" s="1"/>
  <c r="B43" i="12"/>
  <c r="J43" i="12" s="1"/>
  <c r="B44" i="12"/>
  <c r="J44" i="12" s="1"/>
  <c r="B47" i="12"/>
  <c r="J47" i="12" s="1"/>
  <c r="B49" i="12"/>
  <c r="J49" i="12" s="1"/>
  <c r="B51" i="12"/>
  <c r="J51" i="12" s="1"/>
  <c r="B54" i="12"/>
  <c r="B57" i="12"/>
  <c r="J57" i="12" s="1"/>
  <c r="B60" i="12"/>
  <c r="J60" i="12" s="1"/>
  <c r="B63" i="12"/>
  <c r="J63" i="12" s="1"/>
  <c r="B65" i="12"/>
  <c r="J65" i="12" s="1"/>
  <c r="B68" i="12"/>
  <c r="J68" i="12" s="1"/>
  <c r="B72" i="12"/>
  <c r="J72" i="12" s="1"/>
  <c r="B76" i="12"/>
  <c r="J76" i="12" s="1"/>
  <c r="B77" i="12"/>
  <c r="B78" i="12"/>
  <c r="J78" i="12" s="1"/>
  <c r="B79" i="12"/>
  <c r="J79" i="12" s="1"/>
  <c r="B80" i="12"/>
  <c r="J80" i="12" s="1"/>
  <c r="B81" i="12"/>
  <c r="J81" i="12" s="1"/>
  <c r="B82" i="12"/>
  <c r="J82" i="12" s="1"/>
  <c r="B83" i="12"/>
  <c r="J83" i="12" s="1"/>
  <c r="B84" i="12"/>
  <c r="J84" i="12" s="1"/>
  <c r="B85" i="12"/>
  <c r="B86" i="12"/>
  <c r="J86" i="12" s="1"/>
  <c r="B38" i="12"/>
  <c r="J38" i="12" s="1"/>
  <c r="B46" i="12"/>
  <c r="J46" i="12" s="1"/>
  <c r="B52" i="12"/>
  <c r="J52" i="12" s="1"/>
  <c r="B56" i="12"/>
  <c r="J56" i="12" s="1"/>
  <c r="B58" i="12"/>
  <c r="J58" i="12" s="1"/>
  <c r="B61" i="12"/>
  <c r="J61" i="12" s="1"/>
  <c r="B64" i="12"/>
  <c r="B67" i="12"/>
  <c r="J67" i="12" s="1"/>
  <c r="B69" i="12"/>
  <c r="J69" i="12" s="1"/>
  <c r="B71" i="12"/>
  <c r="J71" i="12" s="1"/>
  <c r="B74" i="12"/>
  <c r="J74" i="12" s="1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" i="4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AL22" i="12" l="1" a="1"/>
  <c r="AL22" i="12" s="1"/>
  <c r="AL26" i="12" a="1"/>
  <c r="AL26" i="12" s="1"/>
  <c r="AL23" i="12" a="1"/>
  <c r="AL23" i="12" s="1"/>
  <c r="AL19" i="12" a="1"/>
  <c r="AL19" i="12" s="1"/>
  <c r="AL24" i="12" a="1"/>
  <c r="AL24" i="12" s="1"/>
  <c r="AL21" i="12" a="1"/>
  <c r="AL21" i="12" s="1"/>
  <c r="AL18" i="12" a="1"/>
  <c r="AL18" i="12" s="1"/>
  <c r="AL25" i="12" a="1"/>
  <c r="AL25" i="12" s="1"/>
  <c r="AL20" i="12" a="1"/>
  <c r="AL20" i="12" s="1"/>
  <c r="J64" i="12"/>
  <c r="K64" i="12" s="1" a="1"/>
  <c r="K64" i="12" s="1"/>
  <c r="J85" i="12"/>
  <c r="K85" i="12" s="1" a="1"/>
  <c r="K85" i="12" s="1"/>
  <c r="J77" i="12"/>
  <c r="K77" i="12" s="1" a="1"/>
  <c r="K77" i="12" s="1"/>
  <c r="J54" i="12"/>
  <c r="K54" i="12" s="1" a="1"/>
  <c r="K54" i="12" s="1"/>
  <c r="J29" i="12"/>
  <c r="K29" i="12" s="1" a="1"/>
  <c r="K29" i="12" s="1"/>
  <c r="J53" i="12"/>
  <c r="K53" i="12" s="1" a="1"/>
  <c r="K53" i="12" s="1"/>
  <c r="J36" i="12"/>
  <c r="K36" i="12" s="1" a="1"/>
  <c r="K36" i="12" s="1"/>
  <c r="J28" i="12"/>
  <c r="K28" i="12" s="1" a="1"/>
  <c r="K28" i="12" s="1"/>
  <c r="J18" i="12"/>
  <c r="K18" i="12" s="1" a="1"/>
  <c r="K18" i="12" s="1"/>
  <c r="K69" i="12" a="1"/>
  <c r="K69" i="12" s="1"/>
  <c r="K38" i="12" a="1"/>
  <c r="K38" i="12" s="1"/>
  <c r="K79" i="12" a="1"/>
  <c r="K79" i="12" s="1"/>
  <c r="K40" i="12" a="1"/>
  <c r="K40" i="12" s="1"/>
  <c r="K59" i="12" a="1"/>
  <c r="K59" i="12" s="1"/>
  <c r="K39" i="12" a="1"/>
  <c r="K39" i="12" s="1"/>
  <c r="K20" i="12" a="1"/>
  <c r="K20" i="12" s="1"/>
  <c r="K61" i="12" a="1"/>
  <c r="K61" i="12" s="1"/>
  <c r="K84" i="12" a="1"/>
  <c r="K84" i="12" s="1"/>
  <c r="K76" i="12" a="1"/>
  <c r="K76" i="12" s="1"/>
  <c r="K51" i="12" a="1"/>
  <c r="K51" i="12" s="1"/>
  <c r="K75" i="12" a="1"/>
  <c r="K75" i="12" s="1"/>
  <c r="K50" i="12" a="1"/>
  <c r="K50" i="12" s="1"/>
  <c r="K34" i="12" a="1"/>
  <c r="K34" i="12" s="1"/>
  <c r="K26" i="12" a="1"/>
  <c r="K26" i="12" s="1"/>
  <c r="K58" i="12" a="1"/>
  <c r="K58" i="12" s="1"/>
  <c r="K83" i="12" a="1"/>
  <c r="K83" i="12" s="1"/>
  <c r="K72" i="12" a="1"/>
  <c r="K72" i="12" s="1"/>
  <c r="K49" i="12" a="1"/>
  <c r="K49" i="12" s="1"/>
  <c r="K73" i="12" a="1"/>
  <c r="K73" i="12" s="1"/>
  <c r="K48" i="12" a="1"/>
  <c r="K48" i="12" s="1"/>
  <c r="K31" i="12" a="1"/>
  <c r="K31" i="12" s="1"/>
  <c r="K25" i="12" a="1"/>
  <c r="K25" i="12" s="1"/>
  <c r="K56" i="12" a="1"/>
  <c r="K56" i="12" s="1"/>
  <c r="K82" i="12" a="1"/>
  <c r="K82" i="12" s="1"/>
  <c r="K68" i="12" a="1"/>
  <c r="K68" i="12" s="1"/>
  <c r="K47" i="12" a="1"/>
  <c r="K47" i="12" s="1"/>
  <c r="K70" i="12" a="1"/>
  <c r="K70" i="12" s="1"/>
  <c r="K45" i="12" a="1"/>
  <c r="K45" i="12" s="1"/>
  <c r="K27" i="12" a="1"/>
  <c r="K27" i="12" s="1"/>
  <c r="K24" i="12" a="1"/>
  <c r="K24" i="12" s="1"/>
  <c r="K74" i="12" a="1"/>
  <c r="K74" i="12" s="1"/>
  <c r="K52" i="12" a="1"/>
  <c r="K52" i="12" s="1"/>
  <c r="K81" i="12" a="1"/>
  <c r="K81" i="12" s="1"/>
  <c r="K65" i="12" a="1"/>
  <c r="K65" i="12" s="1"/>
  <c r="K44" i="12" a="1"/>
  <c r="K44" i="12" s="1"/>
  <c r="K66" i="12" a="1"/>
  <c r="K66" i="12" s="1"/>
  <c r="K42" i="12" a="1"/>
  <c r="K42" i="12" s="1"/>
  <c r="K22" i="12" a="1"/>
  <c r="K22" i="12" s="1"/>
  <c r="K23" i="12" a="1"/>
  <c r="K23" i="12" s="1"/>
  <c r="K71" i="12" a="1"/>
  <c r="K71" i="12" s="1"/>
  <c r="K46" i="12" a="1"/>
  <c r="K46" i="12" s="1"/>
  <c r="K80" i="12" a="1"/>
  <c r="K80" i="12" s="1"/>
  <c r="K63" i="12" a="1"/>
  <c r="K63" i="12" s="1"/>
  <c r="K43" i="12" a="1"/>
  <c r="K43" i="12" s="1"/>
  <c r="K62" i="12" a="1"/>
  <c r="K62" i="12" s="1"/>
  <c r="K41" i="12" a="1"/>
  <c r="K41" i="12" s="1"/>
  <c r="K33" i="12" a="1"/>
  <c r="K33" i="12" s="1"/>
  <c r="K21" i="12" a="1"/>
  <c r="K21" i="12" s="1"/>
  <c r="K60" i="12" a="1"/>
  <c r="K60" i="12" s="1"/>
  <c r="K32" i="12" a="1"/>
  <c r="K32" i="12" s="1"/>
  <c r="K67" i="12" a="1"/>
  <c r="K67" i="12" s="1"/>
  <c r="K86" i="12" a="1"/>
  <c r="K86" i="12" s="1"/>
  <c r="K78" i="12" a="1"/>
  <c r="K78" i="12" s="1"/>
  <c r="K57" i="12" a="1"/>
  <c r="K57" i="12" s="1"/>
  <c r="K35" i="12" a="1"/>
  <c r="K35" i="12" s="1"/>
  <c r="K55" i="12" a="1"/>
  <c r="K55" i="12" s="1"/>
  <c r="K37" i="12" a="1"/>
  <c r="K37" i="12" s="1"/>
  <c r="K30" i="12" a="1"/>
  <c r="K30" i="12" s="1"/>
  <c r="L30" i="12" s="1" a="1"/>
  <c r="L30" i="12" s="1"/>
  <c r="K19" i="12" a="1"/>
  <c r="K19" i="12" s="1"/>
  <c r="L86" i="12" l="1" a="1"/>
  <c r="L86" i="12" s="1"/>
  <c r="L43" i="12" a="1"/>
  <c r="L43" i="12" s="1"/>
  <c r="L66" i="12" a="1"/>
  <c r="L66" i="12" s="1"/>
  <c r="L45" i="12" a="1"/>
  <c r="L45" i="12" s="1"/>
  <c r="L48" i="12" a="1"/>
  <c r="L48" i="12" s="1"/>
  <c r="L50" i="12" a="1"/>
  <c r="L50" i="12" s="1"/>
  <c r="L59" i="12" a="1"/>
  <c r="L59" i="12" s="1"/>
  <c r="L53" i="12" a="1"/>
  <c r="L53" i="12" s="1"/>
  <c r="L19" i="12" a="1"/>
  <c r="L19" i="12" s="1"/>
  <c r="L67" i="12" a="1"/>
  <c r="L67" i="12" s="1"/>
  <c r="L63" i="12" a="1"/>
  <c r="L63" i="12" s="1"/>
  <c r="L44" i="12" a="1"/>
  <c r="L44" i="12" s="1"/>
  <c r="L70" i="12" a="1"/>
  <c r="L70" i="12" s="1"/>
  <c r="L73" i="12" a="1"/>
  <c r="L73" i="12" s="1"/>
  <c r="L75" i="12" a="1"/>
  <c r="L75" i="12" s="1"/>
  <c r="L40" i="12" a="1"/>
  <c r="L40" i="12" s="1"/>
  <c r="L29" i="12" a="1"/>
  <c r="L29" i="12" s="1"/>
  <c r="L32" i="12" a="1"/>
  <c r="L32" i="12" s="1"/>
  <c r="L80" i="12" a="1"/>
  <c r="L80" i="12" s="1"/>
  <c r="L65" i="12" a="1"/>
  <c r="L65" i="12" s="1"/>
  <c r="L47" i="12" a="1"/>
  <c r="L47" i="12" s="1"/>
  <c r="L49" i="12" a="1"/>
  <c r="L49" i="12" s="1"/>
  <c r="L51" i="12" a="1"/>
  <c r="L51" i="12" s="1"/>
  <c r="L79" i="12" a="1"/>
  <c r="L79" i="12" s="1"/>
  <c r="L54" i="12" a="1"/>
  <c r="L54" i="12" s="1"/>
  <c r="L60" i="12" a="1"/>
  <c r="L60" i="12" s="1"/>
  <c r="L46" i="12" a="1"/>
  <c r="L46" i="12" s="1"/>
  <c r="L81" i="12" a="1"/>
  <c r="L81" i="12" s="1"/>
  <c r="L68" i="12" a="1"/>
  <c r="L68" i="12" s="1"/>
  <c r="L72" i="12" a="1"/>
  <c r="L72" i="12" s="1"/>
  <c r="L76" i="12" a="1"/>
  <c r="L76" i="12" s="1"/>
  <c r="L38" i="12" a="1"/>
  <c r="L38" i="12" s="1"/>
  <c r="L77" i="12" a="1"/>
  <c r="L77" i="12" s="1"/>
  <c r="L55" i="12" a="1"/>
  <c r="L55" i="12" s="1"/>
  <c r="L21" i="12" a="1"/>
  <c r="L21" i="12" s="1"/>
  <c r="L71" i="12" a="1"/>
  <c r="L71" i="12" s="1"/>
  <c r="L52" i="12" a="1"/>
  <c r="L52" i="12" s="1"/>
  <c r="L82" i="12" a="1"/>
  <c r="L82" i="12" s="1"/>
  <c r="L83" i="12" a="1"/>
  <c r="L83" i="12" s="1"/>
  <c r="L84" i="12" a="1"/>
  <c r="L84" i="12" s="1"/>
  <c r="L69" i="12" a="1"/>
  <c r="L69" i="12" s="1"/>
  <c r="L85" i="12" a="1"/>
  <c r="L85" i="12" s="1"/>
  <c r="L37" i="12" a="1"/>
  <c r="L37" i="12" s="1"/>
  <c r="L35" i="12" a="1"/>
  <c r="L35" i="12" s="1"/>
  <c r="L33" i="12" a="1"/>
  <c r="L33" i="12" s="1"/>
  <c r="L23" i="12" a="1"/>
  <c r="L23" i="12" s="1"/>
  <c r="L74" i="12" a="1"/>
  <c r="L74" i="12" s="1"/>
  <c r="L56" i="12" a="1"/>
  <c r="L56" i="12" s="1"/>
  <c r="L58" i="12" a="1"/>
  <c r="L58" i="12" s="1"/>
  <c r="L61" i="12" a="1"/>
  <c r="L61" i="12" s="1"/>
  <c r="L64" i="12" a="1"/>
  <c r="L64" i="12" s="1"/>
  <c r="L57" i="12" a="1"/>
  <c r="L57" i="12" s="1"/>
  <c r="L41" i="12" a="1"/>
  <c r="L41" i="12" s="1"/>
  <c r="L22" i="12" a="1"/>
  <c r="L22" i="12" s="1"/>
  <c r="L24" i="12" a="1"/>
  <c r="L24" i="12" s="1"/>
  <c r="L25" i="12" a="1"/>
  <c r="L25" i="12" s="1"/>
  <c r="L26" i="12" a="1"/>
  <c r="L26" i="12" s="1"/>
  <c r="L20" i="12" a="1"/>
  <c r="L20" i="12" s="1"/>
  <c r="L28" i="12" a="1"/>
  <c r="L28" i="12" s="1"/>
  <c r="L78" i="12" a="1"/>
  <c r="L78" i="12" s="1"/>
  <c r="L62" i="12" a="1"/>
  <c r="L62" i="12" s="1"/>
  <c r="L42" i="12" a="1"/>
  <c r="L42" i="12" s="1"/>
  <c r="L27" i="12" a="1"/>
  <c r="L27" i="12" s="1"/>
  <c r="L31" i="12" a="1"/>
  <c r="L31" i="12" s="1"/>
  <c r="L34" i="12" a="1"/>
  <c r="L34" i="12" s="1"/>
  <c r="L39" i="12" a="1"/>
  <c r="L39" i="12" s="1"/>
  <c r="L36" i="12" a="1"/>
  <c r="L36" i="12" s="1"/>
  <c r="Y55" i="12" a="1"/>
  <c r="Y55" i="12" s="1"/>
  <c r="Y54" i="12" a="1"/>
  <c r="Y54" i="12" s="1"/>
  <c r="Y24" i="12" a="1"/>
  <c r="Y24" i="12" s="1"/>
  <c r="Y19" i="12" a="1"/>
  <c r="Y19" i="12" s="1"/>
  <c r="Y25" i="12" a="1"/>
  <c r="Y25" i="12" s="1"/>
  <c r="Y20" i="12" a="1"/>
  <c r="Y20" i="12" s="1"/>
  <c r="Y21" i="12" a="1"/>
  <c r="Y21" i="12" s="1"/>
  <c r="Y26" i="12" a="1"/>
  <c r="Y26" i="12" s="1"/>
  <c r="Y23" i="12" a="1"/>
  <c r="Y23" i="12" s="1"/>
  <c r="Y22" i="12" a="1"/>
  <c r="Y22" i="12" s="1"/>
  <c r="Y18" i="12" a="1"/>
  <c r="Y18" i="12" s="1"/>
  <c r="N5" i="2" l="1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2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3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<sst xmlns="http://schemas.openxmlformats.org/spreadsheetml/2006/main" count="1918" uniqueCount="933">
  <si>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</si>
  <si>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</si>
  <si>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</si>
  <si>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</si>
  <si>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</si>
  <si>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</si>
  <si>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</si>
  <si>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</si>
  <si>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</si>
  <si>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Saturday 27 March</t>
  </si>
  <si>
    <t>O'Halloarn Hill (Twilight)</t>
  </si>
  <si>
    <t>Sunday 18 April</t>
  </si>
  <si>
    <t>Prospect Hill</t>
  </si>
  <si>
    <t>Sunday 30 May</t>
  </si>
  <si>
    <t>Craigburn Farm</t>
  </si>
  <si>
    <t>Sunday 27 June</t>
  </si>
  <si>
    <t>Eagle Mountain Bike Park</t>
  </si>
  <si>
    <t>Sunday 18 July</t>
  </si>
  <si>
    <t>Kinchina Conservation Park</t>
  </si>
  <si>
    <t>Sunday 22 August</t>
  </si>
  <si>
    <t>Flinders University</t>
  </si>
  <si>
    <t>Saturday 23 October</t>
  </si>
  <si>
    <t>Melrose</t>
  </si>
  <si>
    <t>Sunday 24 October</t>
  </si>
  <si>
    <t>Round 8</t>
  </si>
  <si>
    <t>Round</t>
  </si>
  <si>
    <t>Discipline</t>
  </si>
  <si>
    <t>Date</t>
  </si>
  <si>
    <t>Location</t>
  </si>
  <si>
    <t>Series Points System</t>
  </si>
  <si>
    <t>XCM Points are x1.6 to balance against XCO rounds</t>
  </si>
  <si>
    <t>8 Rounds, points will be taken from best 6 of eight rounds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</si>
  <si>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</si>
  <si>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</si>
  <si>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</si>
  <si>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</si>
  <si>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</si>
  <si>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</si>
  <si>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</si>
  <si>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</si>
  <si>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</si>
  <si>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</si>
  <si>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</si>
  <si>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A Grade Points XCM</t>
  </si>
  <si>
    <t>B Grade Points XCM</t>
  </si>
  <si>
    <t>C Grade Points XCM</t>
  </si>
  <si>
    <t>D Grade Points XCM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</si>
  <si>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</si>
  <si>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</si>
  <si>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</si>
  <si>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</si>
  <si>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</si>
  <si>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</si>
  <si>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</si>
  <si>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Total</t>
  </si>
  <si>
    <t>Ranking</t>
  </si>
  <si>
    <t>Best 6
Total</t>
  </si>
  <si>
    <t>Category</t>
  </si>
  <si>
    <t>Race Plate</t>
  </si>
  <si>
    <t>PIC</t>
  </si>
  <si>
    <t>Laps</t>
  </si>
  <si>
    <t>Lap 1</t>
  </si>
  <si>
    <t>Lap 2</t>
  </si>
  <si>
    <t>Lap 3</t>
  </si>
  <si>
    <t>Lap 4</t>
  </si>
  <si>
    <t>Lap 5</t>
  </si>
  <si>
    <t>Lap 6</t>
  </si>
  <si>
    <t>Lap 7</t>
  </si>
  <si>
    <t>Lap 8</t>
  </si>
  <si>
    <t>Lap 9</t>
  </si>
  <si>
    <t>null</t>
  </si>
  <si>
    <t>00:42:09.8000000</t>
  </si>
  <si>
    <t>12:40:25 AM</t>
  </si>
  <si>
    <t>00:43:21.7000000</t>
  </si>
  <si>
    <t>U17 Women</t>
  </si>
  <si>
    <t>801</t>
  </si>
  <si>
    <t>801 - JESS WILLIAMS - JUNIOR SOLO - U17 - FEMALE</t>
  </si>
  <si>
    <t>00:36:38.4000000</t>
  </si>
  <si>
    <t>00:40:05.1000000</t>
  </si>
  <si>
    <t>00:39:41.2000000</t>
  </si>
  <si>
    <t>00:41:11.4000000</t>
  </si>
  <si>
    <t>02:37:36.1000000</t>
  </si>
  <si>
    <t>U15 Women</t>
  </si>
  <si>
    <t>50</t>
  </si>
  <si>
    <t>50 - LEANI VAN DER BERG - JUNIOR SOLO - U15 - FEMALE</t>
  </si>
  <si>
    <t>00:38:36.1000000</t>
  </si>
  <si>
    <t>00:39:15.6000000</t>
  </si>
  <si>
    <t>00:40:16.9000000</t>
  </si>
  <si>
    <t>00:43:08.6000000</t>
  </si>
  <si>
    <t>02:41:17.2000000</t>
  </si>
  <si>
    <t>12:41:10 AM</t>
  </si>
  <si>
    <t>U19 Men</t>
  </si>
  <si>
    <t>903</t>
  </si>
  <si>
    <t>903 - CONNOR SCROOP - JUNIOR SOLO - U19 - MALE</t>
  </si>
  <si>
    <t>00:31:57.3000000</t>
  </si>
  <si>
    <t>00:34:38.3000000</t>
  </si>
  <si>
    <t>00:36:59.8000000</t>
  </si>
  <si>
    <t>00:39:26.4000000</t>
  </si>
  <si>
    <t>00:41:01.7000000</t>
  </si>
  <si>
    <t>00:37:41.2000000</t>
  </si>
  <si>
    <t>00:40:20.5000000</t>
  </si>
  <si>
    <t>04:22:05.2000000</t>
  </si>
  <si>
    <t>902</t>
  </si>
  <si>
    <t>902 - TED HOPE - JUNIOR SOLO - U19 - MALE</t>
  </si>
  <si>
    <t>00:39:26.7000000</t>
  </si>
  <si>
    <t>12:42:59 AM</t>
  </si>
  <si>
    <t>01:30:44.6000000</t>
  </si>
  <si>
    <t>00:46:09.1000000</t>
  </si>
  <si>
    <t>04:20:29.4000000</t>
  </si>
  <si>
    <t>901</t>
  </si>
  <si>
    <t>901 - JACOB BOS - JUNIOR SOLO - U19 - MALE</t>
  </si>
  <si>
    <t>12:35:50 AM</t>
  </si>
  <si>
    <t>00:42:27.8000000</t>
  </si>
  <si>
    <t>01:18:17.8000000</t>
  </si>
  <si>
    <t>U17 Men</t>
  </si>
  <si>
    <t>803</t>
  </si>
  <si>
    <t>803 - DILLON SOMERVILLE - JUNIOR SOLO - U17 - MALE</t>
  </si>
  <si>
    <t>00:32:49.4000000</t>
  </si>
  <si>
    <t>00:33:29.3000000</t>
  </si>
  <si>
    <t>00:35:01.7000000</t>
  </si>
  <si>
    <t>00:36:51.7000000</t>
  </si>
  <si>
    <t>02:18:12.1000000</t>
  </si>
  <si>
    <t>802</t>
  </si>
  <si>
    <t>802 - ALEXANDER GIBBINS - JUNIOR SOLO - U17 - MALE</t>
  </si>
  <si>
    <t>00:36:24.7000000</t>
  </si>
  <si>
    <t>12:39:03 AM</t>
  </si>
  <si>
    <t>00:46:10.2000000</t>
  </si>
  <si>
    <t>02:01:37.9000000</t>
  </si>
  <si>
    <t>U15 Men</t>
  </si>
  <si>
    <t>53</t>
  </si>
  <si>
    <t>53 - KALEB ODGERS - JUNIOR SOLO - U15 - MALE</t>
  </si>
  <si>
    <t>00:39:32.1000000</t>
  </si>
  <si>
    <t>00:42:11.3000000</t>
  </si>
  <si>
    <t>00:44:22.5000000</t>
  </si>
  <si>
    <t>02:06:05.9000000</t>
  </si>
  <si>
    <t>54</t>
  </si>
  <si>
    <t>54 - ELIJAH ROBERTS - JUNIOR SOLO - U15 - MALE</t>
  </si>
  <si>
    <t>00:42:02.1000000</t>
  </si>
  <si>
    <t>00:43:39.5000000</t>
  </si>
  <si>
    <t>00:45:10.1000000</t>
  </si>
  <si>
    <t>02:10:51.7000000</t>
  </si>
  <si>
    <t>51</t>
  </si>
  <si>
    <t>51 - ANGUS CORBETT - JUNIOR SOLO - U15 - MALE</t>
  </si>
  <si>
    <t>00:43:17.1000000</t>
  </si>
  <si>
    <t>00:45:21.5000000</t>
  </si>
  <si>
    <t>00:48:07.7000000</t>
  </si>
  <si>
    <t>02:16:46.3000000</t>
  </si>
  <si>
    <t>52</t>
  </si>
  <si>
    <t>52 - FRED HOPE - JUNIOR SOLO - U15 - MALE</t>
  </si>
  <si>
    <t>00:57:03.5000000</t>
  </si>
  <si>
    <t>12:58:21 AM</t>
  </si>
  <si>
    <t>01:03:12.8000000</t>
  </si>
  <si>
    <t>02:58:37.3000000</t>
  </si>
  <si>
    <t>A Grade Men</t>
  </si>
  <si>
    <t>7</t>
  </si>
  <si>
    <t>7 - GRIFFIN KNIGHT - SENIOR SOLO - A GRADE - MEN</t>
  </si>
  <si>
    <t>00:27:05.8000000</t>
  </si>
  <si>
    <t>00:28:22.8000000</t>
  </si>
  <si>
    <t>00:29:13.8000000</t>
  </si>
  <si>
    <t>00:30:15.1000000</t>
  </si>
  <si>
    <t>00:31:34.7000000</t>
  </si>
  <si>
    <t>00:34:54.3000000</t>
  </si>
  <si>
    <t>12:34:38 AM</t>
  </si>
  <si>
    <t>00:30:52.4000000</t>
  </si>
  <si>
    <t>04:06:56.9000000</t>
  </si>
  <si>
    <t>10</t>
  </si>
  <si>
    <t>10 - SAM WALSH - SENIOR SOLO - A GRADE - MEN</t>
  </si>
  <si>
    <t>12:27:44 AM</t>
  </si>
  <si>
    <t>00:28:55.8000000</t>
  </si>
  <si>
    <t>00:29:54.5000000</t>
  </si>
  <si>
    <t>00:31:20.6000000</t>
  </si>
  <si>
    <t>00:33:26.3000000</t>
  </si>
  <si>
    <t>00:33:26.8000000</t>
  </si>
  <si>
    <t>00:34:38.8000000</t>
  </si>
  <si>
    <t>12:32:43 AM</t>
  </si>
  <si>
    <t>04:12:09.8000000</t>
  </si>
  <si>
    <t>11</t>
  </si>
  <si>
    <t>11 - MARC FOX - SENIOR SOLO - A GRADE - MEN</t>
  </si>
  <si>
    <t>12:31:40 AM</t>
  </si>
  <si>
    <t>00:32:15.9000000</t>
  </si>
  <si>
    <t>12:32:38 AM</t>
  </si>
  <si>
    <t>00:34:16.6000000</t>
  </si>
  <si>
    <t>00:34:50.2000000</t>
  </si>
  <si>
    <t>00:36:33.5000000</t>
  </si>
  <si>
    <t>00:37:48.4000000</t>
  </si>
  <si>
    <t>04:00:02.6000000</t>
  </si>
  <si>
    <t>2</t>
  </si>
  <si>
    <t>2 - DIRK GARDNER - SENIOR SOLO - A GRADE - MEN</t>
  </si>
  <si>
    <t>00:31:15.6000000</t>
  </si>
  <si>
    <t>00:32:36.3000000</t>
  </si>
  <si>
    <t>00:33:18.5000000</t>
  </si>
  <si>
    <t>00:35:00.6000000</t>
  </si>
  <si>
    <t>00:36:33.4000000</t>
  </si>
  <si>
    <t>00:37:05.7000000</t>
  </si>
  <si>
    <t>00:37:35.8000000</t>
  </si>
  <si>
    <t>04:03:25.9000000</t>
  </si>
  <si>
    <t>6</t>
  </si>
  <si>
    <t>6 - ADAM KERIN - SENIOR SOLO - A GRADE - MEN</t>
  </si>
  <si>
    <t>00:33:18.9000000</t>
  </si>
  <si>
    <t>00:33:55.8000000</t>
  </si>
  <si>
    <t>00:34:15.2000000</t>
  </si>
  <si>
    <t>12:34:54 AM</t>
  </si>
  <si>
    <t>12:36:03 AM</t>
  </si>
  <si>
    <t>00:35:04.2000000</t>
  </si>
  <si>
    <t>00:36:20.4000000</t>
  </si>
  <si>
    <t>04:03:51.5000000</t>
  </si>
  <si>
    <t>4</t>
  </si>
  <si>
    <t>4 - CARLOS GUEDEZ - SENIOR SOLO - A GRADE - MEN</t>
  </si>
  <si>
    <t>00:33:25.9000000</t>
  </si>
  <si>
    <t>00:34:42.2000000</t>
  </si>
  <si>
    <t>00:35:17.2000000</t>
  </si>
  <si>
    <t>12:35:33 AM</t>
  </si>
  <si>
    <t>00:35:50.1000000</t>
  </si>
  <si>
    <t>00:34:53.1000000</t>
  </si>
  <si>
    <t>12:36:14 AM</t>
  </si>
  <si>
    <t>04:05:55.5000000</t>
  </si>
  <si>
    <t>8</t>
  </si>
  <si>
    <t>8 - JAMES KNOWLER - SENIOR SOLO - A GRADE - MEN</t>
  </si>
  <si>
    <t>00:31:03.9000000</t>
  </si>
  <si>
    <t>00:32:38.8000000</t>
  </si>
  <si>
    <t>00:34:09.3000000</t>
  </si>
  <si>
    <t>00:35:08.8000000</t>
  </si>
  <si>
    <t>00:35:59.1000000</t>
  </si>
  <si>
    <t>00:37:25.3000000</t>
  </si>
  <si>
    <t>00:41:30.6000000</t>
  </si>
  <si>
    <t>04:07:55.8000000</t>
  </si>
  <si>
    <t>1</t>
  </si>
  <si>
    <t>1 - BRAD DAVIES - SENIOR SOLO - A GRADE - MEN</t>
  </si>
  <si>
    <t>00:32:44.3000000</t>
  </si>
  <si>
    <t>00:33:23.1000000</t>
  </si>
  <si>
    <t>00:35:21.8000000</t>
  </si>
  <si>
    <t>00:36:51.6000000</t>
  </si>
  <si>
    <t>00:35:27.3000000</t>
  </si>
  <si>
    <t>00:36:51.2000000</t>
  </si>
  <si>
    <t>00:37:42.6000000</t>
  </si>
  <si>
    <t>04:08:21.9000000</t>
  </si>
  <si>
    <t>9</t>
  </si>
  <si>
    <t>9 - JOE MULLAN - SENIOR SOLO - A GRADE - MEN</t>
  </si>
  <si>
    <t>12:31:25 AM</t>
  </si>
  <si>
    <t>00:33:41.6000000</t>
  </si>
  <si>
    <t>00:37:21.9000000</t>
  </si>
  <si>
    <t>00:37:19.1000000</t>
  </si>
  <si>
    <t>00:40:24.8000000</t>
  </si>
  <si>
    <t>00:38:57.7000000</t>
  </si>
  <si>
    <t>03:39:10.1000000</t>
  </si>
  <si>
    <t>5</t>
  </si>
  <si>
    <t>5 - MARK HARRIS - SENIOR SOLO - A GRADE - MEN</t>
  </si>
  <si>
    <t>00:32:42.2000000</t>
  </si>
  <si>
    <t>12:33:40 AM</t>
  </si>
  <si>
    <t>00:35:04.9000000</t>
  </si>
  <si>
    <t>00:36:33.9000000</t>
  </si>
  <si>
    <t>00:44:08.3000000</t>
  </si>
  <si>
    <t>00:44:27.2000000</t>
  </si>
  <si>
    <t>03:46:36.5000000</t>
  </si>
  <si>
    <t>12</t>
  </si>
  <si>
    <t>12 - LACHLAN GLASSPOOL - SENIOR SOLO - A GRADE - MEN</t>
  </si>
  <si>
    <t>00:29:28.7000000</t>
  </si>
  <si>
    <t>00:30:05.6000000</t>
  </si>
  <si>
    <t>00:30:45.7000000</t>
  </si>
  <si>
    <t>1:30:20 AM</t>
  </si>
  <si>
    <t>15</t>
  </si>
  <si>
    <t>15 - MATTHEW BIRD - SENIOR SOLO - A GRADE - MEN</t>
  </si>
  <si>
    <t>00:37:36.3000000</t>
  </si>
  <si>
    <t>00:29:59.8000000</t>
  </si>
  <si>
    <t>00:29:46.1000000</t>
  </si>
  <si>
    <t>01:37:22.2000000</t>
  </si>
  <si>
    <t>B Grade Men</t>
  </si>
  <si>
    <t>708</t>
  </si>
  <si>
    <t>708 - PATRICK GOODWIN - SENIOR SOLO - B GRADE - MEN</t>
  </si>
  <si>
    <t>00:32:42.9000000</t>
  </si>
  <si>
    <t>00:32:15.1000000</t>
  </si>
  <si>
    <t>00:33:08.5000000</t>
  </si>
  <si>
    <t>00:34:15.7000000</t>
  </si>
  <si>
    <t>12:35:24 AM</t>
  </si>
  <si>
    <t>00:37:00.2000000</t>
  </si>
  <si>
    <t>00:37:55.5000000</t>
  </si>
  <si>
    <t>04:02:41.9000000</t>
  </si>
  <si>
    <t>720</t>
  </si>
  <si>
    <t>720 - NICK UNDERWOOD - SENIOR SOLO - B GRADE - MEN</t>
  </si>
  <si>
    <t>00:33:35.7000000</t>
  </si>
  <si>
    <t>00:34:08.4000000</t>
  </si>
  <si>
    <t>00:34:48.1000000</t>
  </si>
  <si>
    <t>12:35:35 AM</t>
  </si>
  <si>
    <t>00:35:14.8000000</t>
  </si>
  <si>
    <t>00:34:55.4000000</t>
  </si>
  <si>
    <t>00:36:19.4000000</t>
  </si>
  <si>
    <t>04:04:36.8000000</t>
  </si>
  <si>
    <t>721</t>
  </si>
  <si>
    <t>721 - ROWAN WALKER - SENIOR SOLO - B GRADE - MEN</t>
  </si>
  <si>
    <t>00:36:01.1000000</t>
  </si>
  <si>
    <t>12:34:10 AM</t>
  </si>
  <si>
    <t>00:34:24.8000000</t>
  </si>
  <si>
    <t>00:34:16.7000000</t>
  </si>
  <si>
    <t>00:34:39.4000000</t>
  </si>
  <si>
    <t>00:35:25.8000000</t>
  </si>
  <si>
    <t>00:36:20.1000000</t>
  </si>
  <si>
    <t>04:05:17.9000000</t>
  </si>
  <si>
    <t>701</t>
  </si>
  <si>
    <t>701 - ANDREW FIELD - SENIOR SOLO - B GRADE - MEN</t>
  </si>
  <si>
    <t>00:35:24.8000000</t>
  </si>
  <si>
    <t>00:34:47.2000000</t>
  </si>
  <si>
    <t>00:36:00.5000000</t>
  </si>
  <si>
    <t>00:36:09.1000000</t>
  </si>
  <si>
    <t>00:36:33.8000000</t>
  </si>
  <si>
    <t>00:37:35.7000000</t>
  </si>
  <si>
    <t>04:14:12.3000000</t>
  </si>
  <si>
    <t>713</t>
  </si>
  <si>
    <t>713 - TIM KLEIN - SENIOR SOLO - B GRADE - MEN</t>
  </si>
  <si>
    <t>12:33:39 AM</t>
  </si>
  <si>
    <t>00:34:30.2000000</t>
  </si>
  <si>
    <t>00:35:09.2000000</t>
  </si>
  <si>
    <t>00:37:44.2000000</t>
  </si>
  <si>
    <t>00:38:39.6000000</t>
  </si>
  <si>
    <t>00:38:52.9000000</t>
  </si>
  <si>
    <t>00:41:13.7000000</t>
  </si>
  <si>
    <t>04:19:48.8000000</t>
  </si>
  <si>
    <t>707</t>
  </si>
  <si>
    <t>707 - ANDREW DUNCAN - SENIOR SOLO - B GRADE - MEN</t>
  </si>
  <si>
    <t>00:35:43.9000000</t>
  </si>
  <si>
    <t>00:35:56.7000000</t>
  </si>
  <si>
    <t>00:36:00.4000000</t>
  </si>
  <si>
    <t>00:36:12.8000000</t>
  </si>
  <si>
    <t>00:37:25.7000000</t>
  </si>
  <si>
    <t>00:38:33.7000000</t>
  </si>
  <si>
    <t>04:20:18.2000000</t>
  </si>
  <si>
    <t>715</t>
  </si>
  <si>
    <t>715 - SAM MUNGER - SENIOR SOLO - B GRADE - MEN</t>
  </si>
  <si>
    <t>00:36:04.4000000</t>
  </si>
  <si>
    <t>00:36:11.9000000</t>
  </si>
  <si>
    <t>00:37:34.7000000</t>
  </si>
  <si>
    <t>00:39:29.4000000</t>
  </si>
  <si>
    <t>00:37:40.7000000</t>
  </si>
  <si>
    <t>00:37:35.6000000</t>
  </si>
  <si>
    <t>00:37:26.1000000</t>
  </si>
  <si>
    <t>04:22:02.8000000</t>
  </si>
  <si>
    <t>705</t>
  </si>
  <si>
    <t>705 - JOSH DAVIS - SENIOR SOLO - B GRADE - MEN</t>
  </si>
  <si>
    <t>00:33:31.4000000</t>
  </si>
  <si>
    <t>00:34:10.1000000</t>
  </si>
  <si>
    <t>00:35:39.9000000</t>
  </si>
  <si>
    <t>12:37:41 AM</t>
  </si>
  <si>
    <t>00:40:49.5000000</t>
  </si>
  <si>
    <t>00:41:16.2000000</t>
  </si>
  <si>
    <t>00:41:17.2000000</t>
  </si>
  <si>
    <t>04:24:25.3000000</t>
  </si>
  <si>
    <t>717</t>
  </si>
  <si>
    <t>717 - MATT SANDERSON - SENIOR SOLO - B GRADE - MEN</t>
  </si>
  <si>
    <t>00:35:19.4000000</t>
  </si>
  <si>
    <t>00:34:53.8000000</t>
  </si>
  <si>
    <t>00:36:51.8000000</t>
  </si>
  <si>
    <t>00:37:22.7000000</t>
  </si>
  <si>
    <t>00:38:58.9000000</t>
  </si>
  <si>
    <t>00:39:51.1000000</t>
  </si>
  <si>
    <t>00:41:36.7000000</t>
  </si>
  <si>
    <t>04:24:54.4000000</t>
  </si>
  <si>
    <t>719</t>
  </si>
  <si>
    <t>719 - BEN TAYLOR - SENIOR SOLO - B GRADE - MEN</t>
  </si>
  <si>
    <t>00:35:14.5000000</t>
  </si>
  <si>
    <t>00:35:04.6000000</t>
  </si>
  <si>
    <t>00:37:45.5000000</t>
  </si>
  <si>
    <t>00:38:58.2000000</t>
  </si>
  <si>
    <t>00:39:33.8000000</t>
  </si>
  <si>
    <t>00:43:33.7000000</t>
  </si>
  <si>
    <t>00:44:00.7000000</t>
  </si>
  <si>
    <t>4:34:11 AM</t>
  </si>
  <si>
    <t>723</t>
  </si>
  <si>
    <t>723 - BEN WHEATON - SENIOR SOLO - B GRADE - MEN</t>
  </si>
  <si>
    <t>00:33:36.1000000</t>
  </si>
  <si>
    <t>00:34:14.7000000</t>
  </si>
  <si>
    <t>00:35:53.1000000</t>
  </si>
  <si>
    <t>00:49:13.1000000</t>
  </si>
  <si>
    <t>00:41:24.8000000</t>
  </si>
  <si>
    <t>00:40:43.1000000</t>
  </si>
  <si>
    <t>00:47:21.3000000</t>
  </si>
  <si>
    <t>04:42:26.2000000</t>
  </si>
  <si>
    <t>710</t>
  </si>
  <si>
    <t>710 - JON HERD - SENIOR SOLO - B GRADE - MEN</t>
  </si>
  <si>
    <t>00:35:24.3000000</t>
  </si>
  <si>
    <t>00:34:33.4000000</t>
  </si>
  <si>
    <t>00:41:23.2000000</t>
  </si>
  <si>
    <t>00:39:35.5000000</t>
  </si>
  <si>
    <t>00:40:11.5000000</t>
  </si>
  <si>
    <t>00:40:07.7000000</t>
  </si>
  <si>
    <t>03:51:15.6000000</t>
  </si>
  <si>
    <t>718</t>
  </si>
  <si>
    <t>718 - CHRISTOPHER SUTTER - SENIOR SOLO - B GRADE - MEN</t>
  </si>
  <si>
    <t>00:34:56.1000000</t>
  </si>
  <si>
    <t>00:35:32.7000000</t>
  </si>
  <si>
    <t>00:38:25.9000000</t>
  </si>
  <si>
    <t>00:39:53.3000000</t>
  </si>
  <si>
    <t>00:40:03.6000000</t>
  </si>
  <si>
    <t>00:43:48.4000000</t>
  </si>
  <si>
    <t>3:52:40 AM</t>
  </si>
  <si>
    <t>716</t>
  </si>
  <si>
    <t>716 - IAN ROUTLEDGE - SENIOR SOLO - B GRADE - MEN</t>
  </si>
  <si>
    <t>00:34:24.7000000</t>
  </si>
  <si>
    <t>00:36:07.3000000</t>
  </si>
  <si>
    <t>12:43:23 AM</t>
  </si>
  <si>
    <t>00:39:53.5000000</t>
  </si>
  <si>
    <t>00:40:20.3000000</t>
  </si>
  <si>
    <t>00:44:06.9000000</t>
  </si>
  <si>
    <t>03:58:15.7000000</t>
  </si>
  <si>
    <t>711</t>
  </si>
  <si>
    <t>711 - JAMES IRVING - SENIOR SOLO - B GRADE - MEN</t>
  </si>
  <si>
    <t>00:35:48.4000000</t>
  </si>
  <si>
    <t>12:36:36 AM</t>
  </si>
  <si>
    <t>00:39:50.9000000</t>
  </si>
  <si>
    <t>00:40:37.1000000</t>
  </si>
  <si>
    <t>00:43:51.9000000</t>
  </si>
  <si>
    <t>00:47:31.1000000</t>
  </si>
  <si>
    <t>04:04:15.4000000</t>
  </si>
  <si>
    <t>714</t>
  </si>
  <si>
    <t>714 - ERIK LOCK - SENIOR SOLO - B GRADE - MEN</t>
  </si>
  <si>
    <t>00:36:58.5000000</t>
  </si>
  <si>
    <t>00:38:42.5000000</t>
  </si>
  <si>
    <t>00:42:50.9000000</t>
  </si>
  <si>
    <t>00:44:33.1000000</t>
  </si>
  <si>
    <t>00:43:29.5000000</t>
  </si>
  <si>
    <t>03:26:34.5000000</t>
  </si>
  <si>
    <t>704</t>
  </si>
  <si>
    <t>704 - ANDREW BURLEY - SENIOR SOLO - B GRADE - MEN</t>
  </si>
  <si>
    <t>00:37:41.5000000</t>
  </si>
  <si>
    <t>00:39:22.3000000</t>
  </si>
  <si>
    <t>00:41:00.6000000</t>
  </si>
  <si>
    <t>00:44:25.5000000</t>
  </si>
  <si>
    <t>01:01:50.6000000</t>
  </si>
  <si>
    <t>03:44:20.5000000</t>
  </si>
  <si>
    <t>702</t>
  </si>
  <si>
    <t>702 - SAMUEL BEVERIDGE - SENIOR SOLO - B GRADE - MEN</t>
  </si>
  <si>
    <t>00:37:30.1000000</t>
  </si>
  <si>
    <t>00:34:57.3000000</t>
  </si>
  <si>
    <t>00:34:43.1000000</t>
  </si>
  <si>
    <t>00:25:25.2000000</t>
  </si>
  <si>
    <t>02:12:35.7000000</t>
  </si>
  <si>
    <t>726</t>
  </si>
  <si>
    <t>726 - JOHN BRENNAND - SENIOR SOLO - B GRADE - MEN</t>
  </si>
  <si>
    <t>00:33:32.6000000</t>
  </si>
  <si>
    <t>12:35:26 AM</t>
  </si>
  <si>
    <t>00:36:07.7000000</t>
  </si>
  <si>
    <t>02:19:44.3000000</t>
  </si>
  <si>
    <t>712</t>
  </si>
  <si>
    <t>712 - STEPHEN KIRBY - SENIOR SOLO - B GRADE - MEN</t>
  </si>
  <si>
    <t>00:40:41.4000000</t>
  </si>
  <si>
    <t>00:46:14.8000000</t>
  </si>
  <si>
    <t>01:04:46.7000000</t>
  </si>
  <si>
    <t>00:54:34.9000000</t>
  </si>
  <si>
    <t>03:26:17.8000000</t>
  </si>
  <si>
    <t>C Grade Men</t>
  </si>
  <si>
    <t>221</t>
  </si>
  <si>
    <t>221 - ANDREW RAMSEY - SENIOR SOLO - C GRADE - MEN</t>
  </si>
  <si>
    <t>00:35:28.5000000</t>
  </si>
  <si>
    <t>00:33:40.6000000</t>
  </si>
  <si>
    <t>00:38:20.1000000</t>
  </si>
  <si>
    <t>00:39:28.1000000</t>
  </si>
  <si>
    <t>00:38:35.4000000</t>
  </si>
  <si>
    <t>00:41:15.7000000</t>
  </si>
  <si>
    <t>4:23:40 AM</t>
  </si>
  <si>
    <t>207</t>
  </si>
  <si>
    <t>207 - DANIEL CURTIS - SENIOR SOLO - C GRADE - MEN</t>
  </si>
  <si>
    <t>00:39:08.5000000</t>
  </si>
  <si>
    <t>00:37:37.5000000</t>
  </si>
  <si>
    <t>00:36:24.8000000</t>
  </si>
  <si>
    <t>00:36:20.7000000</t>
  </si>
  <si>
    <t>00:37:28.5000000</t>
  </si>
  <si>
    <t>00:38:48.8000000</t>
  </si>
  <si>
    <t>00:41:28.5000000</t>
  </si>
  <si>
    <t>04:27:17.3000000</t>
  </si>
  <si>
    <t>209</t>
  </si>
  <si>
    <t>209 - MICHAEL EASTAFF - SENIOR SOLO - C GRADE - MEN</t>
  </si>
  <si>
    <t>00:36:42.3000000</t>
  </si>
  <si>
    <t>00:36:12.1000000</t>
  </si>
  <si>
    <t>00:38:11.5000000</t>
  </si>
  <si>
    <t>00:38:27.7000000</t>
  </si>
  <si>
    <t>00:36:57.8000000</t>
  </si>
  <si>
    <t>12:39:20 AM</t>
  </si>
  <si>
    <t>00:43:02.9000000</t>
  </si>
  <si>
    <t>04:28:54.3000000</t>
  </si>
  <si>
    <t>210</t>
  </si>
  <si>
    <t>210 - DANNY ECKERT - SENIOR SOLO - C GRADE - MEN</t>
  </si>
  <si>
    <t>00:35:22.2000000</t>
  </si>
  <si>
    <t>00:36:22.4000000</t>
  </si>
  <si>
    <t>12:38:58 AM</t>
  </si>
  <si>
    <t>00:38:04.4000000</t>
  </si>
  <si>
    <t>00:40:35.4000000</t>
  </si>
  <si>
    <t>00:45:17.1000000</t>
  </si>
  <si>
    <t>4:32:21 AM</t>
  </si>
  <si>
    <t>201</t>
  </si>
  <si>
    <t>201 - ANDREW KENWARD - SENIOR SOLO - C GRADE - MEN</t>
  </si>
  <si>
    <t>00:35:55.3000000</t>
  </si>
  <si>
    <t>00:40:25.6000000</t>
  </si>
  <si>
    <t>00:39:23.6000000</t>
  </si>
  <si>
    <t>00:40:37.6000000</t>
  </si>
  <si>
    <t>00:40:56.6000000</t>
  </si>
  <si>
    <t>03:53:52.5000000</t>
  </si>
  <si>
    <t>225</t>
  </si>
  <si>
    <t>225 - TROY WOODGER - SENIOR SOLO - C GRADE - MEN</t>
  </si>
  <si>
    <t>00:37:08.7000000</t>
  </si>
  <si>
    <t>00:35:18.6000000</t>
  </si>
  <si>
    <t>12:37:40 AM</t>
  </si>
  <si>
    <t>00:38:43.5000000</t>
  </si>
  <si>
    <t>00:40:05.9000000</t>
  </si>
  <si>
    <t>00:45:41.7000000</t>
  </si>
  <si>
    <t>03:54:38.4000000</t>
  </si>
  <si>
    <t>223</t>
  </si>
  <si>
    <t>223 - TUDOR THOMAS - SENIOR SOLO - C GRADE - MEN</t>
  </si>
  <si>
    <t>12:39:04 AM</t>
  </si>
  <si>
    <t>00:37:41.3000000</t>
  </si>
  <si>
    <t>12:41:52 AM</t>
  </si>
  <si>
    <t>00:44:00.9000000</t>
  </si>
  <si>
    <t>03:57:42.6000000</t>
  </si>
  <si>
    <t>217</t>
  </si>
  <si>
    <t>217 - MARCUS HOFER - SENIOR SOLO - C GRADE - MEN</t>
  </si>
  <si>
    <t>00:35:30.2000000</t>
  </si>
  <si>
    <t>00:37:31.8000000</t>
  </si>
  <si>
    <t>00:39:12.6000000</t>
  </si>
  <si>
    <t>00:42:21.8000000</t>
  </si>
  <si>
    <t>00:43:48.3000000</t>
  </si>
  <si>
    <t>03:59:00.1000000</t>
  </si>
  <si>
    <t>203</t>
  </si>
  <si>
    <t>203 - GREG ADAMS - SENIOR SOLO - C GRADE - MEN</t>
  </si>
  <si>
    <t>00:36:23.4000000</t>
  </si>
  <si>
    <t>00:38:15.9000000</t>
  </si>
  <si>
    <t>12:41:49 AM</t>
  </si>
  <si>
    <t>00:42:48.5000000</t>
  </si>
  <si>
    <t>00:44:48.5000000</t>
  </si>
  <si>
    <t>04:01:27.2000000</t>
  </si>
  <si>
    <t>206</t>
  </si>
  <si>
    <t>206 - GUY BURGOINE - SENIOR SOLO - C GRADE - MEN</t>
  </si>
  <si>
    <t>00:36:01.4000000</t>
  </si>
  <si>
    <t>00:37:14.5000000</t>
  </si>
  <si>
    <t>00:39:19.9000000</t>
  </si>
  <si>
    <t>00:40:53.8000000</t>
  </si>
  <si>
    <t>12:43:12 AM</t>
  </si>
  <si>
    <t>00:45:28.3000000</t>
  </si>
  <si>
    <t>04:02:09.9000000</t>
  </si>
  <si>
    <t>208</t>
  </si>
  <si>
    <t>208 - MARK DABROWSKI - SENIOR SOLO - C GRADE - MEN</t>
  </si>
  <si>
    <t>00:36:43.8000000</t>
  </si>
  <si>
    <t>00:39:13.2000000</t>
  </si>
  <si>
    <t>00:40:43.3000000</t>
  </si>
  <si>
    <t>00:43:19.8000000</t>
  </si>
  <si>
    <t>00:45:25.1000000</t>
  </si>
  <si>
    <t>12:46:02 AM</t>
  </si>
  <si>
    <t>04:11:27.2000000</t>
  </si>
  <si>
    <t>219</t>
  </si>
  <si>
    <t>219 - JOHN O LEARY - SENIOR SOLO - C GRADE - MEN</t>
  </si>
  <si>
    <t>12:39:46 AM</t>
  </si>
  <si>
    <t>00:41:22.6000000</t>
  </si>
  <si>
    <t>00:44:30.7000000</t>
  </si>
  <si>
    <t>00:46:48.9000000</t>
  </si>
  <si>
    <t>00:45:51.6000000</t>
  </si>
  <si>
    <t>04:21:41.5000000</t>
  </si>
  <si>
    <t>214</t>
  </si>
  <si>
    <t>214 - CRAIG GIBBINS - SENIOR SOLO - C GRADE - MEN</t>
  </si>
  <si>
    <t>00:40:32.4000000</t>
  </si>
  <si>
    <t>12:40:56 AM</t>
  </si>
  <si>
    <t>00:44:14.2000000</t>
  </si>
  <si>
    <t>00:42:57.6000000</t>
  </si>
  <si>
    <t>00:45:39.2000000</t>
  </si>
  <si>
    <t>00:47:50.5000000</t>
  </si>
  <si>
    <t>04:22:09.9000000</t>
  </si>
  <si>
    <t>222</t>
  </si>
  <si>
    <t>222 - ANDREW SIMPSON - SENIOR SOLO - C GRADE - MEN</t>
  </si>
  <si>
    <t>00:39:50.6000000</t>
  </si>
  <si>
    <t>00:40:36.9000000</t>
  </si>
  <si>
    <t>00:41:18.6000000</t>
  </si>
  <si>
    <t>00:46:48.7000000</t>
  </si>
  <si>
    <t>00:46:55.3000000</t>
  </si>
  <si>
    <t>00:50:48.5000000</t>
  </si>
  <si>
    <t>04:26:18.6000000</t>
  </si>
  <si>
    <t>226</t>
  </si>
  <si>
    <t>226 - MARK MANNING - SENIOR SOLO - C GRADE - MEN</t>
  </si>
  <si>
    <t>12:43:11 AM</t>
  </si>
  <si>
    <t>00:43:41.3000000</t>
  </si>
  <si>
    <t>00:46:27.7000000</t>
  </si>
  <si>
    <t>00:45:30.1000000</t>
  </si>
  <si>
    <t>00:49:18.6000000</t>
  </si>
  <si>
    <t>04:31:48.2000000</t>
  </si>
  <si>
    <t>212</t>
  </si>
  <si>
    <t>212 - HENRY ENGELBRECHT - SENIOR SOLO - C GRADE - MEN</t>
  </si>
  <si>
    <t>00:36:08.7000000</t>
  </si>
  <si>
    <t>00:38:09.6000000</t>
  </si>
  <si>
    <t>00:40:15.8000000</t>
  </si>
  <si>
    <t>12:43:50 AM</t>
  </si>
  <si>
    <t>03:16:12.5000000</t>
  </si>
  <si>
    <t>204</t>
  </si>
  <si>
    <t>204 - COLIN BELL - SENIOR SOLO - C GRADE - MEN</t>
  </si>
  <si>
    <t>12:39:18 AM</t>
  </si>
  <si>
    <t>00:40:47.3000000</t>
  </si>
  <si>
    <t>00:41:28.9000000</t>
  </si>
  <si>
    <t>00:45:50.7000000</t>
  </si>
  <si>
    <t>12:40:34 AM</t>
  </si>
  <si>
    <t>03:27:58.9000000</t>
  </si>
  <si>
    <t>202</t>
  </si>
  <si>
    <t>202 - GAVIN RUSSELL - SENIOR SOLO - C GRADE - MEN</t>
  </si>
  <si>
    <t>00:38:22.8000000</t>
  </si>
  <si>
    <t>00:39:46.4000000</t>
  </si>
  <si>
    <t>00:43:09.5000000</t>
  </si>
  <si>
    <t>00:44:20.2000000</t>
  </si>
  <si>
    <t>00:42:54.3000000</t>
  </si>
  <si>
    <t>03:28:33.2000000</t>
  </si>
  <si>
    <t>216</t>
  </si>
  <si>
    <t>216 - DYLAN GRIGG - SENIOR SOLO - C GRADE - MEN</t>
  </si>
  <si>
    <t>00:37:32.2000000</t>
  </si>
  <si>
    <t>00:39:18.3000000</t>
  </si>
  <si>
    <t>12:40:52 AM</t>
  </si>
  <si>
    <t>00:48:51.3000000</t>
  </si>
  <si>
    <t>00:43:28.1000000</t>
  </si>
  <si>
    <t>03:30:01.9000000</t>
  </si>
  <si>
    <t>224</t>
  </si>
  <si>
    <t>224 - TROYE WALLETT - SENIOR SOLO - C GRADE - MEN</t>
  </si>
  <si>
    <t>12:41:00 AM</t>
  </si>
  <si>
    <t>00:45:54.4000000</t>
  </si>
  <si>
    <t>00:44:37.2000000</t>
  </si>
  <si>
    <t>00:48:19.3000000</t>
  </si>
  <si>
    <t>00:52:05.9000000</t>
  </si>
  <si>
    <t>03:51:56.8000000</t>
  </si>
  <si>
    <t>215</t>
  </si>
  <si>
    <t>215 - CHRIS GRAY - SENIOR SOLO - C GRADE - MEN</t>
  </si>
  <si>
    <t>00:40:44.8000000</t>
  </si>
  <si>
    <t>00:45:45.5000000</t>
  </si>
  <si>
    <t>00:48:51.8000000</t>
  </si>
  <si>
    <t>00:50:49.5000000</t>
  </si>
  <si>
    <t>00:49:46.6000000</t>
  </si>
  <si>
    <t>03:55:58.2000000</t>
  </si>
  <si>
    <t>211</t>
  </si>
  <si>
    <t>211 - PAUL ECKERT - SENIOR SOLO - C GRADE - MEN</t>
  </si>
  <si>
    <t>00:45:01.4000000</t>
  </si>
  <si>
    <t>01:01:23.8000000</t>
  </si>
  <si>
    <t>00:49:43.4000000</t>
  </si>
  <si>
    <t>01:08:56.6000000</t>
  </si>
  <si>
    <t>12:37:44 AM</t>
  </si>
  <si>
    <t>04:22:49.2000000</t>
  </si>
  <si>
    <t>213</t>
  </si>
  <si>
    <t>213 - GLENN FEAR - SENIOR SOLO - C GRADE - MEN</t>
  </si>
  <si>
    <t>01:06:00.9000000</t>
  </si>
  <si>
    <t>00:48:12.7000000</t>
  </si>
  <si>
    <t>00:49:49.8000000</t>
  </si>
  <si>
    <t>3:23:27 AM</t>
  </si>
  <si>
    <t>218</t>
  </si>
  <si>
    <t>218 - STUART MITCHELL - SENIOR SOLO - C GRADE - MEN</t>
  </si>
  <si>
    <t>00:40:22.8000000</t>
  </si>
  <si>
    <t>00:42:17.7000000</t>
  </si>
  <si>
    <t>00:45:30.3000000</t>
  </si>
  <si>
    <t>02:08:10.8000000</t>
  </si>
  <si>
    <t>220</t>
  </si>
  <si>
    <t>220 - DAMIEN Oâ€™DEA - SENIOR SOLO - C GRADE - MEN</t>
  </si>
  <si>
    <t>01:08:39.3000000</t>
  </si>
  <si>
    <t>01:15:51.2000000</t>
  </si>
  <si>
    <t>01:02:34.2000000</t>
  </si>
  <si>
    <t>03:27:04.7000000</t>
  </si>
  <si>
    <t>205</t>
  </si>
  <si>
    <t>205 - MATHEW BRUMFITT - SENIOR SOLO - C GRADE - MEN</t>
  </si>
  <si>
    <t>00:52:36.5000000</t>
  </si>
  <si>
    <t>D Grade Men</t>
  </si>
  <si>
    <t>105</t>
  </si>
  <si>
    <t>105 - DAVID CROUCH - SENIOR SOLO - D GRADE - MEN</t>
  </si>
  <si>
    <t>00:40:43.5000000</t>
  </si>
  <si>
    <t>12:40:14 AM</t>
  </si>
  <si>
    <t>00:41:15.5000000</t>
  </si>
  <si>
    <t>00:44:48.9000000</t>
  </si>
  <si>
    <t>00:43:28.9000000</t>
  </si>
  <si>
    <t>00:46:14.9000000</t>
  </si>
  <si>
    <t>04:16:45.7000000</t>
  </si>
  <si>
    <t>108</t>
  </si>
  <si>
    <t>108 - RICHARD HOLLAND - SENIOR SOLO - D GRADE - MEN</t>
  </si>
  <si>
    <t>00:37:10.3000000</t>
  </si>
  <si>
    <t>00:41:38.4000000</t>
  </si>
  <si>
    <t>12:47:50 AM</t>
  </si>
  <si>
    <t>00:46:56.6000000</t>
  </si>
  <si>
    <t>00:44:54.1000000</t>
  </si>
  <si>
    <t>04:19:23.2000000</t>
  </si>
  <si>
    <t>110</t>
  </si>
  <si>
    <t>110 - JASON MOORE - SENIOR SOLO - D GRADE - MEN</t>
  </si>
  <si>
    <t>00:37:00.1000000</t>
  </si>
  <si>
    <t>00:40:46.2000000</t>
  </si>
  <si>
    <t>00:44:18.8000000</t>
  </si>
  <si>
    <t>00:47:32.5000000</t>
  </si>
  <si>
    <t>00:48:13.9000000</t>
  </si>
  <si>
    <t>00:50:29.7000000</t>
  </si>
  <si>
    <t>04:28:21.2000000</t>
  </si>
  <si>
    <t>112</t>
  </si>
  <si>
    <t>112 - ADAM STARRS - SENIOR SOLO - D GRADE - MEN</t>
  </si>
  <si>
    <t>00:44:14.4000000</t>
  </si>
  <si>
    <t>00:41:44.9000000</t>
  </si>
  <si>
    <t>00:42:41.7000000</t>
  </si>
  <si>
    <t>00:46:10.8000000</t>
  </si>
  <si>
    <t>00:47:25.9000000</t>
  </si>
  <si>
    <t>03:42:17.7000000</t>
  </si>
  <si>
    <t>107</t>
  </si>
  <si>
    <t>107 - MARTY FOX - SENIOR SOLO - D GRADE - MEN</t>
  </si>
  <si>
    <t>00:44:43.1000000</t>
  </si>
  <si>
    <t>00:45:13.8000000</t>
  </si>
  <si>
    <t>00:45:36.1000000</t>
  </si>
  <si>
    <t>00:47:58.4000000</t>
  </si>
  <si>
    <t>00:49:05.1000000</t>
  </si>
  <si>
    <t>03:52:36.5000000</t>
  </si>
  <si>
    <t>103</t>
  </si>
  <si>
    <t>103 - BEN COVE - SENIOR SOLO - D GRADE - MEN</t>
  </si>
  <si>
    <t>00:39:31.5000000</t>
  </si>
  <si>
    <t>00:50:50.1000000</t>
  </si>
  <si>
    <t>12:51:13 AM</t>
  </si>
  <si>
    <t>00:54:43.4000000</t>
  </si>
  <si>
    <t>03:58:27.8000000</t>
  </si>
  <si>
    <t>111</t>
  </si>
  <si>
    <t>111 - TAIT MOORE - SENIOR SOLO - D GRADE - MEN</t>
  </si>
  <si>
    <t>00:39:04.6000000</t>
  </si>
  <si>
    <t>00:44:23.8000000</t>
  </si>
  <si>
    <t>00:51:50.1000000</t>
  </si>
  <si>
    <t>00:52:20.9000000</t>
  </si>
  <si>
    <t>00:50:58.4000000</t>
  </si>
  <si>
    <t>03:58:37.8000000</t>
  </si>
  <si>
    <t>113</t>
  </si>
  <si>
    <t>113 - MATTHEW TODD - SENIOR SOLO - D GRADE - MEN</t>
  </si>
  <si>
    <t>00:48:50.2000000</t>
  </si>
  <si>
    <t>12:52:27 AM</t>
  </si>
  <si>
    <t>00:53:28.2000000</t>
  </si>
  <si>
    <t>00:53:39.9000000</t>
  </si>
  <si>
    <t>00:50:28.3000000</t>
  </si>
  <si>
    <t>04:18:53.6000000</t>
  </si>
  <si>
    <t>101</t>
  </si>
  <si>
    <t>101 - PAT BERRY - SENIOR SOLO - D GRADE - MEN</t>
  </si>
  <si>
    <t>00:46:12.6000000</t>
  </si>
  <si>
    <t>00:45:53.4000000</t>
  </si>
  <si>
    <t>00:50:10.7000000</t>
  </si>
  <si>
    <t>00:52:54.4000000</t>
  </si>
  <si>
    <t>03:15:11.1000000</t>
  </si>
  <si>
    <t>102</t>
  </si>
  <si>
    <t>102 - BRENTLEY CONLON - SENIOR SOLO - D GRADE - MEN</t>
  </si>
  <si>
    <t>00:45:13.1000000</t>
  </si>
  <si>
    <t>12:47:07 AM</t>
  </si>
  <si>
    <t>00:57:02.5000000</t>
  </si>
  <si>
    <t>00:55:54.2000000</t>
  </si>
  <si>
    <t>03:25:16.8000000</t>
  </si>
  <si>
    <t>106</t>
  </si>
  <si>
    <t>106 - PHILIP DEVERELL - SENIOR SOLO - D GRADE - MEN</t>
  </si>
  <si>
    <t>00:49:46.1000000</t>
  </si>
  <si>
    <t>00:53:42.3000000</t>
  </si>
  <si>
    <t>00:59:31.2000000</t>
  </si>
  <si>
    <t>01:01:31.2000000</t>
  </si>
  <si>
    <t>03:44:30.8000000</t>
  </si>
  <si>
    <t>A Grade Women</t>
  </si>
  <si>
    <t>13</t>
  </si>
  <si>
    <t>13 - SARAH HOLMES - SENIOR SOLO - A GRADE - WOMEN</t>
  </si>
  <si>
    <t>00:40:22.3000000</t>
  </si>
  <si>
    <t>00:42:58.6000000</t>
  </si>
  <si>
    <t>00:49:12.7000000</t>
  </si>
  <si>
    <t>00:46:52.8000000</t>
  </si>
  <si>
    <t>03:45:05.6000000</t>
  </si>
  <si>
    <t>14</t>
  </si>
  <si>
    <t>14 - SUEANN WOODWISS - SENIOR SOLO - A GRADE - WOMEN</t>
  </si>
  <si>
    <t>12:40:31 AM</t>
  </si>
  <si>
    <t>00:42:11.7000000</t>
  </si>
  <si>
    <t>00:51:32.4000000</t>
  </si>
  <si>
    <t>00:45:37.1000000</t>
  </si>
  <si>
    <t>00:48:00.6000000</t>
  </si>
  <si>
    <t>03:47:52.8000000</t>
  </si>
  <si>
    <t>B Grade Women</t>
  </si>
  <si>
    <t>725</t>
  </si>
  <si>
    <t>725 - GABRIELLE TODD - SENIOR SOLO - B GRADE - WOMEN</t>
  </si>
  <si>
    <t>00:43:09.8000000</t>
  </si>
  <si>
    <t>00:43:02.7000000</t>
  </si>
  <si>
    <t>00:42:56.6000000</t>
  </si>
  <si>
    <t>00:44:09.8000000</t>
  </si>
  <si>
    <t>00:48:11.8000000</t>
  </si>
  <si>
    <t>00:51:45.9000000</t>
  </si>
  <si>
    <t>04:33:16.6000000</t>
  </si>
  <si>
    <t>724</t>
  </si>
  <si>
    <t>724 - ALISON SORELL - SENIOR SOLO - B GRADE - WOMEN</t>
  </si>
  <si>
    <t>00:43:02.2000000</t>
  </si>
  <si>
    <t>00:46:33.9000000</t>
  </si>
  <si>
    <t>00:48:29.5000000</t>
  </si>
  <si>
    <t>00:52:56.6000000</t>
  </si>
  <si>
    <t>00:55:07.2000000</t>
  </si>
  <si>
    <t>04:06:09.4000000</t>
  </si>
  <si>
    <t>C Grade Women</t>
  </si>
  <si>
    <t>603</t>
  </si>
  <si>
    <t>603 - JULIE SHAW - SENIOR SOLO - C GRADE - WOMEN</t>
  </si>
  <si>
    <t>00:43:11.6000000</t>
  </si>
  <si>
    <t>00:43:26.8000000</t>
  </si>
  <si>
    <t>00:45:57.2000000</t>
  </si>
  <si>
    <t>00:49:01.8000000</t>
  </si>
  <si>
    <t>00:52:04.8000000</t>
  </si>
  <si>
    <t>00:16:17.2000000</t>
  </si>
  <si>
    <t>04:09:59.4000000</t>
  </si>
  <si>
    <t>602</t>
  </si>
  <si>
    <t>602 - RACHEL SCHMIDTKE - SENIOR SOLO - C GRADE - WOMEN</t>
  </si>
  <si>
    <t>00:41:56.6000000</t>
  </si>
  <si>
    <t>00:42:06.1000000</t>
  </si>
  <si>
    <t>00:42:28.2000000</t>
  </si>
  <si>
    <t>00:46:47.7000000</t>
  </si>
  <si>
    <t>00:51:33.2000000</t>
  </si>
  <si>
    <t>03:44:51.8000000</t>
  </si>
  <si>
    <t>601</t>
  </si>
  <si>
    <t>601 - BRONWYN LOCK - SENIOR SOLO - C GRADE - WOMEN</t>
  </si>
  <si>
    <t>00:47:48.9000000</t>
  </si>
  <si>
    <t>00:49:09.9000000</t>
  </si>
  <si>
    <t>00:53:22.2000000</t>
  </si>
  <si>
    <t>00:55:48.9000000</t>
  </si>
  <si>
    <t>03:26:09.9000000</t>
  </si>
  <si>
    <t>604</t>
  </si>
  <si>
    <t>604 - LISA WRIGHT - SENIOR SOLO - C GRADE - WOMEN</t>
  </si>
  <si>
    <t>12:48:35 AM</t>
  </si>
  <si>
    <t>00:52:37.4000000</t>
  </si>
  <si>
    <t>00:54:34.2000000</t>
  </si>
  <si>
    <t>02:35:46.6000000</t>
  </si>
  <si>
    <t>605</t>
  </si>
  <si>
    <t>605 - JULIE HARRIS - SENIOR SOLO - C GRADE - WOMEN</t>
  </si>
  <si>
    <t>01:13:30.5000000</t>
  </si>
  <si>
    <t>1:18:16 AM</t>
  </si>
  <si>
    <t>02:31:46.5000000</t>
  </si>
  <si>
    <t xml:space="preserve"> JUNIOR SOLO </t>
  </si>
  <si>
    <t xml:space="preserve"> U17 </t>
  </si>
  <si>
    <t xml:space="preserve"> FEMALE</t>
  </si>
  <si>
    <t xml:space="preserve"> U15 </t>
  </si>
  <si>
    <t xml:space="preserve"> U19 </t>
  </si>
  <si>
    <t xml:space="preserve"> MALE</t>
  </si>
  <si>
    <t xml:space="preserve"> SENIOR SOLO </t>
  </si>
  <si>
    <t xml:space="preserve"> A GRADE </t>
  </si>
  <si>
    <t xml:space="preserve"> MEN</t>
  </si>
  <si>
    <t xml:space="preserve"> B GRADE </t>
  </si>
  <si>
    <t xml:space="preserve"> C GRADE </t>
  </si>
  <si>
    <t xml:space="preserve"> D GRADE </t>
  </si>
  <si>
    <t xml:space="preserve"> WOMEN</t>
  </si>
  <si>
    <t>Plate No</t>
  </si>
  <si>
    <t>Name</t>
  </si>
  <si>
    <t>JESS WILLIAMS</t>
  </si>
  <si>
    <t>LEANI VAN DER BERG</t>
  </si>
  <si>
    <t>CONNOR SCROOP</t>
  </si>
  <si>
    <t>TED HOPE</t>
  </si>
  <si>
    <t>JACOB BOS</t>
  </si>
  <si>
    <t>DILLON SOMERVILLE</t>
  </si>
  <si>
    <t>ALEXANDER GIBBINS</t>
  </si>
  <si>
    <t>KALEB ODGERS</t>
  </si>
  <si>
    <t>ELIJAH ROBERTS</t>
  </si>
  <si>
    <t>ANGUS CORBETT</t>
  </si>
  <si>
    <t>FRED HOPE</t>
  </si>
  <si>
    <t>GRIFFIN KNIGHT</t>
  </si>
  <si>
    <t>SAM WALSH</t>
  </si>
  <si>
    <t>MARC FOX</t>
  </si>
  <si>
    <t>DIRK GARDNER</t>
  </si>
  <si>
    <t>ADAM KERIN</t>
  </si>
  <si>
    <t>CARLOS GUEDEZ</t>
  </si>
  <si>
    <t>JAMES KNOWLER</t>
  </si>
  <si>
    <t>BRAD DAVIES</t>
  </si>
  <si>
    <t>JOE MULLAN</t>
  </si>
  <si>
    <t>MARK HARRIS</t>
  </si>
  <si>
    <t>LACHLAN GLASSPOOL</t>
  </si>
  <si>
    <t>MATTHEW BIRD</t>
  </si>
  <si>
    <t>PATRICK GOODWIN</t>
  </si>
  <si>
    <t>NICK UNDERWOOD</t>
  </si>
  <si>
    <t>ROWAN WALKER</t>
  </si>
  <si>
    <t>ANDREW FIELD</t>
  </si>
  <si>
    <t>TIM KLEIN</t>
  </si>
  <si>
    <t>ANDREW DUNCAN</t>
  </si>
  <si>
    <t>SAM MUNGER</t>
  </si>
  <si>
    <t>JOSH DAVIS</t>
  </si>
  <si>
    <t>MATT SANDERSON</t>
  </si>
  <si>
    <t>BEN TAYLOR</t>
  </si>
  <si>
    <t>BEN WHEATON</t>
  </si>
  <si>
    <t>JON HERD</t>
  </si>
  <si>
    <t>CHRISTOPHER SUTTER</t>
  </si>
  <si>
    <t>IAN ROUTLEDGE</t>
  </si>
  <si>
    <t>JAMES IRVING</t>
  </si>
  <si>
    <t>ERIK LOCK</t>
  </si>
  <si>
    <t>ANDREW BURLEY</t>
  </si>
  <si>
    <t>SAMUEL BEVERIDGE</t>
  </si>
  <si>
    <t>JOHN BRENNAND</t>
  </si>
  <si>
    <t>STEPHEN KIRBY</t>
  </si>
  <si>
    <t>ANDREW RAMSEY</t>
  </si>
  <si>
    <t>DANIEL CURTIS</t>
  </si>
  <si>
    <t>MICHAEL EASTAFF</t>
  </si>
  <si>
    <t>DANNY ECKERT</t>
  </si>
  <si>
    <t>ANDREW KENWARD</t>
  </si>
  <si>
    <t>TROY WOODGER</t>
  </si>
  <si>
    <t>TUDOR THOMAS</t>
  </si>
  <si>
    <t>MARCUS HOFER</t>
  </si>
  <si>
    <t>GREG ADAMS</t>
  </si>
  <si>
    <t>GUY BURGOINE</t>
  </si>
  <si>
    <t>MARK DABROWSKI</t>
  </si>
  <si>
    <t>JOHN O LEARY</t>
  </si>
  <si>
    <t>CRAIG GIBBINS</t>
  </si>
  <si>
    <t>ANDREW SIMPSON</t>
  </si>
  <si>
    <t>MARK MANNING</t>
  </si>
  <si>
    <t>HENRY ENGELBRECHT</t>
  </si>
  <si>
    <t>COLIN BELL</t>
  </si>
  <si>
    <t>GAVIN RUSSELL</t>
  </si>
  <si>
    <t>DYLAN GRIGG</t>
  </si>
  <si>
    <t>TROYE WALLETT</t>
  </si>
  <si>
    <t>CHRIS GRAY</t>
  </si>
  <si>
    <t>PAUL ECKERT</t>
  </si>
  <si>
    <t>GLENN FEAR</t>
  </si>
  <si>
    <t>STUART MITCHELL</t>
  </si>
  <si>
    <t>MATHEW BRUMFITT</t>
  </si>
  <si>
    <t>DAVID CROUCH</t>
  </si>
  <si>
    <t>RICHARD HOLLAND</t>
  </si>
  <si>
    <t>JASON MOORE</t>
  </si>
  <si>
    <t>ADAM STARRS</t>
  </si>
  <si>
    <t>MARTY FOX</t>
  </si>
  <si>
    <t>BEN COVE</t>
  </si>
  <si>
    <t>TAIT MOORE</t>
  </si>
  <si>
    <t>MATTHEW TODD</t>
  </si>
  <si>
    <t>PAT BERRY</t>
  </si>
  <si>
    <t>BRENTLEY CONLON</t>
  </si>
  <si>
    <t>PHILIP DEVERELL</t>
  </si>
  <si>
    <t>SARAH HOLMES</t>
  </si>
  <si>
    <t>SUEANN WOODWISS</t>
  </si>
  <si>
    <t>GABRIELLE TODD</t>
  </si>
  <si>
    <t>ALISON SORELL</t>
  </si>
  <si>
    <t>JULIE SHAW</t>
  </si>
  <si>
    <t>RACHEL SCHMIDTKE</t>
  </si>
  <si>
    <t>BRONWYN LOCK</t>
  </si>
  <si>
    <t>LISA WRIGHT</t>
  </si>
  <si>
    <t>JULIE HARRIS</t>
  </si>
  <si>
    <t>Cat</t>
  </si>
  <si>
    <t>Age</t>
  </si>
  <si>
    <t>Gender</t>
  </si>
  <si>
    <t>Don't consider XCM Duos</t>
  </si>
  <si>
    <t xml:space="preserve">2021 Senior Male Series Points </t>
  </si>
  <si>
    <t>2021 Senior Female Series Points</t>
  </si>
  <si>
    <t>2021 Junior Girls Series Points</t>
  </si>
  <si>
    <t>2021 Junior Boys Series Points</t>
  </si>
  <si>
    <t>A Grade / Juniors</t>
  </si>
  <si>
    <t>Number of Rounds</t>
  </si>
  <si>
    <t>R1 XCM O'Hal</t>
  </si>
  <si>
    <t>R2 XCM Prospect</t>
  </si>
  <si>
    <t>R3 XCM Craigburn</t>
  </si>
  <si>
    <t>R4 XCO Eagle</t>
  </si>
  <si>
    <t>R5 XCO Kinchina</t>
  </si>
  <si>
    <t>R6 XCO Flinders</t>
  </si>
  <si>
    <t>R7 XCO Melrose</t>
  </si>
  <si>
    <t>R8 XCO Melrose</t>
  </si>
  <si>
    <t>DAMIEN O'DEA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</si>
</sst>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0" fontId="5" fillId="0" borderId="0" applyNumberFormat="0" applyFill="0" applyBorder="0" applyAlignment="0" applyProtection="0"/>
  </cellStyleXfs>
  <cellXfs count="82">
    <xf numFmtId="0" fontId="0" fillId="0" borderId="0" xfId="0"/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2" fillId="2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wrapText="1"/>
    </xf>
    <xf numFmtId="0" fontId="2" fillId="6" borderId="3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wrapText="1"/>
    </xf>
    <xf numFmtId="164" fontId="0" fillId="5" borderId="3" xfId="0" applyNumberForma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6" fillId="8" borderId="0" xfId="2" applyFont="1" applyFill="1"/>
    <xf numFmtId="0" fontId="7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4" fillId="9" borderId="16" xfId="0" applyFont="1" applyFill="1" applyBorder="1" applyAlignment="1">
      <alignment horizontal="center"/>
    </xf>
    <xf numFmtId="0" fontId="4" fillId="9" borderId="17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10" borderId="15" xfId="0" applyFont="1" applyFill="1" applyBorder="1" applyAlignment="1">
      <alignment horizontal="center"/>
    </xf>
    <xf numFmtId="0" fontId="4" fillId="11" borderId="15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8" borderId="3" xfId="0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0" fontId="4" fillId="8" borderId="18" xfId="0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9" fillId="8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9" fillId="8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2" fillId="13" borderId="1" xfId="0" applyFont="1" applyFill="1" applyBorder="1" applyAlignment="1">
      <alignment horizontal="left" wrapText="1"/>
    </xf>
    <xf numFmtId="0" fontId="12" fillId="13" borderId="12" xfId="0" applyFont="1" applyFill="1" applyBorder="1" applyAlignment="1">
      <alignment horizontal="left"/>
    </xf>
    <xf numFmtId="0" fontId="12" fillId="13" borderId="19" xfId="0" applyFont="1" applyFill="1" applyBorder="1" applyAlignment="1">
      <alignment horizontal="left"/>
    </xf>
    <xf numFmtId="0" fontId="12" fillId="13" borderId="8" xfId="0" applyFont="1" applyFill="1" applyBorder="1" applyAlignment="1">
      <alignment horizontal="center" wrapText="1"/>
    </xf>
    <xf numFmtId="0" fontId="12" fillId="13" borderId="9" xfId="0" applyFont="1" applyFill="1" applyBorder="1" applyAlignment="1">
      <alignment horizontal="center" wrapText="1"/>
    </xf>
    <xf numFmtId="0" fontId="12" fillId="13" borderId="10" xfId="0" applyFont="1" applyFill="1" applyBorder="1" applyAlignment="1">
      <alignment horizontal="center" wrapText="1"/>
    </xf>
    <xf numFmtId="0" fontId="12" fillId="13" borderId="1" xfId="0" applyFont="1" applyFill="1" applyBorder="1" applyAlignment="1">
      <alignment horizontal="center" wrapText="1"/>
    </xf>
    <xf numFmtId="0" fontId="12" fillId="13" borderId="6" xfId="0" applyFont="1" applyFill="1" applyBorder="1" applyAlignment="1">
      <alignment horizontal="center"/>
    </xf>
    <xf numFmtId="0" fontId="12" fillId="13" borderId="12" xfId="0" applyFont="1" applyFill="1" applyBorder="1" applyAlignment="1">
      <alignment horizontal="center"/>
    </xf>
    <xf numFmtId="0" fontId="12" fillId="13" borderId="19" xfId="0" applyFont="1" applyFill="1" applyBorder="1" applyAlignment="1">
      <alignment horizontal="center"/>
    </xf>
    <xf numFmtId="0" fontId="12" fillId="13" borderId="11" xfId="0" applyFont="1" applyFill="1" applyBorder="1" applyAlignment="1">
      <alignment horizontal="center" wrapText="1"/>
    </xf>
    <xf numFmtId="0" fontId="4" fillId="13" borderId="0" xfId="0" applyFont="1" applyFill="1"/>
    <xf numFmtId="0" fontId="0" fillId="13" borderId="0" xfId="0" applyFill="1"/>
    <xf numFmtId="0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Alignment="1" applyProtection="1"/>
    <xf numFmtId="2" fontId="0" fillId="0" borderId="0" xfId="0" applyNumberFormat="1"/>
    <xf numFmtId="2" fontId="14" fillId="13" borderId="0" xfId="0" applyNumberFormat="1" applyFont="1" applyFill="1" applyBorder="1" applyAlignment="1" applyProtection="1"/>
    <xf numFmtId="0" fontId="4" fillId="8" borderId="14" xfId="0" applyFont="1" applyFill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2" fillId="13" borderId="2" xfId="0" applyFont="1" applyFill="1" applyBorder="1" applyAlignment="1">
      <alignment horizontal="center" wrapText="1"/>
    </xf>
    <xf numFmtId="0" fontId="4" fillId="0" borderId="27" xfId="0" applyFont="1" applyBorder="1" applyAlignment="1">
      <alignment horizontal="center"/>
    </xf>
    <xf numFmtId="0" fontId="0" fillId="7" borderId="0" xfId="0" applyFill="1" applyAlignment="1">
      <alignment horizontal="center"/>
    </xf>
    <xf numFmtId="0" fontId="13" fillId="0" borderId="0" xfId="0" applyNumberFormat="1" applyFont="1" applyFill="1" applyBorder="1" applyAlignment="1" applyProtection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1" fillId="12" borderId="4" xfId="0" applyFont="1" applyFill="1" applyBorder="1" applyAlignment="1">
      <alignment horizontal="center"/>
    </xf>
    <xf numFmtId="0" fontId="8" fillId="12" borderId="2" xfId="0" applyFont="1" applyFill="1" applyBorder="1" applyAlignment="1">
      <alignment horizontal="center"/>
    </xf>
    <xf numFmtId="0" fontId="8" fillId="12" borderId="5" xfId="0" applyFont="1" applyFill="1" applyBorder="1" applyAlignment="1">
      <alignment horizontal="center"/>
    </xf>
    <xf numFmtId="0" fontId="8" fillId="12" borderId="7" xfId="0" applyFont="1" applyFill="1" applyBorder="1" applyAlignment="1">
      <alignment horizontal="center"/>
    </xf>
    <xf numFmtId="0" fontId="11" fillId="12" borderId="6" xfId="0" applyFont="1" applyFill="1" applyBorder="1" applyAlignment="1">
      <alignment horizontal="center"/>
    </xf>
    <xf numFmtId="0" fontId="11" fillId="12" borderId="7" xfId="0" applyFont="1" applyFill="1" applyBorder="1" applyAlignment="1">
      <alignment horizontal="center"/>
    </xf>
    <xf numFmtId="0" fontId="11" fillId="12" borderId="5" xfId="0" applyFont="1" applyFill="1" applyBorder="1" applyAlignment="1">
      <alignment horizontal="center"/>
    </xf>
    <xf numFmtId="0" fontId="11" fillId="12" borderId="19" xfId="0" applyFont="1" applyFill="1" applyBorder="1" applyAlignment="1">
      <alignment horizontal="center"/>
    </xf>
    <xf numFmtId="0" fontId="11" fillId="12" borderId="24" xfId="0" applyFont="1" applyFill="1" applyBorder="1" applyAlignment="1">
      <alignment horizontal="center"/>
    </xf>
    <xf numFmtId="0" fontId="11" fillId="12" borderId="25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60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8</xdr:col>
      <xdr:colOff>248647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7ED8D-CD90-4BCD-A289-6E007F39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8425" y="352425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1524001</xdr:colOff>
      <xdr:row>1</xdr:row>
      <xdr:rowOff>147637</xdr:rowOff>
    </xdr:from>
    <xdr:to>
      <xdr:col>20</xdr:col>
      <xdr:colOff>281320</xdr:colOff>
      <xdr:row>12</xdr:row>
      <xdr:rowOff>175945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2DEDC8-0C93-40E4-B9F1-07FF21B8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8151" y="328612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10</xdr:col>
      <xdr:colOff>876300</xdr:colOff>
      <xdr:row>0</xdr:row>
      <xdr:rowOff>0</xdr:rowOff>
    </xdr:from>
    <xdr:to>
      <xdr:col>13</xdr:col>
      <xdr:colOff>853154</xdr:colOff>
      <xdr:row>11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210FB0-8D1A-404F-A52C-A5E2A881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4850" y="0"/>
          <a:ext cx="2628900" cy="212407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152399</xdr:rowOff>
    </xdr:from>
    <xdr:to>
      <xdr:col>24</xdr:col>
      <xdr:colOff>381046</xdr:colOff>
      <xdr:row>11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9D2666-758F-4322-8138-E6B5A775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92663" y="514349"/>
          <a:ext cx="2069851" cy="1581150"/>
        </a:xfrm>
        <a:prstGeom prst="rect">
          <a:avLst/>
        </a:prstGeom>
      </xdr:spPr>
    </xdr:pic>
    <xdr:clientData/>
  </xdr:twoCellAnchor>
  <xdr:twoCellAnchor editAs="oneCell">
    <xdr:from>
      <xdr:col>27</xdr:col>
      <xdr:colOff>719138</xdr:colOff>
      <xdr:row>1</xdr:row>
      <xdr:rowOff>119063</xdr:rowOff>
    </xdr:from>
    <xdr:to>
      <xdr:col>34</xdr:col>
      <xdr:colOff>81960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3575D9-96FB-4A3B-808E-D19A2FDE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93288" y="300038"/>
          <a:ext cx="5281613" cy="2028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161925</xdr:rowOff>
    </xdr:from>
    <xdr:to>
      <xdr:col>27</xdr:col>
      <xdr:colOff>504826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CA88A17F-9562-4766-B35F-30DAD4800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0563" y="523875"/>
          <a:ext cx="2538412" cy="1535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381000</xdr:colOff>
      <xdr:row>6</xdr:row>
      <xdr:rowOff>23813</xdr:rowOff>
    </xdr:from>
    <xdr:to>
      <xdr:col>38</xdr:col>
      <xdr:colOff>196481</xdr:colOff>
      <xdr:row>15</xdr:row>
      <xdr:rowOff>14289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CCAD6929-88D0-40C0-80AF-A1442BEB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74900" y="1109663"/>
          <a:ext cx="1781175" cy="161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590551</xdr:colOff>
      <xdr:row>0</xdr:row>
      <xdr:rowOff>90487</xdr:rowOff>
    </xdr:from>
    <xdr:to>
      <xdr:col>38</xdr:col>
      <xdr:colOff>91707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2EF38A22-1812-4B9A-833C-F64C88212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84451" y="90487"/>
          <a:ext cx="146685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785074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EFD90307-2EAB-4FB7-B31A-B8D5C4F6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"/>
          <a:ext cx="2613874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redmo/Downloads/AMBC%202020%20Series%20Leage%20Table%20As%20of%20R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 Anstey XCO"/>
      <sheetName val="R2 Eagle XCO"/>
      <sheetName val="R3 Kinchina XCO"/>
      <sheetName val="R4 Willowie XCO"/>
      <sheetName val="R5 Willowie XCO"/>
      <sheetName val="Participants"/>
      <sheetName val="League Table Round 5"/>
      <sheetName val="Competition Information"/>
      <sheetName val="Points Table"/>
    </sheetNames>
    <sheetDataSet>
      <sheetData sheetId="0"/>
      <sheetData sheetId="1"/>
      <sheetData sheetId="2"/>
      <sheetData sheetId="3"/>
      <sheetData sheetId="4">
        <row r="3">
          <cell r="E3" t="str">
            <v>Amber Pate</v>
          </cell>
          <cell r="P3">
            <v>500</v>
          </cell>
        </row>
        <row r="4">
          <cell r="E4" t="str">
            <v>Tessa Manning</v>
          </cell>
          <cell r="P4">
            <v>450</v>
          </cell>
        </row>
        <row r="5">
          <cell r="E5" t="str">
            <v>Natalie Redmond</v>
          </cell>
          <cell r="P5">
            <v>420</v>
          </cell>
        </row>
        <row r="6">
          <cell r="E6" t="str">
            <v/>
          </cell>
          <cell r="P6" t="str">
            <v/>
          </cell>
        </row>
        <row r="7">
          <cell r="E7" t="str">
            <v>Kayla Mcsporran</v>
          </cell>
          <cell r="P7">
            <v>400</v>
          </cell>
        </row>
        <row r="8">
          <cell r="E8" t="str">
            <v>Philippa Norton</v>
          </cell>
          <cell r="P8">
            <v>360</v>
          </cell>
        </row>
        <row r="9">
          <cell r="E9" t="str">
            <v/>
          </cell>
          <cell r="P9" t="str">
            <v/>
          </cell>
        </row>
        <row r="10">
          <cell r="E10" t="str">
            <v>Susie Green</v>
          </cell>
          <cell r="P10">
            <v>350</v>
          </cell>
        </row>
        <row r="11">
          <cell r="E11" t="str">
            <v>Meg Castle</v>
          </cell>
          <cell r="P11">
            <v>315</v>
          </cell>
        </row>
        <row r="12">
          <cell r="E12" t="str">
            <v>Michelle Hall</v>
          </cell>
          <cell r="P12">
            <v>294</v>
          </cell>
        </row>
        <row r="13">
          <cell r="E13" t="str">
            <v/>
          </cell>
          <cell r="P13" t="str">
            <v/>
          </cell>
        </row>
        <row r="14">
          <cell r="E14" t="str">
            <v>Ryan Underwood</v>
          </cell>
          <cell r="P14">
            <v>500</v>
          </cell>
        </row>
        <row r="15">
          <cell r="E15" t="str">
            <v>Liam Underwood</v>
          </cell>
          <cell r="P15">
            <v>450</v>
          </cell>
        </row>
        <row r="16">
          <cell r="E16" t="str">
            <v>Dylan Hall</v>
          </cell>
          <cell r="P16">
            <v>420</v>
          </cell>
        </row>
        <row r="17">
          <cell r="E17" t="str">
            <v>Archie Winter</v>
          </cell>
          <cell r="P17">
            <v>400</v>
          </cell>
        </row>
        <row r="18">
          <cell r="E18" t="str">
            <v>Finn Trumbull</v>
          </cell>
          <cell r="P18">
            <v>390</v>
          </cell>
        </row>
        <row r="19">
          <cell r="E19" t="str">
            <v>Daniel Elliott</v>
          </cell>
          <cell r="P19">
            <v>380</v>
          </cell>
        </row>
        <row r="20">
          <cell r="E20" t="str">
            <v>Elijah Jucius</v>
          </cell>
          <cell r="P20">
            <v>370</v>
          </cell>
        </row>
        <row r="21">
          <cell r="E21" t="str">
            <v/>
          </cell>
          <cell r="P21" t="str">
            <v/>
          </cell>
        </row>
        <row r="22">
          <cell r="E22" t="str">
            <v/>
          </cell>
          <cell r="P22" t="str">
            <v/>
          </cell>
        </row>
        <row r="23">
          <cell r="E23" t="str">
            <v>Halle Steinert</v>
          </cell>
          <cell r="P23">
            <v>500</v>
          </cell>
        </row>
        <row r="24">
          <cell r="E24" t="str">
            <v/>
          </cell>
          <cell r="P24" t="str">
            <v/>
          </cell>
        </row>
        <row r="25">
          <cell r="E25" t="str">
            <v>Jarrod Scutchings</v>
          </cell>
          <cell r="P25">
            <v>500</v>
          </cell>
        </row>
        <row r="26">
          <cell r="E26" t="str">
            <v>Dillon Somerville</v>
          </cell>
          <cell r="P26">
            <v>450</v>
          </cell>
        </row>
        <row r="27">
          <cell r="E27" t="str">
            <v>Bow Habermann</v>
          </cell>
          <cell r="P27">
            <v>420</v>
          </cell>
        </row>
        <row r="28">
          <cell r="E28" t="str">
            <v>Felix Bull</v>
          </cell>
          <cell r="P28">
            <v>400</v>
          </cell>
        </row>
        <row r="29">
          <cell r="E29" t="str">
            <v>Juan Flower</v>
          </cell>
          <cell r="P29">
            <v>390</v>
          </cell>
        </row>
        <row r="30">
          <cell r="E30" t="str">
            <v>Calvin Steinert</v>
          </cell>
          <cell r="P30">
            <v>380</v>
          </cell>
        </row>
        <row r="31">
          <cell r="E31" t="str">
            <v/>
          </cell>
          <cell r="P31" t="str">
            <v/>
          </cell>
        </row>
        <row r="32">
          <cell r="E32" t="str">
            <v>Yibin Khuu</v>
          </cell>
          <cell r="P32">
            <v>370</v>
          </cell>
        </row>
        <row r="33">
          <cell r="E33" t="str">
            <v>Alexander Gibbins</v>
          </cell>
          <cell r="P33">
            <v>360</v>
          </cell>
        </row>
        <row r="34">
          <cell r="E34" t="str">
            <v>Jamison Smith</v>
          </cell>
          <cell r="P34">
            <v>350</v>
          </cell>
        </row>
        <row r="35">
          <cell r="E35" t="str">
            <v>Ethan Cooper</v>
          </cell>
          <cell r="P35">
            <v>340</v>
          </cell>
        </row>
        <row r="36">
          <cell r="E36" t="str">
            <v/>
          </cell>
          <cell r="P36" t="str">
            <v/>
          </cell>
        </row>
        <row r="37">
          <cell r="E37" t="str">
            <v>Hannah Elliott</v>
          </cell>
          <cell r="P37">
            <v>500</v>
          </cell>
        </row>
        <row r="38">
          <cell r="E38" t="str">
            <v/>
          </cell>
          <cell r="P38" t="str">
            <v/>
          </cell>
        </row>
        <row r="39">
          <cell r="E39" t="str">
            <v>Cade Somerville</v>
          </cell>
          <cell r="P39">
            <v>500</v>
          </cell>
        </row>
        <row r="40">
          <cell r="E40" t="str">
            <v>Sam Bush</v>
          </cell>
          <cell r="P40">
            <v>450</v>
          </cell>
        </row>
        <row r="41">
          <cell r="E41" t="str">
            <v>Connor Scroop</v>
          </cell>
          <cell r="P41">
            <v>420</v>
          </cell>
        </row>
        <row r="42">
          <cell r="E42" t="str">
            <v>Will Sheasby</v>
          </cell>
          <cell r="P42">
            <v>400</v>
          </cell>
        </row>
        <row r="43">
          <cell r="E43" t="str">
            <v>Reece Pullen</v>
          </cell>
          <cell r="P43">
            <v>390</v>
          </cell>
        </row>
        <row r="44">
          <cell r="E44" t="str">
            <v/>
          </cell>
          <cell r="P44" t="str">
            <v/>
          </cell>
        </row>
        <row r="45">
          <cell r="E45" t="str">
            <v/>
          </cell>
          <cell r="P45" t="str">
            <v/>
          </cell>
        </row>
        <row r="46">
          <cell r="E46" t="str">
            <v/>
          </cell>
          <cell r="P46" t="str">
            <v/>
          </cell>
        </row>
        <row r="47">
          <cell r="E47" t="str">
            <v>Jess Williams</v>
          </cell>
          <cell r="P47">
            <v>500</v>
          </cell>
        </row>
        <row r="48">
          <cell r="E48" t="str">
            <v>Ella Habermann</v>
          </cell>
          <cell r="P48">
            <v>450</v>
          </cell>
        </row>
        <row r="49">
          <cell r="E49" t="str">
            <v/>
          </cell>
          <cell r="P49" t="str">
            <v/>
          </cell>
        </row>
        <row r="50">
          <cell r="E50" t="str">
            <v>Cameron Ivory</v>
          </cell>
          <cell r="P50">
            <v>500</v>
          </cell>
        </row>
        <row r="51">
          <cell r="E51" t="str">
            <v>Griff Knight</v>
          </cell>
          <cell r="P51">
            <v>450</v>
          </cell>
        </row>
        <row r="52">
          <cell r="E52" t="str">
            <v>Curtis Dowdell</v>
          </cell>
          <cell r="P52">
            <v>420</v>
          </cell>
        </row>
        <row r="53">
          <cell r="E53" t="str">
            <v>Cameron Scott</v>
          </cell>
          <cell r="P53">
            <v>400</v>
          </cell>
        </row>
        <row r="54">
          <cell r="E54" t="str">
            <v>Michael Denton</v>
          </cell>
          <cell r="P54">
            <v>390</v>
          </cell>
        </row>
        <row r="55">
          <cell r="E55" t="str">
            <v>Brad Davies</v>
          </cell>
          <cell r="P55">
            <v>380</v>
          </cell>
        </row>
        <row r="56">
          <cell r="E56" t="str">
            <v>Leo Simmonds</v>
          </cell>
          <cell r="P56">
            <v>370</v>
          </cell>
        </row>
        <row r="57">
          <cell r="E57" t="str">
            <v>Carlos Guedez</v>
          </cell>
          <cell r="P57">
            <v>360</v>
          </cell>
        </row>
        <row r="58">
          <cell r="E58" t="str">
            <v>Evan James</v>
          </cell>
          <cell r="P58">
            <v>350</v>
          </cell>
        </row>
        <row r="59">
          <cell r="E59" t="str">
            <v>Dirk Gardner</v>
          </cell>
          <cell r="P59">
            <v>340</v>
          </cell>
        </row>
        <row r="60">
          <cell r="E60" t="str">
            <v/>
          </cell>
          <cell r="P60" t="str">
            <v/>
          </cell>
        </row>
        <row r="61">
          <cell r="E61" t="str">
            <v>Troy Flower</v>
          </cell>
          <cell r="P61">
            <v>400</v>
          </cell>
        </row>
        <row r="62">
          <cell r="E62" t="str">
            <v>Troy Brougham</v>
          </cell>
          <cell r="P62">
            <v>360</v>
          </cell>
        </row>
        <row r="63">
          <cell r="E63" t="str">
            <v>Nick Underwood</v>
          </cell>
          <cell r="P63">
            <v>336</v>
          </cell>
        </row>
        <row r="64">
          <cell r="E64" t="str">
            <v>Tim Klein</v>
          </cell>
          <cell r="P64">
            <v>320</v>
          </cell>
        </row>
        <row r="65">
          <cell r="E65" t="str">
            <v>Matthew Sanderson</v>
          </cell>
          <cell r="P65">
            <v>312</v>
          </cell>
        </row>
        <row r="66">
          <cell r="E66" t="str">
            <v>James Irving</v>
          </cell>
          <cell r="P66">
            <v>304</v>
          </cell>
        </row>
        <row r="67">
          <cell r="E67" t="str">
            <v>David Knight</v>
          </cell>
          <cell r="P67">
            <v>296</v>
          </cell>
        </row>
        <row r="68">
          <cell r="E68" t="str">
            <v/>
          </cell>
          <cell r="P68" t="str">
            <v/>
          </cell>
        </row>
        <row r="69">
          <cell r="E69" t="str">
            <v>Nicholas Jacobson</v>
          </cell>
          <cell r="P69">
            <v>350</v>
          </cell>
        </row>
        <row r="70">
          <cell r="E70" t="str">
            <v>Paul Berkett</v>
          </cell>
          <cell r="P70">
            <v>315</v>
          </cell>
        </row>
        <row r="71">
          <cell r="E71" t="str">
            <v>Jason Izzard</v>
          </cell>
          <cell r="P71">
            <v>294</v>
          </cell>
        </row>
        <row r="72">
          <cell r="E72" t="str">
            <v>Greg Adams</v>
          </cell>
          <cell r="P72">
            <v>280</v>
          </cell>
        </row>
        <row r="73">
          <cell r="E73" t="str">
            <v>Scott Denton</v>
          </cell>
          <cell r="P73">
            <v>273</v>
          </cell>
        </row>
        <row r="74">
          <cell r="E74" t="str">
            <v>Jordan Grimes</v>
          </cell>
          <cell r="P74">
            <v>266</v>
          </cell>
        </row>
        <row r="75">
          <cell r="E75" t="str">
            <v>Mark Manning</v>
          </cell>
          <cell r="P75">
            <v>259</v>
          </cell>
        </row>
        <row r="76">
          <cell r="E76" t="str">
            <v>Damien O’dea</v>
          </cell>
          <cell r="P76">
            <v>251.99999999999997</v>
          </cell>
        </row>
        <row r="77">
          <cell r="E77" t="str">
            <v/>
          </cell>
          <cell r="P77" t="str">
            <v/>
          </cell>
        </row>
        <row r="78">
          <cell r="E78" t="str">
            <v>Benjamin Jucius</v>
          </cell>
          <cell r="P78">
            <v>300</v>
          </cell>
        </row>
        <row r="79">
          <cell r="E79" t="str">
            <v>Craig Gibbins</v>
          </cell>
          <cell r="P79">
            <v>270</v>
          </cell>
        </row>
        <row r="80">
          <cell r="E80" t="str">
            <v>Grant Smith</v>
          </cell>
          <cell r="P80">
            <v>252</v>
          </cell>
        </row>
        <row r="81">
          <cell r="E81" t="str">
            <v>Taliessin Reaburn</v>
          </cell>
          <cell r="P81">
            <v>240</v>
          </cell>
        </row>
        <row r="82">
          <cell r="E82" t="str">
            <v>Daniel Galliver</v>
          </cell>
          <cell r="P82">
            <v>234</v>
          </cell>
        </row>
        <row r="83">
          <cell r="E83" t="str">
            <v/>
          </cell>
          <cell r="P83" t="str">
            <v/>
          </cell>
        </row>
        <row r="84">
          <cell r="E84" t="str">
            <v>Markus Chandler</v>
          </cell>
          <cell r="P84">
            <v>500</v>
          </cell>
        </row>
        <row r="85">
          <cell r="E85" t="str">
            <v>Luka Moase</v>
          </cell>
          <cell r="P85">
            <v>450</v>
          </cell>
        </row>
        <row r="86">
          <cell r="E86" t="str">
            <v>Dylan N Westlake</v>
          </cell>
          <cell r="P86">
            <v>420</v>
          </cell>
        </row>
      </sheetData>
      <sheetData sheetId="5"/>
      <sheetData sheetId="6"/>
      <sheetData sheetId="7"/>
      <sheetData sheetId="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8CC456-A15E-4D7E-A76A-8ADF4D738E19}" name="Men" displayName="Men" ref="A17:K166" totalsRowShown="0" headerRowDxfId="59" dataDxfId="57" headerRowBorderDxfId="58" tableBorderDxfId="56">
  <autoFilter ref="A17:K166" xr:uid="{FC6BF1A5-A625-48B9-996A-7CD301B43B71}"/>
  <sortState xmlns:xlrd2="http://schemas.microsoft.com/office/spreadsheetml/2017/richdata2" ref="A18:K166">
    <sortCondition descending="1" ref="K17:K166"/>
  </sortState>
  <tableColumns count="11">
    <tableColumn id="1" xr3:uid="{B8A59E73-6860-43E6-B3C8-CF8DBDEE5E65}" name="Rider" dataDxfId="55"/>
    <tableColumn id="2" xr3:uid="{B733B39C-FA6A-4DD7-BBB4-8AC528412E9D}" name="R1 XCM O'Hal" dataDxfId="54">
      <calculatedColumnFormula>_xlfn.IFNA(INDEX('R1 XCM OHal'!$V$2:$V$90,MATCH(Men[[#This Row],[Rider]],'R1 XCM OHal'!$F$2:$F$90,0)),"")</calculatedColumnFormula>
    </tableColumn>
    <tableColumn id="3" xr3:uid="{78D24A91-7D50-47F9-B62E-44DA1F011534}" name="R2 XCM Prospect" dataDxfId="53"/>
    <tableColumn id="4" xr3:uid="{EE72E3E4-5CCE-45FB-9C9E-20E6F560380A}" name="R3 XCM Craigburn" dataDxfId="52"/>
    <tableColumn id="5" xr3:uid="{1148678D-6AEB-4010-8019-FBEE67CDE6B8}" name="R4 XCO Eagle" dataDxfId="51"/>
    <tableColumn id="6" xr3:uid="{99E06709-298B-4E3D-9D08-0406F4FF5D19}" name="R5 XCO Kinchina" dataDxfId="50"/>
    <tableColumn id="10" xr3:uid="{D052E8DB-08F3-450E-ACC5-B72FD732668C}" name="R6 XCO Flinders" dataDxfId="49"/>
    <tableColumn id="8" xr3:uid="{D40F6A20-EFDA-49EE-B5FF-670DC139B7D4}" name="R7 XCO Melrose" dataDxfId="48"/>
    <tableColumn id="9" xr3:uid="{35C5B75C-2821-4CCF-9FFC-AB94C9FF996C}" name="R8 XCO Melrose" dataDxfId="47"/>
    <tableColumn id="11" xr3:uid="{129C822E-BE49-4BAF-BDD5-06DCB5333645}" name="Number of Rounds" dataDxfId="46">
      <calculatedColumnFormula>8-COUNTBLANK(Men[[#This Row],[R1 XCM O''Hal]:[R8 XCO Melrose]])</calculatedColumnFormula>
    </tableColumn>
    <tableColumn id="7" xr3:uid="{21B7265E-87DC-4542-911F-7ADFA4A0767B}" name="Best 6_x000a_Total" dataDxfId="45">
      <calculatedColumnFormula array="1">IF(Men[[#This Row],[Number of Rounds]]&lt;=6,SUM(IF(ISNA(B18:I18),0,B18:I18)),SUM(LARGE(B18:I18,{1,2,3,4,5,6})))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FF03A23-1B1A-4D82-A2AA-2E9587E38F97}" name="Women" displayName="Women" ref="N17:X49" totalsRowShown="0" headerRowDxfId="44" dataDxfId="42" headerRowBorderDxfId="43" tableBorderDxfId="41">
  <autoFilter ref="N17:X49" xr:uid="{FE427AD8-F58D-47BE-B1A6-A0F226288E69}"/>
  <sortState xmlns:xlrd2="http://schemas.microsoft.com/office/spreadsheetml/2017/richdata2" ref="N18:X49">
    <sortCondition descending="1" ref="X17:X49"/>
  </sortState>
  <tableColumns count="11">
    <tableColumn id="1" xr3:uid="{B057E2C8-9A05-4986-9EA3-49C07EB53CF5}" name="Rider" dataDxfId="40"/>
    <tableColumn id="2" xr3:uid="{A2F774AC-C5FB-4048-9E6A-1EF6E8FB9853}" name="R1 XCM O'Hal" dataDxfId="39">
      <calculatedColumnFormula>_xlfn.IFNA(INDEX('R1 XCM OHal'!$V$2:$V$90,MATCH(Women[[#This Row],[Rider]],'R1 XCM OHal'!$F$2:$F$90,0)),"")</calculatedColumnFormula>
    </tableColumn>
    <tableColumn id="3" xr3:uid="{8891ACB2-C1D3-4220-B70C-A7B4004D0EED}" name="R2 XCM Prospect" dataDxfId="38"/>
    <tableColumn id="4" xr3:uid="{072560A1-D536-4151-BD77-FA439C680799}" name="R3 XCM Craigburn" dataDxfId="37"/>
    <tableColumn id="5" xr3:uid="{F0C4F201-AFEE-4269-9DEF-7580219256CD}" name="R4 XCO Eagle" dataDxfId="36"/>
    <tableColumn id="6" xr3:uid="{3E85D9CA-C02F-4386-8DF0-776E3290CF8F}" name="R5 XCO Kinchina" dataDxfId="35">
      <calculatedColumnFormula>_xlfn.IFNA(INDEX('[1]R5 Willowie XCO'!$P$3:$P$86,MATCH(Women[[#This Row],[Rider]],'[1]R5 Willowie XCO'!$E$3:$E$86,0)),"")</calculatedColumnFormula>
    </tableColumn>
    <tableColumn id="8" xr3:uid="{BB1F5C2F-D879-4500-A8CF-A158ED51173E}" name="R6 XCO Flinders" dataDxfId="34"/>
    <tableColumn id="9" xr3:uid="{55D8851B-342A-4502-AA84-8112DA2C88A0}" name="R7 XCO Melrose" dataDxfId="33"/>
    <tableColumn id="10" xr3:uid="{34852A2E-1F94-4472-A1EC-9FA8C7D8D904}" name="R8 XCO Melrose" dataDxfId="32"/>
    <tableColumn id="7" xr3:uid="{2CA1E6E9-9552-4CBB-81E2-C82723E5E230}" name="Number of Rounds" dataDxfId="31">
      <calculatedColumnFormula>8-COUNTBLANK(Women[[#This Row],[R1 XCM O''Hal]:[R8 XCO Melrose]])</calculatedColumnFormula>
    </tableColumn>
    <tableColumn id="11" xr3:uid="{67C967CF-3F33-481A-B403-78E955900180}" name="Best 6_x000a_Total" dataDxfId="30">
      <calculatedColumnFormula array="1">IF(Women[[#This Row],[Number of Rounds]]&lt;=6,SUM(IF(ISNA(O18:V18),0,O18:V18)),SUM(LARGE(O18:V18,{1,2,3,4,5,6})))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A60D7FB-04CD-42AF-934A-009060FD260A}" name="Junior" displayName="Junior" ref="AA17:AK85" totalsRowShown="0" headerRowDxfId="29" dataDxfId="27" headerRowBorderDxfId="28" tableBorderDxfId="26">
  <autoFilter ref="AA17:AK85" xr:uid="{608CC2C1-45D4-4D5B-8FE4-6B68C4C4C748}"/>
  <sortState xmlns:xlrd2="http://schemas.microsoft.com/office/spreadsheetml/2017/richdata2" ref="AA18:AK81">
    <sortCondition descending="1" ref="AK17:AK81"/>
  </sortState>
  <tableColumns count="11">
    <tableColumn id="1" xr3:uid="{AA34D76F-09F6-4B96-8EC9-8934CD666C08}" name="Rider" dataDxfId="25"/>
    <tableColumn id="2" xr3:uid="{5804385F-B196-4507-AC1A-6F8FB5F4CF4E}" name="R1 XCM O'Hal" dataDxfId="24">
      <calculatedColumnFormula>_xlfn.IFNA(INDEX('R1 XCM OHal'!$V$2:$V$90,MATCH(Junior[[#This Row],[Rider]],'R1 XCM OHal'!$F$2:$F$90,0)),"")</calculatedColumnFormula>
    </tableColumn>
    <tableColumn id="3" xr3:uid="{67BA6FF6-B03B-4ACF-A5DE-27F8DDE44C21}" name="R2 XCM Prospect" dataDxfId="23"/>
    <tableColumn id="4" xr3:uid="{2C33B407-E419-41F3-A73A-9E4D1F8D893D}" name="R3 XCM Craigburn" dataDxfId="22"/>
    <tableColumn id="5" xr3:uid="{73E346F3-AB17-4540-9F6C-6410D7E41A19}" name="R4 XCO Eagle" dataDxfId="21"/>
    <tableColumn id="6" xr3:uid="{F80C2E3D-55AC-4A28-851C-D033E22A576F}" name="R5 XCO Kinchina" dataDxfId="20"/>
    <tableColumn id="8" xr3:uid="{CCD6E3AE-2186-4B73-86A0-F8EE8075AD85}" name="R6 XCO Flinders" dataDxfId="19"/>
    <tableColumn id="9" xr3:uid="{5411E390-E77E-48EF-8C72-DDD674475CCB}" name="R7 XCO Melrose" dataDxfId="18"/>
    <tableColumn id="10" xr3:uid="{93FBEE4A-A729-4188-AD84-48A7CB9B66E7}" name="R8 XCO Melrose" dataDxfId="17"/>
    <tableColumn id="11" xr3:uid="{47406415-7ECC-4A34-8F78-7324B21F4B6D}" name="Number of Rounds" dataDxfId="16">
      <calculatedColumnFormula>8-COUNTBLANK(Junior[[#This Row],[R1 XCM O''Hal]:[R8 XCO Melrose]])</calculatedColumnFormula>
    </tableColumn>
    <tableColumn id="7" xr3:uid="{8AD00308-85C0-4842-A37E-AE496034A787}" name="Best 6_x000a_Total" dataDxfId="15">
      <calculatedColumnFormula array="1">IF(Junior[[#This Row],[Number of Rounds]]&lt;=6,SUM(IF(ISNA(AB18:AI18),0,AB18:AI18)),SUM(LARGE(AB18:AI18,{1,2,3,4,5,6})))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5ED02AD-6F15-4E33-A787-A96E326CC6B7}" name="Women5" displayName="Women5" ref="N53:X85" totalsRowShown="0" headerRowDxfId="14" dataDxfId="12" headerRowBorderDxfId="13" tableBorderDxfId="11">
  <autoFilter ref="N53:X85" xr:uid="{624A4F41-FB2B-49C0-BE7E-55C3AC144A81}"/>
  <sortState xmlns:xlrd2="http://schemas.microsoft.com/office/spreadsheetml/2017/richdata2" ref="N54:W85">
    <sortCondition descending="1" ref="W18:W50"/>
  </sortState>
  <tableColumns count="11">
    <tableColumn id="1" xr3:uid="{F52C289F-9299-4CA8-B568-18BF8A606067}" name="Rider" dataDxfId="10"/>
    <tableColumn id="2" xr3:uid="{CFCA733C-138A-47C4-A2D5-285E620EBC90}" name="R1 XCM O'Hal" dataDxfId="9">
      <calculatedColumnFormula>_xlfn.IFNA(INDEX('R1 XCM OHal'!$V$2:$V$90,MATCH(Women5[[#This Row],[Rider]],'R1 XCM OHal'!$F$2:$F$90,0)),"")</calculatedColumnFormula>
    </tableColumn>
    <tableColumn id="3" xr3:uid="{4B8C64F1-7B92-41FA-B07E-BB8EFF9A9D3F}" name="R2 XCM Prospect" dataDxfId="8"/>
    <tableColumn id="4" xr3:uid="{B8F24619-A11C-43C3-951E-0EA79D8B05E6}" name="R3 XCM Craigburn" dataDxfId="7"/>
    <tableColumn id="5" xr3:uid="{DD288274-7D8E-4539-BD77-E9FA9C32A1BF}" name="R4 XCO Eagle" dataDxfId="6"/>
    <tableColumn id="6" xr3:uid="{13F64869-E546-4CCB-944B-35C6F51D587D}" name="R5 XCO Kinchina" dataDxfId="5"/>
    <tableColumn id="8" xr3:uid="{42C26013-7DE8-4A62-B6B7-384DEEEDE56B}" name="R6 XCO Flinders" dataDxfId="4"/>
    <tableColumn id="9" xr3:uid="{B7213BDA-DA9E-45DB-95B6-85A92F8C781A}" name="R7 XCO Melrose" dataDxfId="3"/>
    <tableColumn id="10" xr3:uid="{CD1B5BD7-0404-4E75-857A-90E4844FBA77}" name="R8 XCO Melrose" dataDxfId="2"/>
    <tableColumn id="7" xr3:uid="{4320E4AA-AB11-46E6-82E8-5B1E10BF2AF0}" name="Number of Rounds" dataDxfId="1">
      <calculatedColumnFormula>8-COUNTBLANK(Women5[[#This Row],[R1 XCM O''Hal]:[R8 XCO Melrose]])</calculatedColumnFormula>
    </tableColumn>
    <tableColumn id="11" xr3:uid="{906A6610-9E45-49C3-A577-802AE8BD5CD9}" name="Best 6_x000a_Total" dataDxfId="0">
      <calculatedColumnFormula array="1">IF(Women5[[#This Row],[Number of Rounds]]&lt;=6,SUM(IF(ISNA(O54:V54),0,O54:V54)),SUM(LARGE(O54:V54,{1,2,3,4,5,6})))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2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Relationship Id="rId9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F44"/>
  <sheetViews>
    <sheetView workbookViewId="0">
      <selection activeCell="A15" sqref="A15"/>
    </sheetView>
  </sheetViews>
  <sheetFormatPr baseColWidth="10" defaultColWidth="8.83203125" defaultRowHeight="15" x14ac:dyDescent="0.2"/>
  <cols>
    <col min="3" max="5" width="21" customWidth="1"/>
    <col min="6" max="6" width="21.33203125" customWidth="1"/>
  </cols>
  <sheetData>
    <row r="1" spans="1:4" x14ac:dyDescent="0.2">
      <c r="A1" s="58" t="s">
        <v>25</v>
      </c>
      <c r="B1" s="58" t="s">
        <v>26</v>
      </c>
      <c r="C1" s="58" t="s">
        <v>27</v>
      </c>
      <c r="D1" s="58" t="s">
        <v>28</v>
      </c>
    </row>
    <row r="2" spans="1:4" x14ac:dyDescent="0.2">
      <c r="A2" t="s">
        <v>0</v>
      </c>
      <c r="B2" t="s">
        <v>7</v>
      </c>
      <c r="C2" t="s">
        <v>9</v>
      </c>
      <c r="D2" t="s">
        <v>10</v>
      </c>
    </row>
    <row r="3" spans="1:4" x14ac:dyDescent="0.2">
      <c r="A3" t="s">
        <v>1</v>
      </c>
      <c r="B3" t="s">
        <v>7</v>
      </c>
      <c r="C3" t="s">
        <v>11</v>
      </c>
      <c r="D3" t="s">
        <v>12</v>
      </c>
    </row>
    <row r="4" spans="1:4" x14ac:dyDescent="0.2">
      <c r="A4" t="s">
        <v>2</v>
      </c>
      <c r="B4" t="s">
        <v>7</v>
      </c>
      <c r="C4" t="s">
        <v>13</v>
      </c>
      <c r="D4" t="s">
        <v>14</v>
      </c>
    </row>
    <row r="5" spans="1:4" x14ac:dyDescent="0.2">
      <c r="A5" t="s">
        <v>3</v>
      </c>
      <c r="B5" t="s">
        <v>8</v>
      </c>
      <c r="C5" t="s">
        <v>15</v>
      </c>
      <c r="D5" t="s">
        <v>16</v>
      </c>
    </row>
    <row r="6" spans="1:4" x14ac:dyDescent="0.2">
      <c r="A6" t="s">
        <v>4</v>
      </c>
      <c r="B6" t="s">
        <v>8</v>
      </c>
      <c r="C6" t="s">
        <v>17</v>
      </c>
      <c r="D6" t="s">
        <v>18</v>
      </c>
    </row>
    <row r="7" spans="1:4" x14ac:dyDescent="0.2">
      <c r="A7" t="s">
        <v>5</v>
      </c>
      <c r="B7" t="s">
        <v>8</v>
      </c>
      <c r="C7" t="s">
        <v>19</v>
      </c>
      <c r="D7" t="s">
        <v>20</v>
      </c>
    </row>
    <row r="8" spans="1:4" x14ac:dyDescent="0.2">
      <c r="A8" t="s">
        <v>6</v>
      </c>
      <c r="B8" t="s">
        <v>8</v>
      </c>
      <c r="C8" t="s">
        <v>21</v>
      </c>
      <c r="D8" t="s">
        <v>22</v>
      </c>
    </row>
    <row r="9" spans="1:4" x14ac:dyDescent="0.2">
      <c r="A9" t="s">
        <v>24</v>
      </c>
      <c r="B9" t="s">
        <v>8</v>
      </c>
      <c r="C9" t="s">
        <v>23</v>
      </c>
      <c r="D9" t="s">
        <v>22</v>
      </c>
    </row>
    <row r="11" spans="1:4" x14ac:dyDescent="0.2">
      <c r="A11" s="58" t="s">
        <v>29</v>
      </c>
      <c r="B11" s="59"/>
      <c r="C11" s="59"/>
      <c r="D11" s="59"/>
    </row>
    <row r="12" spans="1:4" x14ac:dyDescent="0.2">
      <c r="A12" t="s">
        <v>31</v>
      </c>
    </row>
    <row r="13" spans="1:4" x14ac:dyDescent="0.2">
      <c r="A13" t="s">
        <v>30</v>
      </c>
    </row>
    <row r="14" spans="1:4" x14ac:dyDescent="0.2">
      <c r="A14" t="s">
        <v>917</v>
      </c>
    </row>
    <row r="27" spans="3:6" x14ac:dyDescent="0.2">
      <c r="C27" s="3"/>
      <c r="D27" s="3"/>
      <c r="E27" s="3"/>
      <c r="F27" s="3"/>
    </row>
    <row r="28" spans="3:6" x14ac:dyDescent="0.2">
      <c r="C28" s="4"/>
      <c r="D28" s="4"/>
      <c r="E28" s="4"/>
      <c r="F28" s="4"/>
    </row>
    <row r="29" spans="3:6" x14ac:dyDescent="0.2">
      <c r="C29" s="4"/>
      <c r="D29" s="4"/>
      <c r="E29" s="4"/>
      <c r="F29" s="4"/>
    </row>
    <row r="30" spans="3:6" x14ac:dyDescent="0.2">
      <c r="C30" s="4"/>
      <c r="D30" s="4"/>
      <c r="E30" s="4"/>
      <c r="F30" s="4"/>
    </row>
    <row r="31" spans="3:6" x14ac:dyDescent="0.2">
      <c r="C31" s="4"/>
      <c r="D31" s="4"/>
      <c r="E31" s="4"/>
      <c r="F31" s="4"/>
    </row>
    <row r="32" spans="3:6" x14ac:dyDescent="0.2">
      <c r="C32" s="4"/>
      <c r="D32" s="4"/>
      <c r="E32" s="4"/>
      <c r="F32" s="4"/>
    </row>
    <row r="33" spans="1:6" x14ac:dyDescent="0.2">
      <c r="C33" s="4"/>
      <c r="D33" s="4"/>
      <c r="E33" s="4"/>
      <c r="F33" s="4"/>
    </row>
    <row r="34" spans="1:6" x14ac:dyDescent="0.2">
      <c r="C34" s="4"/>
      <c r="D34" s="4"/>
      <c r="E34" s="4"/>
      <c r="F34" s="4"/>
    </row>
    <row r="35" spans="1:6" x14ac:dyDescent="0.2">
      <c r="C35" s="4"/>
      <c r="D35" s="4"/>
      <c r="E35" s="4"/>
      <c r="F35" s="4"/>
    </row>
    <row r="37" spans="1:6" x14ac:dyDescent="0.2">
      <c r="A37" s="1"/>
      <c r="D37" s="1"/>
      <c r="E37" s="1"/>
    </row>
    <row r="38" spans="1:6" x14ac:dyDescent="0.2">
      <c r="A38" s="1"/>
      <c r="D38" s="1"/>
      <c r="E38" s="1"/>
    </row>
    <row r="39" spans="1:6" x14ac:dyDescent="0.2">
      <c r="A39" s="1"/>
      <c r="D39" s="1"/>
      <c r="E39" s="1"/>
    </row>
    <row r="40" spans="1:6" x14ac:dyDescent="0.2">
      <c r="A40" s="1"/>
      <c r="D40" s="1"/>
      <c r="E40" s="1"/>
    </row>
    <row r="41" spans="1:6" x14ac:dyDescent="0.2">
      <c r="A41" s="1"/>
      <c r="D41" s="1"/>
      <c r="E41" s="1"/>
    </row>
    <row r="42" spans="1:6" x14ac:dyDescent="0.2">
      <c r="A42" s="1"/>
      <c r="D42" s="1"/>
      <c r="E42" s="1"/>
    </row>
    <row r="43" spans="1:6" x14ac:dyDescent="0.2">
      <c r="A43" s="1"/>
      <c r="D43" s="1"/>
      <c r="E43" s="1"/>
    </row>
    <row r="44" spans="1:6" x14ac:dyDescent="0.2">
      <c r="A44" s="1"/>
      <c r="D44" s="1"/>
      <c r="E44" s="1"/>
    </row>
  </sheetData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2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B9507-48D6-498D-ADF2-98DE059028AA}">
  <dimension ref="A1"/>
  <sheetViews>
    <sheetView workbookViewId="0">
      <selection activeCell="G32" sqref="G32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63442-A529-410F-A9F2-A15DF802E553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F6642-270D-4C0F-9B8B-1244CCA5F822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N43"/>
  <sheetViews>
    <sheetView workbookViewId="0">
      <selection activeCell="C3" sqref="C3"/>
    </sheetView>
  </sheetViews>
  <sheetFormatPr baseColWidth="10" defaultColWidth="8.83203125" defaultRowHeight="15" x14ac:dyDescent="0.2"/>
  <cols>
    <col min="5" max="5" width="9" style="1"/>
    <col min="8" max="8" width="9" style="1"/>
    <col min="11" max="11" width="9" style="1"/>
    <col min="14" max="14" width="9" style="1"/>
  </cols>
  <sheetData>
    <row r="1" spans="1:14" x14ac:dyDescent="0.2">
      <c r="A1" s="1" t="s">
        <v>32</v>
      </c>
      <c r="B1" s="1"/>
      <c r="C1" s="1"/>
      <c r="D1" s="1"/>
      <c r="F1" s="1"/>
      <c r="G1" s="1"/>
      <c r="I1" s="1"/>
      <c r="J1" s="1"/>
      <c r="L1" s="1"/>
      <c r="M1" s="1"/>
    </row>
    <row r="2" spans="1:14" ht="34" x14ac:dyDescent="0.4">
      <c r="A2" s="1"/>
      <c r="B2" s="1"/>
      <c r="C2" s="70" t="s">
        <v>33</v>
      </c>
      <c r="D2" s="71"/>
      <c r="E2" s="71"/>
      <c r="F2" s="71"/>
      <c r="G2" s="71"/>
      <c r="H2" s="71"/>
      <c r="I2" s="71"/>
      <c r="J2" s="71"/>
      <c r="K2" s="71"/>
      <c r="L2" s="71"/>
      <c r="M2" s="71"/>
      <c r="N2" s="2"/>
    </row>
    <row r="3" spans="1:14" ht="48" x14ac:dyDescent="0.2">
      <c r="A3" s="5" t="s">
        <v>34</v>
      </c>
      <c r="B3" s="5" t="s">
        <v>35</v>
      </c>
      <c r="C3" s="6" t="s">
        <v>922</v>
      </c>
      <c r="D3" s="6" t="s">
        <v>42</v>
      </c>
      <c r="E3" s="6" t="s">
        <v>43</v>
      </c>
      <c r="F3" s="7" t="s">
        <v>36</v>
      </c>
      <c r="G3" s="8" t="s">
        <v>37</v>
      </c>
      <c r="H3" s="8" t="s">
        <v>44</v>
      </c>
      <c r="I3" s="9" t="s">
        <v>38</v>
      </c>
      <c r="J3" s="10" t="s">
        <v>39</v>
      </c>
      <c r="K3" s="10" t="s">
        <v>45</v>
      </c>
      <c r="L3" s="11" t="s">
        <v>40</v>
      </c>
      <c r="M3" s="12" t="s">
        <v>41</v>
      </c>
      <c r="N3" s="12" t="s">
        <v>46</v>
      </c>
    </row>
    <row r="4" spans="1:14" x14ac:dyDescent="0.2">
      <c r="A4" s="5">
        <v>1</v>
      </c>
      <c r="B4" s="5">
        <v>500</v>
      </c>
      <c r="C4" s="13">
        <v>1</v>
      </c>
      <c r="D4" s="14">
        <v>500</v>
      </c>
      <c r="E4" s="14">
        <f>D4*1.2</f>
        <v>600</v>
      </c>
      <c r="F4" s="15">
        <v>0.8</v>
      </c>
      <c r="G4" s="15">
        <v>400</v>
      </c>
      <c r="H4" s="15">
        <f>G4*1.2</f>
        <v>480</v>
      </c>
      <c r="I4" s="16">
        <v>0.7</v>
      </c>
      <c r="J4" s="16">
        <v>350</v>
      </c>
      <c r="K4" s="16">
        <f>J4*1.2</f>
        <v>420</v>
      </c>
      <c r="L4" s="17">
        <v>0.6</v>
      </c>
      <c r="M4" s="17">
        <v>300</v>
      </c>
      <c r="N4" s="17">
        <f>M4*1.2</f>
        <v>360</v>
      </c>
    </row>
    <row r="5" spans="1:14" x14ac:dyDescent="0.2">
      <c r="A5" s="5">
        <v>2</v>
      </c>
      <c r="B5" s="5">
        <v>450</v>
      </c>
      <c r="C5" s="13">
        <v>1</v>
      </c>
      <c r="D5" s="14">
        <v>450</v>
      </c>
      <c r="E5" s="14">
        <f t="shared" ref="E5:E43" si="0">D5*1.2</f>
        <v>540</v>
      </c>
      <c r="F5" s="15">
        <v>0.8</v>
      </c>
      <c r="G5" s="15">
        <v>360</v>
      </c>
      <c r="H5" s="15">
        <f t="shared" ref="H5:H43" si="1">G5*1.2</f>
        <v>432</v>
      </c>
      <c r="I5" s="16">
        <v>0.7</v>
      </c>
      <c r="J5" s="16">
        <v>315</v>
      </c>
      <c r="K5" s="16">
        <f t="shared" ref="K5:K43" si="2">J5*1.2</f>
        <v>378</v>
      </c>
      <c r="L5" s="17">
        <v>0.6</v>
      </c>
      <c r="M5" s="17">
        <v>270</v>
      </c>
      <c r="N5" s="17">
        <f t="shared" ref="N5:N43" si="3">M5*1.2</f>
        <v>324</v>
      </c>
    </row>
    <row r="6" spans="1:14" x14ac:dyDescent="0.2">
      <c r="A6" s="5">
        <v>3</v>
      </c>
      <c r="B6" s="5">
        <v>420</v>
      </c>
      <c r="C6" s="13">
        <v>1</v>
      </c>
      <c r="D6" s="14">
        <v>420</v>
      </c>
      <c r="E6" s="14">
        <f t="shared" si="0"/>
        <v>504</v>
      </c>
      <c r="F6" s="15">
        <v>0.8</v>
      </c>
      <c r="G6" s="15">
        <v>336</v>
      </c>
      <c r="H6" s="15">
        <f t="shared" si="1"/>
        <v>403.2</v>
      </c>
      <c r="I6" s="16">
        <v>0.7</v>
      </c>
      <c r="J6" s="16">
        <v>294</v>
      </c>
      <c r="K6" s="16">
        <f t="shared" si="2"/>
        <v>352.8</v>
      </c>
      <c r="L6" s="17">
        <v>0.6</v>
      </c>
      <c r="M6" s="17">
        <v>252</v>
      </c>
      <c r="N6" s="17">
        <f t="shared" si="3"/>
        <v>302.39999999999998</v>
      </c>
    </row>
    <row r="7" spans="1:14" x14ac:dyDescent="0.2">
      <c r="A7" s="5">
        <v>4</v>
      </c>
      <c r="B7" s="5">
        <v>400</v>
      </c>
      <c r="C7" s="13">
        <v>1</v>
      </c>
      <c r="D7" s="14">
        <v>400</v>
      </c>
      <c r="E7" s="14">
        <f t="shared" si="0"/>
        <v>480</v>
      </c>
      <c r="F7" s="15">
        <v>0.8</v>
      </c>
      <c r="G7" s="15">
        <v>320</v>
      </c>
      <c r="H7" s="15">
        <f t="shared" si="1"/>
        <v>384</v>
      </c>
      <c r="I7" s="16">
        <v>0.7</v>
      </c>
      <c r="J7" s="16">
        <v>280</v>
      </c>
      <c r="K7" s="16">
        <f t="shared" si="2"/>
        <v>336</v>
      </c>
      <c r="L7" s="17">
        <v>0.6</v>
      </c>
      <c r="M7" s="17">
        <v>240</v>
      </c>
      <c r="N7" s="17">
        <f t="shared" si="3"/>
        <v>288</v>
      </c>
    </row>
    <row r="8" spans="1:14" x14ac:dyDescent="0.2">
      <c r="A8" s="5">
        <v>5</v>
      </c>
      <c r="B8" s="5">
        <v>390</v>
      </c>
      <c r="C8" s="13">
        <v>1</v>
      </c>
      <c r="D8" s="14">
        <v>390</v>
      </c>
      <c r="E8" s="14">
        <f t="shared" si="0"/>
        <v>468</v>
      </c>
      <c r="F8" s="15">
        <v>0.8</v>
      </c>
      <c r="G8" s="15">
        <v>312</v>
      </c>
      <c r="H8" s="15">
        <f t="shared" si="1"/>
        <v>374.4</v>
      </c>
      <c r="I8" s="16">
        <v>0.7</v>
      </c>
      <c r="J8" s="16">
        <v>273</v>
      </c>
      <c r="K8" s="16">
        <f t="shared" si="2"/>
        <v>327.59999999999997</v>
      </c>
      <c r="L8" s="17">
        <v>0.6</v>
      </c>
      <c r="M8" s="17">
        <v>234</v>
      </c>
      <c r="N8" s="17">
        <f t="shared" si="3"/>
        <v>280.8</v>
      </c>
    </row>
    <row r="9" spans="1:14" x14ac:dyDescent="0.2">
      <c r="A9" s="5">
        <v>6</v>
      </c>
      <c r="B9" s="5">
        <v>380</v>
      </c>
      <c r="C9" s="13">
        <v>1</v>
      </c>
      <c r="D9" s="14">
        <v>380</v>
      </c>
      <c r="E9" s="14">
        <f t="shared" si="0"/>
        <v>456</v>
      </c>
      <c r="F9" s="15">
        <v>0.8</v>
      </c>
      <c r="G9" s="15">
        <v>304</v>
      </c>
      <c r="H9" s="15">
        <f t="shared" si="1"/>
        <v>364.8</v>
      </c>
      <c r="I9" s="16">
        <v>0.7</v>
      </c>
      <c r="J9" s="16">
        <v>266</v>
      </c>
      <c r="K9" s="16">
        <f t="shared" si="2"/>
        <v>319.2</v>
      </c>
      <c r="L9" s="17">
        <v>0.6</v>
      </c>
      <c r="M9" s="17">
        <v>228</v>
      </c>
      <c r="N9" s="17">
        <f t="shared" si="3"/>
        <v>273.59999999999997</v>
      </c>
    </row>
    <row r="10" spans="1:14" x14ac:dyDescent="0.2">
      <c r="A10" s="5">
        <v>7</v>
      </c>
      <c r="B10" s="5">
        <v>370</v>
      </c>
      <c r="C10" s="13">
        <v>1</v>
      </c>
      <c r="D10" s="14">
        <v>370</v>
      </c>
      <c r="E10" s="14">
        <f t="shared" si="0"/>
        <v>444</v>
      </c>
      <c r="F10" s="15">
        <v>0.8</v>
      </c>
      <c r="G10" s="15">
        <v>296</v>
      </c>
      <c r="H10" s="15">
        <f t="shared" si="1"/>
        <v>355.2</v>
      </c>
      <c r="I10" s="16">
        <v>0.7</v>
      </c>
      <c r="J10" s="16">
        <v>259</v>
      </c>
      <c r="K10" s="16">
        <f t="shared" si="2"/>
        <v>310.8</v>
      </c>
      <c r="L10" s="17">
        <v>0.6</v>
      </c>
      <c r="M10" s="17">
        <v>222</v>
      </c>
      <c r="N10" s="17">
        <f t="shared" si="3"/>
        <v>266.39999999999998</v>
      </c>
    </row>
    <row r="11" spans="1:14" x14ac:dyDescent="0.2">
      <c r="A11" s="5">
        <v>8</v>
      </c>
      <c r="B11" s="5">
        <v>360</v>
      </c>
      <c r="C11" s="13">
        <v>1</v>
      </c>
      <c r="D11" s="14">
        <v>360</v>
      </c>
      <c r="E11" s="14">
        <f t="shared" si="0"/>
        <v>432</v>
      </c>
      <c r="F11" s="15">
        <v>0.8</v>
      </c>
      <c r="G11" s="15">
        <v>288</v>
      </c>
      <c r="H11" s="15">
        <f t="shared" si="1"/>
        <v>345.59999999999997</v>
      </c>
      <c r="I11" s="16">
        <v>0.7</v>
      </c>
      <c r="J11" s="16">
        <v>251.99999999999997</v>
      </c>
      <c r="K11" s="16">
        <f t="shared" si="2"/>
        <v>302.39999999999998</v>
      </c>
      <c r="L11" s="17">
        <v>0.6</v>
      </c>
      <c r="M11" s="17">
        <v>216</v>
      </c>
      <c r="N11" s="17">
        <f t="shared" si="3"/>
        <v>259.2</v>
      </c>
    </row>
    <row r="12" spans="1:14" x14ac:dyDescent="0.2">
      <c r="A12" s="5">
        <v>9</v>
      </c>
      <c r="B12" s="5">
        <v>350</v>
      </c>
      <c r="C12" s="13">
        <v>1</v>
      </c>
      <c r="D12" s="14">
        <v>350</v>
      </c>
      <c r="E12" s="14">
        <f t="shared" si="0"/>
        <v>420</v>
      </c>
      <c r="F12" s="15">
        <v>0.8</v>
      </c>
      <c r="G12" s="15">
        <v>280</v>
      </c>
      <c r="H12" s="15">
        <f t="shared" si="1"/>
        <v>336</v>
      </c>
      <c r="I12" s="16">
        <v>0.7</v>
      </c>
      <c r="J12" s="16">
        <v>244.99999999999997</v>
      </c>
      <c r="K12" s="16">
        <f t="shared" si="2"/>
        <v>293.99999999999994</v>
      </c>
      <c r="L12" s="17">
        <v>0.6</v>
      </c>
      <c r="M12" s="17">
        <v>210</v>
      </c>
      <c r="N12" s="17">
        <f t="shared" si="3"/>
        <v>252</v>
      </c>
    </row>
    <row r="13" spans="1:14" x14ac:dyDescent="0.2">
      <c r="A13" s="5">
        <v>10</v>
      </c>
      <c r="B13" s="5">
        <v>340</v>
      </c>
      <c r="C13" s="13">
        <v>1</v>
      </c>
      <c r="D13" s="14">
        <v>340</v>
      </c>
      <c r="E13" s="14">
        <f t="shared" si="0"/>
        <v>408</v>
      </c>
      <c r="F13" s="15">
        <v>0.8</v>
      </c>
      <c r="G13" s="15">
        <v>272</v>
      </c>
      <c r="H13" s="15">
        <f t="shared" si="1"/>
        <v>326.39999999999998</v>
      </c>
      <c r="I13" s="16">
        <v>0.7</v>
      </c>
      <c r="J13" s="16">
        <v>237.99999999999997</v>
      </c>
      <c r="K13" s="16">
        <f t="shared" si="2"/>
        <v>285.59999999999997</v>
      </c>
      <c r="L13" s="17">
        <v>0.6</v>
      </c>
      <c r="M13" s="17">
        <v>204</v>
      </c>
      <c r="N13" s="17">
        <f t="shared" si="3"/>
        <v>244.79999999999998</v>
      </c>
    </row>
    <row r="14" spans="1:14" x14ac:dyDescent="0.2">
      <c r="A14" s="5">
        <v>11</v>
      </c>
      <c r="B14" s="5">
        <v>330</v>
      </c>
      <c r="C14" s="13">
        <v>1</v>
      </c>
      <c r="D14" s="14">
        <v>330</v>
      </c>
      <c r="E14" s="14">
        <f t="shared" si="0"/>
        <v>396</v>
      </c>
      <c r="F14" s="15">
        <v>0.8</v>
      </c>
      <c r="G14" s="15">
        <v>264</v>
      </c>
      <c r="H14" s="15">
        <f t="shared" si="1"/>
        <v>316.8</v>
      </c>
      <c r="I14" s="16">
        <v>0.7</v>
      </c>
      <c r="J14" s="16">
        <v>230.99999999999997</v>
      </c>
      <c r="K14" s="16">
        <f t="shared" si="2"/>
        <v>277.19999999999993</v>
      </c>
      <c r="L14" s="17">
        <v>0.6</v>
      </c>
      <c r="M14" s="17">
        <v>198</v>
      </c>
      <c r="N14" s="17">
        <f t="shared" si="3"/>
        <v>237.6</v>
      </c>
    </row>
    <row r="15" spans="1:14" x14ac:dyDescent="0.2">
      <c r="A15" s="5">
        <v>12</v>
      </c>
      <c r="B15" s="5">
        <v>320</v>
      </c>
      <c r="C15" s="13">
        <v>1</v>
      </c>
      <c r="D15" s="14">
        <v>320</v>
      </c>
      <c r="E15" s="14">
        <f t="shared" si="0"/>
        <v>384</v>
      </c>
      <c r="F15" s="15">
        <v>0.8</v>
      </c>
      <c r="G15" s="15">
        <v>256</v>
      </c>
      <c r="H15" s="15">
        <f t="shared" si="1"/>
        <v>307.2</v>
      </c>
      <c r="I15" s="16">
        <v>0.7</v>
      </c>
      <c r="J15" s="16">
        <v>224</v>
      </c>
      <c r="K15" s="16">
        <f t="shared" si="2"/>
        <v>268.8</v>
      </c>
      <c r="L15" s="17">
        <v>0.6</v>
      </c>
      <c r="M15" s="17">
        <v>192</v>
      </c>
      <c r="N15" s="17">
        <f t="shared" si="3"/>
        <v>230.39999999999998</v>
      </c>
    </row>
    <row r="16" spans="1:14" x14ac:dyDescent="0.2">
      <c r="A16" s="5">
        <v>13</v>
      </c>
      <c r="B16" s="5">
        <v>310</v>
      </c>
      <c r="C16" s="13">
        <v>1</v>
      </c>
      <c r="D16" s="14">
        <v>310</v>
      </c>
      <c r="E16" s="14">
        <f t="shared" si="0"/>
        <v>372</v>
      </c>
      <c r="F16" s="15">
        <v>0.8</v>
      </c>
      <c r="G16" s="15">
        <v>248</v>
      </c>
      <c r="H16" s="15">
        <f t="shared" si="1"/>
        <v>297.59999999999997</v>
      </c>
      <c r="I16" s="16">
        <v>0.7</v>
      </c>
      <c r="J16" s="16">
        <v>217</v>
      </c>
      <c r="K16" s="16">
        <f t="shared" si="2"/>
        <v>260.39999999999998</v>
      </c>
      <c r="L16" s="17">
        <v>0.6</v>
      </c>
      <c r="M16" s="17">
        <v>186</v>
      </c>
      <c r="N16" s="17">
        <f t="shared" si="3"/>
        <v>223.2</v>
      </c>
    </row>
    <row r="17" spans="1:14" x14ac:dyDescent="0.2">
      <c r="A17" s="5">
        <v>14</v>
      </c>
      <c r="B17" s="5">
        <v>300</v>
      </c>
      <c r="C17" s="13">
        <v>1</v>
      </c>
      <c r="D17" s="14">
        <v>300</v>
      </c>
      <c r="E17" s="14">
        <f t="shared" si="0"/>
        <v>360</v>
      </c>
      <c r="F17" s="15">
        <v>0.8</v>
      </c>
      <c r="G17" s="15">
        <v>240</v>
      </c>
      <c r="H17" s="15">
        <f t="shared" si="1"/>
        <v>288</v>
      </c>
      <c r="I17" s="16">
        <v>0.7</v>
      </c>
      <c r="J17" s="16">
        <v>210</v>
      </c>
      <c r="K17" s="16">
        <f t="shared" si="2"/>
        <v>252</v>
      </c>
      <c r="L17" s="17">
        <v>0.6</v>
      </c>
      <c r="M17" s="17">
        <v>180</v>
      </c>
      <c r="N17" s="17">
        <f t="shared" si="3"/>
        <v>216</v>
      </c>
    </row>
    <row r="18" spans="1:14" x14ac:dyDescent="0.2">
      <c r="A18" s="5">
        <v>15</v>
      </c>
      <c r="B18" s="5">
        <v>290</v>
      </c>
      <c r="C18" s="13">
        <v>1</v>
      </c>
      <c r="D18" s="14">
        <v>290</v>
      </c>
      <c r="E18" s="14">
        <f t="shared" si="0"/>
        <v>348</v>
      </c>
      <c r="F18" s="15">
        <v>0.8</v>
      </c>
      <c r="G18" s="15">
        <v>232</v>
      </c>
      <c r="H18" s="15">
        <f t="shared" si="1"/>
        <v>278.39999999999998</v>
      </c>
      <c r="I18" s="16">
        <v>0.7</v>
      </c>
      <c r="J18" s="16">
        <v>203</v>
      </c>
      <c r="K18" s="16">
        <f t="shared" si="2"/>
        <v>243.6</v>
      </c>
      <c r="L18" s="17">
        <v>0.6</v>
      </c>
      <c r="M18" s="17">
        <v>174</v>
      </c>
      <c r="N18" s="17">
        <f t="shared" si="3"/>
        <v>208.79999999999998</v>
      </c>
    </row>
    <row r="19" spans="1:14" x14ac:dyDescent="0.2">
      <c r="A19" s="5">
        <v>16</v>
      </c>
      <c r="B19" s="5">
        <v>280</v>
      </c>
      <c r="C19" s="13">
        <v>1</v>
      </c>
      <c r="D19" s="14">
        <v>280</v>
      </c>
      <c r="E19" s="14">
        <f t="shared" si="0"/>
        <v>336</v>
      </c>
      <c r="F19" s="15">
        <v>0.8</v>
      </c>
      <c r="G19" s="15">
        <v>224</v>
      </c>
      <c r="H19" s="15">
        <f t="shared" si="1"/>
        <v>268.8</v>
      </c>
      <c r="I19" s="16">
        <v>0.7</v>
      </c>
      <c r="J19" s="16">
        <v>196</v>
      </c>
      <c r="K19" s="16">
        <f t="shared" si="2"/>
        <v>235.2</v>
      </c>
      <c r="L19" s="17">
        <v>0.6</v>
      </c>
      <c r="M19" s="17">
        <v>168</v>
      </c>
      <c r="N19" s="17">
        <f t="shared" si="3"/>
        <v>201.6</v>
      </c>
    </row>
    <row r="20" spans="1:14" x14ac:dyDescent="0.2">
      <c r="A20" s="5">
        <v>17</v>
      </c>
      <c r="B20" s="5">
        <v>270</v>
      </c>
      <c r="C20" s="13">
        <v>1</v>
      </c>
      <c r="D20" s="14">
        <v>270</v>
      </c>
      <c r="E20" s="14">
        <f t="shared" si="0"/>
        <v>324</v>
      </c>
      <c r="F20" s="15">
        <v>0.8</v>
      </c>
      <c r="G20" s="15">
        <v>216</v>
      </c>
      <c r="H20" s="15">
        <f t="shared" si="1"/>
        <v>259.2</v>
      </c>
      <c r="I20" s="16">
        <v>0.7</v>
      </c>
      <c r="J20" s="16">
        <v>189</v>
      </c>
      <c r="K20" s="16">
        <f t="shared" si="2"/>
        <v>226.79999999999998</v>
      </c>
      <c r="L20" s="17">
        <v>0.6</v>
      </c>
      <c r="M20" s="17">
        <v>162</v>
      </c>
      <c r="N20" s="17">
        <f t="shared" si="3"/>
        <v>194.4</v>
      </c>
    </row>
    <row r="21" spans="1:14" x14ac:dyDescent="0.2">
      <c r="A21" s="5">
        <v>18</v>
      </c>
      <c r="B21" s="5">
        <v>260</v>
      </c>
      <c r="C21" s="13">
        <v>1</v>
      </c>
      <c r="D21" s="14">
        <v>260</v>
      </c>
      <c r="E21" s="14">
        <f t="shared" si="0"/>
        <v>312</v>
      </c>
      <c r="F21" s="15">
        <v>0.8</v>
      </c>
      <c r="G21" s="15">
        <v>208</v>
      </c>
      <c r="H21" s="15">
        <f t="shared" si="1"/>
        <v>249.6</v>
      </c>
      <c r="I21" s="16">
        <v>0.7</v>
      </c>
      <c r="J21" s="16">
        <v>182</v>
      </c>
      <c r="K21" s="16">
        <f t="shared" si="2"/>
        <v>218.4</v>
      </c>
      <c r="L21" s="17">
        <v>0.6</v>
      </c>
      <c r="M21" s="17">
        <v>156</v>
      </c>
      <c r="N21" s="17">
        <f t="shared" si="3"/>
        <v>187.2</v>
      </c>
    </row>
    <row r="22" spans="1:14" x14ac:dyDescent="0.2">
      <c r="A22" s="5">
        <v>19</v>
      </c>
      <c r="B22" s="5">
        <v>250</v>
      </c>
      <c r="C22" s="13">
        <v>1</v>
      </c>
      <c r="D22" s="14">
        <v>250</v>
      </c>
      <c r="E22" s="14">
        <f t="shared" si="0"/>
        <v>300</v>
      </c>
      <c r="F22" s="15">
        <v>0.8</v>
      </c>
      <c r="G22" s="15">
        <v>200</v>
      </c>
      <c r="H22" s="15">
        <f t="shared" si="1"/>
        <v>240</v>
      </c>
      <c r="I22" s="16">
        <v>0.7</v>
      </c>
      <c r="J22" s="16">
        <v>175</v>
      </c>
      <c r="K22" s="16">
        <f t="shared" si="2"/>
        <v>210</v>
      </c>
      <c r="L22" s="17">
        <v>0.6</v>
      </c>
      <c r="M22" s="17">
        <v>150</v>
      </c>
      <c r="N22" s="17">
        <f t="shared" si="3"/>
        <v>180</v>
      </c>
    </row>
    <row r="23" spans="1:14" x14ac:dyDescent="0.2">
      <c r="A23" s="5">
        <v>20</v>
      </c>
      <c r="B23" s="5">
        <v>245</v>
      </c>
      <c r="C23" s="13">
        <v>1</v>
      </c>
      <c r="D23" s="14">
        <v>245</v>
      </c>
      <c r="E23" s="14">
        <f t="shared" si="0"/>
        <v>294</v>
      </c>
      <c r="F23" s="15">
        <v>0.8</v>
      </c>
      <c r="G23" s="15">
        <v>196</v>
      </c>
      <c r="H23" s="15">
        <f t="shared" si="1"/>
        <v>235.2</v>
      </c>
      <c r="I23" s="16">
        <v>0.7</v>
      </c>
      <c r="J23" s="16">
        <v>171.5</v>
      </c>
      <c r="K23" s="16">
        <f t="shared" si="2"/>
        <v>205.79999999999998</v>
      </c>
      <c r="L23" s="17">
        <v>0.6</v>
      </c>
      <c r="M23" s="17">
        <v>147</v>
      </c>
      <c r="N23" s="17">
        <f t="shared" si="3"/>
        <v>176.4</v>
      </c>
    </row>
    <row r="24" spans="1:14" x14ac:dyDescent="0.2">
      <c r="A24" s="5">
        <v>21</v>
      </c>
      <c r="B24" s="5">
        <v>240</v>
      </c>
      <c r="C24" s="13">
        <v>1</v>
      </c>
      <c r="D24" s="14">
        <v>240</v>
      </c>
      <c r="E24" s="14">
        <f t="shared" si="0"/>
        <v>288</v>
      </c>
      <c r="F24" s="15">
        <v>0.8</v>
      </c>
      <c r="G24" s="15">
        <v>192</v>
      </c>
      <c r="H24" s="15">
        <f t="shared" si="1"/>
        <v>230.39999999999998</v>
      </c>
      <c r="I24" s="16">
        <v>0.7</v>
      </c>
      <c r="J24" s="16">
        <v>168</v>
      </c>
      <c r="K24" s="16">
        <f t="shared" si="2"/>
        <v>201.6</v>
      </c>
      <c r="L24" s="17">
        <v>0.6</v>
      </c>
      <c r="M24" s="17">
        <v>144</v>
      </c>
      <c r="N24" s="17">
        <f t="shared" si="3"/>
        <v>172.79999999999998</v>
      </c>
    </row>
    <row r="25" spans="1:14" x14ac:dyDescent="0.2">
      <c r="A25" s="5">
        <v>22</v>
      </c>
      <c r="B25" s="5">
        <v>235</v>
      </c>
      <c r="C25" s="13">
        <v>1</v>
      </c>
      <c r="D25" s="14">
        <v>235</v>
      </c>
      <c r="E25" s="14">
        <f t="shared" si="0"/>
        <v>282</v>
      </c>
      <c r="F25" s="15">
        <v>0.8</v>
      </c>
      <c r="G25" s="15">
        <v>188</v>
      </c>
      <c r="H25" s="15">
        <f t="shared" si="1"/>
        <v>225.6</v>
      </c>
      <c r="I25" s="16">
        <v>0.7</v>
      </c>
      <c r="J25" s="16">
        <v>164.5</v>
      </c>
      <c r="K25" s="16">
        <f t="shared" si="2"/>
        <v>197.4</v>
      </c>
      <c r="L25" s="17">
        <v>0.6</v>
      </c>
      <c r="M25" s="17">
        <v>141</v>
      </c>
      <c r="N25" s="17">
        <f t="shared" si="3"/>
        <v>169.2</v>
      </c>
    </row>
    <row r="26" spans="1:14" x14ac:dyDescent="0.2">
      <c r="A26" s="5">
        <v>23</v>
      </c>
      <c r="B26" s="5">
        <v>230</v>
      </c>
      <c r="C26" s="13">
        <v>1</v>
      </c>
      <c r="D26" s="14">
        <v>230</v>
      </c>
      <c r="E26" s="14">
        <f t="shared" si="0"/>
        <v>276</v>
      </c>
      <c r="F26" s="15">
        <v>0.8</v>
      </c>
      <c r="G26" s="15">
        <v>184</v>
      </c>
      <c r="H26" s="15">
        <f t="shared" si="1"/>
        <v>220.79999999999998</v>
      </c>
      <c r="I26" s="16">
        <v>0.7</v>
      </c>
      <c r="J26" s="16">
        <v>161</v>
      </c>
      <c r="K26" s="16">
        <f t="shared" si="2"/>
        <v>193.2</v>
      </c>
      <c r="L26" s="17">
        <v>0.6</v>
      </c>
      <c r="M26" s="17">
        <v>138</v>
      </c>
      <c r="N26" s="17">
        <f t="shared" si="3"/>
        <v>165.6</v>
      </c>
    </row>
    <row r="27" spans="1:14" x14ac:dyDescent="0.2">
      <c r="A27" s="5">
        <v>24</v>
      </c>
      <c r="B27" s="5">
        <v>225</v>
      </c>
      <c r="C27" s="13">
        <v>1</v>
      </c>
      <c r="D27" s="14">
        <v>225</v>
      </c>
      <c r="E27" s="14">
        <f t="shared" si="0"/>
        <v>270</v>
      </c>
      <c r="F27" s="15">
        <v>0.8</v>
      </c>
      <c r="G27" s="15">
        <v>180</v>
      </c>
      <c r="H27" s="15">
        <f t="shared" si="1"/>
        <v>216</v>
      </c>
      <c r="I27" s="16">
        <v>0.7</v>
      </c>
      <c r="J27" s="16">
        <v>157.5</v>
      </c>
      <c r="K27" s="16">
        <f t="shared" si="2"/>
        <v>189</v>
      </c>
      <c r="L27" s="17">
        <v>0.6</v>
      </c>
      <c r="M27" s="17">
        <v>135</v>
      </c>
      <c r="N27" s="17">
        <f t="shared" si="3"/>
        <v>162</v>
      </c>
    </row>
    <row r="28" spans="1:14" x14ac:dyDescent="0.2">
      <c r="A28" s="5">
        <v>25</v>
      </c>
      <c r="B28" s="5">
        <v>220</v>
      </c>
      <c r="C28" s="13">
        <v>1</v>
      </c>
      <c r="D28" s="14">
        <v>220</v>
      </c>
      <c r="E28" s="14">
        <f t="shared" si="0"/>
        <v>264</v>
      </c>
      <c r="F28" s="15">
        <v>0.8</v>
      </c>
      <c r="G28" s="15">
        <v>176</v>
      </c>
      <c r="H28" s="15">
        <f t="shared" si="1"/>
        <v>211.2</v>
      </c>
      <c r="I28" s="16">
        <v>0.7</v>
      </c>
      <c r="J28" s="16">
        <v>154</v>
      </c>
      <c r="K28" s="16">
        <f t="shared" si="2"/>
        <v>184.79999999999998</v>
      </c>
      <c r="L28" s="17">
        <v>0.6</v>
      </c>
      <c r="M28" s="17">
        <v>132</v>
      </c>
      <c r="N28" s="17">
        <f t="shared" si="3"/>
        <v>158.4</v>
      </c>
    </row>
    <row r="29" spans="1:14" x14ac:dyDescent="0.2">
      <c r="A29" s="5">
        <v>26</v>
      </c>
      <c r="B29" s="5">
        <v>215</v>
      </c>
      <c r="C29" s="13">
        <v>1</v>
      </c>
      <c r="D29" s="14">
        <v>215</v>
      </c>
      <c r="E29" s="14">
        <f t="shared" si="0"/>
        <v>258</v>
      </c>
      <c r="F29" s="15">
        <v>0.8</v>
      </c>
      <c r="G29" s="15">
        <v>172</v>
      </c>
      <c r="H29" s="15">
        <f t="shared" si="1"/>
        <v>206.4</v>
      </c>
      <c r="I29" s="16">
        <v>0.7</v>
      </c>
      <c r="J29" s="16">
        <v>150.5</v>
      </c>
      <c r="K29" s="16">
        <f t="shared" si="2"/>
        <v>180.6</v>
      </c>
      <c r="L29" s="17">
        <v>0.6</v>
      </c>
      <c r="M29" s="17">
        <v>129</v>
      </c>
      <c r="N29" s="17">
        <f t="shared" si="3"/>
        <v>154.79999999999998</v>
      </c>
    </row>
    <row r="30" spans="1:14" x14ac:dyDescent="0.2">
      <c r="A30" s="5">
        <v>27</v>
      </c>
      <c r="B30" s="5">
        <v>210</v>
      </c>
      <c r="C30" s="13">
        <v>1</v>
      </c>
      <c r="D30" s="14">
        <v>210</v>
      </c>
      <c r="E30" s="14">
        <f t="shared" si="0"/>
        <v>252</v>
      </c>
      <c r="F30" s="15">
        <v>0.8</v>
      </c>
      <c r="G30" s="15">
        <v>168</v>
      </c>
      <c r="H30" s="15">
        <f t="shared" si="1"/>
        <v>201.6</v>
      </c>
      <c r="I30" s="16">
        <v>0.7</v>
      </c>
      <c r="J30" s="16">
        <v>147</v>
      </c>
      <c r="K30" s="16">
        <f t="shared" si="2"/>
        <v>176.4</v>
      </c>
      <c r="L30" s="17">
        <v>0.6</v>
      </c>
      <c r="M30" s="17">
        <v>126</v>
      </c>
      <c r="N30" s="17">
        <f t="shared" si="3"/>
        <v>151.19999999999999</v>
      </c>
    </row>
    <row r="31" spans="1:14" x14ac:dyDescent="0.2">
      <c r="A31" s="5">
        <v>28</v>
      </c>
      <c r="B31" s="5">
        <v>205</v>
      </c>
      <c r="C31" s="13">
        <v>1</v>
      </c>
      <c r="D31" s="14">
        <v>205</v>
      </c>
      <c r="E31" s="14">
        <f t="shared" si="0"/>
        <v>246</v>
      </c>
      <c r="F31" s="15">
        <v>0.8</v>
      </c>
      <c r="G31" s="15">
        <v>164</v>
      </c>
      <c r="H31" s="15">
        <f t="shared" si="1"/>
        <v>196.79999999999998</v>
      </c>
      <c r="I31" s="16">
        <v>0.7</v>
      </c>
      <c r="J31" s="16">
        <v>143.5</v>
      </c>
      <c r="K31" s="16">
        <f t="shared" si="2"/>
        <v>172.2</v>
      </c>
      <c r="L31" s="17">
        <v>0.6</v>
      </c>
      <c r="M31" s="17">
        <v>123</v>
      </c>
      <c r="N31" s="17">
        <f t="shared" si="3"/>
        <v>147.6</v>
      </c>
    </row>
    <row r="32" spans="1:14" x14ac:dyDescent="0.2">
      <c r="A32" s="5">
        <v>29</v>
      </c>
      <c r="B32" s="5">
        <v>200</v>
      </c>
      <c r="C32" s="13">
        <v>1</v>
      </c>
      <c r="D32" s="14">
        <v>200</v>
      </c>
      <c r="E32" s="14">
        <f t="shared" si="0"/>
        <v>240</v>
      </c>
      <c r="F32" s="15">
        <v>0.8</v>
      </c>
      <c r="G32" s="15">
        <v>160</v>
      </c>
      <c r="H32" s="15">
        <f t="shared" si="1"/>
        <v>192</v>
      </c>
      <c r="I32" s="16">
        <v>0.7</v>
      </c>
      <c r="J32" s="16">
        <v>140</v>
      </c>
      <c r="K32" s="16">
        <f t="shared" si="2"/>
        <v>168</v>
      </c>
      <c r="L32" s="17">
        <v>0.6</v>
      </c>
      <c r="M32" s="17">
        <v>120</v>
      </c>
      <c r="N32" s="17">
        <f t="shared" si="3"/>
        <v>144</v>
      </c>
    </row>
    <row r="33" spans="1:14" x14ac:dyDescent="0.2">
      <c r="A33" s="5">
        <v>30</v>
      </c>
      <c r="B33" s="5">
        <v>195</v>
      </c>
      <c r="C33" s="13">
        <v>1</v>
      </c>
      <c r="D33" s="14">
        <v>195</v>
      </c>
      <c r="E33" s="14">
        <f t="shared" si="0"/>
        <v>234</v>
      </c>
      <c r="F33" s="15">
        <v>0.8</v>
      </c>
      <c r="G33" s="15">
        <v>156</v>
      </c>
      <c r="H33" s="15">
        <f t="shared" si="1"/>
        <v>187.2</v>
      </c>
      <c r="I33" s="16">
        <v>0.7</v>
      </c>
      <c r="J33" s="16">
        <v>136.5</v>
      </c>
      <c r="K33" s="16">
        <f t="shared" si="2"/>
        <v>163.79999999999998</v>
      </c>
      <c r="L33" s="17">
        <v>0.6</v>
      </c>
      <c r="M33" s="17">
        <v>117</v>
      </c>
      <c r="N33" s="17">
        <f t="shared" si="3"/>
        <v>140.4</v>
      </c>
    </row>
    <row r="34" spans="1:14" x14ac:dyDescent="0.2">
      <c r="A34" s="5">
        <v>31</v>
      </c>
      <c r="B34" s="5">
        <v>190</v>
      </c>
      <c r="C34" s="13">
        <v>1</v>
      </c>
      <c r="D34" s="14">
        <v>190</v>
      </c>
      <c r="E34" s="14">
        <f t="shared" si="0"/>
        <v>228</v>
      </c>
      <c r="F34" s="15">
        <v>0.8</v>
      </c>
      <c r="G34" s="15">
        <v>152</v>
      </c>
      <c r="H34" s="15">
        <f t="shared" si="1"/>
        <v>182.4</v>
      </c>
      <c r="I34" s="16">
        <v>0.7</v>
      </c>
      <c r="J34" s="16">
        <v>133</v>
      </c>
      <c r="K34" s="16">
        <f t="shared" si="2"/>
        <v>159.6</v>
      </c>
      <c r="L34" s="17">
        <v>0.6</v>
      </c>
      <c r="M34" s="17">
        <v>114</v>
      </c>
      <c r="N34" s="17">
        <f t="shared" si="3"/>
        <v>136.79999999999998</v>
      </c>
    </row>
    <row r="35" spans="1:14" x14ac:dyDescent="0.2">
      <c r="A35" s="5">
        <v>32</v>
      </c>
      <c r="B35" s="5">
        <v>185</v>
      </c>
      <c r="C35" s="13">
        <v>1</v>
      </c>
      <c r="D35" s="14">
        <v>185</v>
      </c>
      <c r="E35" s="14">
        <f t="shared" si="0"/>
        <v>222</v>
      </c>
      <c r="F35" s="15">
        <v>0.8</v>
      </c>
      <c r="G35" s="15">
        <v>148</v>
      </c>
      <c r="H35" s="15">
        <f t="shared" si="1"/>
        <v>177.6</v>
      </c>
      <c r="I35" s="16">
        <v>0.7</v>
      </c>
      <c r="J35" s="16">
        <v>129.5</v>
      </c>
      <c r="K35" s="16">
        <f t="shared" si="2"/>
        <v>155.4</v>
      </c>
      <c r="L35" s="17">
        <v>0.6</v>
      </c>
      <c r="M35" s="17">
        <v>111</v>
      </c>
      <c r="N35" s="17">
        <f t="shared" si="3"/>
        <v>133.19999999999999</v>
      </c>
    </row>
    <row r="36" spans="1:14" x14ac:dyDescent="0.2">
      <c r="A36" s="5">
        <v>33</v>
      </c>
      <c r="B36" s="5">
        <v>180</v>
      </c>
      <c r="C36" s="13">
        <v>1</v>
      </c>
      <c r="D36" s="14">
        <v>180</v>
      </c>
      <c r="E36" s="14">
        <f t="shared" si="0"/>
        <v>216</v>
      </c>
      <c r="F36" s="15">
        <v>0.8</v>
      </c>
      <c r="G36" s="15">
        <v>144</v>
      </c>
      <c r="H36" s="15">
        <f t="shared" si="1"/>
        <v>172.79999999999998</v>
      </c>
      <c r="I36" s="16">
        <v>0.7</v>
      </c>
      <c r="J36" s="16">
        <v>125.99999999999999</v>
      </c>
      <c r="K36" s="16">
        <f t="shared" si="2"/>
        <v>151.19999999999999</v>
      </c>
      <c r="L36" s="17">
        <v>0.6</v>
      </c>
      <c r="M36" s="17">
        <v>108</v>
      </c>
      <c r="N36" s="17">
        <f t="shared" si="3"/>
        <v>129.6</v>
      </c>
    </row>
    <row r="37" spans="1:14" x14ac:dyDescent="0.2">
      <c r="A37" s="5">
        <v>34</v>
      </c>
      <c r="B37" s="5">
        <v>175</v>
      </c>
      <c r="C37" s="13">
        <v>1</v>
      </c>
      <c r="D37" s="14">
        <v>175</v>
      </c>
      <c r="E37" s="14">
        <f t="shared" si="0"/>
        <v>210</v>
      </c>
      <c r="F37" s="15">
        <v>0.8</v>
      </c>
      <c r="G37" s="15">
        <v>140</v>
      </c>
      <c r="H37" s="15">
        <f t="shared" si="1"/>
        <v>168</v>
      </c>
      <c r="I37" s="16">
        <v>0.7</v>
      </c>
      <c r="J37" s="16">
        <v>122.49999999999999</v>
      </c>
      <c r="K37" s="16">
        <f t="shared" si="2"/>
        <v>146.99999999999997</v>
      </c>
      <c r="L37" s="17">
        <v>0.6</v>
      </c>
      <c r="M37" s="17">
        <v>105</v>
      </c>
      <c r="N37" s="17">
        <f t="shared" si="3"/>
        <v>126</v>
      </c>
    </row>
    <row r="38" spans="1:14" x14ac:dyDescent="0.2">
      <c r="A38" s="5">
        <v>35</v>
      </c>
      <c r="B38" s="5">
        <v>170</v>
      </c>
      <c r="C38" s="13">
        <v>1</v>
      </c>
      <c r="D38" s="14">
        <v>170</v>
      </c>
      <c r="E38" s="14">
        <f t="shared" si="0"/>
        <v>204</v>
      </c>
      <c r="F38" s="15">
        <v>0.8</v>
      </c>
      <c r="G38" s="15">
        <v>136</v>
      </c>
      <c r="H38" s="15">
        <f t="shared" si="1"/>
        <v>163.19999999999999</v>
      </c>
      <c r="I38" s="16">
        <v>0.7</v>
      </c>
      <c r="J38" s="16">
        <v>118.99999999999999</v>
      </c>
      <c r="K38" s="16">
        <f t="shared" si="2"/>
        <v>142.79999999999998</v>
      </c>
      <c r="L38" s="17">
        <v>0.6</v>
      </c>
      <c r="M38" s="17">
        <v>102</v>
      </c>
      <c r="N38" s="17">
        <f t="shared" si="3"/>
        <v>122.39999999999999</v>
      </c>
    </row>
    <row r="39" spans="1:14" x14ac:dyDescent="0.2">
      <c r="A39" s="5">
        <v>36</v>
      </c>
      <c r="B39" s="5">
        <v>165</v>
      </c>
      <c r="C39" s="13">
        <v>1</v>
      </c>
      <c r="D39" s="14">
        <v>165</v>
      </c>
      <c r="E39" s="14">
        <f t="shared" si="0"/>
        <v>198</v>
      </c>
      <c r="F39" s="15">
        <v>0.8</v>
      </c>
      <c r="G39" s="15">
        <v>132</v>
      </c>
      <c r="H39" s="15">
        <f t="shared" si="1"/>
        <v>158.4</v>
      </c>
      <c r="I39" s="16">
        <v>0.7</v>
      </c>
      <c r="J39" s="16">
        <v>115.49999999999999</v>
      </c>
      <c r="K39" s="16">
        <f t="shared" si="2"/>
        <v>138.59999999999997</v>
      </c>
      <c r="L39" s="17">
        <v>0.6</v>
      </c>
      <c r="M39" s="17">
        <v>99</v>
      </c>
      <c r="N39" s="17">
        <f t="shared" si="3"/>
        <v>118.8</v>
      </c>
    </row>
    <row r="40" spans="1:14" x14ac:dyDescent="0.2">
      <c r="A40" s="5">
        <v>37</v>
      </c>
      <c r="B40" s="5">
        <v>160</v>
      </c>
      <c r="C40" s="13">
        <v>1</v>
      </c>
      <c r="D40" s="14">
        <v>160</v>
      </c>
      <c r="E40" s="14">
        <f t="shared" si="0"/>
        <v>192</v>
      </c>
      <c r="F40" s="15">
        <v>0.8</v>
      </c>
      <c r="G40" s="15">
        <v>128</v>
      </c>
      <c r="H40" s="15">
        <f t="shared" si="1"/>
        <v>153.6</v>
      </c>
      <c r="I40" s="16">
        <v>0.7</v>
      </c>
      <c r="J40" s="16">
        <v>112</v>
      </c>
      <c r="K40" s="16">
        <f t="shared" si="2"/>
        <v>134.4</v>
      </c>
      <c r="L40" s="17">
        <v>0.6</v>
      </c>
      <c r="M40" s="17">
        <v>96</v>
      </c>
      <c r="N40" s="17">
        <f t="shared" si="3"/>
        <v>115.19999999999999</v>
      </c>
    </row>
    <row r="41" spans="1:14" x14ac:dyDescent="0.2">
      <c r="A41" s="5">
        <v>38</v>
      </c>
      <c r="B41" s="5">
        <v>155</v>
      </c>
      <c r="C41" s="13">
        <v>1</v>
      </c>
      <c r="D41" s="14">
        <v>155</v>
      </c>
      <c r="E41" s="14">
        <f t="shared" si="0"/>
        <v>186</v>
      </c>
      <c r="F41" s="15">
        <v>0.8</v>
      </c>
      <c r="G41" s="15">
        <v>124</v>
      </c>
      <c r="H41" s="15">
        <f t="shared" si="1"/>
        <v>148.79999999999998</v>
      </c>
      <c r="I41" s="16">
        <v>0.7</v>
      </c>
      <c r="J41" s="16">
        <v>108.5</v>
      </c>
      <c r="K41" s="16">
        <f t="shared" si="2"/>
        <v>130.19999999999999</v>
      </c>
      <c r="L41" s="17">
        <v>0.6</v>
      </c>
      <c r="M41" s="17">
        <v>93</v>
      </c>
      <c r="N41" s="17">
        <f t="shared" si="3"/>
        <v>111.6</v>
      </c>
    </row>
    <row r="42" spans="1:14" x14ac:dyDescent="0.2">
      <c r="A42" s="5">
        <v>39</v>
      </c>
      <c r="B42" s="5">
        <v>150</v>
      </c>
      <c r="C42" s="13">
        <v>1</v>
      </c>
      <c r="D42" s="14">
        <v>150</v>
      </c>
      <c r="E42" s="14">
        <f t="shared" si="0"/>
        <v>180</v>
      </c>
      <c r="F42" s="15">
        <v>0.8</v>
      </c>
      <c r="G42" s="15">
        <v>120</v>
      </c>
      <c r="H42" s="15">
        <f t="shared" si="1"/>
        <v>144</v>
      </c>
      <c r="I42" s="16">
        <v>0.7</v>
      </c>
      <c r="J42" s="16">
        <v>105</v>
      </c>
      <c r="K42" s="16">
        <f t="shared" si="2"/>
        <v>126</v>
      </c>
      <c r="L42" s="17">
        <v>0.6</v>
      </c>
      <c r="M42" s="17">
        <v>90</v>
      </c>
      <c r="N42" s="17">
        <f t="shared" si="3"/>
        <v>108</v>
      </c>
    </row>
    <row r="43" spans="1:14" x14ac:dyDescent="0.2">
      <c r="A43" s="5">
        <v>40</v>
      </c>
      <c r="B43" s="5">
        <v>145</v>
      </c>
      <c r="C43" s="13">
        <v>1</v>
      </c>
      <c r="D43" s="14">
        <v>145</v>
      </c>
      <c r="E43" s="14">
        <f t="shared" si="0"/>
        <v>174</v>
      </c>
      <c r="F43" s="15">
        <v>0.8</v>
      </c>
      <c r="G43" s="15">
        <v>116</v>
      </c>
      <c r="H43" s="15">
        <f t="shared" si="1"/>
        <v>139.19999999999999</v>
      </c>
      <c r="I43" s="16">
        <v>0.7</v>
      </c>
      <c r="J43" s="16">
        <v>101.5</v>
      </c>
      <c r="K43" s="16">
        <f t="shared" si="2"/>
        <v>121.8</v>
      </c>
      <c r="L43" s="17">
        <v>0.6</v>
      </c>
      <c r="M43" s="17">
        <v>87</v>
      </c>
      <c r="N43" s="17">
        <f t="shared" si="3"/>
        <v>104.39999999999999</v>
      </c>
    </row>
  </sheetData>
  <mergeCells count="1">
    <mergeCell ref="C2:M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F71"/>
  <sheetViews>
    <sheetView workbookViewId="0">
      <selection activeCell="C12" sqref="C12"/>
    </sheetView>
  </sheetViews>
  <sheetFormatPr baseColWidth="10" defaultColWidth="8.83203125" defaultRowHeight="15" x14ac:dyDescent="0.2"/>
  <cols>
    <col min="1" max="4" width="22.6640625" style="46" customWidth="1"/>
  </cols>
  <sheetData>
    <row r="1" spans="1:6" x14ac:dyDescent="0.2">
      <c r="A1" s="68" t="s">
        <v>47</v>
      </c>
      <c r="B1" s="68" t="s">
        <v>48</v>
      </c>
      <c r="C1" s="68" t="s">
        <v>49</v>
      </c>
      <c r="D1" s="68" t="s">
        <v>50</v>
      </c>
      <c r="F1" s="18" t="s">
        <v>51</v>
      </c>
    </row>
    <row r="2" spans="1:6" s="1" customFormat="1" x14ac:dyDescent="0.2">
      <c r="A2" s="68">
        <f>COUNTA(A3:A300)</f>
        <v>9</v>
      </c>
      <c r="B2" s="68">
        <f t="shared" ref="B2:D2" si="0">COUNTA(B3:B300)</f>
        <v>69</v>
      </c>
      <c r="C2" s="68">
        <f t="shared" si="0"/>
        <v>2</v>
      </c>
      <c r="D2" s="68">
        <f t="shared" si="0"/>
        <v>9</v>
      </c>
      <c r="F2" s="18"/>
    </row>
    <row r="3" spans="1:6" x14ac:dyDescent="0.2">
      <c r="A3" s="69" t="s">
        <v>905</v>
      </c>
      <c r="B3" s="69" t="s">
        <v>837</v>
      </c>
      <c r="C3" s="69" t="s">
        <v>826</v>
      </c>
      <c r="D3" s="69" t="s">
        <v>828</v>
      </c>
    </row>
    <row r="4" spans="1:6" x14ac:dyDescent="0.2">
      <c r="A4" s="69" t="s">
        <v>906</v>
      </c>
      <c r="B4" s="69" t="s">
        <v>838</v>
      </c>
      <c r="C4" s="69" t="s">
        <v>827</v>
      </c>
      <c r="D4" s="69" t="s">
        <v>829</v>
      </c>
    </row>
    <row r="5" spans="1:6" x14ac:dyDescent="0.2">
      <c r="A5" s="69" t="s">
        <v>907</v>
      </c>
      <c r="B5" s="69" t="s">
        <v>839</v>
      </c>
      <c r="D5" s="69" t="s">
        <v>830</v>
      </c>
    </row>
    <row r="6" spans="1:6" x14ac:dyDescent="0.2">
      <c r="A6" s="69" t="s">
        <v>908</v>
      </c>
      <c r="B6" s="69" t="s">
        <v>840</v>
      </c>
      <c r="D6" s="69" t="s">
        <v>831</v>
      </c>
    </row>
    <row r="7" spans="1:6" x14ac:dyDescent="0.2">
      <c r="A7" s="69" t="s">
        <v>909</v>
      </c>
      <c r="B7" s="69" t="s">
        <v>841</v>
      </c>
      <c r="D7" s="69" t="s">
        <v>832</v>
      </c>
    </row>
    <row r="8" spans="1:6" x14ac:dyDescent="0.2">
      <c r="A8" s="69" t="s">
        <v>910</v>
      </c>
      <c r="B8" s="69" t="s">
        <v>842</v>
      </c>
      <c r="D8" s="69" t="s">
        <v>833</v>
      </c>
    </row>
    <row r="9" spans="1:6" x14ac:dyDescent="0.2">
      <c r="A9" s="69" t="s">
        <v>911</v>
      </c>
      <c r="B9" s="69" t="s">
        <v>843</v>
      </c>
      <c r="D9" s="69" t="s">
        <v>834</v>
      </c>
    </row>
    <row r="10" spans="1:6" x14ac:dyDescent="0.2">
      <c r="A10" s="69" t="s">
        <v>912</v>
      </c>
      <c r="B10" s="69" t="s">
        <v>844</v>
      </c>
      <c r="D10" s="69" t="s">
        <v>835</v>
      </c>
    </row>
    <row r="11" spans="1:6" x14ac:dyDescent="0.2">
      <c r="A11" s="69" t="s">
        <v>913</v>
      </c>
      <c r="B11" s="69" t="s">
        <v>845</v>
      </c>
      <c r="D11" s="69" t="s">
        <v>836</v>
      </c>
    </row>
    <row r="12" spans="1:6" x14ac:dyDescent="0.2">
      <c r="B12" s="69" t="s">
        <v>846</v>
      </c>
    </row>
    <row r="13" spans="1:6" x14ac:dyDescent="0.2">
      <c r="B13" s="69" t="s">
        <v>847</v>
      </c>
    </row>
    <row r="14" spans="1:6" x14ac:dyDescent="0.2">
      <c r="B14" s="69" t="s">
        <v>848</v>
      </c>
    </row>
    <row r="15" spans="1:6" x14ac:dyDescent="0.2">
      <c r="B15" s="69" t="s">
        <v>849</v>
      </c>
    </row>
    <row r="16" spans="1:6" x14ac:dyDescent="0.2">
      <c r="B16" s="69" t="s">
        <v>850</v>
      </c>
    </row>
    <row r="17" spans="2:2" x14ac:dyDescent="0.2">
      <c r="B17" s="69" t="s">
        <v>851</v>
      </c>
    </row>
    <row r="18" spans="2:2" x14ac:dyDescent="0.2">
      <c r="B18" s="69" t="s">
        <v>852</v>
      </c>
    </row>
    <row r="19" spans="2:2" x14ac:dyDescent="0.2">
      <c r="B19" s="69" t="s">
        <v>853</v>
      </c>
    </row>
    <row r="20" spans="2:2" x14ac:dyDescent="0.2">
      <c r="B20" s="69" t="s">
        <v>854</v>
      </c>
    </row>
    <row r="21" spans="2:2" x14ac:dyDescent="0.2">
      <c r="B21" s="69" t="s">
        <v>855</v>
      </c>
    </row>
    <row r="22" spans="2:2" x14ac:dyDescent="0.2">
      <c r="B22" s="69" t="s">
        <v>856</v>
      </c>
    </row>
    <row r="23" spans="2:2" x14ac:dyDescent="0.2">
      <c r="B23" s="69" t="s">
        <v>857</v>
      </c>
    </row>
    <row r="24" spans="2:2" x14ac:dyDescent="0.2">
      <c r="B24" s="69" t="s">
        <v>858</v>
      </c>
    </row>
    <row r="25" spans="2:2" x14ac:dyDescent="0.2">
      <c r="B25" s="69" t="s">
        <v>859</v>
      </c>
    </row>
    <row r="26" spans="2:2" x14ac:dyDescent="0.2">
      <c r="B26" s="69" t="s">
        <v>860</v>
      </c>
    </row>
    <row r="27" spans="2:2" x14ac:dyDescent="0.2">
      <c r="B27" s="69" t="s">
        <v>861</v>
      </c>
    </row>
    <row r="28" spans="2:2" x14ac:dyDescent="0.2">
      <c r="B28" s="69" t="s">
        <v>862</v>
      </c>
    </row>
    <row r="29" spans="2:2" x14ac:dyDescent="0.2">
      <c r="B29" s="69" t="s">
        <v>863</v>
      </c>
    </row>
    <row r="30" spans="2:2" x14ac:dyDescent="0.2">
      <c r="B30" s="69" t="s">
        <v>864</v>
      </c>
    </row>
    <row r="31" spans="2:2" x14ac:dyDescent="0.2">
      <c r="B31" s="69" t="s">
        <v>865</v>
      </c>
    </row>
    <row r="32" spans="2:2" x14ac:dyDescent="0.2">
      <c r="B32" s="69" t="s">
        <v>866</v>
      </c>
    </row>
    <row r="33" spans="2:2" x14ac:dyDescent="0.2">
      <c r="B33" s="69" t="s">
        <v>867</v>
      </c>
    </row>
    <row r="34" spans="2:2" x14ac:dyDescent="0.2">
      <c r="B34" s="69" t="s">
        <v>868</v>
      </c>
    </row>
    <row r="35" spans="2:2" x14ac:dyDescent="0.2">
      <c r="B35" s="69" t="s">
        <v>869</v>
      </c>
    </row>
    <row r="36" spans="2:2" x14ac:dyDescent="0.2">
      <c r="B36" s="69" t="s">
        <v>870</v>
      </c>
    </row>
    <row r="37" spans="2:2" x14ac:dyDescent="0.2">
      <c r="B37" s="69" t="s">
        <v>871</v>
      </c>
    </row>
    <row r="38" spans="2:2" x14ac:dyDescent="0.2">
      <c r="B38" s="69" t="s">
        <v>872</v>
      </c>
    </row>
    <row r="39" spans="2:2" x14ac:dyDescent="0.2">
      <c r="B39" s="69" t="s">
        <v>873</v>
      </c>
    </row>
    <row r="40" spans="2:2" x14ac:dyDescent="0.2">
      <c r="B40" s="69" t="s">
        <v>874</v>
      </c>
    </row>
    <row r="41" spans="2:2" x14ac:dyDescent="0.2">
      <c r="B41" s="69" t="s">
        <v>875</v>
      </c>
    </row>
    <row r="42" spans="2:2" x14ac:dyDescent="0.2">
      <c r="B42" s="69" t="s">
        <v>876</v>
      </c>
    </row>
    <row r="43" spans="2:2" x14ac:dyDescent="0.2">
      <c r="B43" s="69" t="s">
        <v>877</v>
      </c>
    </row>
    <row r="44" spans="2:2" x14ac:dyDescent="0.2">
      <c r="B44" s="69" t="s">
        <v>878</v>
      </c>
    </row>
    <row r="45" spans="2:2" x14ac:dyDescent="0.2">
      <c r="B45" s="69" t="s">
        <v>879</v>
      </c>
    </row>
    <row r="46" spans="2:2" x14ac:dyDescent="0.2">
      <c r="B46" s="69" t="s">
        <v>880</v>
      </c>
    </row>
    <row r="47" spans="2:2" x14ac:dyDescent="0.2">
      <c r="B47" s="69" t="s">
        <v>881</v>
      </c>
    </row>
    <row r="48" spans="2:2" x14ac:dyDescent="0.2">
      <c r="B48" s="69" t="s">
        <v>882</v>
      </c>
    </row>
    <row r="49" spans="2:2" x14ac:dyDescent="0.2">
      <c r="B49" s="69" t="s">
        <v>883</v>
      </c>
    </row>
    <row r="50" spans="2:2" x14ac:dyDescent="0.2">
      <c r="B50" s="69" t="s">
        <v>884</v>
      </c>
    </row>
    <row r="51" spans="2:2" x14ac:dyDescent="0.2">
      <c r="B51" s="69" t="s">
        <v>885</v>
      </c>
    </row>
    <row r="52" spans="2:2" x14ac:dyDescent="0.2">
      <c r="B52" s="69" t="s">
        <v>886</v>
      </c>
    </row>
    <row r="53" spans="2:2" x14ac:dyDescent="0.2">
      <c r="B53" s="69" t="s">
        <v>887</v>
      </c>
    </row>
    <row r="54" spans="2:2" x14ac:dyDescent="0.2">
      <c r="B54" s="69" t="s">
        <v>888</v>
      </c>
    </row>
    <row r="55" spans="2:2" x14ac:dyDescent="0.2">
      <c r="B55" s="69" t="s">
        <v>889</v>
      </c>
    </row>
    <row r="56" spans="2:2" x14ac:dyDescent="0.2">
      <c r="B56" s="69" t="s">
        <v>890</v>
      </c>
    </row>
    <row r="57" spans="2:2" x14ac:dyDescent="0.2">
      <c r="B57" s="69" t="s">
        <v>891</v>
      </c>
    </row>
    <row r="58" spans="2:2" x14ac:dyDescent="0.2">
      <c r="B58" s="69" t="s">
        <v>892</v>
      </c>
    </row>
    <row r="59" spans="2:2" x14ac:dyDescent="0.2">
      <c r="B59" s="69" t="s">
        <v>932</v>
      </c>
    </row>
    <row r="60" spans="2:2" x14ac:dyDescent="0.2">
      <c r="B60" s="69" t="s">
        <v>893</v>
      </c>
    </row>
    <row r="61" spans="2:2" x14ac:dyDescent="0.2">
      <c r="B61" s="69" t="s">
        <v>894</v>
      </c>
    </row>
    <row r="62" spans="2:2" x14ac:dyDescent="0.2">
      <c r="B62" s="69" t="s">
        <v>895</v>
      </c>
    </row>
    <row r="63" spans="2:2" x14ac:dyDescent="0.2">
      <c r="B63" s="69" t="s">
        <v>896</v>
      </c>
    </row>
    <row r="64" spans="2:2" x14ac:dyDescent="0.2">
      <c r="B64" s="69" t="s">
        <v>897</v>
      </c>
    </row>
    <row r="65" spans="2:2" x14ac:dyDescent="0.2">
      <c r="B65" s="69" t="s">
        <v>898</v>
      </c>
    </row>
    <row r="66" spans="2:2" x14ac:dyDescent="0.2">
      <c r="B66" s="69" t="s">
        <v>899</v>
      </c>
    </row>
    <row r="67" spans="2:2" x14ac:dyDescent="0.2">
      <c r="B67" s="69" t="s">
        <v>900</v>
      </c>
    </row>
    <row r="68" spans="2:2" x14ac:dyDescent="0.2">
      <c r="B68" s="69" t="s">
        <v>901</v>
      </c>
    </row>
    <row r="69" spans="2:2" x14ac:dyDescent="0.2">
      <c r="B69" s="69" t="s">
        <v>902</v>
      </c>
    </row>
    <row r="70" spans="2:2" x14ac:dyDescent="0.2">
      <c r="B70" s="69" t="s">
        <v>903</v>
      </c>
    </row>
    <row r="71" spans="2:2" x14ac:dyDescent="0.2">
      <c r="B71" s="69" t="s">
        <v>904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4843-0EC7-4F13-8E50-EECDD5A22BA9}">
  <dimension ref="A1:AO193"/>
  <sheetViews>
    <sheetView tabSelected="1" zoomScale="43" workbookViewId="0"/>
  </sheetViews>
  <sheetFormatPr baseColWidth="10" defaultColWidth="9" defaultRowHeight="15" x14ac:dyDescent="0.2"/>
  <cols>
    <col min="1" max="1" width="25.6640625" style="45" customWidth="1"/>
    <col min="2" max="11" width="11.83203125" style="1" customWidth="1"/>
    <col min="12" max="12" width="15.6640625" style="1" customWidth="1"/>
    <col min="13" max="13" width="9" style="1"/>
    <col min="14" max="14" width="21.33203125" style="1" customWidth="1"/>
    <col min="15" max="24" width="11.83203125" style="1" customWidth="1"/>
    <col min="25" max="25" width="15.6640625" style="1" customWidth="1"/>
    <col min="26" max="26" width="9" style="1"/>
    <col min="27" max="27" width="19.33203125" style="1" customWidth="1"/>
    <col min="28" max="37" width="11.83203125" style="1" customWidth="1"/>
    <col min="38" max="38" width="15.6640625" style="1" customWidth="1"/>
    <col min="39" max="16384" width="9" style="1"/>
  </cols>
  <sheetData>
    <row r="1" spans="1:41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</row>
    <row r="2" spans="1:41" x14ac:dyDescent="0.2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</row>
    <row r="3" spans="1:41" x14ac:dyDescent="0.2">
      <c r="A3" s="19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</row>
    <row r="4" spans="1:41" x14ac:dyDescent="0.2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</row>
    <row r="5" spans="1:41" x14ac:dyDescent="0.2">
      <c r="A5" s="19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</row>
    <row r="6" spans="1:41" x14ac:dyDescent="0.2">
      <c r="A6" s="19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</row>
    <row r="7" spans="1:41" x14ac:dyDescent="0.2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</row>
    <row r="8" spans="1:41" x14ac:dyDescent="0.2">
      <c r="A8" s="19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</row>
    <row r="9" spans="1:41" x14ac:dyDescent="0.2">
      <c r="A9" s="19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</row>
    <row r="10" spans="1:41" x14ac:dyDescent="0.2">
      <c r="A10" s="19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</row>
    <row r="11" spans="1:41" x14ac:dyDescent="0.2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</row>
    <row r="12" spans="1:41" x14ac:dyDescent="0.2">
      <c r="A12" s="19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</row>
    <row r="13" spans="1:41" x14ac:dyDescent="0.2">
      <c r="A13" s="19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</row>
    <row r="14" spans="1:41" x14ac:dyDescent="0.2">
      <c r="A14" s="19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</row>
    <row r="15" spans="1:41" ht="27" thickBot="1" x14ac:dyDescent="0.35">
      <c r="A15" s="19"/>
      <c r="B15" s="20"/>
      <c r="D15" s="21" t="s">
        <v>52</v>
      </c>
      <c r="E15" s="22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1" t="s">
        <v>52</v>
      </c>
      <c r="Q15" s="22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D15" s="21" t="s">
        <v>52</v>
      </c>
      <c r="AE15" s="22"/>
      <c r="AF15" s="20"/>
      <c r="AG15" s="20"/>
      <c r="AH15" s="20"/>
      <c r="AI15" s="20"/>
      <c r="AJ15" s="20"/>
      <c r="AK15" s="20"/>
      <c r="AL15" s="20"/>
      <c r="AM15" s="20"/>
      <c r="AN15" s="20"/>
      <c r="AO15" s="20"/>
    </row>
    <row r="16" spans="1:41" ht="27" thickBot="1" x14ac:dyDescent="0.35">
      <c r="A16" s="72" t="s">
        <v>918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4"/>
      <c r="M16" s="20"/>
      <c r="N16" s="72" t="s">
        <v>919</v>
      </c>
      <c r="O16" s="73"/>
      <c r="P16" s="73"/>
      <c r="Q16" s="73"/>
      <c r="R16" s="73"/>
      <c r="S16" s="73"/>
      <c r="T16" s="73"/>
      <c r="U16" s="73"/>
      <c r="V16" s="73"/>
      <c r="W16" s="73"/>
      <c r="X16" s="75"/>
      <c r="Y16" s="74"/>
      <c r="Z16" s="20"/>
      <c r="AA16" s="76" t="s">
        <v>921</v>
      </c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8"/>
      <c r="AM16" s="20"/>
      <c r="AN16" s="20"/>
      <c r="AO16" s="20"/>
    </row>
    <row r="17" spans="1:41" s="24" customFormat="1" ht="35" thickBot="1" x14ac:dyDescent="0.25">
      <c r="A17" s="47" t="s">
        <v>53</v>
      </c>
      <c r="B17" s="50" t="s">
        <v>924</v>
      </c>
      <c r="C17" s="50" t="s">
        <v>925</v>
      </c>
      <c r="D17" s="50" t="s">
        <v>926</v>
      </c>
      <c r="E17" s="50" t="s">
        <v>927</v>
      </c>
      <c r="F17" s="50" t="s">
        <v>928</v>
      </c>
      <c r="G17" s="51" t="s">
        <v>929</v>
      </c>
      <c r="H17" s="51" t="s">
        <v>930</v>
      </c>
      <c r="I17" s="51" t="s">
        <v>931</v>
      </c>
      <c r="J17" s="51" t="s">
        <v>923</v>
      </c>
      <c r="K17" s="51" t="s">
        <v>56</v>
      </c>
      <c r="L17" s="52" t="s">
        <v>55</v>
      </c>
      <c r="M17" s="23"/>
      <c r="N17" s="53" t="s">
        <v>53</v>
      </c>
      <c r="O17" s="50" t="s">
        <v>924</v>
      </c>
      <c r="P17" s="50" t="s">
        <v>925</v>
      </c>
      <c r="Q17" s="50" t="s">
        <v>926</v>
      </c>
      <c r="R17" s="50" t="s">
        <v>927</v>
      </c>
      <c r="S17" s="50" t="s">
        <v>928</v>
      </c>
      <c r="T17" s="51" t="s">
        <v>929</v>
      </c>
      <c r="U17" s="51" t="s">
        <v>930</v>
      </c>
      <c r="V17" s="51" t="s">
        <v>931</v>
      </c>
      <c r="W17" s="51" t="s">
        <v>923</v>
      </c>
      <c r="X17" s="51" t="s">
        <v>56</v>
      </c>
      <c r="Y17" s="57" t="s">
        <v>55</v>
      </c>
      <c r="Z17" s="23"/>
      <c r="AA17" s="53" t="s">
        <v>53</v>
      </c>
      <c r="AB17" s="50" t="s">
        <v>924</v>
      </c>
      <c r="AC17" s="50" t="s">
        <v>925</v>
      </c>
      <c r="AD17" s="50" t="s">
        <v>926</v>
      </c>
      <c r="AE17" s="50" t="s">
        <v>927</v>
      </c>
      <c r="AF17" s="50" t="s">
        <v>928</v>
      </c>
      <c r="AG17" s="51" t="s">
        <v>929</v>
      </c>
      <c r="AH17" s="51" t="s">
        <v>930</v>
      </c>
      <c r="AI17" s="51" t="s">
        <v>931</v>
      </c>
      <c r="AJ17" s="51" t="s">
        <v>923</v>
      </c>
      <c r="AK17" s="51" t="s">
        <v>56</v>
      </c>
      <c r="AL17" s="57" t="s">
        <v>55</v>
      </c>
      <c r="AM17" s="23"/>
      <c r="AN17" s="23"/>
      <c r="AO17" s="23"/>
    </row>
    <row r="18" spans="1:41" ht="16" x14ac:dyDescent="0.2">
      <c r="A18" s="48" t="s">
        <v>837</v>
      </c>
      <c r="B18" s="25">
        <f>_xlfn.IFNA(INDEX('R1 XCM OHal'!$V$2:$V$90,MATCH(Men[[#This Row],[Rider]],'R1 XCM OHal'!$F$2:$F$90,0)),"")</f>
        <v>600</v>
      </c>
      <c r="C18" s="25"/>
      <c r="D18" s="25"/>
      <c r="E18" s="25"/>
      <c r="F18" s="25"/>
      <c r="G18" s="26"/>
      <c r="H18" s="26"/>
      <c r="I18" s="26"/>
      <c r="J18" s="26">
        <f>8-COUNTBLANK(Men[[#This Row],[R1 XCM O''Hal]:[R8 XCO Melrose]])</f>
        <v>1</v>
      </c>
      <c r="K18" s="26" cm="1">
        <f t="array" ref="K18">IF(Men[[#This Row],[Number of Rounds]]&lt;=6,SUM(IF(ISNA(B18:I18),0,B18:I18)),SUM(LARGE(B18:I18,{1,2,3,4,5,6})))</f>
        <v>600</v>
      </c>
      <c r="L18" s="27" cm="1">
        <f t="array" ref="L18">59-SUM(IF(K18&gt;$K$18:$K$166,1/COUNTIF($K$18:$K$166,$K$18:$K$166)))</f>
        <v>0.99999999999977263</v>
      </c>
      <c r="M18" s="20"/>
      <c r="N18" s="54" t="s">
        <v>905</v>
      </c>
      <c r="O18" s="25">
        <f>_xlfn.IFNA(INDEX('R1 XCM OHal'!$V$2:$V$90,MATCH(Women[[#This Row],[Rider]],'R1 XCM OHal'!$F$2:$F$90,0)),"")</f>
        <v>600</v>
      </c>
      <c r="P18" s="25"/>
      <c r="Q18" s="25"/>
      <c r="R18" s="25"/>
      <c r="S18" s="25" t="str">
        <f>_xlfn.IFNA(INDEX('[1]R5 Willowie XCO'!$P$3:$P$86,MATCH(Women[[#This Row],[Rider]],'[1]R5 Willowie XCO'!$E$3:$E$86,0)),"")</f>
        <v/>
      </c>
      <c r="T18" s="26"/>
      <c r="U18" s="26"/>
      <c r="V18" s="26"/>
      <c r="W18" s="26">
        <f>8-COUNTBLANK(Women[[#This Row],[R1 XCM O''Hal]:[R8 XCO Melrose]])</f>
        <v>1</v>
      </c>
      <c r="X18" s="26" cm="1">
        <f t="array" ref="X18">IF(Women[[#This Row],[Number of Rounds]]&lt;=6,SUM(IF(ISNA(O18:V18),0,O18:V18)),SUM(LARGE(O18:V18,{1,2,3,4,5,6})))</f>
        <v>600</v>
      </c>
      <c r="Y18" s="28" cm="1">
        <f t="array" ref="Y18">10-SUM(IF(X18&gt;$X$18:$X$49,1/COUNTIF($X$18:$X$49,$X$18:$X$49)))</f>
        <v>1.000000000000016</v>
      </c>
      <c r="Z18" s="20"/>
      <c r="AA18" s="55" t="s">
        <v>828</v>
      </c>
      <c r="AB18" s="25">
        <f>_xlfn.IFNA(INDEX('R1 XCM OHal'!$V$2:$V$90,MATCH(Junior[[#This Row],[Rider]],'R1 XCM OHal'!$F$2:$F$90,0)),"")</f>
        <v>600</v>
      </c>
      <c r="AC18" s="25"/>
      <c r="AD18" s="25"/>
      <c r="AE18" s="25"/>
      <c r="AF18" s="25"/>
      <c r="AG18" s="26"/>
      <c r="AH18" s="26"/>
      <c r="AI18" s="26"/>
      <c r="AJ18" s="26">
        <f>8-COUNTBLANK(Junior[[#This Row],[R1 XCM O''Hal]:[R8 XCO Melrose]])</f>
        <v>1</v>
      </c>
      <c r="AK18" s="26" cm="1">
        <f t="array" ref="AK18">IF(Junior[[#This Row],[Number of Rounds]]&lt;=6,SUM(IF(ISNA(AB18:AI18),0,AB18:AI18)),SUM(LARGE(AB18:AI18,{1,2,3,4,5,6})))</f>
        <v>600</v>
      </c>
      <c r="AL18" s="29" cm="1">
        <f t="array" ref="AL18">5-SUM(IF(AK18&gt;$AK$18:$AK$85,1/COUNTIF($AK$18:$AK$85,$AK$18:$AK$85)))</f>
        <v>1.0000000000000027</v>
      </c>
      <c r="AM18" s="20"/>
      <c r="AN18" s="20"/>
      <c r="AO18" s="20"/>
    </row>
    <row r="19" spans="1:41" ht="16" x14ac:dyDescent="0.2">
      <c r="A19" s="48" t="s">
        <v>838</v>
      </c>
      <c r="B19" s="25">
        <f>_xlfn.IFNA(INDEX('R1 XCM OHal'!$V$2:$V$90,MATCH(Men[[#This Row],[Rider]],'R1 XCM OHal'!$F$2:$F$90,0)),"")</f>
        <v>540</v>
      </c>
      <c r="C19" s="25"/>
      <c r="D19" s="25"/>
      <c r="E19" s="25"/>
      <c r="F19" s="30"/>
      <c r="G19" s="31"/>
      <c r="H19" s="31"/>
      <c r="I19" s="31"/>
      <c r="J19" s="26">
        <f>8-COUNTBLANK(Men[[#This Row],[R1 XCM O''Hal]:[R8 XCO Melrose]])</f>
        <v>1</v>
      </c>
      <c r="K19" s="26" cm="1">
        <f t="array" ref="K19">IF(Men[[#This Row],[Number of Rounds]]&lt;=6,SUM(IF(ISNA(B19:I19),0,B19:I19)),SUM(LARGE(B19:I19,{1,2,3,4,5,6})))</f>
        <v>540</v>
      </c>
      <c r="L19" s="32" cm="1">
        <f t="array" ref="L19">59-SUM(IF(K19&gt;$K$18:$K$166,1/COUNTIF($K$18:$K$166,$K$18:$K$166)))</f>
        <v>1.9999999999997726</v>
      </c>
      <c r="M19" s="20"/>
      <c r="N19" s="55" t="s">
        <v>906</v>
      </c>
      <c r="O19" s="30">
        <f>_xlfn.IFNA(INDEX('R1 XCM OHal'!$V$2:$V$90,MATCH(Women[[#This Row],[Rider]],'R1 XCM OHal'!$F$2:$F$90,0)),"")</f>
        <v>540</v>
      </c>
      <c r="P19" s="30"/>
      <c r="Q19" s="30"/>
      <c r="R19" s="30"/>
      <c r="S19" s="30" t="str">
        <f>_xlfn.IFNA(INDEX('[1]R5 Willowie XCO'!$P$3:$P$86,MATCH(Women[[#This Row],[Rider]],'[1]R5 Willowie XCO'!$E$3:$E$86,0)),"")</f>
        <v/>
      </c>
      <c r="T19" s="31"/>
      <c r="U19" s="31"/>
      <c r="V19" s="31"/>
      <c r="W19" s="31">
        <f>8-COUNTBLANK(Women[[#This Row],[R1 XCM O''Hal]:[R8 XCO Melrose]])</f>
        <v>1</v>
      </c>
      <c r="X19" s="31" cm="1">
        <f t="array" ref="X19">IF(Women[[#This Row],[Number of Rounds]]&lt;=6,SUM(IF(ISNA(O19:V19),0,O19:V19)),SUM(LARGE(O19:V19,{1,2,3,4,5,6})))</f>
        <v>540</v>
      </c>
      <c r="Y19" s="32" cm="1">
        <f t="array" ref="Y19">10-SUM(IF(X19&gt;$X$18:$X$49,1/COUNTIF($X$18:$X$49,$X$18:$X$49)))</f>
        <v>1.9999999999999964</v>
      </c>
      <c r="Z19" s="20"/>
      <c r="AA19" s="55" t="s">
        <v>831</v>
      </c>
      <c r="AB19" s="30">
        <f>_xlfn.IFNA(INDEX('R1 XCM OHal'!$V$2:$V$90,MATCH(Junior[[#This Row],[Rider]],'R1 XCM OHal'!$F$2:$F$90,0)),"")</f>
        <v>600</v>
      </c>
      <c r="AC19" s="30"/>
      <c r="AD19" s="30"/>
      <c r="AE19" s="30"/>
      <c r="AF19" s="30"/>
      <c r="AG19" s="31"/>
      <c r="AH19" s="31"/>
      <c r="AI19" s="31"/>
      <c r="AJ19" s="31">
        <f>8-COUNTBLANK(Junior[[#This Row],[R1 XCM O''Hal]:[R8 XCO Melrose]])</f>
        <v>1</v>
      </c>
      <c r="AK19" s="31" cm="1">
        <f t="array" ref="AK19">IF(Junior[[#This Row],[Number of Rounds]]&lt;=6,SUM(IF(ISNA(AB19:AI19),0,AB19:AI19)),SUM(LARGE(AB19:AI19,{1,2,3,4,5,6})))</f>
        <v>600</v>
      </c>
      <c r="AL19" s="29" cm="1">
        <f t="array" ref="AL19">5-SUM(IF(AK19&gt;$AK$18:$AK$85,1/COUNTIF($AK$18:$AK$85,$AK$18:$AK$85)))</f>
        <v>1.0000000000000027</v>
      </c>
      <c r="AM19" s="20"/>
      <c r="AN19" s="20"/>
      <c r="AO19" s="20"/>
    </row>
    <row r="20" spans="1:41" ht="16" x14ac:dyDescent="0.2">
      <c r="A20" s="48" t="s">
        <v>839</v>
      </c>
      <c r="B20" s="25">
        <f>_xlfn.IFNA(INDEX('R1 XCM OHal'!$V$2:$V$90,MATCH(Men[[#This Row],[Rider]],'R1 XCM OHal'!$F$2:$F$90,0)),"")</f>
        <v>504</v>
      </c>
      <c r="C20" s="25"/>
      <c r="D20" s="25"/>
      <c r="E20" s="25"/>
      <c r="F20" s="30"/>
      <c r="G20" s="31"/>
      <c r="H20" s="31"/>
      <c r="I20" s="31"/>
      <c r="J20" s="26">
        <f>8-COUNTBLANK(Men[[#This Row],[R1 XCM O''Hal]:[R8 XCO Melrose]])</f>
        <v>1</v>
      </c>
      <c r="K20" s="26" cm="1">
        <f t="array" ref="K20">IF(Men[[#This Row],[Number of Rounds]]&lt;=6,SUM(IF(ISNA(B20:I20),0,B20:I20)),SUM(LARGE(B20:I20,{1,2,3,4,5,6})))</f>
        <v>504</v>
      </c>
      <c r="L20" s="33" cm="1">
        <f t="array" ref="L20">59-SUM(IF(K20&gt;$K$18:$K$166,1/COUNTIF($K$18:$K$166,$K$18:$K$166)))</f>
        <v>2.9999999999997726</v>
      </c>
      <c r="M20" s="20"/>
      <c r="N20" s="55" t="s">
        <v>907</v>
      </c>
      <c r="O20" s="30">
        <f>_xlfn.IFNA(INDEX('R1 XCM OHal'!$V$2:$V$90,MATCH(Women[[#This Row],[Rider]],'R1 XCM OHal'!$F$2:$F$90,0)),"")</f>
        <v>480</v>
      </c>
      <c r="P20" s="30"/>
      <c r="Q20" s="30"/>
      <c r="R20" s="30"/>
      <c r="S20" s="30" t="str">
        <f>_xlfn.IFNA(INDEX('[1]R5 Willowie XCO'!$P$3:$P$86,MATCH(Women[[#This Row],[Rider]],'[1]R5 Willowie XCO'!$E$3:$E$86,0)),"")</f>
        <v/>
      </c>
      <c r="T20" s="31"/>
      <c r="U20" s="31"/>
      <c r="V20" s="31"/>
      <c r="W20" s="31">
        <f>8-COUNTBLANK(Women[[#This Row],[R1 XCM O''Hal]:[R8 XCO Melrose]])</f>
        <v>1</v>
      </c>
      <c r="X20" s="31" cm="1">
        <f t="array" ref="X20">IF(Women[[#This Row],[Number of Rounds]]&lt;=6,SUM(IF(ISNA(O20:V20),0,O20:V20)),SUM(LARGE(O20:V20,{1,2,3,4,5,6})))</f>
        <v>480</v>
      </c>
      <c r="Y20" s="33" cm="1">
        <f t="array" ref="Y20">10-SUM(IF(X20&gt;$X$18:$X$49,1/COUNTIF($X$18:$X$49,$X$18:$X$49)))</f>
        <v>2.9999999999999956</v>
      </c>
      <c r="Z20" s="20"/>
      <c r="AA20" s="55" t="s">
        <v>833</v>
      </c>
      <c r="AB20" s="30">
        <f>_xlfn.IFNA(INDEX('R1 XCM OHal'!$V$2:$V$90,MATCH(Junior[[#This Row],[Rider]],'R1 XCM OHal'!$F$2:$F$90,0)),"")</f>
        <v>600</v>
      </c>
      <c r="AC20" s="30"/>
      <c r="AD20" s="30"/>
      <c r="AE20" s="30"/>
      <c r="AF20" s="30"/>
      <c r="AG20" s="31"/>
      <c r="AH20" s="31"/>
      <c r="AI20" s="31"/>
      <c r="AJ20" s="31">
        <f>8-COUNTBLANK(Junior[[#This Row],[R1 XCM O''Hal]:[R8 XCO Melrose]])</f>
        <v>1</v>
      </c>
      <c r="AK20" s="31" cm="1">
        <f t="array" ref="AK20">IF(Junior[[#This Row],[Number of Rounds]]&lt;=6,SUM(IF(ISNA(AB20:AI20),0,AB20:AI20)),SUM(LARGE(AB20:AI20,{1,2,3,4,5,6})))</f>
        <v>600</v>
      </c>
      <c r="AL20" s="29" cm="1">
        <f t="array" ref="AL20">5-SUM(IF(AK20&gt;$AK$18:$AK$85,1/COUNTIF($AK$18:$AK$85,$AK$18:$AK$85)))</f>
        <v>1.0000000000000027</v>
      </c>
      <c r="AM20" s="20"/>
      <c r="AN20" s="20"/>
      <c r="AO20" s="20"/>
    </row>
    <row r="21" spans="1:41" ht="16" x14ac:dyDescent="0.2">
      <c r="A21" s="48" t="s">
        <v>840</v>
      </c>
      <c r="B21" s="25">
        <f>_xlfn.IFNA(INDEX('R1 XCM OHal'!$V$2:$V$90,MATCH(Men[[#This Row],[Rider]],'R1 XCM OHal'!$F$2:$F$90,0)),"")</f>
        <v>480</v>
      </c>
      <c r="C21" s="25"/>
      <c r="D21" s="25"/>
      <c r="E21" s="25"/>
      <c r="F21" s="30"/>
      <c r="G21" s="31"/>
      <c r="H21" s="31"/>
      <c r="I21" s="31"/>
      <c r="J21" s="26">
        <f>8-COUNTBLANK(Men[[#This Row],[R1 XCM O''Hal]:[R8 XCO Melrose]])</f>
        <v>1</v>
      </c>
      <c r="K21" s="26" cm="1">
        <f t="array" ref="K21">IF(Men[[#This Row],[Number of Rounds]]&lt;=6,SUM(IF(ISNA(B21:I21),0,B21:I21)),SUM(LARGE(B21:I21,{1,2,3,4,5,6})))</f>
        <v>480</v>
      </c>
      <c r="L21" s="34" cm="1">
        <f t="array" ref="L21">59-SUM(IF(K21&gt;$K$18:$K$166,1/COUNTIF($K$18:$K$166,$K$18:$K$166)))</f>
        <v>3.9999999999997726</v>
      </c>
      <c r="M21" s="20"/>
      <c r="N21" s="55" t="s">
        <v>908</v>
      </c>
      <c r="O21" s="30">
        <f>_xlfn.IFNA(INDEX('R1 XCM OHal'!$V$2:$V$90,MATCH(Women[[#This Row],[Rider]],'R1 XCM OHal'!$F$2:$F$90,0)),"")</f>
        <v>432</v>
      </c>
      <c r="P21" s="30"/>
      <c r="Q21" s="30"/>
      <c r="R21" s="30"/>
      <c r="S21" s="30" t="str">
        <f>_xlfn.IFNA(INDEX('[1]R5 Willowie XCO'!$P$3:$P$86,MATCH(Women[[#This Row],[Rider]],'[1]R5 Willowie XCO'!$E$3:$E$86,0)),"")</f>
        <v/>
      </c>
      <c r="T21" s="31"/>
      <c r="U21" s="31"/>
      <c r="V21" s="31"/>
      <c r="W21" s="31">
        <f>8-COUNTBLANK(Women[[#This Row],[R1 XCM O''Hal]:[R8 XCO Melrose]])</f>
        <v>1</v>
      </c>
      <c r="X21" s="31" cm="1">
        <f t="array" ref="X21">IF(Women[[#This Row],[Number of Rounds]]&lt;=6,SUM(IF(ISNA(O21:V21),0,O21:V21)),SUM(LARGE(O21:V21,{1,2,3,4,5,6})))</f>
        <v>432</v>
      </c>
      <c r="Y21" s="34" cm="1">
        <f t="array" ref="Y21">10-SUM(IF(X21&gt;$X$18:$X$49,1/COUNTIF($X$18:$X$49,$X$18:$X$49)))</f>
        <v>3.9999999999999956</v>
      </c>
      <c r="Z21" s="20"/>
      <c r="AA21" s="55" t="s">
        <v>829</v>
      </c>
      <c r="AB21" s="30">
        <f>_xlfn.IFNA(INDEX('R1 XCM OHal'!$V$2:$V$90,MATCH(Junior[[#This Row],[Rider]],'R1 XCM OHal'!$F$2:$F$90,0)),"")</f>
        <v>540</v>
      </c>
      <c r="AC21" s="30"/>
      <c r="AD21" s="30"/>
      <c r="AE21" s="30"/>
      <c r="AF21" s="30"/>
      <c r="AG21" s="31"/>
      <c r="AH21" s="31"/>
      <c r="AI21" s="31"/>
      <c r="AJ21" s="31">
        <f>8-COUNTBLANK(Junior[[#This Row],[R1 XCM O''Hal]:[R8 XCO Melrose]])</f>
        <v>1</v>
      </c>
      <c r="AK21" s="31" cm="1">
        <f t="array" ref="AK21">IF(Junior[[#This Row],[Number of Rounds]]&lt;=6,SUM(IF(ISNA(AB21:AI21),0,AB21:AI21)),SUM(LARGE(AB21:AI21,{1,2,3,4,5,6})))</f>
        <v>540</v>
      </c>
      <c r="AL21" s="32" cm="1">
        <f t="array" ref="AL21">5-SUM(IF(AK21&gt;$AK$18:$AK$85,1/COUNTIF($AK$18:$AK$85,$AK$18:$AK$85)))</f>
        <v>2.0000000000000027</v>
      </c>
      <c r="AM21" s="20"/>
      <c r="AN21" s="20"/>
      <c r="AO21" s="20"/>
    </row>
    <row r="22" spans="1:41" ht="16" x14ac:dyDescent="0.2">
      <c r="A22" s="48" t="s">
        <v>849</v>
      </c>
      <c r="B22" s="25">
        <f>_xlfn.IFNA(INDEX('R1 XCM OHal'!$V$2:$V$90,MATCH(Men[[#This Row],[Rider]],'R1 XCM OHal'!$F$2:$F$90,0)),"")</f>
        <v>480</v>
      </c>
      <c r="C22" s="25"/>
      <c r="D22" s="25"/>
      <c r="E22" s="25"/>
      <c r="F22" s="30"/>
      <c r="G22" s="31"/>
      <c r="H22" s="31"/>
      <c r="I22" s="31"/>
      <c r="J22" s="26">
        <f>8-COUNTBLANK(Men[[#This Row],[R1 XCM O''Hal]:[R8 XCO Melrose]])</f>
        <v>1</v>
      </c>
      <c r="K22" s="26" cm="1">
        <f t="array" ref="K22">IF(Men[[#This Row],[Number of Rounds]]&lt;=6,SUM(IF(ISNA(B22:I22),0,B22:I22)),SUM(LARGE(B22:I22,{1,2,3,4,5,6})))</f>
        <v>480</v>
      </c>
      <c r="L22" s="34" cm="1">
        <f t="array" ref="L22">59-SUM(IF(K22&gt;$K$18:$K$166,1/COUNTIF($K$18:$K$166,$K$18:$K$166)))</f>
        <v>3.9999999999997726</v>
      </c>
      <c r="M22" s="20"/>
      <c r="N22" s="55" t="s">
        <v>909</v>
      </c>
      <c r="O22" s="30">
        <f>_xlfn.IFNA(INDEX('R1 XCM OHal'!$V$2:$V$90,MATCH(Women[[#This Row],[Rider]],'R1 XCM OHal'!$F$2:$F$90,0)),"")</f>
        <v>420</v>
      </c>
      <c r="P22" s="30"/>
      <c r="Q22" s="30"/>
      <c r="R22" s="30"/>
      <c r="S22" s="30" t="str">
        <f>_xlfn.IFNA(INDEX('[1]R5 Willowie XCO'!$P$3:$P$86,MATCH(Women[[#This Row],[Rider]],'[1]R5 Willowie XCO'!$E$3:$E$86,0)),"")</f>
        <v/>
      </c>
      <c r="T22" s="31"/>
      <c r="U22" s="31"/>
      <c r="V22" s="31"/>
      <c r="W22" s="31">
        <f>8-COUNTBLANK(Women[[#This Row],[R1 XCM O''Hal]:[R8 XCO Melrose]])</f>
        <v>1</v>
      </c>
      <c r="X22" s="31" cm="1">
        <f t="array" ref="X22">IF(Women[[#This Row],[Number of Rounds]]&lt;=6,SUM(IF(ISNA(O22:V22),0,O22:V22)),SUM(LARGE(O22:V22,{1,2,3,4,5,6})))</f>
        <v>420</v>
      </c>
      <c r="Y22" s="34" cm="1">
        <f t="array" ref="Y22">10-SUM(IF(X22&gt;$X$18:$X$49,1/COUNTIF($X$18:$X$49,$X$18:$X$49)))</f>
        <v>4.9999999999999956</v>
      </c>
      <c r="Z22" s="20"/>
      <c r="AA22" s="55" t="s">
        <v>832</v>
      </c>
      <c r="AB22" s="30">
        <f>_xlfn.IFNA(INDEX('R1 XCM OHal'!$V$2:$V$90,MATCH(Junior[[#This Row],[Rider]],'R1 XCM OHal'!$F$2:$F$90,0)),"")</f>
        <v>540</v>
      </c>
      <c r="AC22" s="30"/>
      <c r="AD22" s="30"/>
      <c r="AE22" s="30"/>
      <c r="AF22" s="30"/>
      <c r="AG22" s="31"/>
      <c r="AH22" s="31"/>
      <c r="AI22" s="31"/>
      <c r="AJ22" s="31">
        <f>8-COUNTBLANK(Junior[[#This Row],[R1 XCM O''Hal]:[R8 XCO Melrose]])</f>
        <v>1</v>
      </c>
      <c r="AK22" s="31" cm="1">
        <f t="array" ref="AK22">IF(Junior[[#This Row],[Number of Rounds]]&lt;=6,SUM(IF(ISNA(AB22:AI22),0,AB22:AI22)),SUM(LARGE(AB22:AI22,{1,2,3,4,5,6})))</f>
        <v>540</v>
      </c>
      <c r="AL22" s="32" cm="1">
        <f t="array" ref="AL22">5-SUM(IF(AK22&gt;$AK$18:$AK$85,1/COUNTIF($AK$18:$AK$85,$AK$18:$AK$85)))</f>
        <v>2.0000000000000027</v>
      </c>
      <c r="AM22" s="20"/>
      <c r="AN22" s="20"/>
      <c r="AO22" s="20"/>
    </row>
    <row r="23" spans="1:41" ht="16" x14ac:dyDescent="0.2">
      <c r="A23" s="48" t="s">
        <v>841</v>
      </c>
      <c r="B23" s="25">
        <f>_xlfn.IFNA(INDEX('R1 XCM OHal'!$V$2:$V$90,MATCH(Men[[#This Row],[Rider]],'R1 XCM OHal'!$F$2:$F$90,0)),"")</f>
        <v>468</v>
      </c>
      <c r="C23" s="25"/>
      <c r="D23" s="25"/>
      <c r="E23" s="25"/>
      <c r="F23" s="30"/>
      <c r="G23" s="31"/>
      <c r="H23" s="31"/>
      <c r="I23" s="31"/>
      <c r="J23" s="26">
        <f>8-COUNTBLANK(Men[[#This Row],[R1 XCM O''Hal]:[R8 XCO Melrose]])</f>
        <v>1</v>
      </c>
      <c r="K23" s="26" cm="1">
        <f t="array" ref="K23">IF(Men[[#This Row],[Number of Rounds]]&lt;=6,SUM(IF(ISNA(B23:I23),0,B23:I23)),SUM(LARGE(B23:I23,{1,2,3,4,5,6})))</f>
        <v>468</v>
      </c>
      <c r="L23" s="34" cm="1">
        <f t="array" ref="L23">59-SUM(IF(K23&gt;$K$18:$K$166,1/COUNTIF($K$18:$K$166,$K$18:$K$166)))</f>
        <v>4.9999999999997726</v>
      </c>
      <c r="M23" s="20"/>
      <c r="N23" s="55" t="s">
        <v>910</v>
      </c>
      <c r="O23" s="30">
        <f>_xlfn.IFNA(INDEX('R1 XCM OHal'!$V$2:$V$90,MATCH(Women[[#This Row],[Rider]],'R1 XCM OHal'!$F$2:$F$90,0)),"")</f>
        <v>378</v>
      </c>
      <c r="P23" s="30"/>
      <c r="Q23" s="30"/>
      <c r="R23" s="30"/>
      <c r="S23" s="30" t="str">
        <f>_xlfn.IFNA(INDEX('[1]R5 Willowie XCO'!$P$3:$P$86,MATCH(Women[[#This Row],[Rider]],'[1]R5 Willowie XCO'!$E$3:$E$86,0)),"")</f>
        <v/>
      </c>
      <c r="T23" s="31"/>
      <c r="U23" s="31"/>
      <c r="V23" s="31"/>
      <c r="W23" s="31">
        <f>8-COUNTBLANK(Women[[#This Row],[R1 XCM O''Hal]:[R8 XCO Melrose]])</f>
        <v>1</v>
      </c>
      <c r="X23" s="31" cm="1">
        <f t="array" ref="X23">IF(Women[[#This Row],[Number of Rounds]]&lt;=6,SUM(IF(ISNA(O23:V23),0,O23:V23)),SUM(LARGE(O23:V23,{1,2,3,4,5,6})))</f>
        <v>378</v>
      </c>
      <c r="Y23" s="34" cm="1">
        <f t="array" ref="Y23">10-SUM(IF(X23&gt;$X$18:$X$49,1/COUNTIF($X$18:$X$49,$X$18:$X$49)))</f>
        <v>5.9999999999999956</v>
      </c>
      <c r="Z23" s="20"/>
      <c r="AA23" s="55" t="s">
        <v>834</v>
      </c>
      <c r="AB23" s="30">
        <f>_xlfn.IFNA(INDEX('R1 XCM OHal'!$V$2:$V$90,MATCH(Junior[[#This Row],[Rider]],'R1 XCM OHal'!$F$2:$F$90,0)),"")</f>
        <v>540</v>
      </c>
      <c r="AC23" s="30"/>
      <c r="AD23" s="30"/>
      <c r="AE23" s="30"/>
      <c r="AF23" s="30"/>
      <c r="AG23" s="31"/>
      <c r="AH23" s="31"/>
      <c r="AI23" s="31"/>
      <c r="AJ23" s="31">
        <f>8-COUNTBLANK(Junior[[#This Row],[R1 XCM O''Hal]:[R8 XCO Melrose]])</f>
        <v>1</v>
      </c>
      <c r="AK23" s="31" cm="1">
        <f t="array" ref="AK23">IF(Junior[[#This Row],[Number of Rounds]]&lt;=6,SUM(IF(ISNA(AB23:AI23),0,AB23:AI23)),SUM(LARGE(AB23:AI23,{1,2,3,4,5,6})))</f>
        <v>540</v>
      </c>
      <c r="AL23" s="32" cm="1">
        <f t="array" ref="AL23">5-SUM(IF(AK23&gt;$AK$18:$AK$85,1/COUNTIF($AK$18:$AK$85,$AK$18:$AK$85)))</f>
        <v>2.0000000000000027</v>
      </c>
      <c r="AM23" s="20"/>
      <c r="AN23" s="20"/>
      <c r="AO23" s="20"/>
    </row>
    <row r="24" spans="1:41" ht="16" x14ac:dyDescent="0.2">
      <c r="A24" s="48" t="s">
        <v>842</v>
      </c>
      <c r="B24" s="25">
        <f>_xlfn.IFNA(INDEX('R1 XCM OHal'!$V$2:$V$90,MATCH(Men[[#This Row],[Rider]],'R1 XCM OHal'!$F$2:$F$90,0)),"")</f>
        <v>456</v>
      </c>
      <c r="C24" s="25"/>
      <c r="D24" s="25"/>
      <c r="E24" s="25"/>
      <c r="F24" s="30"/>
      <c r="G24" s="31"/>
      <c r="H24" s="31"/>
      <c r="I24" s="31"/>
      <c r="J24" s="26">
        <f>8-COUNTBLANK(Men[[#This Row],[R1 XCM O''Hal]:[R8 XCO Melrose]])</f>
        <v>1</v>
      </c>
      <c r="K24" s="26" cm="1">
        <f t="array" ref="K24">IF(Men[[#This Row],[Number of Rounds]]&lt;=6,SUM(IF(ISNA(B24:I24),0,B24:I24)),SUM(LARGE(B24:I24,{1,2,3,4,5,6})))</f>
        <v>456</v>
      </c>
      <c r="L24" s="34" cm="1">
        <f t="array" ref="L24">59-SUM(IF(K24&gt;$K$18:$K$166,1/COUNTIF($K$18:$K$166,$K$18:$K$166)))</f>
        <v>5.9999999999997726</v>
      </c>
      <c r="M24" s="20"/>
      <c r="N24" s="55" t="s">
        <v>911</v>
      </c>
      <c r="O24" s="30">
        <f>_xlfn.IFNA(INDEX('R1 XCM OHal'!$V$2:$V$90,MATCH(Women[[#This Row],[Rider]],'R1 XCM OHal'!$F$2:$F$90,0)),"")</f>
        <v>352.8</v>
      </c>
      <c r="P24" s="30"/>
      <c r="Q24" s="30"/>
      <c r="R24" s="30"/>
      <c r="S24" s="30" t="str">
        <f>_xlfn.IFNA(INDEX('[1]R5 Willowie XCO'!$P$3:$P$86,MATCH(Women[[#This Row],[Rider]],'[1]R5 Willowie XCO'!$E$3:$E$86,0)),"")</f>
        <v/>
      </c>
      <c r="T24" s="31"/>
      <c r="U24" s="31"/>
      <c r="V24" s="31"/>
      <c r="W24" s="31">
        <f>8-COUNTBLANK(Women[[#This Row],[R1 XCM O''Hal]:[R8 XCO Melrose]])</f>
        <v>1</v>
      </c>
      <c r="X24" s="31" cm="1">
        <f t="array" ref="X24">IF(Women[[#This Row],[Number of Rounds]]&lt;=6,SUM(IF(ISNA(O24:V24),0,O24:V24)),SUM(LARGE(O24:V24,{1,2,3,4,5,6})))</f>
        <v>352.8</v>
      </c>
      <c r="Y24" s="34" cm="1">
        <f t="array" ref="Y24">10-SUM(IF(X24&gt;$X$18:$X$49,1/COUNTIF($X$18:$X$49,$X$18:$X$49)))</f>
        <v>6.9999999999999956</v>
      </c>
      <c r="Z24" s="20"/>
      <c r="AA24" s="55" t="s">
        <v>830</v>
      </c>
      <c r="AB24" s="30">
        <f>_xlfn.IFNA(INDEX('R1 XCM OHal'!$V$2:$V$90,MATCH(Junior[[#This Row],[Rider]],'R1 XCM OHal'!$F$2:$F$90,0)),"")</f>
        <v>504</v>
      </c>
      <c r="AC24" s="30"/>
      <c r="AD24" s="30"/>
      <c r="AE24" s="30"/>
      <c r="AF24" s="30"/>
      <c r="AG24" s="31"/>
      <c r="AH24" s="31"/>
      <c r="AI24" s="31"/>
      <c r="AJ24" s="31">
        <f>8-COUNTBLANK(Junior[[#This Row],[R1 XCM O''Hal]:[R8 XCO Melrose]])</f>
        <v>1</v>
      </c>
      <c r="AK24" s="31" cm="1">
        <f t="array" ref="AK24">IF(Junior[[#This Row],[Number of Rounds]]&lt;=6,SUM(IF(ISNA(AB24:AI24),0,AB24:AI24)),SUM(LARGE(AB24:AI24,{1,2,3,4,5,6})))</f>
        <v>504</v>
      </c>
      <c r="AL24" s="33" cm="1">
        <f t="array" ref="AL24">5-SUM(IF(AK24&gt;$AK$18:$AK$85,1/COUNTIF($AK$18:$AK$85,$AK$18:$AK$85)))</f>
        <v>3.0000000000000027</v>
      </c>
      <c r="AM24" s="20"/>
      <c r="AN24" s="20"/>
      <c r="AO24" s="20"/>
    </row>
    <row r="25" spans="1:41" ht="16" x14ac:dyDescent="0.2">
      <c r="A25" s="48" t="s">
        <v>843</v>
      </c>
      <c r="B25" s="25">
        <f>_xlfn.IFNA(INDEX('R1 XCM OHal'!$V$2:$V$90,MATCH(Men[[#This Row],[Rider]],'R1 XCM OHal'!$F$2:$F$90,0)),"")</f>
        <v>444</v>
      </c>
      <c r="C25" s="25"/>
      <c r="D25" s="25"/>
      <c r="E25" s="25"/>
      <c r="F25" s="30"/>
      <c r="G25" s="31"/>
      <c r="H25" s="31"/>
      <c r="I25" s="31"/>
      <c r="J25" s="26">
        <f>8-COUNTBLANK(Men[[#This Row],[R1 XCM O''Hal]:[R8 XCO Melrose]])</f>
        <v>1</v>
      </c>
      <c r="K25" s="26" cm="1">
        <f t="array" ref="K25">IF(Men[[#This Row],[Number of Rounds]]&lt;=6,SUM(IF(ISNA(B25:I25),0,B25:I25)),SUM(LARGE(B25:I25,{1,2,3,4,5,6})))</f>
        <v>444</v>
      </c>
      <c r="L25" s="34" cm="1">
        <f t="array" ref="L25">59-SUM(IF(K25&gt;$K$18:$K$166,1/COUNTIF($K$18:$K$166,$K$18:$K$166)))</f>
        <v>6.9999999999997726</v>
      </c>
      <c r="M25" s="20"/>
      <c r="N25" s="55" t="s">
        <v>912</v>
      </c>
      <c r="O25" s="30">
        <f>_xlfn.IFNA(INDEX('R1 XCM OHal'!$V$2:$V$90,MATCH(Women[[#This Row],[Rider]],'R1 XCM OHal'!$F$2:$F$90,0)),"")</f>
        <v>336</v>
      </c>
      <c r="P25" s="30"/>
      <c r="Q25" s="30"/>
      <c r="R25" s="30"/>
      <c r="S25" s="30" t="str">
        <f>_xlfn.IFNA(INDEX('[1]R5 Willowie XCO'!$P$3:$P$86,MATCH(Women[[#This Row],[Rider]],'[1]R5 Willowie XCO'!$E$3:$E$86,0)),"")</f>
        <v/>
      </c>
      <c r="T25" s="31"/>
      <c r="U25" s="31"/>
      <c r="V25" s="31"/>
      <c r="W25" s="31">
        <f>8-COUNTBLANK(Women[[#This Row],[R1 XCM O''Hal]:[R8 XCO Melrose]])</f>
        <v>1</v>
      </c>
      <c r="X25" s="31" cm="1">
        <f t="array" ref="X25">IF(Women[[#This Row],[Number of Rounds]]&lt;=6,SUM(IF(ISNA(O25:V25),0,O25:V25)),SUM(LARGE(O25:V25,{1,2,3,4,5,6})))</f>
        <v>336</v>
      </c>
      <c r="Y25" s="34" cm="1">
        <f t="array" ref="Y25">10-SUM(IF(X25&gt;$X$18:$X$49,1/COUNTIF($X$18:$X$49,$X$18:$X$49)))</f>
        <v>8</v>
      </c>
      <c r="Z25" s="20"/>
      <c r="AA25" s="55" t="s">
        <v>835</v>
      </c>
      <c r="AB25" s="30">
        <f>_xlfn.IFNA(INDEX('R1 XCM OHal'!$V$2:$V$90,MATCH(Junior[[#This Row],[Rider]],'R1 XCM OHal'!$F$2:$F$90,0)),"")</f>
        <v>504</v>
      </c>
      <c r="AC25" s="30"/>
      <c r="AD25" s="30"/>
      <c r="AE25" s="30"/>
      <c r="AF25" s="30"/>
      <c r="AG25" s="31"/>
      <c r="AH25" s="31"/>
      <c r="AI25" s="31"/>
      <c r="AJ25" s="31">
        <f>8-COUNTBLANK(Junior[[#This Row],[R1 XCM O''Hal]:[R8 XCO Melrose]])</f>
        <v>1</v>
      </c>
      <c r="AK25" s="31" cm="1">
        <f t="array" ref="AK25">IF(Junior[[#This Row],[Number of Rounds]]&lt;=6,SUM(IF(ISNA(AB25:AI25),0,AB25:AI25)),SUM(LARGE(AB25:AI25,{1,2,3,4,5,6})))</f>
        <v>504</v>
      </c>
      <c r="AL25" s="33" cm="1">
        <f t="array" ref="AL25">5-SUM(IF(AK25&gt;$AK$18:$AK$85,1/COUNTIF($AK$18:$AK$85,$AK$18:$AK$85)))</f>
        <v>3.0000000000000027</v>
      </c>
      <c r="AM25" s="20"/>
      <c r="AN25" s="20"/>
      <c r="AO25" s="20"/>
    </row>
    <row r="26" spans="1:41" ht="16" x14ac:dyDescent="0.2">
      <c r="A26" s="48" t="s">
        <v>844</v>
      </c>
      <c r="B26" s="25">
        <f>_xlfn.IFNA(INDEX('R1 XCM OHal'!$V$2:$V$90,MATCH(Men[[#This Row],[Rider]],'R1 XCM OHal'!$F$2:$F$90,0)),"")</f>
        <v>432</v>
      </c>
      <c r="C26" s="25"/>
      <c r="D26" s="25"/>
      <c r="E26" s="25"/>
      <c r="F26" s="30"/>
      <c r="G26" s="31"/>
      <c r="H26" s="31"/>
      <c r="I26" s="31"/>
      <c r="J26" s="26">
        <f>8-COUNTBLANK(Men[[#This Row],[R1 XCM O''Hal]:[R8 XCO Melrose]])</f>
        <v>1</v>
      </c>
      <c r="K26" s="26" cm="1">
        <f t="array" ref="K26">IF(Men[[#This Row],[Number of Rounds]]&lt;=6,SUM(IF(ISNA(B26:I26),0,B26:I26)),SUM(LARGE(B26:I26,{1,2,3,4,5,6})))</f>
        <v>432</v>
      </c>
      <c r="L26" s="34" cm="1">
        <f t="array" ref="L26">59-SUM(IF(K26&gt;$K$18:$K$166,1/COUNTIF($K$18:$K$166,$K$18:$K$166)))</f>
        <v>7.9999999999997726</v>
      </c>
      <c r="M26" s="20"/>
      <c r="N26" s="55" t="s">
        <v>913</v>
      </c>
      <c r="O26" s="30">
        <f>_xlfn.IFNA(INDEX('R1 XCM OHal'!$V$2:$V$90,MATCH(Women[[#This Row],[Rider]],'R1 XCM OHal'!$F$2:$F$90,0)),"")</f>
        <v>327.59999999999997</v>
      </c>
      <c r="P26" s="30"/>
      <c r="Q26" s="30"/>
      <c r="R26" s="30"/>
      <c r="S26" s="30" t="str">
        <f>_xlfn.IFNA(INDEX('[1]R5 Willowie XCO'!$P$3:$P$86,MATCH(Women[[#This Row],[Rider]],'[1]R5 Willowie XCO'!$E$3:$E$86,0)),"")</f>
        <v/>
      </c>
      <c r="T26" s="31"/>
      <c r="U26" s="31"/>
      <c r="V26" s="31"/>
      <c r="W26" s="31">
        <f>8-COUNTBLANK(Women[[#This Row],[R1 XCM O''Hal]:[R8 XCO Melrose]])</f>
        <v>1</v>
      </c>
      <c r="X26" s="31" cm="1">
        <f t="array" ref="X26">IF(Women[[#This Row],[Number of Rounds]]&lt;=6,SUM(IF(ISNA(O26:V26),0,O26:V26)),SUM(LARGE(O26:V26,{1,2,3,4,5,6})))</f>
        <v>327.59999999999997</v>
      </c>
      <c r="Y26" s="34" cm="1">
        <f t="array" ref="Y26">10-SUM(IF(X26&gt;$X$18:$X$49,1/COUNTIF($X$18:$X$49,$X$18:$X$49)))</f>
        <v>9</v>
      </c>
      <c r="Z26" s="20"/>
      <c r="AA26" s="55" t="s">
        <v>836</v>
      </c>
      <c r="AB26" s="30">
        <f>_xlfn.IFNA(INDEX('R1 XCM OHal'!$V$2:$V$90,MATCH(Junior[[#This Row],[Rider]],'R1 XCM OHal'!$F$2:$F$90,0)),"")</f>
        <v>480</v>
      </c>
      <c r="AC26" s="30"/>
      <c r="AD26" s="30"/>
      <c r="AE26" s="30"/>
      <c r="AF26" s="30"/>
      <c r="AG26" s="31"/>
      <c r="AH26" s="31"/>
      <c r="AI26" s="31"/>
      <c r="AJ26" s="31">
        <f>8-COUNTBLANK(Junior[[#This Row],[R1 XCM O''Hal]:[R8 XCO Melrose]])</f>
        <v>1</v>
      </c>
      <c r="AK26" s="31" cm="1">
        <f t="array" ref="AK26">IF(Junior[[#This Row],[Number of Rounds]]&lt;=6,SUM(IF(ISNA(AB26:AI26),0,AB26:AI26)),SUM(LARGE(AB26:AI26,{1,2,3,4,5,6})))</f>
        <v>480</v>
      </c>
      <c r="AL26" s="34" cm="1">
        <f t="array" ref="AL26">5-SUM(IF(AK26&gt;$AK$18:$AK$85,1/COUNTIF($AK$18:$AK$85,$AK$18:$AK$85)))</f>
        <v>4.0000000000000009</v>
      </c>
      <c r="AM26" s="20"/>
      <c r="AN26" s="20"/>
      <c r="AO26" s="20"/>
    </row>
    <row r="27" spans="1:41" ht="16" x14ac:dyDescent="0.2">
      <c r="A27" s="48" t="s">
        <v>850</v>
      </c>
      <c r="B27" s="25">
        <f>_xlfn.IFNA(INDEX('R1 XCM OHal'!$V$2:$V$90,MATCH(Men[[#This Row],[Rider]],'R1 XCM OHal'!$F$2:$F$90,0)),"")</f>
        <v>432</v>
      </c>
      <c r="C27" s="25"/>
      <c r="D27" s="25"/>
      <c r="E27" s="25"/>
      <c r="F27" s="30"/>
      <c r="G27" s="31"/>
      <c r="H27" s="31"/>
      <c r="I27" s="31"/>
      <c r="J27" s="26">
        <f>8-COUNTBLANK(Men[[#This Row],[R1 XCM O''Hal]:[R8 XCO Melrose]])</f>
        <v>1</v>
      </c>
      <c r="K27" s="26" cm="1">
        <f t="array" ref="K27">IF(Men[[#This Row],[Number of Rounds]]&lt;=6,SUM(IF(ISNA(B27:I27),0,B27:I27)),SUM(LARGE(B27:I27,{1,2,3,4,5,6})))</f>
        <v>432</v>
      </c>
      <c r="L27" s="34" cm="1">
        <f t="array" ref="L27">59-SUM(IF(K27&gt;$K$18:$K$166,1/COUNTIF($K$18:$K$166,$K$18:$K$166)))</f>
        <v>7.9999999999997726</v>
      </c>
      <c r="M27" s="20"/>
      <c r="N27" s="55"/>
      <c r="O27" s="30" t="str">
        <f>_xlfn.IFNA(INDEX('R1 XCM OHal'!$V$2:$V$90,MATCH(Women[[#This Row],[Rider]],'R1 XCM OHal'!$F$2:$F$90,0)),"")</f>
        <v/>
      </c>
      <c r="P27" s="30"/>
      <c r="Q27" s="30"/>
      <c r="R27" s="30"/>
      <c r="S27" s="30" t="str">
        <f>_xlfn.IFNA(INDEX('[1]R5 Willowie XCO'!$P$3:$P$86,MATCH(Women[[#This Row],[Rider]],'[1]R5 Willowie XCO'!$E$3:$E$86,0)),"")</f>
        <v/>
      </c>
      <c r="T27" s="31"/>
      <c r="U27" s="31"/>
      <c r="V27" s="31"/>
      <c r="W27" s="31">
        <f>8-COUNTBLANK(Women[[#This Row],[R1 XCM O''Hal]:[R8 XCO Melrose]])</f>
        <v>0</v>
      </c>
      <c r="X27" s="31" cm="1">
        <f t="array" ref="X27">IF(Women[[#This Row],[Number of Rounds]]&lt;=6,SUM(IF(ISNA(O27:V27),0,O27:V27)),SUM(LARGE(O27:V27,{1,2,3,4,5,6})))</f>
        <v>0</v>
      </c>
      <c r="Y27" s="34"/>
      <c r="Z27" s="20"/>
      <c r="AA27" s="55"/>
      <c r="AB27" s="30" t="str">
        <f>_xlfn.IFNA(INDEX('R1 XCM OHal'!$V$2:$V$90,MATCH(Junior[[#This Row],[Rider]],'R1 XCM OHal'!$F$2:$F$90,0)),"")</f>
        <v/>
      </c>
      <c r="AC27" s="30"/>
      <c r="AD27" s="30"/>
      <c r="AE27" s="30"/>
      <c r="AF27" s="30"/>
      <c r="AG27" s="31"/>
      <c r="AH27" s="31"/>
      <c r="AI27" s="31"/>
      <c r="AJ27" s="31">
        <f>8-COUNTBLANK(Junior[[#This Row],[R1 XCM O''Hal]:[R8 XCO Melrose]])</f>
        <v>0</v>
      </c>
      <c r="AK27" s="31" cm="1">
        <f t="array" ref="AK27">IF(Junior[[#This Row],[Number of Rounds]]&lt;=6,SUM(IF(ISNA(AB27:AI27),0,AB27:AI27)),SUM(LARGE(AB27:AI27,{1,2,3,4,5,6})))</f>
        <v>0</v>
      </c>
      <c r="AL27" s="34"/>
      <c r="AM27" s="20"/>
      <c r="AN27" s="20"/>
      <c r="AO27" s="20"/>
    </row>
    <row r="28" spans="1:41" ht="16" x14ac:dyDescent="0.2">
      <c r="A28" s="48" t="s">
        <v>845</v>
      </c>
      <c r="B28" s="25">
        <f>_xlfn.IFNA(INDEX('R1 XCM OHal'!$V$2:$V$90,MATCH(Men[[#This Row],[Rider]],'R1 XCM OHal'!$F$2:$F$90,0)),"")</f>
        <v>420</v>
      </c>
      <c r="C28" s="25"/>
      <c r="D28" s="25"/>
      <c r="E28" s="25"/>
      <c r="F28" s="30"/>
      <c r="G28" s="31"/>
      <c r="H28" s="31"/>
      <c r="I28" s="31"/>
      <c r="J28" s="26">
        <f>8-COUNTBLANK(Men[[#This Row],[R1 XCM O''Hal]:[R8 XCO Melrose]])</f>
        <v>1</v>
      </c>
      <c r="K28" s="26" cm="1">
        <f t="array" ref="K28">IF(Men[[#This Row],[Number of Rounds]]&lt;=6,SUM(IF(ISNA(B28:I28),0,B28:I28)),SUM(LARGE(B28:I28,{1,2,3,4,5,6})))</f>
        <v>420</v>
      </c>
      <c r="L28" s="34" cm="1">
        <f t="array" ref="L28">59-SUM(IF(K28&gt;$K$18:$K$166,1/COUNTIF($K$18:$K$166,$K$18:$K$166)))</f>
        <v>8.9999999999997726</v>
      </c>
      <c r="M28" s="20"/>
      <c r="N28" s="55"/>
      <c r="O28" s="30" t="str">
        <f>_xlfn.IFNA(INDEX('R1 XCM OHal'!$V$2:$V$90,MATCH(Women[[#This Row],[Rider]],'R1 XCM OHal'!$F$2:$F$90,0)),"")</f>
        <v/>
      </c>
      <c r="P28" s="30"/>
      <c r="Q28" s="30"/>
      <c r="R28" s="30"/>
      <c r="S28" s="30" t="str">
        <f>_xlfn.IFNA(INDEX('[1]R5 Willowie XCO'!$P$3:$P$86,MATCH(Women[[#This Row],[Rider]],'[1]R5 Willowie XCO'!$E$3:$E$86,0)),"")</f>
        <v/>
      </c>
      <c r="T28" s="31"/>
      <c r="U28" s="31"/>
      <c r="V28" s="31"/>
      <c r="W28" s="31">
        <f>8-COUNTBLANK(Women[[#This Row],[R1 XCM O''Hal]:[R8 XCO Melrose]])</f>
        <v>0</v>
      </c>
      <c r="X28" s="31" cm="1">
        <f t="array" ref="X28">IF(Women[[#This Row],[Number of Rounds]]&lt;=6,SUM(IF(ISNA(O28:V28),0,O28:V28)),SUM(LARGE(O28:V28,{1,2,3,4,5,6})))</f>
        <v>0</v>
      </c>
      <c r="Y28" s="34"/>
      <c r="Z28" s="20"/>
      <c r="AA28" s="55"/>
      <c r="AB28" s="30" t="str">
        <f>_xlfn.IFNA(INDEX('R1 XCM OHal'!$V$2:$V$90,MATCH(Junior[[#This Row],[Rider]],'R1 XCM OHal'!$F$2:$F$90,0)),"")</f>
        <v/>
      </c>
      <c r="AC28" s="30"/>
      <c r="AD28" s="30"/>
      <c r="AE28" s="30"/>
      <c r="AF28" s="30"/>
      <c r="AG28" s="31"/>
      <c r="AH28" s="31"/>
      <c r="AI28" s="31"/>
      <c r="AJ28" s="31">
        <f>8-COUNTBLANK(Junior[[#This Row],[R1 XCM O''Hal]:[R8 XCO Melrose]])</f>
        <v>0</v>
      </c>
      <c r="AK28" s="31" cm="1">
        <f t="array" ref="AK28">IF(Junior[[#This Row],[Number of Rounds]]&lt;=6,SUM(IF(ISNA(AB28:AI28),0,AB28:AI28)),SUM(LARGE(AB28:AI28,{1,2,3,4,5,6})))</f>
        <v>0</v>
      </c>
      <c r="AL28" s="34"/>
      <c r="AM28" s="20"/>
      <c r="AN28" s="20"/>
      <c r="AO28" s="20"/>
    </row>
    <row r="29" spans="1:41" ht="16" x14ac:dyDescent="0.2">
      <c r="A29" s="48" t="s">
        <v>869</v>
      </c>
      <c r="B29" s="25">
        <f>_xlfn.IFNA(INDEX('R1 XCM OHal'!$V$2:$V$90,MATCH(Men[[#This Row],[Rider]],'R1 XCM OHal'!$F$2:$F$90,0)),"")</f>
        <v>420</v>
      </c>
      <c r="C29" s="25"/>
      <c r="D29" s="25"/>
      <c r="E29" s="25"/>
      <c r="F29" s="30"/>
      <c r="G29" s="31"/>
      <c r="H29" s="31"/>
      <c r="I29" s="31"/>
      <c r="J29" s="26">
        <f>8-COUNTBLANK(Men[[#This Row],[R1 XCM O''Hal]:[R8 XCO Melrose]])</f>
        <v>1</v>
      </c>
      <c r="K29" s="26" cm="1">
        <f t="array" ref="K29">IF(Men[[#This Row],[Number of Rounds]]&lt;=6,SUM(IF(ISNA(B29:I29),0,B29:I29)),SUM(LARGE(B29:I29,{1,2,3,4,5,6})))</f>
        <v>420</v>
      </c>
      <c r="L29" s="34" cm="1">
        <f t="array" ref="L29">59-SUM(IF(K29&gt;$K$18:$K$166,1/COUNTIF($K$18:$K$166,$K$18:$K$166)))</f>
        <v>8.9999999999997726</v>
      </c>
      <c r="M29" s="20"/>
      <c r="N29" s="55"/>
      <c r="O29" s="30" t="str">
        <f>_xlfn.IFNA(INDEX('R1 XCM OHal'!$V$2:$V$90,MATCH(Women[[#This Row],[Rider]],'R1 XCM OHal'!$F$2:$F$90,0)),"")</f>
        <v/>
      </c>
      <c r="P29" s="30"/>
      <c r="Q29" s="30"/>
      <c r="R29" s="30"/>
      <c r="S29" s="30" t="str">
        <f>_xlfn.IFNA(INDEX('[1]R5 Willowie XCO'!$P$3:$P$86,MATCH(Women[[#This Row],[Rider]],'[1]R5 Willowie XCO'!$E$3:$E$86,0)),"")</f>
        <v/>
      </c>
      <c r="T29" s="31"/>
      <c r="U29" s="31"/>
      <c r="V29" s="31"/>
      <c r="W29" s="31">
        <f>8-COUNTBLANK(Women[[#This Row],[R1 XCM O''Hal]:[R8 XCO Melrose]])</f>
        <v>0</v>
      </c>
      <c r="X29" s="31" cm="1">
        <f t="array" ref="X29">IF(Women[[#This Row],[Number of Rounds]]&lt;=6,SUM(IF(ISNA(O29:V29),0,O29:V29)),SUM(LARGE(O29:V29,{1,2,3,4,5,6})))</f>
        <v>0</v>
      </c>
      <c r="Y29" s="34"/>
      <c r="Z29" s="20"/>
      <c r="AA29" s="55"/>
      <c r="AB29" s="30" t="str">
        <f>_xlfn.IFNA(INDEX('R1 XCM OHal'!$V$2:$V$90,MATCH(Junior[[#This Row],[Rider]],'R1 XCM OHal'!$F$2:$F$90,0)),"")</f>
        <v/>
      </c>
      <c r="AC29" s="30"/>
      <c r="AD29" s="30"/>
      <c r="AE29" s="30"/>
      <c r="AF29" s="30"/>
      <c r="AG29" s="31"/>
      <c r="AH29" s="31"/>
      <c r="AI29" s="31"/>
      <c r="AJ29" s="31">
        <f>8-COUNTBLANK(Junior[[#This Row],[R1 XCM O''Hal]:[R8 XCO Melrose]])</f>
        <v>0</v>
      </c>
      <c r="AK29" s="31" cm="1">
        <f t="array" ref="AK29">IF(Junior[[#This Row],[Number of Rounds]]&lt;=6,SUM(IF(ISNA(AB29:AI29),0,AB29:AI29)),SUM(LARGE(AB29:AI29,{1,2,3,4,5,6})))</f>
        <v>0</v>
      </c>
      <c r="AL29" s="34"/>
      <c r="AM29" s="20"/>
      <c r="AN29" s="20"/>
      <c r="AO29" s="20"/>
    </row>
    <row r="30" spans="1:41" ht="16" x14ac:dyDescent="0.2">
      <c r="A30" s="48" t="s">
        <v>846</v>
      </c>
      <c r="B30" s="25">
        <f>_xlfn.IFNA(INDEX('R1 XCM OHal'!$V$2:$V$90,MATCH(Men[[#This Row],[Rider]],'R1 XCM OHal'!$F$2:$F$90,0)),"")</f>
        <v>408</v>
      </c>
      <c r="C30" s="25"/>
      <c r="D30" s="25"/>
      <c r="E30" s="25"/>
      <c r="F30" s="30"/>
      <c r="G30" s="31"/>
      <c r="H30" s="31"/>
      <c r="I30" s="31"/>
      <c r="J30" s="26">
        <f>8-COUNTBLANK(Men[[#This Row],[R1 XCM O''Hal]:[R8 XCO Melrose]])</f>
        <v>1</v>
      </c>
      <c r="K30" s="26" cm="1">
        <f t="array" ref="K30">IF(Men[[#This Row],[Number of Rounds]]&lt;=6,SUM(IF(ISNA(B30:I30),0,B30:I30)),SUM(LARGE(B30:I30,{1,2,3,4,5,6})))</f>
        <v>408</v>
      </c>
      <c r="L30" s="34" cm="1">
        <f t="array" ref="L30">59-SUM(IF(K30&gt;$K$18:$K$166,1/COUNTIF($K$18:$K$166,$K$18:$K$166)))</f>
        <v>9.9999999999997726</v>
      </c>
      <c r="M30" s="20"/>
      <c r="N30" s="55"/>
      <c r="O30" s="30" t="str">
        <f>_xlfn.IFNA(INDEX('R1 XCM OHal'!$V$2:$V$90,MATCH(Women[[#This Row],[Rider]],'R1 XCM OHal'!$F$2:$F$90,0)),"")</f>
        <v/>
      </c>
      <c r="P30" s="30"/>
      <c r="Q30" s="30"/>
      <c r="R30" s="30"/>
      <c r="S30" s="30" t="str">
        <f>_xlfn.IFNA(INDEX('[1]R5 Willowie XCO'!$P$3:$P$86,MATCH(Women[[#This Row],[Rider]],'[1]R5 Willowie XCO'!$E$3:$E$86,0)),"")</f>
        <v/>
      </c>
      <c r="T30" s="31"/>
      <c r="U30" s="31"/>
      <c r="V30" s="31"/>
      <c r="W30" s="31">
        <f>8-COUNTBLANK(Women[[#This Row],[R1 XCM O''Hal]:[R8 XCO Melrose]])</f>
        <v>0</v>
      </c>
      <c r="X30" s="31" cm="1">
        <f t="array" ref="X30">IF(Women[[#This Row],[Number of Rounds]]&lt;=6,SUM(IF(ISNA(O30:V30),0,O30:V30)),SUM(LARGE(O30:V30,{1,2,3,4,5,6})))</f>
        <v>0</v>
      </c>
      <c r="Y30" s="34"/>
      <c r="Z30" s="20"/>
      <c r="AA30" s="55"/>
      <c r="AB30" s="30" t="str">
        <f>_xlfn.IFNA(INDEX('R1 XCM OHal'!$V$2:$V$90,MATCH(Junior[[#This Row],[Rider]],'R1 XCM OHal'!$F$2:$F$90,0)),"")</f>
        <v/>
      </c>
      <c r="AC30" s="30"/>
      <c r="AD30" s="30"/>
      <c r="AE30" s="30"/>
      <c r="AF30" s="30"/>
      <c r="AG30" s="31"/>
      <c r="AH30" s="31"/>
      <c r="AI30" s="31"/>
      <c r="AJ30" s="31">
        <f>8-COUNTBLANK(Junior[[#This Row],[R1 XCM O''Hal]:[R8 XCO Melrose]])</f>
        <v>0</v>
      </c>
      <c r="AK30" s="31" cm="1">
        <f t="array" ref="AK30">IF(Junior[[#This Row],[Number of Rounds]]&lt;=6,SUM(IF(ISNA(AB30:AI30),0,AB30:AI30)),SUM(LARGE(AB30:AI30,{1,2,3,4,5,6})))</f>
        <v>0</v>
      </c>
      <c r="AL30" s="34"/>
      <c r="AM30" s="20"/>
      <c r="AN30" s="20"/>
      <c r="AO30" s="20"/>
    </row>
    <row r="31" spans="1:41" ht="16" x14ac:dyDescent="0.2">
      <c r="A31" s="48" t="s">
        <v>851</v>
      </c>
      <c r="B31" s="25">
        <f>_xlfn.IFNA(INDEX('R1 XCM OHal'!$V$2:$V$90,MATCH(Men[[#This Row],[Rider]],'R1 XCM OHal'!$F$2:$F$90,0)),"")</f>
        <v>403.2</v>
      </c>
      <c r="C31" s="25"/>
      <c r="D31" s="25"/>
      <c r="E31" s="25"/>
      <c r="F31" s="30"/>
      <c r="G31" s="31"/>
      <c r="H31" s="31"/>
      <c r="I31" s="31"/>
      <c r="J31" s="26">
        <f>8-COUNTBLANK(Men[[#This Row],[R1 XCM O''Hal]:[R8 XCO Melrose]])</f>
        <v>1</v>
      </c>
      <c r="K31" s="26" cm="1">
        <f t="array" ref="K31">IF(Men[[#This Row],[Number of Rounds]]&lt;=6,SUM(IF(ISNA(B31:I31),0,B31:I31)),SUM(LARGE(B31:I31,{1,2,3,4,5,6})))</f>
        <v>403.2</v>
      </c>
      <c r="L31" s="34" cm="1">
        <f t="array" ref="L31">59-SUM(IF(K31&gt;$K$18:$K$166,1/COUNTIF($K$18:$K$166,$K$18:$K$166)))</f>
        <v>10.999999999999773</v>
      </c>
      <c r="M31" s="20"/>
      <c r="N31" s="55"/>
      <c r="O31" s="30" t="str">
        <f>_xlfn.IFNA(INDEX('R1 XCM OHal'!$V$2:$V$90,MATCH(Women[[#This Row],[Rider]],'R1 XCM OHal'!$F$2:$F$90,0)),"")</f>
        <v/>
      </c>
      <c r="P31" s="30"/>
      <c r="Q31" s="30"/>
      <c r="R31" s="30"/>
      <c r="S31" s="30" t="str">
        <f>_xlfn.IFNA(INDEX('[1]R5 Willowie XCO'!$P$3:$P$86,MATCH(Women[[#This Row],[Rider]],'[1]R5 Willowie XCO'!$E$3:$E$86,0)),"")</f>
        <v/>
      </c>
      <c r="T31" s="31"/>
      <c r="U31" s="31"/>
      <c r="V31" s="31"/>
      <c r="W31" s="31">
        <f>8-COUNTBLANK(Women[[#This Row],[R1 XCM O''Hal]:[R8 XCO Melrose]])</f>
        <v>0</v>
      </c>
      <c r="X31" s="31" cm="1">
        <f t="array" ref="X31">IF(Women[[#This Row],[Number of Rounds]]&lt;=6,SUM(IF(ISNA(O31:V31),0,O31:V31)),SUM(LARGE(O31:V31,{1,2,3,4,5,6})))</f>
        <v>0</v>
      </c>
      <c r="Y31" s="34"/>
      <c r="Z31" s="20"/>
      <c r="AA31" s="55"/>
      <c r="AB31" s="30" t="str">
        <f>_xlfn.IFNA(INDEX('R1 XCM OHal'!$V$2:$V$90,MATCH(Junior[[#This Row],[Rider]],'R1 XCM OHal'!$F$2:$F$90,0)),"")</f>
        <v/>
      </c>
      <c r="AC31" s="30"/>
      <c r="AD31" s="30"/>
      <c r="AE31" s="30"/>
      <c r="AF31" s="30"/>
      <c r="AG31" s="31"/>
      <c r="AH31" s="31"/>
      <c r="AI31" s="31"/>
      <c r="AJ31" s="31">
        <f>8-COUNTBLANK(Junior[[#This Row],[R1 XCM O''Hal]:[R8 XCO Melrose]])</f>
        <v>0</v>
      </c>
      <c r="AK31" s="31" cm="1">
        <f t="array" ref="AK31">IF(Junior[[#This Row],[Number of Rounds]]&lt;=6,SUM(IF(ISNA(AB31:AI31),0,AB31:AI31)),SUM(LARGE(AB31:AI31,{1,2,3,4,5,6})))</f>
        <v>0</v>
      </c>
      <c r="AL31" s="34"/>
      <c r="AM31" s="20"/>
      <c r="AN31" s="20"/>
      <c r="AO31" s="20"/>
    </row>
    <row r="32" spans="1:41" ht="16" x14ac:dyDescent="0.2">
      <c r="A32" s="48" t="s">
        <v>847</v>
      </c>
      <c r="B32" s="25">
        <f>_xlfn.IFNA(INDEX('R1 XCM OHal'!$V$2:$V$90,MATCH(Men[[#This Row],[Rider]],'R1 XCM OHal'!$F$2:$F$90,0)),"")</f>
        <v>396</v>
      </c>
      <c r="C32" s="25"/>
      <c r="D32" s="25"/>
      <c r="E32" s="25"/>
      <c r="F32" s="30"/>
      <c r="G32" s="31"/>
      <c r="H32" s="31"/>
      <c r="I32" s="31"/>
      <c r="J32" s="26">
        <f>8-COUNTBLANK(Men[[#This Row],[R1 XCM O''Hal]:[R8 XCO Melrose]])</f>
        <v>1</v>
      </c>
      <c r="K32" s="26" cm="1">
        <f t="array" ref="K32">IF(Men[[#This Row],[Number of Rounds]]&lt;=6,SUM(IF(ISNA(B32:I32),0,B32:I32)),SUM(LARGE(B32:I32,{1,2,3,4,5,6})))</f>
        <v>396</v>
      </c>
      <c r="L32" s="34" cm="1">
        <f t="array" ref="L32">59-SUM(IF(K32&gt;$K$18:$K$166,1/COUNTIF($K$18:$K$166,$K$18:$K$166)))</f>
        <v>11.999999999999773</v>
      </c>
      <c r="M32" s="20"/>
      <c r="N32" s="55"/>
      <c r="O32" s="30" t="str">
        <f>_xlfn.IFNA(INDEX('R1 XCM OHal'!$V$2:$V$90,MATCH(Women[[#This Row],[Rider]],'R1 XCM OHal'!$F$2:$F$90,0)),"")</f>
        <v/>
      </c>
      <c r="P32" s="30"/>
      <c r="Q32" s="30"/>
      <c r="R32" s="30"/>
      <c r="S32" s="30" t="str">
        <f>_xlfn.IFNA(INDEX('[1]R5 Willowie XCO'!$P$3:$P$86,MATCH(Women[[#This Row],[Rider]],'[1]R5 Willowie XCO'!$E$3:$E$86,0)),"")</f>
        <v/>
      </c>
      <c r="T32" s="31"/>
      <c r="U32" s="31"/>
      <c r="V32" s="31"/>
      <c r="W32" s="31">
        <f>8-COUNTBLANK(Women[[#This Row],[R1 XCM O''Hal]:[R8 XCO Melrose]])</f>
        <v>0</v>
      </c>
      <c r="X32" s="31" cm="1">
        <f t="array" ref="X32">IF(Women[[#This Row],[Number of Rounds]]&lt;=6,SUM(IF(ISNA(O32:V32),0,O32:V32)),SUM(LARGE(O32:V32,{1,2,3,4,5,6})))</f>
        <v>0</v>
      </c>
      <c r="Y32" s="34"/>
      <c r="Z32" s="20"/>
      <c r="AA32" s="55"/>
      <c r="AB32" s="30" t="str">
        <f>_xlfn.IFNA(INDEX('R1 XCM OHal'!$V$2:$V$90,MATCH(Junior[[#This Row],[Rider]],'R1 XCM OHal'!$F$2:$F$90,0)),"")</f>
        <v/>
      </c>
      <c r="AC32" s="30"/>
      <c r="AD32" s="30"/>
      <c r="AE32" s="30"/>
      <c r="AF32" s="30"/>
      <c r="AG32" s="31"/>
      <c r="AH32" s="31"/>
      <c r="AI32" s="31"/>
      <c r="AJ32" s="31">
        <f>8-COUNTBLANK(Junior[[#This Row],[R1 XCM O''Hal]:[R8 XCO Melrose]])</f>
        <v>0</v>
      </c>
      <c r="AK32" s="31" cm="1">
        <f t="array" ref="AK32">IF(Junior[[#This Row],[Number of Rounds]]&lt;=6,SUM(IF(ISNA(AB32:AI32),0,AB32:AI32)),SUM(LARGE(AB32:AI32,{1,2,3,4,5,6})))</f>
        <v>0</v>
      </c>
      <c r="AL32" s="34"/>
      <c r="AM32" s="20"/>
      <c r="AN32" s="20"/>
      <c r="AO32" s="20"/>
    </row>
    <row r="33" spans="1:41" ht="16" x14ac:dyDescent="0.2">
      <c r="A33" s="48" t="s">
        <v>848</v>
      </c>
      <c r="B33" s="25">
        <f>_xlfn.IFNA(INDEX('R1 XCM OHal'!$V$2:$V$90,MATCH(Men[[#This Row],[Rider]],'R1 XCM OHal'!$F$2:$F$90,0)),"")</f>
        <v>384</v>
      </c>
      <c r="C33" s="25"/>
      <c r="D33" s="36"/>
      <c r="E33" s="25"/>
      <c r="F33" s="35"/>
      <c r="G33" s="37"/>
      <c r="H33" s="37"/>
      <c r="I33" s="37"/>
      <c r="J33" s="64">
        <f>8-COUNTBLANK(Men[[#This Row],[R1 XCM O''Hal]:[R8 XCO Melrose]])</f>
        <v>1</v>
      </c>
      <c r="K33" s="26" cm="1">
        <f t="array" ref="K33">IF(Men[[#This Row],[Number of Rounds]]&lt;=6,SUM(IF(ISNA(B33:I33),0,B33:I33)),SUM(LARGE(B33:I33,{1,2,3,4,5,6})))</f>
        <v>384</v>
      </c>
      <c r="L33" s="34" cm="1">
        <f t="array" ref="L33">59-SUM(IF(K33&gt;$K$18:$K$166,1/COUNTIF($K$18:$K$166,$K$18:$K$166)))</f>
        <v>12.999999999999773</v>
      </c>
      <c r="M33" s="20"/>
      <c r="N33" s="55"/>
      <c r="O33" s="30" t="str">
        <f>_xlfn.IFNA(INDEX('R1 XCM OHal'!$V$2:$V$90,MATCH(Women[[#This Row],[Rider]],'R1 XCM OHal'!$F$2:$F$90,0)),"")</f>
        <v/>
      </c>
      <c r="P33" s="30"/>
      <c r="Q33" s="30"/>
      <c r="R33" s="30"/>
      <c r="S33" s="30" t="str">
        <f>_xlfn.IFNA(INDEX('[1]R5 Willowie XCO'!$P$3:$P$86,MATCH(Women[[#This Row],[Rider]],'[1]R5 Willowie XCO'!$E$3:$E$86,0)),"")</f>
        <v/>
      </c>
      <c r="T33" s="31"/>
      <c r="U33" s="31"/>
      <c r="V33" s="31"/>
      <c r="W33" s="31">
        <f>8-COUNTBLANK(Women[[#This Row],[R1 XCM O''Hal]:[R8 XCO Melrose]])</f>
        <v>0</v>
      </c>
      <c r="X33" s="31" cm="1">
        <f t="array" ref="X33">IF(Women[[#This Row],[Number of Rounds]]&lt;=6,SUM(IF(ISNA(O33:V33),0,O33:V33)),SUM(LARGE(O33:V33,{1,2,3,4,5,6})))</f>
        <v>0</v>
      </c>
      <c r="Y33" s="34"/>
      <c r="Z33" s="20"/>
      <c r="AA33" s="55"/>
      <c r="AB33" s="30" t="str">
        <f>_xlfn.IFNA(INDEX('R1 XCM OHal'!$V$2:$V$90,MATCH(Junior[[#This Row],[Rider]],'R1 XCM OHal'!$F$2:$F$90,0)),"")</f>
        <v/>
      </c>
      <c r="AC33" s="30"/>
      <c r="AD33" s="30"/>
      <c r="AE33" s="30"/>
      <c r="AF33" s="30"/>
      <c r="AG33" s="31"/>
      <c r="AH33" s="31"/>
      <c r="AI33" s="31"/>
      <c r="AJ33" s="31">
        <f>8-COUNTBLANK(Junior[[#This Row],[R1 XCM O''Hal]:[R8 XCO Melrose]])</f>
        <v>0</v>
      </c>
      <c r="AK33" s="31" cm="1">
        <f t="array" ref="AK33">IF(Junior[[#This Row],[Number of Rounds]]&lt;=6,SUM(IF(ISNA(AB33:AI33),0,AB33:AI33)),SUM(LARGE(AB33:AI33,{1,2,3,4,5,6})))</f>
        <v>0</v>
      </c>
      <c r="AL33" s="34"/>
      <c r="AM33" s="20"/>
      <c r="AN33" s="20"/>
      <c r="AO33" s="20"/>
    </row>
    <row r="34" spans="1:41" ht="16" x14ac:dyDescent="0.2">
      <c r="A34" s="48" t="s">
        <v>852</v>
      </c>
      <c r="B34" s="25">
        <f>_xlfn.IFNA(INDEX('R1 XCM OHal'!$V$2:$V$90,MATCH(Men[[#This Row],[Rider]],'R1 XCM OHal'!$F$2:$F$90,0)),"")</f>
        <v>384</v>
      </c>
      <c r="C34" s="25"/>
      <c r="D34" s="25"/>
      <c r="E34" s="25"/>
      <c r="F34" s="30"/>
      <c r="G34" s="31"/>
      <c r="H34" s="31"/>
      <c r="I34" s="31"/>
      <c r="J34" s="26">
        <f>8-COUNTBLANK(Men[[#This Row],[R1 XCM O''Hal]:[R8 XCO Melrose]])</f>
        <v>1</v>
      </c>
      <c r="K34" s="26" cm="1">
        <f t="array" ref="K34">IF(Men[[#This Row],[Number of Rounds]]&lt;=6,SUM(IF(ISNA(B34:I34),0,B34:I34)),SUM(LARGE(B34:I34,{1,2,3,4,5,6})))</f>
        <v>384</v>
      </c>
      <c r="L34" s="34" cm="1">
        <f t="array" ref="L34">59-SUM(IF(K34&gt;$K$18:$K$166,1/COUNTIF($K$18:$K$166,$K$18:$K$166)))</f>
        <v>12.999999999999773</v>
      </c>
      <c r="M34" s="20"/>
      <c r="N34" s="55"/>
      <c r="O34" s="30" t="str">
        <f>_xlfn.IFNA(INDEX('R1 XCM OHal'!$V$2:$V$90,MATCH(Women[[#This Row],[Rider]],'R1 XCM OHal'!$F$2:$F$90,0)),"")</f>
        <v/>
      </c>
      <c r="P34" s="30"/>
      <c r="Q34" s="30"/>
      <c r="R34" s="30"/>
      <c r="S34" s="30" t="str">
        <f>_xlfn.IFNA(INDEX('[1]R5 Willowie XCO'!$P$3:$P$86,MATCH(Women[[#This Row],[Rider]],'[1]R5 Willowie XCO'!$E$3:$E$86,0)),"")</f>
        <v/>
      </c>
      <c r="T34" s="31"/>
      <c r="U34" s="31"/>
      <c r="V34" s="31"/>
      <c r="W34" s="31">
        <f>8-COUNTBLANK(Women[[#This Row],[R1 XCM O''Hal]:[R8 XCO Melrose]])</f>
        <v>0</v>
      </c>
      <c r="X34" s="31" cm="1">
        <f t="array" ref="X34">IF(Women[[#This Row],[Number of Rounds]]&lt;=6,SUM(IF(ISNA(O34:V34),0,O34:V34)),SUM(LARGE(O34:V34,{1,2,3,4,5,6})))</f>
        <v>0</v>
      </c>
      <c r="Y34" s="34"/>
      <c r="Z34" s="20"/>
      <c r="AA34" s="55"/>
      <c r="AB34" s="30" t="str">
        <f>_xlfn.IFNA(INDEX('R1 XCM OHal'!$V$2:$V$90,MATCH(Junior[[#This Row],[Rider]],'R1 XCM OHal'!$F$2:$F$90,0)),"")</f>
        <v/>
      </c>
      <c r="AC34" s="30"/>
      <c r="AD34" s="30"/>
      <c r="AE34" s="30"/>
      <c r="AF34" s="30"/>
      <c r="AG34" s="31"/>
      <c r="AH34" s="31"/>
      <c r="AI34" s="31"/>
      <c r="AJ34" s="31">
        <f>8-COUNTBLANK(Junior[[#This Row],[R1 XCM O''Hal]:[R8 XCO Melrose]])</f>
        <v>0</v>
      </c>
      <c r="AK34" s="31" cm="1">
        <f t="array" ref="AK34">IF(Junior[[#This Row],[Number of Rounds]]&lt;=6,SUM(IF(ISNA(AB34:AI34),0,AB34:AI34)),SUM(LARGE(AB34:AI34,{1,2,3,4,5,6})))</f>
        <v>0</v>
      </c>
      <c r="AL34" s="34"/>
      <c r="AM34" s="20"/>
      <c r="AN34" s="20"/>
      <c r="AO34" s="20"/>
    </row>
    <row r="35" spans="1:41" ht="16" x14ac:dyDescent="0.2">
      <c r="A35" s="48" t="s">
        <v>870</v>
      </c>
      <c r="B35" s="25">
        <f>_xlfn.IFNA(INDEX('R1 XCM OHal'!$V$2:$V$90,MATCH(Men[[#This Row],[Rider]],'R1 XCM OHal'!$F$2:$F$90,0)),"")</f>
        <v>378</v>
      </c>
      <c r="C35" s="30"/>
      <c r="D35" s="25"/>
      <c r="E35" s="25"/>
      <c r="F35" s="30"/>
      <c r="G35" s="31"/>
      <c r="H35" s="31"/>
      <c r="I35" s="31"/>
      <c r="J35" s="26">
        <f>8-COUNTBLANK(Men[[#This Row],[R1 XCM O''Hal]:[R8 XCO Melrose]])</f>
        <v>1</v>
      </c>
      <c r="K35" s="26" cm="1">
        <f t="array" ref="K35">IF(Men[[#This Row],[Number of Rounds]]&lt;=6,SUM(IF(ISNA(B35:I35),0,B35:I35)),SUM(LARGE(B35:I35,{1,2,3,4,5,6})))</f>
        <v>378</v>
      </c>
      <c r="L35" s="34" cm="1">
        <f t="array" ref="L35">59-SUM(IF(K35&gt;$K$18:$K$166,1/COUNTIF($K$18:$K$166,$K$18:$K$166)))</f>
        <v>13.999999999999773</v>
      </c>
      <c r="M35" s="20"/>
      <c r="N35" s="55"/>
      <c r="O35" s="30" t="str">
        <f>_xlfn.IFNA(INDEX('R1 XCM OHal'!$V$2:$V$90,MATCH(Women[[#This Row],[Rider]],'R1 XCM OHal'!$F$2:$F$90,0)),"")</f>
        <v/>
      </c>
      <c r="P35" s="30"/>
      <c r="Q35" s="30"/>
      <c r="R35" s="30"/>
      <c r="S35" s="30" t="str">
        <f>_xlfn.IFNA(INDEX('[1]R5 Willowie XCO'!$P$3:$P$86,MATCH(Women[[#This Row],[Rider]],'[1]R5 Willowie XCO'!$E$3:$E$86,0)),"")</f>
        <v/>
      </c>
      <c r="T35" s="31"/>
      <c r="U35" s="31"/>
      <c r="V35" s="31"/>
      <c r="W35" s="31">
        <f>8-COUNTBLANK(Women[[#This Row],[R1 XCM O''Hal]:[R8 XCO Melrose]])</f>
        <v>0</v>
      </c>
      <c r="X35" s="31" cm="1">
        <f t="array" ref="X35">IF(Women[[#This Row],[Number of Rounds]]&lt;=6,SUM(IF(ISNA(O35:V35),0,O35:V35)),SUM(LARGE(O35:V35,{1,2,3,4,5,6})))</f>
        <v>0</v>
      </c>
      <c r="Y35" s="34"/>
      <c r="Z35" s="20"/>
      <c r="AA35" s="55"/>
      <c r="AB35" s="30" t="str">
        <f>_xlfn.IFNA(INDEX('R1 XCM OHal'!$V$2:$V$90,MATCH(Junior[[#This Row],[Rider]],'R1 XCM OHal'!$F$2:$F$90,0)),"")</f>
        <v/>
      </c>
      <c r="AC35" s="30"/>
      <c r="AD35" s="30"/>
      <c r="AE35" s="30"/>
      <c r="AF35" s="30"/>
      <c r="AG35" s="31"/>
      <c r="AH35" s="31"/>
      <c r="AI35" s="31"/>
      <c r="AJ35" s="31">
        <f>8-COUNTBLANK(Junior[[#This Row],[R1 XCM O''Hal]:[R8 XCO Melrose]])</f>
        <v>0</v>
      </c>
      <c r="AK35" s="31" cm="1">
        <f t="array" ref="AK35">IF(Junior[[#This Row],[Number of Rounds]]&lt;=6,SUM(IF(ISNA(AB35:AI35),0,AB35:AI35)),SUM(LARGE(AB35:AI35,{1,2,3,4,5,6})))</f>
        <v>0</v>
      </c>
      <c r="AL35" s="34"/>
      <c r="AM35" s="20"/>
      <c r="AN35" s="20"/>
      <c r="AO35" s="20"/>
    </row>
    <row r="36" spans="1:41" ht="16" x14ac:dyDescent="0.2">
      <c r="A36" s="48" t="s">
        <v>853</v>
      </c>
      <c r="B36" s="25">
        <f>_xlfn.IFNA(INDEX('R1 XCM OHal'!$V$2:$V$90,MATCH(Men[[#This Row],[Rider]],'R1 XCM OHal'!$F$2:$F$90,0)),"")</f>
        <v>374.4</v>
      </c>
      <c r="C36" s="30"/>
      <c r="D36" s="25"/>
      <c r="E36" s="25"/>
      <c r="F36" s="30"/>
      <c r="G36" s="31"/>
      <c r="H36" s="31"/>
      <c r="I36" s="31"/>
      <c r="J36" s="26">
        <f>8-COUNTBLANK(Men[[#This Row],[R1 XCM O''Hal]:[R8 XCO Melrose]])</f>
        <v>1</v>
      </c>
      <c r="K36" s="26" cm="1">
        <f t="array" ref="K36">IF(Men[[#This Row],[Number of Rounds]]&lt;=6,SUM(IF(ISNA(B36:I36),0,B36:I36)),SUM(LARGE(B36:I36,{1,2,3,4,5,6})))</f>
        <v>374.4</v>
      </c>
      <c r="L36" s="34" cm="1">
        <f t="array" ref="L36">59-SUM(IF(K36&gt;$K$18:$K$166,1/COUNTIF($K$18:$K$166,$K$18:$K$166)))</f>
        <v>14.999999999999773</v>
      </c>
      <c r="M36" s="20"/>
      <c r="N36" s="55"/>
      <c r="O36" s="30" t="str">
        <f>_xlfn.IFNA(INDEX('R1 XCM OHal'!$V$2:$V$90,MATCH(Women[[#This Row],[Rider]],'R1 XCM OHal'!$F$2:$F$90,0)),"")</f>
        <v/>
      </c>
      <c r="P36" s="30"/>
      <c r="Q36" s="30"/>
      <c r="R36" s="30"/>
      <c r="S36" s="30" t="str">
        <f>_xlfn.IFNA(INDEX('[1]R5 Willowie XCO'!$P$3:$P$86,MATCH(Women[[#This Row],[Rider]],'[1]R5 Willowie XCO'!$E$3:$E$86,0)),"")</f>
        <v/>
      </c>
      <c r="T36" s="31"/>
      <c r="U36" s="31"/>
      <c r="V36" s="31"/>
      <c r="W36" s="31">
        <f>8-COUNTBLANK(Women[[#This Row],[R1 XCM O''Hal]:[R8 XCO Melrose]])</f>
        <v>0</v>
      </c>
      <c r="X36" s="31" cm="1">
        <f t="array" ref="X36">IF(Women[[#This Row],[Number of Rounds]]&lt;=6,SUM(IF(ISNA(O36:V36),0,O36:V36)),SUM(LARGE(O36:V36,{1,2,3,4,5,6})))</f>
        <v>0</v>
      </c>
      <c r="Y36" s="34"/>
      <c r="Z36" s="20"/>
      <c r="AA36" s="55"/>
      <c r="AB36" s="30" t="str">
        <f>_xlfn.IFNA(INDEX('R1 XCM OHal'!$V$2:$V$90,MATCH(Junior[[#This Row],[Rider]],'R1 XCM OHal'!$F$2:$F$90,0)),"")</f>
        <v/>
      </c>
      <c r="AC36" s="30"/>
      <c r="AD36" s="30"/>
      <c r="AE36" s="30"/>
      <c r="AF36" s="30"/>
      <c r="AG36" s="31"/>
      <c r="AH36" s="31"/>
      <c r="AI36" s="31"/>
      <c r="AJ36" s="31">
        <f>8-COUNTBLANK(Junior[[#This Row],[R1 XCM O''Hal]:[R8 XCO Melrose]])</f>
        <v>0</v>
      </c>
      <c r="AK36" s="31" cm="1">
        <f t="array" ref="AK36">IF(Junior[[#This Row],[Number of Rounds]]&lt;=6,SUM(IF(ISNA(AB36:AI36),0,AB36:AI36)),SUM(LARGE(AB36:AI36,{1,2,3,4,5,6})))</f>
        <v>0</v>
      </c>
      <c r="AL36" s="34"/>
      <c r="AM36" s="20"/>
      <c r="AN36" s="20"/>
      <c r="AO36" s="20"/>
    </row>
    <row r="37" spans="1:41" ht="16" x14ac:dyDescent="0.2">
      <c r="A37" s="48" t="s">
        <v>854</v>
      </c>
      <c r="B37" s="25">
        <f>_xlfn.IFNA(INDEX('R1 XCM OHal'!$V$2:$V$90,MATCH(Men[[#This Row],[Rider]],'R1 XCM OHal'!$F$2:$F$90,0)),"")</f>
        <v>364.8</v>
      </c>
      <c r="C37" s="30"/>
      <c r="D37" s="25"/>
      <c r="E37" s="25"/>
      <c r="F37" s="30"/>
      <c r="G37" s="31"/>
      <c r="H37" s="31"/>
      <c r="I37" s="31"/>
      <c r="J37" s="26">
        <f>8-COUNTBLANK(Men[[#This Row],[R1 XCM O''Hal]:[R8 XCO Melrose]])</f>
        <v>1</v>
      </c>
      <c r="K37" s="26" cm="1">
        <f t="array" ref="K37">IF(Men[[#This Row],[Number of Rounds]]&lt;=6,SUM(IF(ISNA(B37:I37),0,B37:I37)),SUM(LARGE(B37:I37,{1,2,3,4,5,6})))</f>
        <v>364.8</v>
      </c>
      <c r="L37" s="34" cm="1">
        <f t="array" ref="L37">59-SUM(IF(K37&gt;$K$18:$K$166,1/COUNTIF($K$18:$K$166,$K$18:$K$166)))</f>
        <v>15.999999999999773</v>
      </c>
      <c r="M37" s="20"/>
      <c r="N37" s="55"/>
      <c r="O37" s="30" t="str">
        <f>_xlfn.IFNA(INDEX('R1 XCM OHal'!$V$2:$V$90,MATCH(Women[[#This Row],[Rider]],'R1 XCM OHal'!$F$2:$F$90,0)),"")</f>
        <v/>
      </c>
      <c r="P37" s="30"/>
      <c r="Q37" s="30"/>
      <c r="R37" s="30"/>
      <c r="S37" s="30" t="str">
        <f>_xlfn.IFNA(INDEX('[1]R5 Willowie XCO'!$P$3:$P$86,MATCH(Women[[#This Row],[Rider]],'[1]R5 Willowie XCO'!$E$3:$E$86,0)),"")</f>
        <v/>
      </c>
      <c r="T37" s="31"/>
      <c r="U37" s="31"/>
      <c r="V37" s="31"/>
      <c r="W37" s="31">
        <f>8-COUNTBLANK(Women[[#This Row],[R1 XCM O''Hal]:[R8 XCO Melrose]])</f>
        <v>0</v>
      </c>
      <c r="X37" s="31" cm="1">
        <f t="array" ref="X37">IF(Women[[#This Row],[Number of Rounds]]&lt;=6,SUM(IF(ISNA(O37:V37),0,O37:V37)),SUM(LARGE(O37:V37,{1,2,3,4,5,6})))</f>
        <v>0</v>
      </c>
      <c r="Y37" s="34"/>
      <c r="Z37" s="20"/>
      <c r="AA37" s="55"/>
      <c r="AB37" s="30" t="str">
        <f>_xlfn.IFNA(INDEX('R1 XCM OHal'!$V$2:$V$90,MATCH(Junior[[#This Row],[Rider]],'R1 XCM OHal'!$F$2:$F$90,0)),"")</f>
        <v/>
      </c>
      <c r="AC37" s="30"/>
      <c r="AD37" s="30"/>
      <c r="AE37" s="30"/>
      <c r="AF37" s="30"/>
      <c r="AG37" s="31"/>
      <c r="AH37" s="31"/>
      <c r="AI37" s="31"/>
      <c r="AJ37" s="31">
        <f>8-COUNTBLANK(Junior[[#This Row],[R1 XCM O''Hal]:[R8 XCO Melrose]])</f>
        <v>0</v>
      </c>
      <c r="AK37" s="31" cm="1">
        <f t="array" ref="AK37">IF(Junior[[#This Row],[Number of Rounds]]&lt;=6,SUM(IF(ISNA(AB37:AI37),0,AB37:AI37)),SUM(LARGE(AB37:AI37,{1,2,3,4,5,6})))</f>
        <v>0</v>
      </c>
      <c r="AL37" s="34"/>
      <c r="AM37" s="20"/>
      <c r="AN37" s="20"/>
      <c r="AO37" s="20"/>
    </row>
    <row r="38" spans="1:41" ht="16" x14ac:dyDescent="0.2">
      <c r="A38" s="48" t="s">
        <v>894</v>
      </c>
      <c r="B38" s="25">
        <f>_xlfn.IFNA(INDEX('R1 XCM OHal'!$V$2:$V$90,MATCH(Men[[#This Row],[Rider]],'R1 XCM OHal'!$F$2:$F$90,0)),"")</f>
        <v>360</v>
      </c>
      <c r="C38" s="30"/>
      <c r="D38" s="25"/>
      <c r="E38" s="25"/>
      <c r="F38" s="30"/>
      <c r="G38" s="31"/>
      <c r="H38" s="31"/>
      <c r="I38" s="31"/>
      <c r="J38" s="26">
        <f>8-COUNTBLANK(Men[[#This Row],[R1 XCM O''Hal]:[R8 XCO Melrose]])</f>
        <v>1</v>
      </c>
      <c r="K38" s="26" cm="1">
        <f t="array" ref="K38">IF(Men[[#This Row],[Number of Rounds]]&lt;=6,SUM(IF(ISNA(B38:I38),0,B38:I38)),SUM(LARGE(B38:I38,{1,2,3,4,5,6})))</f>
        <v>360</v>
      </c>
      <c r="L38" s="34" cm="1">
        <f t="array" ref="L38">59-SUM(IF(K38&gt;$K$18:$K$166,1/COUNTIF($K$18:$K$166,$K$18:$K$166)))</f>
        <v>16.999999999999773</v>
      </c>
      <c r="M38" s="20"/>
      <c r="N38" s="55"/>
      <c r="O38" s="30" t="str">
        <f>_xlfn.IFNA(INDEX('R1 XCM OHal'!$V$2:$V$90,MATCH(Women[[#This Row],[Rider]],'R1 XCM OHal'!$F$2:$F$90,0)),"")</f>
        <v/>
      </c>
      <c r="P38" s="30"/>
      <c r="Q38" s="30"/>
      <c r="R38" s="30"/>
      <c r="S38" s="30" t="str">
        <f>_xlfn.IFNA(INDEX('[1]R5 Willowie XCO'!$P$3:$P$86,MATCH(Women[[#This Row],[Rider]],'[1]R5 Willowie XCO'!$E$3:$E$86,0)),"")</f>
        <v/>
      </c>
      <c r="T38" s="31"/>
      <c r="U38" s="31"/>
      <c r="V38" s="31"/>
      <c r="W38" s="31">
        <f>8-COUNTBLANK(Women[[#This Row],[R1 XCM O''Hal]:[R8 XCO Melrose]])</f>
        <v>0</v>
      </c>
      <c r="X38" s="31" cm="1">
        <f t="array" ref="X38">IF(Women[[#This Row],[Number of Rounds]]&lt;=6,SUM(IF(ISNA(O38:V38),0,O38:V38)),SUM(LARGE(O38:V38,{1,2,3,4,5,6})))</f>
        <v>0</v>
      </c>
      <c r="Y38" s="34"/>
      <c r="Z38" s="20"/>
      <c r="AA38" s="55"/>
      <c r="AB38" s="30" t="str">
        <f>_xlfn.IFNA(INDEX('R1 XCM OHal'!$V$2:$V$90,MATCH(Junior[[#This Row],[Rider]],'R1 XCM OHal'!$F$2:$F$90,0)),"")</f>
        <v/>
      </c>
      <c r="AC38" s="30"/>
      <c r="AD38" s="30"/>
      <c r="AE38" s="30"/>
      <c r="AF38" s="30"/>
      <c r="AG38" s="31"/>
      <c r="AH38" s="31"/>
      <c r="AI38" s="31"/>
      <c r="AJ38" s="31">
        <f>8-COUNTBLANK(Junior[[#This Row],[R1 XCM O''Hal]:[R8 XCO Melrose]])</f>
        <v>0</v>
      </c>
      <c r="AK38" s="31" cm="1">
        <f t="array" ref="AK38">IF(Junior[[#This Row],[Number of Rounds]]&lt;=6,SUM(IF(ISNA(AB38:AI38),0,AB38:AI38)),SUM(LARGE(AB38:AI38,{1,2,3,4,5,6})))</f>
        <v>0</v>
      </c>
      <c r="AL38" s="34"/>
      <c r="AM38" s="20"/>
      <c r="AN38" s="20"/>
      <c r="AO38" s="20"/>
    </row>
    <row r="39" spans="1:41" ht="16" x14ac:dyDescent="0.2">
      <c r="A39" s="48" t="s">
        <v>855</v>
      </c>
      <c r="B39" s="25">
        <f>_xlfn.IFNA(INDEX('R1 XCM OHal'!$V$2:$V$90,MATCH(Men[[#This Row],[Rider]],'R1 XCM OHal'!$F$2:$F$90,0)),"")</f>
        <v>355.2</v>
      </c>
      <c r="C39" s="30"/>
      <c r="D39" s="25"/>
      <c r="E39" s="25"/>
      <c r="F39" s="30"/>
      <c r="G39" s="31"/>
      <c r="H39" s="31"/>
      <c r="I39" s="31"/>
      <c r="J39" s="26">
        <f>8-COUNTBLANK(Men[[#This Row],[R1 XCM O''Hal]:[R8 XCO Melrose]])</f>
        <v>1</v>
      </c>
      <c r="K39" s="26" cm="1">
        <f t="array" ref="K39">IF(Men[[#This Row],[Number of Rounds]]&lt;=6,SUM(IF(ISNA(B39:I39),0,B39:I39)),SUM(LARGE(B39:I39,{1,2,3,4,5,6})))</f>
        <v>355.2</v>
      </c>
      <c r="L39" s="34" cm="1">
        <f t="array" ref="L39">59-SUM(IF(K39&gt;$K$18:$K$166,1/COUNTIF($K$18:$K$166,$K$18:$K$166)))</f>
        <v>17.999999999999773</v>
      </c>
      <c r="M39" s="20"/>
      <c r="N39" s="55"/>
      <c r="O39" s="30" t="str">
        <f>_xlfn.IFNA(INDEX('R1 XCM OHal'!$V$2:$V$90,MATCH(Women[[#This Row],[Rider]],'R1 XCM OHal'!$F$2:$F$90,0)),"")</f>
        <v/>
      </c>
      <c r="P39" s="30"/>
      <c r="Q39" s="30"/>
      <c r="R39" s="30"/>
      <c r="S39" s="30" t="str">
        <f>_xlfn.IFNA(INDEX('[1]R5 Willowie XCO'!$P$3:$P$86,MATCH(Women[[#This Row],[Rider]],'[1]R5 Willowie XCO'!$E$3:$E$86,0)),"")</f>
        <v/>
      </c>
      <c r="T39" s="31"/>
      <c r="U39" s="31"/>
      <c r="V39" s="31"/>
      <c r="W39" s="31">
        <f>8-COUNTBLANK(Women[[#This Row],[R1 XCM O''Hal]:[R8 XCO Melrose]])</f>
        <v>0</v>
      </c>
      <c r="X39" s="31" cm="1">
        <f t="array" ref="X39">IF(Women[[#This Row],[Number of Rounds]]&lt;=6,SUM(IF(ISNA(O39:V39),0,O39:V39)),SUM(LARGE(O39:V39,{1,2,3,4,5,6})))</f>
        <v>0</v>
      </c>
      <c r="Y39" s="34"/>
      <c r="Z39" s="20"/>
      <c r="AA39" s="55"/>
      <c r="AB39" s="30" t="str">
        <f>_xlfn.IFNA(INDEX('R1 XCM OHal'!$V$2:$V$90,MATCH(Junior[[#This Row],[Rider]],'R1 XCM OHal'!$F$2:$F$90,0)),"")</f>
        <v/>
      </c>
      <c r="AC39" s="30"/>
      <c r="AD39" s="30"/>
      <c r="AE39" s="30"/>
      <c r="AF39" s="30"/>
      <c r="AG39" s="31"/>
      <c r="AH39" s="31"/>
      <c r="AI39" s="31"/>
      <c r="AJ39" s="31">
        <f>8-COUNTBLANK(Junior[[#This Row],[R1 XCM O''Hal]:[R8 XCO Melrose]])</f>
        <v>0</v>
      </c>
      <c r="AK39" s="31" cm="1">
        <f t="array" ref="AK39">IF(Junior[[#This Row],[Number of Rounds]]&lt;=6,SUM(IF(ISNA(AB39:AI39),0,AB39:AI39)),SUM(LARGE(AB39:AI39,{1,2,3,4,5,6})))</f>
        <v>0</v>
      </c>
      <c r="AL39" s="34"/>
      <c r="AM39" s="20"/>
      <c r="AN39" s="20"/>
      <c r="AO39" s="20"/>
    </row>
    <row r="40" spans="1:41" ht="16" x14ac:dyDescent="0.2">
      <c r="A40" s="48" t="s">
        <v>871</v>
      </c>
      <c r="B40" s="25">
        <f>_xlfn.IFNA(INDEX('R1 XCM OHal'!$V$2:$V$90,MATCH(Men[[#This Row],[Rider]],'R1 XCM OHal'!$F$2:$F$90,0)),"")</f>
        <v>352.8</v>
      </c>
      <c r="C40" s="30"/>
      <c r="D40" s="25"/>
      <c r="E40" s="25"/>
      <c r="F40" s="30"/>
      <c r="G40" s="31"/>
      <c r="H40" s="31"/>
      <c r="I40" s="31"/>
      <c r="J40" s="26">
        <f>8-COUNTBLANK(Men[[#This Row],[R1 XCM O''Hal]:[R8 XCO Melrose]])</f>
        <v>1</v>
      </c>
      <c r="K40" s="26" cm="1">
        <f t="array" ref="K40">IF(Men[[#This Row],[Number of Rounds]]&lt;=6,SUM(IF(ISNA(B40:I40),0,B40:I40)),SUM(LARGE(B40:I40,{1,2,3,4,5,6})))</f>
        <v>352.8</v>
      </c>
      <c r="L40" s="34" cm="1">
        <f t="array" ref="L40">59-SUM(IF(K40&gt;$K$18:$K$166,1/COUNTIF($K$18:$K$166,$K$18:$K$166)))</f>
        <v>18.999999999999773</v>
      </c>
      <c r="M40" s="20"/>
      <c r="N40" s="55"/>
      <c r="O40" s="30" t="str">
        <f>_xlfn.IFNA(INDEX('R1 XCM OHal'!$V$2:$V$90,MATCH(Women[[#This Row],[Rider]],'R1 XCM OHal'!$F$2:$F$90,0)),"")</f>
        <v/>
      </c>
      <c r="P40" s="30"/>
      <c r="Q40" s="30"/>
      <c r="R40" s="30"/>
      <c r="S40" s="30" t="str">
        <f>_xlfn.IFNA(INDEX('[1]R5 Willowie XCO'!$P$3:$P$86,MATCH(Women[[#This Row],[Rider]],'[1]R5 Willowie XCO'!$E$3:$E$86,0)),"")</f>
        <v/>
      </c>
      <c r="T40" s="31"/>
      <c r="U40" s="31"/>
      <c r="V40" s="31"/>
      <c r="W40" s="31">
        <f>8-COUNTBLANK(Women[[#This Row],[R1 XCM O''Hal]:[R8 XCO Melrose]])</f>
        <v>0</v>
      </c>
      <c r="X40" s="31" cm="1">
        <f t="array" ref="X40">IF(Women[[#This Row],[Number of Rounds]]&lt;=6,SUM(IF(ISNA(O40:V40),0,O40:V40)),SUM(LARGE(O40:V40,{1,2,3,4,5,6})))</f>
        <v>0</v>
      </c>
      <c r="Y40" s="34"/>
      <c r="Z40" s="20"/>
      <c r="AA40" s="55"/>
      <c r="AB40" s="30" t="str">
        <f>_xlfn.IFNA(INDEX('R1 XCM OHal'!$V$2:$V$90,MATCH(Junior[[#This Row],[Rider]],'R1 XCM OHal'!$F$2:$F$90,0)),"")</f>
        <v/>
      </c>
      <c r="AC40" s="30"/>
      <c r="AD40" s="30"/>
      <c r="AE40" s="30"/>
      <c r="AF40" s="30"/>
      <c r="AG40" s="31"/>
      <c r="AH40" s="31"/>
      <c r="AI40" s="31"/>
      <c r="AJ40" s="31">
        <f>8-COUNTBLANK(Junior[[#This Row],[R1 XCM O''Hal]:[R8 XCO Melrose]])</f>
        <v>0</v>
      </c>
      <c r="AK40" s="31" cm="1">
        <f t="array" ref="AK40">IF(Junior[[#This Row],[Number of Rounds]]&lt;=6,SUM(IF(ISNA(AB40:AI40),0,AB40:AI40)),SUM(LARGE(AB40:AI40,{1,2,3,4,5,6})))</f>
        <v>0</v>
      </c>
      <c r="AL40" s="34"/>
      <c r="AM40" s="20"/>
      <c r="AN40" s="20"/>
      <c r="AO40" s="20"/>
    </row>
    <row r="41" spans="1:41" ht="16" x14ac:dyDescent="0.2">
      <c r="A41" s="48" t="s">
        <v>856</v>
      </c>
      <c r="B41" s="25">
        <f>_xlfn.IFNA(INDEX('R1 XCM OHal'!$V$2:$V$90,MATCH(Men[[#This Row],[Rider]],'R1 XCM OHal'!$F$2:$F$90,0)),"")</f>
        <v>345.59999999999997</v>
      </c>
      <c r="C41" s="30"/>
      <c r="D41" s="25"/>
      <c r="E41" s="25"/>
      <c r="F41" s="30"/>
      <c r="G41" s="31"/>
      <c r="H41" s="31"/>
      <c r="I41" s="31"/>
      <c r="J41" s="26">
        <f>8-COUNTBLANK(Men[[#This Row],[R1 XCM O''Hal]:[R8 XCO Melrose]])</f>
        <v>1</v>
      </c>
      <c r="K41" s="26" cm="1">
        <f t="array" ref="K41">IF(Men[[#This Row],[Number of Rounds]]&lt;=6,SUM(IF(ISNA(B41:I41),0,B41:I41)),SUM(LARGE(B41:I41,{1,2,3,4,5,6})))</f>
        <v>345.59999999999997</v>
      </c>
      <c r="L41" s="34" cm="1">
        <f t="array" ref="L41">59-SUM(IF(K41&gt;$K$18:$K$166,1/COUNTIF($K$18:$K$166,$K$18:$K$166)))</f>
        <v>19.999999999999773</v>
      </c>
      <c r="M41" s="20"/>
      <c r="N41" s="55"/>
      <c r="O41" s="30" t="str">
        <f>_xlfn.IFNA(INDEX('R1 XCM OHal'!$V$2:$V$90,MATCH(Women[[#This Row],[Rider]],'R1 XCM OHal'!$F$2:$F$90,0)),"")</f>
        <v/>
      </c>
      <c r="P41" s="30"/>
      <c r="Q41" s="30"/>
      <c r="R41" s="30"/>
      <c r="S41" s="30" t="str">
        <f>_xlfn.IFNA(INDEX('[1]R5 Willowie XCO'!$P$3:$P$86,MATCH(Women[[#This Row],[Rider]],'[1]R5 Willowie XCO'!$E$3:$E$86,0)),"")</f>
        <v/>
      </c>
      <c r="T41" s="31"/>
      <c r="U41" s="31"/>
      <c r="V41" s="31"/>
      <c r="W41" s="31">
        <f>8-COUNTBLANK(Women[[#This Row],[R1 XCM O''Hal]:[R8 XCO Melrose]])</f>
        <v>0</v>
      </c>
      <c r="X41" s="31" cm="1">
        <f t="array" ref="X41">IF(Women[[#This Row],[Number of Rounds]]&lt;=6,SUM(IF(ISNA(O41:V41),0,O41:V41)),SUM(LARGE(O41:V41,{1,2,3,4,5,6})))</f>
        <v>0</v>
      </c>
      <c r="Y41" s="34"/>
      <c r="Z41" s="20"/>
      <c r="AA41" s="55"/>
      <c r="AB41" s="30" t="str">
        <f>_xlfn.IFNA(INDEX('R1 XCM OHal'!$V$2:$V$90,MATCH(Junior[[#This Row],[Rider]],'R1 XCM OHal'!$F$2:$F$90,0)),"")</f>
        <v/>
      </c>
      <c r="AC41" s="30"/>
      <c r="AD41" s="30"/>
      <c r="AE41" s="30"/>
      <c r="AF41" s="30"/>
      <c r="AG41" s="31"/>
      <c r="AH41" s="31"/>
      <c r="AI41" s="31"/>
      <c r="AJ41" s="31">
        <f>8-COUNTBLANK(Junior[[#This Row],[R1 XCM O''Hal]:[R8 XCO Melrose]])</f>
        <v>0</v>
      </c>
      <c r="AK41" s="31" cm="1">
        <f t="array" ref="AK41">IF(Junior[[#This Row],[Number of Rounds]]&lt;=6,SUM(IF(ISNA(AB41:AI41),0,AB41:AI41)),SUM(LARGE(AB41:AI41,{1,2,3,4,5,6})))</f>
        <v>0</v>
      </c>
      <c r="AL41" s="34"/>
      <c r="AM41" s="20"/>
      <c r="AN41" s="20"/>
      <c r="AO41" s="20"/>
    </row>
    <row r="42" spans="1:41" ht="16" x14ac:dyDescent="0.2">
      <c r="A42" s="48" t="s">
        <v>857</v>
      </c>
      <c r="B42" s="25">
        <f>_xlfn.IFNA(INDEX('R1 XCM OHal'!$V$2:$V$90,MATCH(Men[[#This Row],[Rider]],'R1 XCM OHal'!$F$2:$F$90,0)),"")</f>
        <v>336</v>
      </c>
      <c r="C42" s="30"/>
      <c r="D42" s="25"/>
      <c r="E42" s="25"/>
      <c r="F42" s="30"/>
      <c r="G42" s="31"/>
      <c r="H42" s="31"/>
      <c r="I42" s="31"/>
      <c r="J42" s="26">
        <f>8-COUNTBLANK(Men[[#This Row],[R1 XCM O''Hal]:[R8 XCO Melrose]])</f>
        <v>1</v>
      </c>
      <c r="K42" s="26" cm="1">
        <f t="array" ref="K42">IF(Men[[#This Row],[Number of Rounds]]&lt;=6,SUM(IF(ISNA(B42:I42),0,B42:I42)),SUM(LARGE(B42:I42,{1,2,3,4,5,6})))</f>
        <v>336</v>
      </c>
      <c r="L42" s="34" cm="1">
        <f t="array" ref="L42">59-SUM(IF(K42&gt;$K$18:$K$166,1/COUNTIF($K$18:$K$166,$K$18:$K$166)))</f>
        <v>20.999999999999773</v>
      </c>
      <c r="M42" s="20"/>
      <c r="N42" s="55"/>
      <c r="O42" s="30" t="str">
        <f>_xlfn.IFNA(INDEX('R1 XCM OHal'!$V$2:$V$90,MATCH(Women[[#This Row],[Rider]],'R1 XCM OHal'!$F$2:$F$90,0)),"")</f>
        <v/>
      </c>
      <c r="P42" s="30"/>
      <c r="Q42" s="30"/>
      <c r="R42" s="30"/>
      <c r="S42" s="30" t="str">
        <f>_xlfn.IFNA(INDEX('[1]R5 Willowie XCO'!$P$3:$P$86,MATCH(Women[[#This Row],[Rider]],'[1]R5 Willowie XCO'!$E$3:$E$86,0)),"")</f>
        <v/>
      </c>
      <c r="T42" s="31"/>
      <c r="U42" s="31"/>
      <c r="V42" s="31"/>
      <c r="W42" s="31">
        <f>8-COUNTBLANK(Women[[#This Row],[R1 XCM O''Hal]:[R8 XCO Melrose]])</f>
        <v>0</v>
      </c>
      <c r="X42" s="31" cm="1">
        <f t="array" ref="X42">IF(Women[[#This Row],[Number of Rounds]]&lt;=6,SUM(IF(ISNA(O42:V42),0,O42:V42)),SUM(LARGE(O42:V42,{1,2,3,4,5,6})))</f>
        <v>0</v>
      </c>
      <c r="Y42" s="34"/>
      <c r="Z42" s="20"/>
      <c r="AA42" s="55"/>
      <c r="AB42" s="30" t="str">
        <f>_xlfn.IFNA(INDEX('R1 XCM OHal'!$V$2:$V$90,MATCH(Junior[[#This Row],[Rider]],'R1 XCM OHal'!$F$2:$F$90,0)),"")</f>
        <v/>
      </c>
      <c r="AC42" s="30"/>
      <c r="AD42" s="30"/>
      <c r="AE42" s="30"/>
      <c r="AF42" s="30"/>
      <c r="AG42" s="31"/>
      <c r="AH42" s="31"/>
      <c r="AI42" s="31"/>
      <c r="AJ42" s="31">
        <f>8-COUNTBLANK(Junior[[#This Row],[R1 XCM O''Hal]:[R8 XCO Melrose]])</f>
        <v>0</v>
      </c>
      <c r="AK42" s="31" cm="1">
        <f t="array" ref="AK42">IF(Junior[[#This Row],[Number of Rounds]]&lt;=6,SUM(IF(ISNA(AB42:AI42),0,AB42:AI42)),SUM(LARGE(AB42:AI42,{1,2,3,4,5,6})))</f>
        <v>0</v>
      </c>
      <c r="AL42" s="34"/>
      <c r="AM42" s="20"/>
      <c r="AN42" s="20"/>
      <c r="AO42" s="20"/>
    </row>
    <row r="43" spans="1:41" ht="16" x14ac:dyDescent="0.2">
      <c r="A43" s="48" t="s">
        <v>872</v>
      </c>
      <c r="B43" s="25">
        <f>_xlfn.IFNA(INDEX('R1 XCM OHal'!$V$2:$V$90,MATCH(Men[[#This Row],[Rider]],'R1 XCM OHal'!$F$2:$F$90,0)),"")</f>
        <v>336</v>
      </c>
      <c r="C43" s="30"/>
      <c r="D43" s="25"/>
      <c r="E43" s="25"/>
      <c r="F43" s="30"/>
      <c r="G43" s="31"/>
      <c r="H43" s="31"/>
      <c r="I43" s="31"/>
      <c r="J43" s="26">
        <f>8-COUNTBLANK(Men[[#This Row],[R1 XCM O''Hal]:[R8 XCO Melrose]])</f>
        <v>1</v>
      </c>
      <c r="K43" s="26" cm="1">
        <f t="array" ref="K43">IF(Men[[#This Row],[Number of Rounds]]&lt;=6,SUM(IF(ISNA(B43:I43),0,B43:I43)),SUM(LARGE(B43:I43,{1,2,3,4,5,6})))</f>
        <v>336</v>
      </c>
      <c r="L43" s="34" cm="1">
        <f t="array" ref="L43">59-SUM(IF(K43&gt;$K$18:$K$166,1/COUNTIF($K$18:$K$166,$K$18:$K$166)))</f>
        <v>20.999999999999773</v>
      </c>
      <c r="M43" s="20"/>
      <c r="N43" s="55"/>
      <c r="O43" s="30" t="str">
        <f>_xlfn.IFNA(INDEX('R1 XCM OHal'!$V$2:$V$90,MATCH(Women[[#This Row],[Rider]],'R1 XCM OHal'!$F$2:$F$90,0)),"")</f>
        <v/>
      </c>
      <c r="P43" s="30"/>
      <c r="Q43" s="30"/>
      <c r="R43" s="30"/>
      <c r="S43" s="30" t="str">
        <f>_xlfn.IFNA(INDEX('[1]R5 Willowie XCO'!$P$3:$P$86,MATCH(Women[[#This Row],[Rider]],'[1]R5 Willowie XCO'!$E$3:$E$86,0)),"")</f>
        <v/>
      </c>
      <c r="T43" s="31"/>
      <c r="U43" s="31"/>
      <c r="V43" s="31"/>
      <c r="W43" s="31">
        <f>8-COUNTBLANK(Women[[#This Row],[R1 XCM O''Hal]:[R8 XCO Melrose]])</f>
        <v>0</v>
      </c>
      <c r="X43" s="31" cm="1">
        <f t="array" ref="X43">IF(Women[[#This Row],[Number of Rounds]]&lt;=6,SUM(IF(ISNA(O43:V43),0,O43:V43)),SUM(LARGE(O43:V43,{1,2,3,4,5,6})))</f>
        <v>0</v>
      </c>
      <c r="Y43" s="34"/>
      <c r="Z43" s="20"/>
      <c r="AA43" s="55"/>
      <c r="AB43" s="30" t="str">
        <f>_xlfn.IFNA(INDEX('R1 XCM OHal'!$V$2:$V$90,MATCH(Junior[[#This Row],[Rider]],'R1 XCM OHal'!$F$2:$F$90,0)),"")</f>
        <v/>
      </c>
      <c r="AC43" s="30"/>
      <c r="AD43" s="30"/>
      <c r="AE43" s="30"/>
      <c r="AF43" s="30"/>
      <c r="AG43" s="31"/>
      <c r="AH43" s="31"/>
      <c r="AI43" s="31"/>
      <c r="AJ43" s="31">
        <f>8-COUNTBLANK(Junior[[#This Row],[R1 XCM O''Hal]:[R8 XCO Melrose]])</f>
        <v>0</v>
      </c>
      <c r="AK43" s="31" cm="1">
        <f t="array" ref="AK43">IF(Junior[[#This Row],[Number of Rounds]]&lt;=6,SUM(IF(ISNA(AB43:AI43),0,AB43:AI43)),SUM(LARGE(AB43:AI43,{1,2,3,4,5,6})))</f>
        <v>0</v>
      </c>
      <c r="AL43" s="34"/>
      <c r="AM43" s="20"/>
      <c r="AN43" s="20"/>
      <c r="AO43" s="20"/>
    </row>
    <row r="44" spans="1:41" ht="16" x14ac:dyDescent="0.2">
      <c r="A44" s="48" t="s">
        <v>873</v>
      </c>
      <c r="B44" s="25">
        <f>_xlfn.IFNA(INDEX('R1 XCM OHal'!$V$2:$V$90,MATCH(Men[[#This Row],[Rider]],'R1 XCM OHal'!$F$2:$F$90,0)),"")</f>
        <v>327.59999999999997</v>
      </c>
      <c r="C44" s="30"/>
      <c r="D44" s="25"/>
      <c r="E44" s="25"/>
      <c r="F44" s="30"/>
      <c r="G44" s="31"/>
      <c r="H44" s="31"/>
      <c r="I44" s="31"/>
      <c r="J44" s="26">
        <f>8-COUNTBLANK(Men[[#This Row],[R1 XCM O''Hal]:[R8 XCO Melrose]])</f>
        <v>1</v>
      </c>
      <c r="K44" s="26" cm="1">
        <f t="array" ref="K44">IF(Men[[#This Row],[Number of Rounds]]&lt;=6,SUM(IF(ISNA(B44:I44),0,B44:I44)),SUM(LARGE(B44:I44,{1,2,3,4,5,6})))</f>
        <v>327.59999999999997</v>
      </c>
      <c r="L44" s="34" cm="1">
        <f t="array" ref="L44">59-SUM(IF(K44&gt;$K$18:$K$166,1/COUNTIF($K$18:$K$166,$K$18:$K$166)))</f>
        <v>21.999999999999773</v>
      </c>
      <c r="M44" s="20"/>
      <c r="N44" s="55"/>
      <c r="O44" s="30" t="str">
        <f>_xlfn.IFNA(INDEX('R1 XCM OHal'!$V$2:$V$90,MATCH(Women[[#This Row],[Rider]],'R1 XCM OHal'!$F$2:$F$90,0)),"")</f>
        <v/>
      </c>
      <c r="P44" s="30"/>
      <c r="Q44" s="30"/>
      <c r="R44" s="30"/>
      <c r="S44" s="30" t="str">
        <f>_xlfn.IFNA(INDEX('[1]R5 Willowie XCO'!$P$3:$P$86,MATCH(Women[[#This Row],[Rider]],'[1]R5 Willowie XCO'!$E$3:$E$86,0)),"")</f>
        <v/>
      </c>
      <c r="T44" s="31"/>
      <c r="U44" s="31"/>
      <c r="V44" s="31"/>
      <c r="W44" s="31">
        <f>8-COUNTBLANK(Women[[#This Row],[R1 XCM O''Hal]:[R8 XCO Melrose]])</f>
        <v>0</v>
      </c>
      <c r="X44" s="31" cm="1">
        <f t="array" ref="X44">IF(Women[[#This Row],[Number of Rounds]]&lt;=6,SUM(IF(ISNA(O44:V44),0,O44:V44)),SUM(LARGE(O44:V44,{1,2,3,4,5,6})))</f>
        <v>0</v>
      </c>
      <c r="Y44" s="34"/>
      <c r="Z44" s="20"/>
      <c r="AA44" s="55"/>
      <c r="AB44" s="30" t="str">
        <f>_xlfn.IFNA(INDEX('R1 XCM OHal'!$V$2:$V$90,MATCH(Junior[[#This Row],[Rider]],'R1 XCM OHal'!$F$2:$F$90,0)),"")</f>
        <v/>
      </c>
      <c r="AC44" s="30"/>
      <c r="AD44" s="30"/>
      <c r="AE44" s="30"/>
      <c r="AF44" s="30"/>
      <c r="AG44" s="31"/>
      <c r="AH44" s="31"/>
      <c r="AI44" s="31"/>
      <c r="AJ44" s="31">
        <f>8-COUNTBLANK(Junior[[#This Row],[R1 XCM O''Hal]:[R8 XCO Melrose]])</f>
        <v>0</v>
      </c>
      <c r="AK44" s="31" cm="1">
        <f t="array" ref="AK44">IF(Junior[[#This Row],[Number of Rounds]]&lt;=6,SUM(IF(ISNA(AB44:AI44),0,AB44:AI44)),SUM(LARGE(AB44:AI44,{1,2,3,4,5,6})))</f>
        <v>0</v>
      </c>
      <c r="AL44" s="34"/>
      <c r="AM44" s="20"/>
      <c r="AN44" s="20"/>
      <c r="AO44" s="20"/>
    </row>
    <row r="45" spans="1:41" ht="16" x14ac:dyDescent="0.2">
      <c r="A45" s="48" t="s">
        <v>858</v>
      </c>
      <c r="B45" s="25">
        <f>_xlfn.IFNA(INDEX('R1 XCM OHal'!$V$2:$V$90,MATCH(Men[[#This Row],[Rider]],'R1 XCM OHal'!$F$2:$F$90,0)),"")</f>
        <v>326.39999999999998</v>
      </c>
      <c r="C45" s="30"/>
      <c r="D45" s="25"/>
      <c r="E45" s="25"/>
      <c r="F45" s="30"/>
      <c r="G45" s="31"/>
      <c r="H45" s="31"/>
      <c r="I45" s="31"/>
      <c r="J45" s="26">
        <f>8-COUNTBLANK(Men[[#This Row],[R1 XCM O''Hal]:[R8 XCO Melrose]])</f>
        <v>1</v>
      </c>
      <c r="K45" s="26" cm="1">
        <f t="array" ref="K45">IF(Men[[#This Row],[Number of Rounds]]&lt;=6,SUM(IF(ISNA(B45:I45),0,B45:I45)),SUM(LARGE(B45:I45,{1,2,3,4,5,6})))</f>
        <v>326.39999999999998</v>
      </c>
      <c r="L45" s="34" cm="1">
        <f t="array" ref="L45">59-SUM(IF(K45&gt;$K$18:$K$166,1/COUNTIF($K$18:$K$166,$K$18:$K$166)))</f>
        <v>22.999999999999773</v>
      </c>
      <c r="M45" s="20"/>
      <c r="N45" s="55"/>
      <c r="O45" s="30" t="str">
        <f>_xlfn.IFNA(INDEX('R1 XCM OHal'!$V$2:$V$90,MATCH(Women[[#This Row],[Rider]],'R1 XCM OHal'!$F$2:$F$90,0)),"")</f>
        <v/>
      </c>
      <c r="P45" s="30"/>
      <c r="Q45" s="30"/>
      <c r="R45" s="30"/>
      <c r="S45" s="30" t="str">
        <f>_xlfn.IFNA(INDEX('[1]R5 Willowie XCO'!$P$3:$P$86,MATCH(Women[[#This Row],[Rider]],'[1]R5 Willowie XCO'!$E$3:$E$86,0)),"")</f>
        <v/>
      </c>
      <c r="T45" s="31"/>
      <c r="U45" s="31"/>
      <c r="V45" s="31"/>
      <c r="W45" s="31">
        <f>8-COUNTBLANK(Women[[#This Row],[R1 XCM O''Hal]:[R8 XCO Melrose]])</f>
        <v>0</v>
      </c>
      <c r="X45" s="31" cm="1">
        <f t="array" ref="X45">IF(Women[[#This Row],[Number of Rounds]]&lt;=6,SUM(IF(ISNA(O45:V45),0,O45:V45)),SUM(LARGE(O45:V45,{1,2,3,4,5,6})))</f>
        <v>0</v>
      </c>
      <c r="Y45" s="34"/>
      <c r="Z45" s="20"/>
      <c r="AA45" s="55"/>
      <c r="AB45" s="30" t="str">
        <f>_xlfn.IFNA(INDEX('R1 XCM OHal'!$V$2:$V$90,MATCH(Junior[[#This Row],[Rider]],'R1 XCM OHal'!$F$2:$F$90,0)),"")</f>
        <v/>
      </c>
      <c r="AC45" s="30"/>
      <c r="AD45" s="30"/>
      <c r="AE45" s="30"/>
      <c r="AF45" s="30"/>
      <c r="AG45" s="31"/>
      <c r="AH45" s="31"/>
      <c r="AI45" s="31"/>
      <c r="AJ45" s="31">
        <f>8-COUNTBLANK(Junior[[#This Row],[R1 XCM O''Hal]:[R8 XCO Melrose]])</f>
        <v>0</v>
      </c>
      <c r="AK45" s="31" cm="1">
        <f t="array" ref="AK45">IF(Junior[[#This Row],[Number of Rounds]]&lt;=6,SUM(IF(ISNA(AB45:AI45),0,AB45:AI45)),SUM(LARGE(AB45:AI45,{1,2,3,4,5,6})))</f>
        <v>0</v>
      </c>
      <c r="AL45" s="34"/>
      <c r="AM45" s="20"/>
      <c r="AN45" s="20"/>
      <c r="AO45" s="20"/>
    </row>
    <row r="46" spans="1:41" ht="16" x14ac:dyDescent="0.2">
      <c r="A46" s="48" t="s">
        <v>895</v>
      </c>
      <c r="B46" s="25">
        <f>_xlfn.IFNA(INDEX('R1 XCM OHal'!$V$2:$V$90,MATCH(Men[[#This Row],[Rider]],'R1 XCM OHal'!$F$2:$F$90,0)),"")</f>
        <v>324</v>
      </c>
      <c r="C46" s="30"/>
      <c r="D46" s="25"/>
      <c r="E46" s="25"/>
      <c r="F46" s="30"/>
      <c r="G46" s="31"/>
      <c r="H46" s="31"/>
      <c r="I46" s="31"/>
      <c r="J46" s="26">
        <f>8-COUNTBLANK(Men[[#This Row],[R1 XCM O''Hal]:[R8 XCO Melrose]])</f>
        <v>1</v>
      </c>
      <c r="K46" s="26" cm="1">
        <f t="array" ref="K46">IF(Men[[#This Row],[Number of Rounds]]&lt;=6,SUM(IF(ISNA(B46:I46),0,B46:I46)),SUM(LARGE(B46:I46,{1,2,3,4,5,6})))</f>
        <v>324</v>
      </c>
      <c r="L46" s="34" cm="1">
        <f t="array" ref="L46">59-SUM(IF(K46&gt;$K$18:$K$166,1/COUNTIF($K$18:$K$166,$K$18:$K$166)))</f>
        <v>23.999999999999773</v>
      </c>
      <c r="M46" s="20"/>
      <c r="N46" s="55"/>
      <c r="O46" s="25" t="str">
        <f>_xlfn.IFNA(INDEX('R1 XCM OHal'!$V$2:$V$90,MATCH(Women[[#This Row],[Rider]],'R1 XCM OHal'!$F$2:$F$90,0)),"")</f>
        <v/>
      </c>
      <c r="P46" s="25"/>
      <c r="Q46" s="25"/>
      <c r="R46" s="25"/>
      <c r="S46" s="25" t="str">
        <f>_xlfn.IFNA(INDEX('[1]R5 Willowie XCO'!$P$3:$P$86,MATCH(Women[[#This Row],[Rider]],'[1]R5 Willowie XCO'!$E$3:$E$86,0)),"")</f>
        <v/>
      </c>
      <c r="T46" s="26"/>
      <c r="U46" s="26"/>
      <c r="V46" s="26"/>
      <c r="W46" s="26">
        <f>8-COUNTBLANK(Women[[#This Row],[R1 XCM O''Hal]:[R8 XCO Melrose]])</f>
        <v>0</v>
      </c>
      <c r="X46" s="31" cm="1">
        <f t="array" ref="X46">IF(Women[[#This Row],[Number of Rounds]]&lt;=6,SUM(IF(ISNA(O46:V46),0,O46:V46)),SUM(LARGE(O46:V46,{1,2,3,4,5,6})))</f>
        <v>0</v>
      </c>
      <c r="Y46" s="34"/>
      <c r="AA46" s="55"/>
      <c r="AB46" s="25" t="str">
        <f>_xlfn.IFNA(INDEX('R1 XCM OHal'!$V$2:$V$90,MATCH(Junior[[#This Row],[Rider]],'R1 XCM OHal'!$F$2:$F$90,0)),"")</f>
        <v/>
      </c>
      <c r="AC46" s="25"/>
      <c r="AD46" s="25"/>
      <c r="AE46" s="25"/>
      <c r="AF46" s="25"/>
      <c r="AG46" s="26"/>
      <c r="AH46" s="26"/>
      <c r="AI46" s="26"/>
      <c r="AJ46" s="26">
        <f>8-COUNTBLANK(Junior[[#This Row],[R1 XCM O''Hal]:[R8 XCO Melrose]])</f>
        <v>0</v>
      </c>
      <c r="AK46" s="26" cm="1">
        <f t="array" ref="AK46">IF(Junior[[#This Row],[Number of Rounds]]&lt;=6,SUM(IF(ISNA(AB46:AI46),0,AB46:AI46)),SUM(LARGE(AB46:AI46,{1,2,3,4,5,6})))</f>
        <v>0</v>
      </c>
      <c r="AL46" s="34"/>
      <c r="AM46" s="20"/>
      <c r="AN46" s="20"/>
      <c r="AO46" s="20"/>
    </row>
    <row r="47" spans="1:41" ht="16" x14ac:dyDescent="0.2">
      <c r="A47" s="48" t="s">
        <v>874</v>
      </c>
      <c r="B47" s="25">
        <f>_xlfn.IFNA(INDEX('R1 XCM OHal'!$V$2:$V$90,MATCH(Men[[#This Row],[Rider]],'R1 XCM OHal'!$F$2:$F$90,0)),"")</f>
        <v>319.2</v>
      </c>
      <c r="C47" s="30"/>
      <c r="D47" s="25"/>
      <c r="E47" s="25"/>
      <c r="F47" s="30"/>
      <c r="G47" s="31"/>
      <c r="H47" s="31"/>
      <c r="I47" s="31"/>
      <c r="J47" s="26">
        <f>8-COUNTBLANK(Men[[#This Row],[R1 XCM O''Hal]:[R8 XCO Melrose]])</f>
        <v>1</v>
      </c>
      <c r="K47" s="26" cm="1">
        <f t="array" ref="K47">IF(Men[[#This Row],[Number of Rounds]]&lt;=6,SUM(IF(ISNA(B47:I47),0,B47:I47)),SUM(LARGE(B47:I47,{1,2,3,4,5,6})))</f>
        <v>319.2</v>
      </c>
      <c r="L47" s="34" cm="1">
        <f t="array" ref="L47">59-SUM(IF(K47&gt;$K$18:$K$166,1/COUNTIF($K$18:$K$166,$K$18:$K$166)))</f>
        <v>24.999999999999773</v>
      </c>
      <c r="M47" s="20"/>
      <c r="N47" s="55"/>
      <c r="O47" s="30" t="str">
        <f>_xlfn.IFNA(INDEX('R1 XCM OHal'!$V$2:$V$90,MATCH(Women[[#This Row],[Rider]],'R1 XCM OHal'!$F$2:$F$90,0)),"")</f>
        <v/>
      </c>
      <c r="P47" s="30"/>
      <c r="Q47" s="30"/>
      <c r="R47" s="30"/>
      <c r="S47" s="30" t="str">
        <f>_xlfn.IFNA(INDEX('[1]R5 Willowie XCO'!$P$3:$P$86,MATCH(Women[[#This Row],[Rider]],'[1]R5 Willowie XCO'!$E$3:$E$86,0)),"")</f>
        <v/>
      </c>
      <c r="T47" s="31"/>
      <c r="U47" s="31"/>
      <c r="V47" s="31"/>
      <c r="W47" s="31">
        <f>8-COUNTBLANK(Women[[#This Row],[R1 XCM O''Hal]:[R8 XCO Melrose]])</f>
        <v>0</v>
      </c>
      <c r="X47" s="31" cm="1">
        <f t="array" ref="X47">IF(Women[[#This Row],[Number of Rounds]]&lt;=6,SUM(IF(ISNA(O47:V47),0,O47:V47)),SUM(LARGE(O47:V47,{1,2,3,4,5,6})))</f>
        <v>0</v>
      </c>
      <c r="Y47" s="34"/>
      <c r="Z47" s="20"/>
      <c r="AA47" s="55"/>
      <c r="AB47" s="30" t="str">
        <f>_xlfn.IFNA(INDEX('R1 XCM OHal'!$V$2:$V$90,MATCH(Junior[[#This Row],[Rider]],'R1 XCM OHal'!$F$2:$F$90,0)),"")</f>
        <v/>
      </c>
      <c r="AC47" s="30"/>
      <c r="AD47" s="30"/>
      <c r="AE47" s="30"/>
      <c r="AF47" s="30"/>
      <c r="AG47" s="31"/>
      <c r="AH47" s="31"/>
      <c r="AI47" s="31"/>
      <c r="AJ47" s="31">
        <f>8-COUNTBLANK(Junior[[#This Row],[R1 XCM O''Hal]:[R8 XCO Melrose]])</f>
        <v>0</v>
      </c>
      <c r="AK47" s="31" cm="1">
        <f t="array" ref="AK47">IF(Junior[[#This Row],[Number of Rounds]]&lt;=6,SUM(IF(ISNA(AB47:AI47),0,AB47:AI47)),SUM(LARGE(AB47:AI47,{1,2,3,4,5,6})))</f>
        <v>0</v>
      </c>
      <c r="AL47" s="34"/>
      <c r="AM47" s="20"/>
      <c r="AN47" s="20"/>
      <c r="AO47" s="20"/>
    </row>
    <row r="48" spans="1:41" ht="16" x14ac:dyDescent="0.2">
      <c r="A48" s="48" t="s">
        <v>859</v>
      </c>
      <c r="B48" s="25">
        <f>_xlfn.IFNA(INDEX('R1 XCM OHal'!$V$2:$V$90,MATCH(Men[[#This Row],[Rider]],'R1 XCM OHal'!$F$2:$F$90,0)),"")</f>
        <v>316.8</v>
      </c>
      <c r="C48" s="30"/>
      <c r="D48" s="25"/>
      <c r="E48" s="25"/>
      <c r="F48" s="30"/>
      <c r="G48" s="31"/>
      <c r="H48" s="31"/>
      <c r="I48" s="31"/>
      <c r="J48" s="26">
        <f>8-COUNTBLANK(Men[[#This Row],[R1 XCM O''Hal]:[R8 XCO Melrose]])</f>
        <v>1</v>
      </c>
      <c r="K48" s="26" cm="1">
        <f t="array" ref="K48">IF(Men[[#This Row],[Number of Rounds]]&lt;=6,SUM(IF(ISNA(B48:I48),0,B48:I48)),SUM(LARGE(B48:I48,{1,2,3,4,5,6})))</f>
        <v>316.8</v>
      </c>
      <c r="L48" s="34" cm="1">
        <f t="array" ref="L48">59-SUM(IF(K48&gt;$K$18:$K$166,1/COUNTIF($K$18:$K$166,$K$18:$K$166)))</f>
        <v>25.999999999999773</v>
      </c>
      <c r="M48" s="20"/>
      <c r="N48" s="55"/>
      <c r="O48" s="30" t="str">
        <f>_xlfn.IFNA(INDEX('R1 XCM OHal'!$V$2:$V$90,MATCH(Women[[#This Row],[Rider]],'R1 XCM OHal'!$F$2:$F$90,0)),"")</f>
        <v/>
      </c>
      <c r="P48" s="30"/>
      <c r="Q48" s="30"/>
      <c r="R48" s="30"/>
      <c r="S48" s="30" t="str">
        <f>_xlfn.IFNA(INDEX('[1]R5 Willowie XCO'!$P$3:$P$86,MATCH(Women[[#This Row],[Rider]],'[1]R5 Willowie XCO'!$E$3:$E$86,0)),"")</f>
        <v/>
      </c>
      <c r="T48" s="31"/>
      <c r="U48" s="31"/>
      <c r="V48" s="31"/>
      <c r="W48" s="31">
        <f>8-COUNTBLANK(Women[[#This Row],[R1 XCM O''Hal]:[R8 XCO Melrose]])</f>
        <v>0</v>
      </c>
      <c r="X48" s="31" cm="1">
        <f t="array" ref="X48">IF(Women[[#This Row],[Number of Rounds]]&lt;=6,SUM(IF(ISNA(O48:V48),0,O48:V48)),SUM(LARGE(O48:V48,{1,2,3,4,5,6})))</f>
        <v>0</v>
      </c>
      <c r="Y48" s="34"/>
      <c r="Z48" s="20"/>
      <c r="AA48" s="55"/>
      <c r="AB48" s="30" t="str">
        <f>_xlfn.IFNA(INDEX('R1 XCM OHal'!$V$2:$V$90,MATCH(Junior[[#This Row],[Rider]],'R1 XCM OHal'!$F$2:$F$90,0)),"")</f>
        <v/>
      </c>
      <c r="AC48" s="30"/>
      <c r="AD48" s="30"/>
      <c r="AE48" s="30"/>
      <c r="AF48" s="30"/>
      <c r="AG48" s="31"/>
      <c r="AH48" s="31"/>
      <c r="AI48" s="31"/>
      <c r="AJ48" s="31">
        <f>8-COUNTBLANK(Junior[[#This Row],[R1 XCM O''Hal]:[R8 XCO Melrose]])</f>
        <v>0</v>
      </c>
      <c r="AK48" s="31" cm="1">
        <f t="array" ref="AK48">IF(Junior[[#This Row],[Number of Rounds]]&lt;=6,SUM(IF(ISNA(AB48:AI48),0,AB48:AI48)),SUM(LARGE(AB48:AI48,{1,2,3,4,5,6})))</f>
        <v>0</v>
      </c>
      <c r="AL48" s="34"/>
      <c r="AM48" s="20"/>
      <c r="AN48" s="20"/>
      <c r="AO48" s="20"/>
    </row>
    <row r="49" spans="1:41" ht="17" thickBot="1" x14ac:dyDescent="0.25">
      <c r="A49" s="48" t="s">
        <v>875</v>
      </c>
      <c r="B49" s="25">
        <f>_xlfn.IFNA(INDEX('R1 XCM OHal'!$V$2:$V$90,MATCH(Men[[#This Row],[Rider]],'R1 XCM OHal'!$F$2:$F$90,0)),"")</f>
        <v>310.8</v>
      </c>
      <c r="C49" s="30"/>
      <c r="D49" s="25"/>
      <c r="E49" s="25"/>
      <c r="F49" s="30"/>
      <c r="G49" s="31"/>
      <c r="H49" s="31"/>
      <c r="I49" s="31"/>
      <c r="J49" s="26">
        <f>8-COUNTBLANK(Men[[#This Row],[R1 XCM O''Hal]:[R8 XCO Melrose]])</f>
        <v>1</v>
      </c>
      <c r="K49" s="26" cm="1">
        <f t="array" ref="K49">IF(Men[[#This Row],[Number of Rounds]]&lt;=6,SUM(IF(ISNA(B49:I49),0,B49:I49)),SUM(LARGE(B49:I49,{1,2,3,4,5,6})))</f>
        <v>310.8</v>
      </c>
      <c r="L49" s="34" cm="1">
        <f t="array" ref="L49">59-SUM(IF(K49&gt;$K$18:$K$166,1/COUNTIF($K$18:$K$166,$K$18:$K$166)))</f>
        <v>27.000000000000057</v>
      </c>
      <c r="M49" s="20"/>
      <c r="N49" s="56"/>
      <c r="O49" s="30" t="str">
        <f>_xlfn.IFNA(INDEX('R1 XCM OHal'!$V$2:$V$90,MATCH(Women[[#This Row],[Rider]],'R1 XCM OHal'!$F$2:$F$90,0)),"")</f>
        <v/>
      </c>
      <c r="P49" s="30"/>
      <c r="Q49" s="30"/>
      <c r="R49" s="30"/>
      <c r="S49" s="30" t="str">
        <f>_xlfn.IFNA(INDEX('[1]R5 Willowie XCO'!$P$3:$P$86,MATCH(Women[[#This Row],[Rider]],'[1]R5 Willowie XCO'!$E$3:$E$86,0)),"")</f>
        <v/>
      </c>
      <c r="T49" s="31"/>
      <c r="U49" s="31"/>
      <c r="V49" s="31"/>
      <c r="W49" s="31">
        <f>8-COUNTBLANK(Women[[#This Row],[R1 XCM O''Hal]:[R8 XCO Melrose]])</f>
        <v>0</v>
      </c>
      <c r="X49" s="67" cm="1">
        <f t="array" ref="X49">IF(Women[[#This Row],[Number of Rounds]]&lt;=6,SUM(IF(ISNA(O49:V49),0,O49:V49)),SUM(LARGE(O49:V49,{1,2,3,4,5,6})))</f>
        <v>0</v>
      </c>
      <c r="Y49" s="38"/>
      <c r="Z49" s="20"/>
      <c r="AA49" s="55"/>
      <c r="AB49" s="30" t="str">
        <f>_xlfn.IFNA(INDEX('R1 XCM OHal'!$V$2:$V$90,MATCH(Junior[[#This Row],[Rider]],'R1 XCM OHal'!$F$2:$F$90,0)),"")</f>
        <v/>
      </c>
      <c r="AC49" s="30"/>
      <c r="AD49" s="30"/>
      <c r="AE49" s="30"/>
      <c r="AF49" s="30"/>
      <c r="AG49" s="31"/>
      <c r="AH49" s="31"/>
      <c r="AI49" s="31"/>
      <c r="AJ49" s="31">
        <f>8-COUNTBLANK(Junior[[#This Row],[R1 XCM O''Hal]:[R8 XCO Melrose]])</f>
        <v>0</v>
      </c>
      <c r="AK49" s="31" cm="1">
        <f t="array" ref="AK49">IF(Junior[[#This Row],[Number of Rounds]]&lt;=6,SUM(IF(ISNA(AB49:AI49),0,AB49:AI49)),SUM(LARGE(AB49:AI49,{1,2,3,4,5,6})))</f>
        <v>0</v>
      </c>
      <c r="AL49" s="34"/>
      <c r="AM49" s="20"/>
      <c r="AN49" s="20"/>
      <c r="AO49" s="20"/>
    </row>
    <row r="50" spans="1:41" ht="17" thickBot="1" x14ac:dyDescent="0.25">
      <c r="A50" s="48" t="s">
        <v>860</v>
      </c>
      <c r="B50" s="25">
        <f>_xlfn.IFNA(INDEX('R1 XCM OHal'!$V$2:$V$90,MATCH(Men[[#This Row],[Rider]],'R1 XCM OHal'!$F$2:$F$90,0)),"")</f>
        <v>307.2</v>
      </c>
      <c r="C50" s="30"/>
      <c r="D50" s="25"/>
      <c r="E50" s="25"/>
      <c r="F50" s="30"/>
      <c r="G50" s="31"/>
      <c r="H50" s="31"/>
      <c r="I50" s="31"/>
      <c r="J50" s="26">
        <f>8-COUNTBLANK(Men[[#This Row],[R1 XCM O''Hal]:[R8 XCO Melrose]])</f>
        <v>1</v>
      </c>
      <c r="K50" s="26" cm="1">
        <f t="array" ref="K50">IF(Men[[#This Row],[Number of Rounds]]&lt;=6,SUM(IF(ISNA(B50:I50),0,B50:I50)),SUM(LARGE(B50:I50,{1,2,3,4,5,6})))</f>
        <v>307.2</v>
      </c>
      <c r="L50" s="34" cm="1">
        <f t="array" ref="L50">59-SUM(IF(K50&gt;$K$18:$K$166,1/COUNTIF($K$18:$K$166,$K$18:$K$166)))</f>
        <v>28.000000000000057</v>
      </c>
      <c r="M50" s="20"/>
      <c r="N50" s="39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20"/>
      <c r="AA50" s="55"/>
      <c r="AB50" s="30" t="str">
        <f>_xlfn.IFNA(INDEX('R1 XCM OHal'!$V$2:$V$90,MATCH(Junior[[#This Row],[Rider]],'R1 XCM OHal'!$F$2:$F$90,0)),"")</f>
        <v/>
      </c>
      <c r="AC50" s="30"/>
      <c r="AD50" s="30"/>
      <c r="AE50" s="30"/>
      <c r="AF50" s="30"/>
      <c r="AG50" s="31"/>
      <c r="AH50" s="31"/>
      <c r="AI50" s="31"/>
      <c r="AJ50" s="31">
        <f>8-COUNTBLANK(Junior[[#This Row],[R1 XCM O''Hal]:[R8 XCO Melrose]])</f>
        <v>0</v>
      </c>
      <c r="AK50" s="31" cm="1">
        <f t="array" ref="AK50">IF(Junior[[#This Row],[Number of Rounds]]&lt;=6,SUM(IF(ISNA(AB50:AI50),0,AB50:AI50)),SUM(LARGE(AB50:AI50,{1,2,3,4,5,6})))</f>
        <v>0</v>
      </c>
      <c r="AL50" s="34"/>
      <c r="AM50" s="20"/>
      <c r="AN50" s="20"/>
      <c r="AO50" s="20"/>
    </row>
    <row r="51" spans="1:41" ht="16.25" customHeight="1" x14ac:dyDescent="0.2">
      <c r="A51" s="48" t="s">
        <v>876</v>
      </c>
      <c r="B51" s="25">
        <f>_xlfn.IFNA(INDEX('R1 XCM OHal'!$V$2:$V$90,MATCH(Men[[#This Row],[Rider]],'R1 XCM OHal'!$F$2:$F$90,0)),"")</f>
        <v>302.39999999999998</v>
      </c>
      <c r="C51" s="30"/>
      <c r="D51" s="25"/>
      <c r="E51" s="25"/>
      <c r="F51" s="30"/>
      <c r="G51" s="31"/>
      <c r="H51" s="31"/>
      <c r="I51" s="31"/>
      <c r="J51" s="26">
        <f>8-COUNTBLANK(Men[[#This Row],[R1 XCM O''Hal]:[R8 XCO Melrose]])</f>
        <v>1</v>
      </c>
      <c r="K51" s="26" cm="1">
        <f t="array" ref="K51">IF(Men[[#This Row],[Number of Rounds]]&lt;=6,SUM(IF(ISNA(B51:I51),0,B51:I51)),SUM(LARGE(B51:I51,{1,2,3,4,5,6})))</f>
        <v>302.39999999999998</v>
      </c>
      <c r="L51" s="34" cm="1">
        <f t="array" ref="L51">59-SUM(IF(K51&gt;$K$18:$K$166,1/COUNTIF($K$18:$K$166,$K$18:$K$166)))</f>
        <v>29.000000000000057</v>
      </c>
      <c r="M51" s="20"/>
      <c r="N51" s="76" t="s">
        <v>920</v>
      </c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8"/>
      <c r="Z51" s="20"/>
      <c r="AA51" s="55"/>
      <c r="AB51" s="30" t="str">
        <f>_xlfn.IFNA(INDEX('R1 XCM OHal'!$V$2:$V$90,MATCH(Junior[[#This Row],[Rider]],'R1 XCM OHal'!$F$2:$F$90,0)),"")</f>
        <v/>
      </c>
      <c r="AC51" s="30"/>
      <c r="AD51" s="30"/>
      <c r="AE51" s="30"/>
      <c r="AF51" s="30"/>
      <c r="AG51" s="31"/>
      <c r="AH51" s="31"/>
      <c r="AI51" s="31"/>
      <c r="AJ51" s="31">
        <f>8-COUNTBLANK(Junior[[#This Row],[R1 XCM O''Hal]:[R8 XCO Melrose]])</f>
        <v>0</v>
      </c>
      <c r="AK51" s="31" cm="1">
        <f t="array" ref="AK51">IF(Junior[[#This Row],[Number of Rounds]]&lt;=6,SUM(IF(ISNA(AB51:AI51),0,AB51:AI51)),SUM(LARGE(AB51:AI51,{1,2,3,4,5,6})))</f>
        <v>0</v>
      </c>
      <c r="AL51" s="34"/>
      <c r="AM51" s="20"/>
      <c r="AN51" s="20"/>
      <c r="AO51" s="20"/>
    </row>
    <row r="52" spans="1:41" ht="16.25" customHeight="1" thickBot="1" x14ac:dyDescent="0.25">
      <c r="A52" s="48" t="s">
        <v>896</v>
      </c>
      <c r="B52" s="25">
        <f>_xlfn.IFNA(INDEX('R1 XCM OHal'!$V$2:$V$90,MATCH(Men[[#This Row],[Rider]],'R1 XCM OHal'!$F$2:$F$90,0)),"")</f>
        <v>302.39999999999998</v>
      </c>
      <c r="C52" s="30"/>
      <c r="D52" s="25"/>
      <c r="E52" s="25"/>
      <c r="F52" s="30"/>
      <c r="G52" s="31"/>
      <c r="H52" s="31"/>
      <c r="I52" s="31"/>
      <c r="J52" s="26">
        <f>8-COUNTBLANK(Men[[#This Row],[R1 XCM O''Hal]:[R8 XCO Melrose]])</f>
        <v>1</v>
      </c>
      <c r="K52" s="26" cm="1">
        <f t="array" ref="K52">IF(Men[[#This Row],[Number of Rounds]]&lt;=6,SUM(IF(ISNA(B52:I52),0,B52:I52)),SUM(LARGE(B52:I52,{1,2,3,4,5,6})))</f>
        <v>302.39999999999998</v>
      </c>
      <c r="L52" s="34" cm="1">
        <f t="array" ref="L52">59-SUM(IF(K52&gt;$K$18:$K$166,1/COUNTIF($K$18:$K$166,$K$18:$K$166)))</f>
        <v>29.000000000000057</v>
      </c>
      <c r="M52" s="20"/>
      <c r="N52" s="79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1"/>
      <c r="Z52" s="20"/>
      <c r="AA52" s="55"/>
      <c r="AB52" s="30" t="str">
        <f>_xlfn.IFNA(INDEX('R1 XCM OHal'!$V$2:$V$90,MATCH(Junior[[#This Row],[Rider]],'R1 XCM OHal'!$F$2:$F$90,0)),"")</f>
        <v/>
      </c>
      <c r="AC52" s="30"/>
      <c r="AD52" s="30"/>
      <c r="AE52" s="30"/>
      <c r="AF52" s="30"/>
      <c r="AG52" s="31"/>
      <c r="AH52" s="31"/>
      <c r="AI52" s="31"/>
      <c r="AJ52" s="31">
        <f>8-COUNTBLANK(Junior[[#This Row],[R1 XCM O''Hal]:[R8 XCO Melrose]])</f>
        <v>0</v>
      </c>
      <c r="AK52" s="31" cm="1">
        <f t="array" ref="AK52">IF(Junior[[#This Row],[Number of Rounds]]&lt;=6,SUM(IF(ISNA(AB52:AI52),0,AB52:AI52)),SUM(LARGE(AB52:AI52,{1,2,3,4,5,6})))</f>
        <v>0</v>
      </c>
      <c r="AL52" s="34"/>
      <c r="AM52" s="20"/>
      <c r="AN52" s="20"/>
      <c r="AO52" s="20"/>
    </row>
    <row r="53" spans="1:41" ht="35" thickBot="1" x14ac:dyDescent="0.25">
      <c r="A53" s="48" t="s">
        <v>861</v>
      </c>
      <c r="B53" s="25">
        <f>_xlfn.IFNA(INDEX('R1 XCM OHal'!$V$2:$V$90,MATCH(Men[[#This Row],[Rider]],'R1 XCM OHal'!$F$2:$F$90,0)),"")</f>
        <v>297.59999999999997</v>
      </c>
      <c r="C53" s="30"/>
      <c r="D53" s="25"/>
      <c r="E53" s="25"/>
      <c r="F53" s="30"/>
      <c r="G53" s="31"/>
      <c r="H53" s="31"/>
      <c r="I53" s="31"/>
      <c r="J53" s="26">
        <f>8-COUNTBLANK(Men[[#This Row],[R1 XCM O''Hal]:[R8 XCO Melrose]])</f>
        <v>1</v>
      </c>
      <c r="K53" s="26" cm="1">
        <f t="array" ref="K53">IF(Men[[#This Row],[Number of Rounds]]&lt;=6,SUM(IF(ISNA(B53:I53),0,B53:I53)),SUM(LARGE(B53:I53,{1,2,3,4,5,6})))</f>
        <v>297.59999999999997</v>
      </c>
      <c r="L53" s="34" cm="1">
        <f t="array" ref="L53">59-SUM(IF(K53&gt;$K$18:$K$166,1/COUNTIF($K$18:$K$166,$K$18:$K$166)))</f>
        <v>30.000000000000057</v>
      </c>
      <c r="M53" s="20"/>
      <c r="N53" s="53" t="s">
        <v>53</v>
      </c>
      <c r="O53" s="50" t="s">
        <v>924</v>
      </c>
      <c r="P53" s="50" t="s">
        <v>925</v>
      </c>
      <c r="Q53" s="50" t="s">
        <v>926</v>
      </c>
      <c r="R53" s="50" t="s">
        <v>927</v>
      </c>
      <c r="S53" s="50" t="s">
        <v>928</v>
      </c>
      <c r="T53" s="51" t="s">
        <v>929</v>
      </c>
      <c r="U53" s="51" t="s">
        <v>930</v>
      </c>
      <c r="V53" s="51" t="s">
        <v>931</v>
      </c>
      <c r="W53" s="51" t="s">
        <v>923</v>
      </c>
      <c r="X53" s="66" t="s">
        <v>56</v>
      </c>
      <c r="Y53" s="57" t="s">
        <v>55</v>
      </c>
      <c r="Z53" s="20"/>
      <c r="AA53" s="55"/>
      <c r="AB53" s="30" t="str">
        <f>_xlfn.IFNA(INDEX('R1 XCM OHal'!$V$2:$V$90,MATCH(Junior[[#This Row],[Rider]],'R1 XCM OHal'!$F$2:$F$90,0)),"")</f>
        <v/>
      </c>
      <c r="AC53" s="30"/>
      <c r="AD53" s="30"/>
      <c r="AE53" s="30"/>
      <c r="AF53" s="30"/>
      <c r="AG53" s="31"/>
      <c r="AH53" s="31"/>
      <c r="AI53" s="31"/>
      <c r="AJ53" s="31">
        <f>8-COUNTBLANK(Junior[[#This Row],[R1 XCM O''Hal]:[R8 XCO Melrose]])</f>
        <v>0</v>
      </c>
      <c r="AK53" s="31" cm="1">
        <f t="array" ref="AK53">IF(Junior[[#This Row],[Number of Rounds]]&lt;=6,SUM(IF(ISNA(AB53:AI53),0,AB53:AI53)),SUM(LARGE(AB53:AI53,{1,2,3,4,5,6})))</f>
        <v>0</v>
      </c>
      <c r="AL53" s="34"/>
      <c r="AM53" s="20"/>
      <c r="AN53" s="20"/>
      <c r="AO53" s="20"/>
    </row>
    <row r="54" spans="1:41" ht="16" x14ac:dyDescent="0.2">
      <c r="A54" s="48" t="s">
        <v>877</v>
      </c>
      <c r="B54" s="25">
        <f>_xlfn.IFNA(INDEX('R1 XCM OHal'!$V$2:$V$90,MATCH(Men[[#This Row],[Rider]],'R1 XCM OHal'!$F$2:$F$90,0)),"")</f>
        <v>293.99999999999994</v>
      </c>
      <c r="C54" s="30"/>
      <c r="D54" s="25"/>
      <c r="E54" s="25"/>
      <c r="F54" s="30"/>
      <c r="G54" s="31"/>
      <c r="H54" s="31"/>
      <c r="I54" s="31"/>
      <c r="J54" s="26">
        <f>8-COUNTBLANK(Men[[#This Row],[R1 XCM O''Hal]:[R8 XCO Melrose]])</f>
        <v>1</v>
      </c>
      <c r="K54" s="26" cm="1">
        <f t="array" ref="K54">IF(Men[[#This Row],[Number of Rounds]]&lt;=6,SUM(IF(ISNA(B54:I54),0,B54:I54)),SUM(LARGE(B54:I54,{1,2,3,4,5,6})))</f>
        <v>293.99999999999994</v>
      </c>
      <c r="L54" s="34" cm="1">
        <f t="array" ref="L54">59-SUM(IF(K54&gt;$K$18:$K$166,1/COUNTIF($K$18:$K$166,$K$18:$K$166)))</f>
        <v>31.000000000000057</v>
      </c>
      <c r="M54" s="20"/>
      <c r="N54" s="54" t="s">
        <v>826</v>
      </c>
      <c r="O54" s="25">
        <f>_xlfn.IFNA(INDEX('R1 XCM OHal'!$V$2:$V$90,MATCH(Women5[[#This Row],[Rider]],'R1 XCM OHal'!$F$2:$F$90,0)),"")</f>
        <v>600</v>
      </c>
      <c r="P54" s="25"/>
      <c r="Q54" s="25"/>
      <c r="R54" s="25"/>
      <c r="S54" s="25"/>
      <c r="T54" s="26"/>
      <c r="U54" s="26"/>
      <c r="V54" s="26"/>
      <c r="W54" s="26">
        <f>8-COUNTBLANK(Women5[[#This Row],[R1 XCM O''Hal]:[R8 XCO Melrose]])</f>
        <v>1</v>
      </c>
      <c r="X54" s="26" cm="1">
        <f t="array" ref="X54">IF(Women5[[#This Row],[Number of Rounds]]&lt;=6,SUM(IF(ISNA(O54:V54),0,O54:V54)),SUM(LARGE(O54:V54,{1,2,3,4,5,6})))</f>
        <v>600</v>
      </c>
      <c r="Y54" s="28" cm="1">
        <f t="array" ref="Y54">3-SUM(IF(X54&gt;$X$54:$X$85,1/COUNTIF($X$54:$X$85,$X$54:$X$85)))</f>
        <v>0.99999999999999689</v>
      </c>
      <c r="Z54" s="20"/>
      <c r="AA54" s="55"/>
      <c r="AB54" s="30" t="str">
        <f>_xlfn.IFNA(INDEX('R1 XCM OHal'!$V$2:$V$90,MATCH(Junior[[#This Row],[Rider]],'R1 XCM OHal'!$F$2:$F$90,0)),"")</f>
        <v/>
      </c>
      <c r="AC54" s="30"/>
      <c r="AD54" s="30"/>
      <c r="AE54" s="30"/>
      <c r="AF54" s="30"/>
      <c r="AG54" s="31"/>
      <c r="AH54" s="31"/>
      <c r="AI54" s="31"/>
      <c r="AJ54" s="31">
        <f>8-COUNTBLANK(Junior[[#This Row],[R1 XCM O''Hal]:[R8 XCO Melrose]])</f>
        <v>0</v>
      </c>
      <c r="AK54" s="31" cm="1">
        <f t="array" ref="AK54">IF(Junior[[#This Row],[Number of Rounds]]&lt;=6,SUM(IF(ISNA(AB54:AI54),0,AB54:AI54)),SUM(LARGE(AB54:AI54,{1,2,3,4,5,6})))</f>
        <v>0</v>
      </c>
      <c r="AL54" s="34"/>
      <c r="AM54" s="20"/>
      <c r="AN54" s="20"/>
      <c r="AO54" s="20"/>
    </row>
    <row r="55" spans="1:41" ht="16" x14ac:dyDescent="0.2">
      <c r="A55" s="48" t="s">
        <v>862</v>
      </c>
      <c r="B55" s="25">
        <f>_xlfn.IFNA(INDEX('R1 XCM OHal'!$V$2:$V$90,MATCH(Men[[#This Row],[Rider]],'R1 XCM OHal'!$F$2:$F$90,0)),"")</f>
        <v>288</v>
      </c>
      <c r="C55" s="30"/>
      <c r="D55" s="25"/>
      <c r="E55" s="25"/>
      <c r="F55" s="30"/>
      <c r="G55" s="31"/>
      <c r="H55" s="31"/>
      <c r="I55" s="31"/>
      <c r="J55" s="26">
        <f>8-COUNTBLANK(Men[[#This Row],[R1 XCM O''Hal]:[R8 XCO Melrose]])</f>
        <v>1</v>
      </c>
      <c r="K55" s="26" cm="1">
        <f t="array" ref="K55">IF(Men[[#This Row],[Number of Rounds]]&lt;=6,SUM(IF(ISNA(B55:I55),0,B55:I55)),SUM(LARGE(B55:I55,{1,2,3,4,5,6})))</f>
        <v>288</v>
      </c>
      <c r="L55" s="34" cm="1">
        <f t="array" ref="L55">59-SUM(IF(K55&gt;$K$18:$K$166,1/COUNTIF($K$18:$K$166,$K$18:$K$166)))</f>
        <v>32.000000000000057</v>
      </c>
      <c r="M55" s="20"/>
      <c r="N55" s="55" t="s">
        <v>827</v>
      </c>
      <c r="O55" s="30">
        <f>_xlfn.IFNA(INDEX('R1 XCM OHal'!$V$2:$V$90,MATCH(Women5[[#This Row],[Rider]],'R1 XCM OHal'!$F$2:$F$90,0)),"")</f>
        <v>540</v>
      </c>
      <c r="P55" s="30"/>
      <c r="Q55" s="30"/>
      <c r="R55" s="30"/>
      <c r="S55" s="30"/>
      <c r="T55" s="31"/>
      <c r="U55" s="31"/>
      <c r="V55" s="31"/>
      <c r="W55" s="31">
        <f>8-COUNTBLANK(Women5[[#This Row],[R1 XCM O''Hal]:[R8 XCO Melrose]])</f>
        <v>1</v>
      </c>
      <c r="X55" s="31" cm="1">
        <f t="array" ref="X55">IF(Women5[[#This Row],[Number of Rounds]]&lt;=6,SUM(IF(ISNA(O55:V55),0,O55:V55)),SUM(LARGE(O55:V55,{1,2,3,4,5,6})))</f>
        <v>540</v>
      </c>
      <c r="Y55" s="32" cm="1">
        <f t="array" ref="Y55">3-SUM(IF(X55&gt;$X$54:$X$85,1/COUNTIF($X$54:$X$85,$X$54:$X$85)))</f>
        <v>2</v>
      </c>
      <c r="Z55" s="20"/>
      <c r="AA55" s="55"/>
      <c r="AB55" s="30" t="str">
        <f>_xlfn.IFNA(INDEX('R1 XCM OHal'!$V$2:$V$90,MATCH(Junior[[#This Row],[Rider]],'R1 XCM OHal'!$F$2:$F$90,0)),"")</f>
        <v/>
      </c>
      <c r="AC55" s="30"/>
      <c r="AD55" s="30"/>
      <c r="AE55" s="30"/>
      <c r="AF55" s="30"/>
      <c r="AG55" s="31"/>
      <c r="AH55" s="31"/>
      <c r="AI55" s="31"/>
      <c r="AJ55" s="31">
        <f>8-COUNTBLANK(Junior[[#This Row],[R1 XCM O''Hal]:[R8 XCO Melrose]])</f>
        <v>0</v>
      </c>
      <c r="AK55" s="31" cm="1">
        <f t="array" ref="AK55">IF(Junior[[#This Row],[Number of Rounds]]&lt;=6,SUM(IF(ISNA(AB55:AI55),0,AB55:AI55)),SUM(LARGE(AB55:AI55,{1,2,3,4,5,6})))</f>
        <v>0</v>
      </c>
      <c r="AL55" s="34"/>
      <c r="AM55" s="20"/>
      <c r="AN55" s="20"/>
      <c r="AO55" s="20"/>
    </row>
    <row r="56" spans="1:41" ht="16" x14ac:dyDescent="0.2">
      <c r="A56" s="48" t="s">
        <v>897</v>
      </c>
      <c r="B56" s="25">
        <f>_xlfn.IFNA(INDEX('R1 XCM OHal'!$V$2:$V$90,MATCH(Men[[#This Row],[Rider]],'R1 XCM OHal'!$F$2:$F$90,0)),"")</f>
        <v>288</v>
      </c>
      <c r="C56" s="30"/>
      <c r="D56" s="25"/>
      <c r="E56" s="25"/>
      <c r="F56" s="30"/>
      <c r="G56" s="31"/>
      <c r="H56" s="31"/>
      <c r="I56" s="31"/>
      <c r="J56" s="26">
        <f>8-COUNTBLANK(Men[[#This Row],[R1 XCM O''Hal]:[R8 XCO Melrose]])</f>
        <v>1</v>
      </c>
      <c r="K56" s="26" cm="1">
        <f t="array" ref="K56">IF(Men[[#This Row],[Number of Rounds]]&lt;=6,SUM(IF(ISNA(B56:I56),0,B56:I56)),SUM(LARGE(B56:I56,{1,2,3,4,5,6})))</f>
        <v>288</v>
      </c>
      <c r="L56" s="34" cm="1">
        <f t="array" ref="L56">59-SUM(IF(K56&gt;$K$18:$K$166,1/COUNTIF($K$18:$K$166,$K$18:$K$166)))</f>
        <v>32.000000000000057</v>
      </c>
      <c r="M56" s="20"/>
      <c r="N56" s="55"/>
      <c r="O56" s="30" t="str">
        <f>_xlfn.IFNA(INDEX('R1 XCM OHal'!$V$2:$V$90,MATCH(Women5[[#This Row],[Rider]],'R1 XCM OHal'!$F$2:$F$90,0)),"")</f>
        <v/>
      </c>
      <c r="P56" s="30"/>
      <c r="Q56" s="30"/>
      <c r="R56" s="30"/>
      <c r="S56" s="30"/>
      <c r="T56" s="31"/>
      <c r="U56" s="31"/>
      <c r="V56" s="31"/>
      <c r="W56" s="31">
        <f>8-COUNTBLANK(Women5[[#This Row],[R1 XCM O''Hal]:[R8 XCO Melrose]])</f>
        <v>0</v>
      </c>
      <c r="X56" s="31" cm="1">
        <f t="array" ref="X56">IF(Women5[[#This Row],[Number of Rounds]]&lt;=6,SUM(IF(ISNA(O56:V56),0,O56:V56)),SUM(LARGE(O56:V56,{1,2,3,4,5,6})))</f>
        <v>0</v>
      </c>
      <c r="Y56" s="33"/>
      <c r="Z56" s="20"/>
      <c r="AA56" s="55"/>
      <c r="AB56" s="30" t="str">
        <f>_xlfn.IFNA(INDEX('R1 XCM OHal'!$V$2:$V$90,MATCH(Junior[[#This Row],[Rider]],'R1 XCM OHal'!$F$2:$F$90,0)),"")</f>
        <v/>
      </c>
      <c r="AC56" s="30"/>
      <c r="AD56" s="30"/>
      <c r="AE56" s="30"/>
      <c r="AF56" s="30"/>
      <c r="AG56" s="31"/>
      <c r="AH56" s="31"/>
      <c r="AI56" s="31"/>
      <c r="AJ56" s="31">
        <f>8-COUNTBLANK(Junior[[#This Row],[R1 XCM O''Hal]:[R8 XCO Melrose]])</f>
        <v>0</v>
      </c>
      <c r="AK56" s="31" cm="1">
        <f t="array" ref="AK56">IF(Junior[[#This Row],[Number of Rounds]]&lt;=6,SUM(IF(ISNA(AB56:AI56),0,AB56:AI56)),SUM(LARGE(AB56:AI56,{1,2,3,4,5,6})))</f>
        <v>0</v>
      </c>
      <c r="AL56" s="34"/>
      <c r="AM56" s="20"/>
      <c r="AN56" s="20"/>
      <c r="AO56" s="20"/>
    </row>
    <row r="57" spans="1:41" ht="16" x14ac:dyDescent="0.2">
      <c r="A57" s="48" t="s">
        <v>878</v>
      </c>
      <c r="B57" s="25">
        <f>_xlfn.IFNA(INDEX('R1 XCM OHal'!$V$2:$V$90,MATCH(Men[[#This Row],[Rider]],'R1 XCM OHal'!$F$2:$F$90,0)),"")</f>
        <v>285.59999999999997</v>
      </c>
      <c r="C57" s="30"/>
      <c r="D57" s="25"/>
      <c r="E57" s="25"/>
      <c r="F57" s="30"/>
      <c r="G57" s="31"/>
      <c r="H57" s="31"/>
      <c r="I57" s="31"/>
      <c r="J57" s="26">
        <f>8-COUNTBLANK(Men[[#This Row],[R1 XCM O''Hal]:[R8 XCO Melrose]])</f>
        <v>1</v>
      </c>
      <c r="K57" s="26" cm="1">
        <f t="array" ref="K57">IF(Men[[#This Row],[Number of Rounds]]&lt;=6,SUM(IF(ISNA(B57:I57),0,B57:I57)),SUM(LARGE(B57:I57,{1,2,3,4,5,6})))</f>
        <v>285.59999999999997</v>
      </c>
      <c r="L57" s="34" cm="1">
        <f t="array" ref="L57">59-SUM(IF(K57&gt;$K$18:$K$166,1/COUNTIF($K$18:$K$166,$K$18:$K$166)))</f>
        <v>33.000000000000057</v>
      </c>
      <c r="M57" s="20"/>
      <c r="N57" s="55"/>
      <c r="O57" s="30" t="str">
        <f>_xlfn.IFNA(INDEX('R1 XCM OHal'!$V$2:$V$90,MATCH(Women5[[#This Row],[Rider]],'R1 XCM OHal'!$F$2:$F$90,0)),"")</f>
        <v/>
      </c>
      <c r="P57" s="30"/>
      <c r="Q57" s="30"/>
      <c r="R57" s="30"/>
      <c r="S57" s="30"/>
      <c r="T57" s="31"/>
      <c r="U57" s="31"/>
      <c r="V57" s="31"/>
      <c r="W57" s="31">
        <f>8-COUNTBLANK(Women5[[#This Row],[R1 XCM O''Hal]:[R8 XCO Melrose]])</f>
        <v>0</v>
      </c>
      <c r="X57" s="31" cm="1">
        <f t="array" ref="X57">IF(Women5[[#This Row],[Number of Rounds]]&lt;=6,SUM(IF(ISNA(O57:V57),0,O57:V57)),SUM(LARGE(O57:V57,{1,2,3,4,5,6})))</f>
        <v>0</v>
      </c>
      <c r="Y57" s="34"/>
      <c r="Z57" s="20"/>
      <c r="AA57" s="55"/>
      <c r="AB57" s="30" t="str">
        <f>_xlfn.IFNA(INDEX('R1 XCM OHal'!$V$2:$V$90,MATCH(Junior[[#This Row],[Rider]],'R1 XCM OHal'!$F$2:$F$90,0)),"")</f>
        <v/>
      </c>
      <c r="AC57" s="30"/>
      <c r="AD57" s="30"/>
      <c r="AE57" s="30"/>
      <c r="AF57" s="30"/>
      <c r="AG57" s="31"/>
      <c r="AH57" s="31"/>
      <c r="AI57" s="31"/>
      <c r="AJ57" s="31">
        <f>8-COUNTBLANK(Junior[[#This Row],[R1 XCM O''Hal]:[R8 XCO Melrose]])</f>
        <v>0</v>
      </c>
      <c r="AK57" s="31" cm="1">
        <f t="array" ref="AK57">IF(Junior[[#This Row],[Number of Rounds]]&lt;=6,SUM(IF(ISNA(AB57:AI57),0,AB57:AI57)),SUM(LARGE(AB57:AI57,{1,2,3,4,5,6})))</f>
        <v>0</v>
      </c>
      <c r="AL57" s="34"/>
      <c r="AM57" s="20"/>
      <c r="AN57" s="20"/>
      <c r="AO57" s="20"/>
    </row>
    <row r="58" spans="1:41" ht="16" x14ac:dyDescent="0.2">
      <c r="A58" s="48" t="s">
        <v>898</v>
      </c>
      <c r="B58" s="25">
        <f>_xlfn.IFNA(INDEX('R1 XCM OHal'!$V$2:$V$90,MATCH(Men[[#This Row],[Rider]],'R1 XCM OHal'!$F$2:$F$90,0)),"")</f>
        <v>280.8</v>
      </c>
      <c r="C58" s="30"/>
      <c r="D58" s="25"/>
      <c r="E58" s="25"/>
      <c r="F58" s="30"/>
      <c r="G58" s="31"/>
      <c r="H58" s="31"/>
      <c r="I58" s="31"/>
      <c r="J58" s="26">
        <f>8-COUNTBLANK(Men[[#This Row],[R1 XCM O''Hal]:[R8 XCO Melrose]])</f>
        <v>1</v>
      </c>
      <c r="K58" s="26" cm="1">
        <f t="array" ref="K58">IF(Men[[#This Row],[Number of Rounds]]&lt;=6,SUM(IF(ISNA(B58:I58),0,B58:I58)),SUM(LARGE(B58:I58,{1,2,3,4,5,6})))</f>
        <v>280.8</v>
      </c>
      <c r="L58" s="34" cm="1">
        <f t="array" ref="L58">59-SUM(IF(K58&gt;$K$18:$K$166,1/COUNTIF($K$18:$K$166,$K$18:$K$166)))</f>
        <v>34.000000000000057</v>
      </c>
      <c r="M58" s="20"/>
      <c r="N58" s="55"/>
      <c r="O58" s="30" t="str">
        <f>_xlfn.IFNA(INDEX('R1 XCM OHal'!$V$2:$V$90,MATCH(Women5[[#This Row],[Rider]],'R1 XCM OHal'!$F$2:$F$90,0)),"")</f>
        <v/>
      </c>
      <c r="P58" s="30"/>
      <c r="Q58" s="30"/>
      <c r="R58" s="30"/>
      <c r="S58" s="30"/>
      <c r="T58" s="31"/>
      <c r="U58" s="31"/>
      <c r="V58" s="31"/>
      <c r="W58" s="31">
        <f>8-COUNTBLANK(Women5[[#This Row],[R1 XCM O''Hal]:[R8 XCO Melrose]])</f>
        <v>0</v>
      </c>
      <c r="X58" s="31" cm="1">
        <f t="array" ref="X58">IF(Women5[[#This Row],[Number of Rounds]]&lt;=6,SUM(IF(ISNA(O58:V58),0,O58:V58)),SUM(LARGE(O58:V58,{1,2,3,4,5,6})))</f>
        <v>0</v>
      </c>
      <c r="Y58" s="34"/>
      <c r="Z58" s="20"/>
      <c r="AA58" s="55"/>
      <c r="AB58" s="30" t="str">
        <f>_xlfn.IFNA(INDEX('R1 XCM OHal'!$V$2:$V$90,MATCH(Junior[[#This Row],[Rider]],'R1 XCM OHal'!$F$2:$F$90,0)),"")</f>
        <v/>
      </c>
      <c r="AC58" s="30"/>
      <c r="AD58" s="30"/>
      <c r="AE58" s="30"/>
      <c r="AF58" s="30"/>
      <c r="AG58" s="31"/>
      <c r="AH58" s="31"/>
      <c r="AI58" s="31"/>
      <c r="AJ58" s="31">
        <f>8-COUNTBLANK(Junior[[#This Row],[R1 XCM O''Hal]:[R8 XCO Melrose]])</f>
        <v>0</v>
      </c>
      <c r="AK58" s="31" cm="1">
        <f t="array" ref="AK58">IF(Junior[[#This Row],[Number of Rounds]]&lt;=6,SUM(IF(ISNA(AB58:AI58),0,AB58:AI58)),SUM(LARGE(AB58:AI58,{1,2,3,4,5,6})))</f>
        <v>0</v>
      </c>
      <c r="AL58" s="34"/>
      <c r="AM58" s="20"/>
      <c r="AN58" s="20"/>
      <c r="AO58" s="20"/>
    </row>
    <row r="59" spans="1:41" ht="16" x14ac:dyDescent="0.2">
      <c r="A59" s="48" t="s">
        <v>863</v>
      </c>
      <c r="B59" s="25">
        <f>_xlfn.IFNA(INDEX('R1 XCM OHal'!$V$2:$V$90,MATCH(Men[[#This Row],[Rider]],'R1 XCM OHal'!$F$2:$F$90,0)),"")</f>
        <v>278.39999999999998</v>
      </c>
      <c r="C59" s="30"/>
      <c r="D59" s="25"/>
      <c r="E59" s="25"/>
      <c r="F59" s="30"/>
      <c r="G59" s="31"/>
      <c r="H59" s="31"/>
      <c r="I59" s="31"/>
      <c r="J59" s="26">
        <f>8-COUNTBLANK(Men[[#This Row],[R1 XCM O''Hal]:[R8 XCO Melrose]])</f>
        <v>1</v>
      </c>
      <c r="K59" s="26" cm="1">
        <f t="array" ref="K59">IF(Men[[#This Row],[Number of Rounds]]&lt;=6,SUM(IF(ISNA(B59:I59),0,B59:I59)),SUM(LARGE(B59:I59,{1,2,3,4,5,6})))</f>
        <v>278.39999999999998</v>
      </c>
      <c r="L59" s="34" cm="1">
        <f t="array" ref="L59">59-SUM(IF(K59&gt;$K$18:$K$166,1/COUNTIF($K$18:$K$166,$K$18:$K$166)))</f>
        <v>35.000000000000057</v>
      </c>
      <c r="M59" s="20"/>
      <c r="N59" s="55"/>
      <c r="O59" s="30" t="str">
        <f>_xlfn.IFNA(INDEX('R1 XCM OHal'!$V$2:$V$90,MATCH(Women5[[#This Row],[Rider]],'R1 XCM OHal'!$F$2:$F$90,0)),"")</f>
        <v/>
      </c>
      <c r="P59" s="30"/>
      <c r="Q59" s="30"/>
      <c r="R59" s="30"/>
      <c r="S59" s="30"/>
      <c r="T59" s="31"/>
      <c r="U59" s="31"/>
      <c r="V59" s="31"/>
      <c r="W59" s="31">
        <f>8-COUNTBLANK(Women5[[#This Row],[R1 XCM O''Hal]:[R8 XCO Melrose]])</f>
        <v>0</v>
      </c>
      <c r="X59" s="31" cm="1">
        <f t="array" ref="X59">IF(Women5[[#This Row],[Number of Rounds]]&lt;=6,SUM(IF(ISNA(O59:V59),0,O59:V59)),SUM(LARGE(O59:V59,{1,2,3,4,5,6})))</f>
        <v>0</v>
      </c>
      <c r="Y59" s="34"/>
      <c r="Z59" s="20"/>
      <c r="AA59" s="55"/>
      <c r="AB59" s="30" t="str">
        <f>_xlfn.IFNA(INDEX('R1 XCM OHal'!$V$2:$V$90,MATCH(Junior[[#This Row],[Rider]],'R1 XCM OHal'!$F$2:$F$90,0)),"")</f>
        <v/>
      </c>
      <c r="AC59" s="30"/>
      <c r="AD59" s="30"/>
      <c r="AE59" s="30"/>
      <c r="AF59" s="30"/>
      <c r="AG59" s="31"/>
      <c r="AH59" s="31"/>
      <c r="AI59" s="31"/>
      <c r="AJ59" s="31">
        <f>8-COUNTBLANK(Junior[[#This Row],[R1 XCM O''Hal]:[R8 XCO Melrose]])</f>
        <v>0</v>
      </c>
      <c r="AK59" s="31" cm="1">
        <f t="array" ref="AK59">IF(Junior[[#This Row],[Number of Rounds]]&lt;=6,SUM(IF(ISNA(AB59:AI59),0,AB59:AI59)),SUM(LARGE(AB59:AI59,{1,2,3,4,5,6})))</f>
        <v>0</v>
      </c>
      <c r="AL59" s="34"/>
      <c r="AM59" s="20"/>
      <c r="AN59" s="20"/>
      <c r="AO59" s="20"/>
    </row>
    <row r="60" spans="1:41" ht="16" x14ac:dyDescent="0.2">
      <c r="A60" s="48" t="s">
        <v>879</v>
      </c>
      <c r="B60" s="30">
        <f>_xlfn.IFNA(INDEX('R1 XCM OHal'!$V$2:$V$90,MATCH(Men[[#This Row],[Rider]],'R1 XCM OHal'!$F$2:$F$90,0)),"")</f>
        <v>277.19999999999993</v>
      </c>
      <c r="C60" s="30"/>
      <c r="D60" s="25"/>
      <c r="E60" s="25"/>
      <c r="F60" s="30"/>
      <c r="G60" s="31"/>
      <c r="H60" s="31"/>
      <c r="I60" s="31"/>
      <c r="J60" s="26">
        <f>8-COUNTBLANK(Men[[#This Row],[R1 XCM O''Hal]:[R8 XCO Melrose]])</f>
        <v>1</v>
      </c>
      <c r="K60" s="26" cm="1">
        <f t="array" ref="K60">IF(Men[[#This Row],[Number of Rounds]]&lt;=6,SUM(IF(ISNA(B60:I60),0,B60:I60)),SUM(LARGE(B60:I60,{1,2,3,4,5,6})))</f>
        <v>277.19999999999993</v>
      </c>
      <c r="L60" s="34" cm="1">
        <f t="array" ref="L60">59-SUM(IF(K60&gt;$K$18:$K$166,1/COUNTIF($K$18:$K$166,$K$18:$K$166)))</f>
        <v>36.000000000000057</v>
      </c>
      <c r="M60" s="20"/>
      <c r="N60" s="55"/>
      <c r="O60" s="30" t="str">
        <f>_xlfn.IFNA(INDEX('R1 XCM OHal'!$V$2:$V$90,MATCH(Women5[[#This Row],[Rider]],'R1 XCM OHal'!$F$2:$F$90,0)),"")</f>
        <v/>
      </c>
      <c r="P60" s="30"/>
      <c r="Q60" s="30"/>
      <c r="R60" s="30"/>
      <c r="S60" s="30"/>
      <c r="T60" s="31"/>
      <c r="U60" s="31"/>
      <c r="V60" s="31"/>
      <c r="W60" s="31">
        <f>8-COUNTBLANK(Women5[[#This Row],[R1 XCM O''Hal]:[R8 XCO Melrose]])</f>
        <v>0</v>
      </c>
      <c r="X60" s="31" cm="1">
        <f t="array" ref="X60">IF(Women5[[#This Row],[Number of Rounds]]&lt;=6,SUM(IF(ISNA(O60:V60),0,O60:V60)),SUM(LARGE(O60:V60,{1,2,3,4,5,6})))</f>
        <v>0</v>
      </c>
      <c r="Y60" s="34"/>
      <c r="Z60" s="20"/>
      <c r="AA60" s="55"/>
      <c r="AB60" s="30" t="str">
        <f>_xlfn.IFNA(INDEX('R1 XCM OHal'!$V$2:$V$90,MATCH(Junior[[#This Row],[Rider]],'R1 XCM OHal'!$F$2:$F$90,0)),"")</f>
        <v/>
      </c>
      <c r="AC60" s="30"/>
      <c r="AD60" s="30"/>
      <c r="AE60" s="30"/>
      <c r="AF60" s="30"/>
      <c r="AG60" s="31"/>
      <c r="AH60" s="31"/>
      <c r="AI60" s="31"/>
      <c r="AJ60" s="31">
        <f>8-COUNTBLANK(Junior[[#This Row],[R1 XCM O''Hal]:[R8 XCO Melrose]])</f>
        <v>0</v>
      </c>
      <c r="AK60" s="31" cm="1">
        <f t="array" ref="AK60">IF(Junior[[#This Row],[Number of Rounds]]&lt;=6,SUM(IF(ISNA(AB60:AI60),0,AB60:AI60)),SUM(LARGE(AB60:AI60,{1,2,3,4,5,6})))</f>
        <v>0</v>
      </c>
      <c r="AL60" s="34"/>
      <c r="AM60" s="20"/>
      <c r="AN60" s="20"/>
      <c r="AO60" s="20"/>
    </row>
    <row r="61" spans="1:41" ht="16" x14ac:dyDescent="0.2">
      <c r="A61" s="48" t="s">
        <v>899</v>
      </c>
      <c r="B61" s="30">
        <f>_xlfn.IFNA(INDEX('R1 XCM OHal'!$V$2:$V$90,MATCH(Men[[#This Row],[Rider]],'R1 XCM OHal'!$F$2:$F$90,0)),"")</f>
        <v>273.59999999999997</v>
      </c>
      <c r="C61" s="30"/>
      <c r="D61" s="25"/>
      <c r="E61" s="25"/>
      <c r="F61" s="30"/>
      <c r="G61" s="31"/>
      <c r="H61" s="31"/>
      <c r="I61" s="31"/>
      <c r="J61" s="26">
        <f>8-COUNTBLANK(Men[[#This Row],[R1 XCM O''Hal]:[R8 XCO Melrose]])</f>
        <v>1</v>
      </c>
      <c r="K61" s="26" cm="1">
        <f t="array" ref="K61">IF(Men[[#This Row],[Number of Rounds]]&lt;=6,SUM(IF(ISNA(B61:I61),0,B61:I61)),SUM(LARGE(B61:I61,{1,2,3,4,5,6})))</f>
        <v>273.59999999999997</v>
      </c>
      <c r="L61" s="34" cm="1">
        <f t="array" ref="L61">59-SUM(IF(K61&gt;$K$18:$K$166,1/COUNTIF($K$18:$K$166,$K$18:$K$166)))</f>
        <v>37.000000000000057</v>
      </c>
      <c r="M61" s="20"/>
      <c r="N61" s="55"/>
      <c r="O61" s="30" t="str">
        <f>_xlfn.IFNA(INDEX('R1 XCM OHal'!$V$2:$V$90,MATCH(Women5[[#This Row],[Rider]],'R1 XCM OHal'!$F$2:$F$90,0)),"")</f>
        <v/>
      </c>
      <c r="P61" s="30"/>
      <c r="Q61" s="30"/>
      <c r="R61" s="30"/>
      <c r="S61" s="30"/>
      <c r="T61" s="31"/>
      <c r="U61" s="31"/>
      <c r="V61" s="31"/>
      <c r="W61" s="31">
        <f>8-COUNTBLANK(Women5[[#This Row],[R1 XCM O''Hal]:[R8 XCO Melrose]])</f>
        <v>0</v>
      </c>
      <c r="X61" s="31" cm="1">
        <f t="array" ref="X61">IF(Women5[[#This Row],[Number of Rounds]]&lt;=6,SUM(IF(ISNA(O61:V61),0,O61:V61)),SUM(LARGE(O61:V61,{1,2,3,4,5,6})))</f>
        <v>0</v>
      </c>
      <c r="Y61" s="34"/>
      <c r="Z61" s="20"/>
      <c r="AA61" s="55"/>
      <c r="AB61" s="30" t="str">
        <f>_xlfn.IFNA(INDEX('R1 XCM OHal'!$V$2:$V$90,MATCH(Junior[[#This Row],[Rider]],'R1 XCM OHal'!$F$2:$F$90,0)),"")</f>
        <v/>
      </c>
      <c r="AC61" s="30"/>
      <c r="AD61" s="30"/>
      <c r="AE61" s="30"/>
      <c r="AF61" s="30"/>
      <c r="AG61" s="31"/>
      <c r="AH61" s="31"/>
      <c r="AI61" s="31"/>
      <c r="AJ61" s="31">
        <f>8-COUNTBLANK(Junior[[#This Row],[R1 XCM O''Hal]:[R8 XCO Melrose]])</f>
        <v>0</v>
      </c>
      <c r="AK61" s="31" cm="1">
        <f t="array" ref="AK61">IF(Junior[[#This Row],[Number of Rounds]]&lt;=6,SUM(IF(ISNA(AB61:AI61),0,AB61:AI61)),SUM(LARGE(AB61:AI61,{1,2,3,4,5,6})))</f>
        <v>0</v>
      </c>
      <c r="AL61" s="34"/>
      <c r="AM61" s="20"/>
      <c r="AN61" s="20"/>
      <c r="AO61" s="20"/>
    </row>
    <row r="62" spans="1:41" ht="16" x14ac:dyDescent="0.2">
      <c r="A62" s="48" t="s">
        <v>864</v>
      </c>
      <c r="B62" s="30">
        <f>_xlfn.IFNA(INDEX('R1 XCM OHal'!$V$2:$V$90,MATCH(Men[[#This Row],[Rider]],'R1 XCM OHal'!$F$2:$F$90,0)),"")</f>
        <v>268.8</v>
      </c>
      <c r="C62" s="30"/>
      <c r="D62" s="25"/>
      <c r="E62" s="25"/>
      <c r="F62" s="30"/>
      <c r="G62" s="31"/>
      <c r="H62" s="31"/>
      <c r="I62" s="31"/>
      <c r="J62" s="26">
        <f>8-COUNTBLANK(Men[[#This Row],[R1 XCM O''Hal]:[R8 XCO Melrose]])</f>
        <v>1</v>
      </c>
      <c r="K62" s="26" cm="1">
        <f t="array" ref="K62">IF(Men[[#This Row],[Number of Rounds]]&lt;=6,SUM(IF(ISNA(B62:I62),0,B62:I62)),SUM(LARGE(B62:I62,{1,2,3,4,5,6})))</f>
        <v>268.8</v>
      </c>
      <c r="L62" s="34" cm="1">
        <f t="array" ref="L62">59-SUM(IF(K62&gt;$K$18:$K$166,1/COUNTIF($K$18:$K$166,$K$18:$K$166)))</f>
        <v>38.000000000000057</v>
      </c>
      <c r="M62" s="20"/>
      <c r="N62" s="55"/>
      <c r="O62" s="30" t="str">
        <f>_xlfn.IFNA(INDEX('R1 XCM OHal'!$V$2:$V$90,MATCH(Women5[[#This Row],[Rider]],'R1 XCM OHal'!$F$2:$F$90,0)),"")</f>
        <v/>
      </c>
      <c r="P62" s="30"/>
      <c r="Q62" s="30"/>
      <c r="R62" s="30"/>
      <c r="S62" s="30"/>
      <c r="T62" s="31"/>
      <c r="U62" s="31"/>
      <c r="V62" s="31"/>
      <c r="W62" s="31">
        <f>8-COUNTBLANK(Women5[[#This Row],[R1 XCM O''Hal]:[R8 XCO Melrose]])</f>
        <v>0</v>
      </c>
      <c r="X62" s="31" cm="1">
        <f t="array" ref="X62">IF(Women5[[#This Row],[Number of Rounds]]&lt;=6,SUM(IF(ISNA(O62:V62),0,O62:V62)),SUM(LARGE(O62:V62,{1,2,3,4,5,6})))</f>
        <v>0</v>
      </c>
      <c r="Y62" s="34"/>
      <c r="Z62" s="20"/>
      <c r="AA62" s="55"/>
      <c r="AB62" s="30" t="str">
        <f>_xlfn.IFNA(INDEX('R1 XCM OHal'!$V$2:$V$90,MATCH(Junior[[#This Row],[Rider]],'R1 XCM OHal'!$F$2:$F$90,0)),"")</f>
        <v/>
      </c>
      <c r="AC62" s="30"/>
      <c r="AD62" s="30"/>
      <c r="AE62" s="30"/>
      <c r="AF62" s="30"/>
      <c r="AG62" s="31"/>
      <c r="AH62" s="31"/>
      <c r="AI62" s="31"/>
      <c r="AJ62" s="31">
        <f>8-COUNTBLANK(Junior[[#This Row],[R1 XCM O''Hal]:[R8 XCO Melrose]])</f>
        <v>0</v>
      </c>
      <c r="AK62" s="31" cm="1">
        <f t="array" ref="AK62">IF(Junior[[#This Row],[Number of Rounds]]&lt;=6,SUM(IF(ISNA(AB62:AI62),0,AB62:AI62)),SUM(LARGE(AB62:AI62,{1,2,3,4,5,6})))</f>
        <v>0</v>
      </c>
      <c r="AL62" s="34"/>
      <c r="AM62" s="20"/>
      <c r="AN62" s="20"/>
      <c r="AO62" s="20"/>
    </row>
    <row r="63" spans="1:41" ht="16" x14ac:dyDescent="0.2">
      <c r="A63" s="48" t="s">
        <v>880</v>
      </c>
      <c r="B63" s="30">
        <f>_xlfn.IFNA(INDEX('R1 XCM OHal'!$V$2:$V$90,MATCH(Men[[#This Row],[Rider]],'R1 XCM OHal'!$F$2:$F$90,0)),"")</f>
        <v>268.8</v>
      </c>
      <c r="C63" s="30"/>
      <c r="D63" s="25"/>
      <c r="E63" s="25"/>
      <c r="F63" s="30"/>
      <c r="G63" s="31"/>
      <c r="H63" s="31"/>
      <c r="I63" s="31"/>
      <c r="J63" s="26">
        <f>8-COUNTBLANK(Men[[#This Row],[R1 XCM O''Hal]:[R8 XCO Melrose]])</f>
        <v>1</v>
      </c>
      <c r="K63" s="26" cm="1">
        <f t="array" ref="K63">IF(Men[[#This Row],[Number of Rounds]]&lt;=6,SUM(IF(ISNA(B63:I63),0,B63:I63)),SUM(LARGE(B63:I63,{1,2,3,4,5,6})))</f>
        <v>268.8</v>
      </c>
      <c r="L63" s="34" cm="1">
        <f t="array" ref="L63">59-SUM(IF(K63&gt;$K$18:$K$166,1/COUNTIF($K$18:$K$166,$K$18:$K$166)))</f>
        <v>38.000000000000057</v>
      </c>
      <c r="M63" s="20"/>
      <c r="N63" s="55"/>
      <c r="O63" s="30" t="str">
        <f>_xlfn.IFNA(INDEX('R1 XCM OHal'!$V$2:$V$90,MATCH(Women5[[#This Row],[Rider]],'R1 XCM OHal'!$F$2:$F$90,0)),"")</f>
        <v/>
      </c>
      <c r="P63" s="30"/>
      <c r="Q63" s="30"/>
      <c r="R63" s="30"/>
      <c r="S63" s="30"/>
      <c r="T63" s="31"/>
      <c r="U63" s="31"/>
      <c r="V63" s="31"/>
      <c r="W63" s="31">
        <f>8-COUNTBLANK(Women5[[#This Row],[R1 XCM O''Hal]:[R8 XCO Melrose]])</f>
        <v>0</v>
      </c>
      <c r="X63" s="31" cm="1">
        <f t="array" ref="X63">IF(Women5[[#This Row],[Number of Rounds]]&lt;=6,SUM(IF(ISNA(O63:V63),0,O63:V63)),SUM(LARGE(O63:V63,{1,2,3,4,5,6})))</f>
        <v>0</v>
      </c>
      <c r="Y63" s="34"/>
      <c r="Z63" s="20"/>
      <c r="AA63" s="55"/>
      <c r="AB63" s="30" t="str">
        <f>_xlfn.IFNA(INDEX('R1 XCM OHal'!$V$2:$V$90,MATCH(Junior[[#This Row],[Rider]],'R1 XCM OHal'!$F$2:$F$90,0)),"")</f>
        <v/>
      </c>
      <c r="AC63" s="30"/>
      <c r="AD63" s="30"/>
      <c r="AE63" s="30"/>
      <c r="AF63" s="30"/>
      <c r="AG63" s="31"/>
      <c r="AH63" s="31"/>
      <c r="AI63" s="31"/>
      <c r="AJ63" s="31">
        <f>8-COUNTBLANK(Junior[[#This Row],[R1 XCM O''Hal]:[R8 XCO Melrose]])</f>
        <v>0</v>
      </c>
      <c r="AK63" s="31" cm="1">
        <f t="array" ref="AK63">IF(Junior[[#This Row],[Number of Rounds]]&lt;=6,SUM(IF(ISNA(AB63:AI63),0,AB63:AI63)),SUM(LARGE(AB63:AI63,{1,2,3,4,5,6})))</f>
        <v>0</v>
      </c>
      <c r="AL63" s="34"/>
      <c r="AM63" s="20"/>
      <c r="AN63" s="20"/>
      <c r="AO63" s="20"/>
    </row>
    <row r="64" spans="1:41" ht="16" x14ac:dyDescent="0.2">
      <c r="A64" s="48" t="s">
        <v>900</v>
      </c>
      <c r="B64" s="30">
        <f>_xlfn.IFNA(INDEX('R1 XCM OHal'!$V$2:$V$90,MATCH(Men[[#This Row],[Rider]],'R1 XCM OHal'!$F$2:$F$90,0)),"")</f>
        <v>266.39999999999998</v>
      </c>
      <c r="C64" s="30"/>
      <c r="D64" s="25"/>
      <c r="E64" s="25"/>
      <c r="F64" s="30"/>
      <c r="G64" s="31"/>
      <c r="H64" s="31"/>
      <c r="I64" s="31"/>
      <c r="J64" s="26">
        <f>8-COUNTBLANK(Men[[#This Row],[R1 XCM O''Hal]:[R8 XCO Melrose]])</f>
        <v>1</v>
      </c>
      <c r="K64" s="26" cm="1">
        <f t="array" ref="K64">IF(Men[[#This Row],[Number of Rounds]]&lt;=6,SUM(IF(ISNA(B64:I64),0,B64:I64)),SUM(LARGE(B64:I64,{1,2,3,4,5,6})))</f>
        <v>266.39999999999998</v>
      </c>
      <c r="L64" s="34" cm="1">
        <f t="array" ref="L64">59-SUM(IF(K64&gt;$K$18:$K$166,1/COUNTIF($K$18:$K$166,$K$18:$K$166)))</f>
        <v>39.000000000000057</v>
      </c>
      <c r="M64" s="20"/>
      <c r="N64" s="55"/>
      <c r="O64" s="30" t="str">
        <f>_xlfn.IFNA(INDEX('R1 XCM OHal'!$V$2:$V$90,MATCH(Women5[[#This Row],[Rider]],'R1 XCM OHal'!$F$2:$F$90,0)),"")</f>
        <v/>
      </c>
      <c r="P64" s="30"/>
      <c r="Q64" s="30"/>
      <c r="R64" s="30"/>
      <c r="S64" s="30"/>
      <c r="T64" s="31"/>
      <c r="U64" s="31"/>
      <c r="V64" s="31"/>
      <c r="W64" s="31">
        <f>8-COUNTBLANK(Women5[[#This Row],[R1 XCM O''Hal]:[R8 XCO Melrose]])</f>
        <v>0</v>
      </c>
      <c r="X64" s="31" cm="1">
        <f t="array" ref="X64">IF(Women5[[#This Row],[Number of Rounds]]&lt;=6,SUM(IF(ISNA(O64:V64),0,O64:V64)),SUM(LARGE(O64:V64,{1,2,3,4,5,6})))</f>
        <v>0</v>
      </c>
      <c r="Y64" s="34"/>
      <c r="Z64" s="20"/>
      <c r="AA64" s="55"/>
      <c r="AB64" s="30" t="str">
        <f>_xlfn.IFNA(INDEX('R1 XCM OHal'!$V$2:$V$90,MATCH(Junior[[#This Row],[Rider]],'R1 XCM OHal'!$F$2:$F$90,0)),"")</f>
        <v/>
      </c>
      <c r="AC64" s="30"/>
      <c r="AD64" s="30"/>
      <c r="AE64" s="30"/>
      <c r="AF64" s="30"/>
      <c r="AG64" s="31"/>
      <c r="AH64" s="31"/>
      <c r="AI64" s="31"/>
      <c r="AJ64" s="31">
        <f>8-COUNTBLANK(Junior[[#This Row],[R1 XCM O''Hal]:[R8 XCO Melrose]])</f>
        <v>0</v>
      </c>
      <c r="AK64" s="31" cm="1">
        <f t="array" ref="AK64">IF(Junior[[#This Row],[Number of Rounds]]&lt;=6,SUM(IF(ISNA(AB64:AI64),0,AB64:AI64)),SUM(LARGE(AB64:AI64,{1,2,3,4,5,6})))</f>
        <v>0</v>
      </c>
      <c r="AL64" s="34"/>
      <c r="AM64" s="20"/>
      <c r="AN64" s="20"/>
      <c r="AO64" s="20"/>
    </row>
    <row r="65" spans="1:41" ht="16" x14ac:dyDescent="0.2">
      <c r="A65" s="48" t="s">
        <v>881</v>
      </c>
      <c r="B65" s="30">
        <f>_xlfn.IFNA(INDEX('R1 XCM OHal'!$V$2:$V$90,MATCH(Men[[#This Row],[Rider]],'R1 XCM OHal'!$F$2:$F$90,0)),"")</f>
        <v>260.39999999999998</v>
      </c>
      <c r="C65" s="30"/>
      <c r="D65" s="25"/>
      <c r="E65" s="25"/>
      <c r="F65" s="30"/>
      <c r="G65" s="31"/>
      <c r="H65" s="31"/>
      <c r="I65" s="31"/>
      <c r="J65" s="26">
        <f>8-COUNTBLANK(Men[[#This Row],[R1 XCM O''Hal]:[R8 XCO Melrose]])</f>
        <v>1</v>
      </c>
      <c r="K65" s="26" cm="1">
        <f t="array" ref="K65">IF(Men[[#This Row],[Number of Rounds]]&lt;=6,SUM(IF(ISNA(B65:I65),0,B65:I65)),SUM(LARGE(B65:I65,{1,2,3,4,5,6})))</f>
        <v>260.39999999999998</v>
      </c>
      <c r="L65" s="34" cm="1">
        <f t="array" ref="L65">59-SUM(IF(K65&gt;$K$18:$K$166,1/COUNTIF($K$18:$K$166,$K$18:$K$166)))</f>
        <v>40.000000000000057</v>
      </c>
      <c r="M65" s="20"/>
      <c r="N65" s="55"/>
      <c r="O65" s="30" t="str">
        <f>_xlfn.IFNA(INDEX('R1 XCM OHal'!$V$2:$V$90,MATCH(Women5[[#This Row],[Rider]],'R1 XCM OHal'!$F$2:$F$90,0)),"")</f>
        <v/>
      </c>
      <c r="P65" s="30"/>
      <c r="Q65" s="30"/>
      <c r="R65" s="30"/>
      <c r="S65" s="30"/>
      <c r="T65" s="31"/>
      <c r="U65" s="31"/>
      <c r="V65" s="31"/>
      <c r="W65" s="31">
        <f>8-COUNTBLANK(Women5[[#This Row],[R1 XCM O''Hal]:[R8 XCO Melrose]])</f>
        <v>0</v>
      </c>
      <c r="X65" s="31" cm="1">
        <f t="array" ref="X65">IF(Women5[[#This Row],[Number of Rounds]]&lt;=6,SUM(IF(ISNA(O65:V65),0,O65:V65)),SUM(LARGE(O65:V65,{1,2,3,4,5,6})))</f>
        <v>0</v>
      </c>
      <c r="Y65" s="34"/>
      <c r="Z65" s="20"/>
      <c r="AA65" s="55"/>
      <c r="AB65" s="30" t="str">
        <f>_xlfn.IFNA(INDEX('R1 XCM OHal'!$V$2:$V$90,MATCH(Junior[[#This Row],[Rider]],'R1 XCM OHal'!$F$2:$F$90,0)),"")</f>
        <v/>
      </c>
      <c r="AC65" s="30"/>
      <c r="AD65" s="30"/>
      <c r="AE65" s="30"/>
      <c r="AF65" s="30"/>
      <c r="AG65" s="31"/>
      <c r="AH65" s="31"/>
      <c r="AI65" s="31"/>
      <c r="AJ65" s="31">
        <f>8-COUNTBLANK(Junior[[#This Row],[R1 XCM O''Hal]:[R8 XCO Melrose]])</f>
        <v>0</v>
      </c>
      <c r="AK65" s="31" cm="1">
        <f t="array" ref="AK65">IF(Junior[[#This Row],[Number of Rounds]]&lt;=6,SUM(IF(ISNA(AB65:AI65),0,AB65:AI65)),SUM(LARGE(AB65:AI65,{1,2,3,4,5,6})))</f>
        <v>0</v>
      </c>
      <c r="AL65" s="34"/>
      <c r="AM65" s="20"/>
      <c r="AN65" s="20"/>
      <c r="AO65" s="20"/>
    </row>
    <row r="66" spans="1:41" ht="16" x14ac:dyDescent="0.2">
      <c r="A66" s="48" t="s">
        <v>865</v>
      </c>
      <c r="B66" s="30">
        <f>_xlfn.IFNA(INDEX('R1 XCM OHal'!$V$2:$V$90,MATCH(Men[[#This Row],[Rider]],'R1 XCM OHal'!$F$2:$F$90,0)),"")</f>
        <v>259.2</v>
      </c>
      <c r="C66" s="30"/>
      <c r="D66" s="25"/>
      <c r="E66" s="25"/>
      <c r="F66" s="30"/>
      <c r="G66" s="31"/>
      <c r="H66" s="31"/>
      <c r="I66" s="31"/>
      <c r="J66" s="26">
        <f>8-COUNTBLANK(Men[[#This Row],[R1 XCM O''Hal]:[R8 XCO Melrose]])</f>
        <v>1</v>
      </c>
      <c r="K66" s="26" cm="1">
        <f t="array" ref="K66">IF(Men[[#This Row],[Number of Rounds]]&lt;=6,SUM(IF(ISNA(B66:I66),0,B66:I66)),SUM(LARGE(B66:I66,{1,2,3,4,5,6})))</f>
        <v>259.2</v>
      </c>
      <c r="L66" s="34" cm="1">
        <f t="array" ref="L66">59-SUM(IF(K66&gt;$K$18:$K$166,1/COUNTIF($K$18:$K$166,$K$18:$K$166)))</f>
        <v>41.000000000000057</v>
      </c>
      <c r="M66" s="20"/>
      <c r="N66" s="55"/>
      <c r="O66" s="30" t="str">
        <f>_xlfn.IFNA(INDEX('R1 XCM OHal'!$V$2:$V$90,MATCH(Women5[[#This Row],[Rider]],'R1 XCM OHal'!$F$2:$F$90,0)),"")</f>
        <v/>
      </c>
      <c r="P66" s="30"/>
      <c r="Q66" s="30"/>
      <c r="R66" s="30"/>
      <c r="S66" s="30"/>
      <c r="T66" s="31"/>
      <c r="U66" s="31"/>
      <c r="V66" s="31"/>
      <c r="W66" s="31">
        <f>8-COUNTBLANK(Women5[[#This Row],[R1 XCM O''Hal]:[R8 XCO Melrose]])</f>
        <v>0</v>
      </c>
      <c r="X66" s="31" cm="1">
        <f t="array" ref="X66">IF(Women5[[#This Row],[Number of Rounds]]&lt;=6,SUM(IF(ISNA(O66:V66),0,O66:V66)),SUM(LARGE(O66:V66,{1,2,3,4,5,6})))</f>
        <v>0</v>
      </c>
      <c r="Y66" s="34"/>
      <c r="Z66" s="20"/>
      <c r="AA66" s="55"/>
      <c r="AB66" s="30" t="str">
        <f>_xlfn.IFNA(INDEX('R1 XCM OHal'!$V$2:$V$90,MATCH(Junior[[#This Row],[Rider]],'R1 XCM OHal'!$F$2:$F$90,0)),"")</f>
        <v/>
      </c>
      <c r="AC66" s="30"/>
      <c r="AD66" s="30"/>
      <c r="AE66" s="30"/>
      <c r="AF66" s="30"/>
      <c r="AG66" s="31"/>
      <c r="AH66" s="31"/>
      <c r="AI66" s="31"/>
      <c r="AJ66" s="31">
        <f>8-COUNTBLANK(Junior[[#This Row],[R1 XCM O''Hal]:[R8 XCO Melrose]])</f>
        <v>0</v>
      </c>
      <c r="AK66" s="31" cm="1">
        <f t="array" ref="AK66">IF(Junior[[#This Row],[Number of Rounds]]&lt;=6,SUM(IF(ISNA(AB66:AI66),0,AB66:AI66)),SUM(LARGE(AB66:AI66,{1,2,3,4,5,6})))</f>
        <v>0</v>
      </c>
      <c r="AL66" s="34"/>
      <c r="AM66" s="20"/>
      <c r="AN66" s="20"/>
      <c r="AO66" s="20"/>
    </row>
    <row r="67" spans="1:41" ht="16" x14ac:dyDescent="0.2">
      <c r="A67" s="48" t="s">
        <v>901</v>
      </c>
      <c r="B67" s="30">
        <f>_xlfn.IFNA(INDEX('R1 XCM OHal'!$V$2:$V$90,MATCH(Men[[#This Row],[Rider]],'R1 XCM OHal'!$F$2:$F$90,0)),"")</f>
        <v>259.2</v>
      </c>
      <c r="C67" s="30"/>
      <c r="D67" s="25"/>
      <c r="E67" s="25"/>
      <c r="F67" s="30"/>
      <c r="G67" s="31"/>
      <c r="H67" s="31"/>
      <c r="I67" s="31"/>
      <c r="J67" s="26">
        <f>8-COUNTBLANK(Men[[#This Row],[R1 XCM O''Hal]:[R8 XCO Melrose]])</f>
        <v>1</v>
      </c>
      <c r="K67" s="26" cm="1">
        <f t="array" ref="K67">IF(Men[[#This Row],[Number of Rounds]]&lt;=6,SUM(IF(ISNA(B67:I67),0,B67:I67)),SUM(LARGE(B67:I67,{1,2,3,4,5,6})))</f>
        <v>259.2</v>
      </c>
      <c r="L67" s="34" cm="1">
        <f t="array" ref="L67">59-SUM(IF(K67&gt;$K$18:$K$166,1/COUNTIF($K$18:$K$166,$K$18:$K$166)))</f>
        <v>41.000000000000057</v>
      </c>
      <c r="M67" s="20"/>
      <c r="N67" s="55"/>
      <c r="O67" s="30" t="str">
        <f>_xlfn.IFNA(INDEX('R1 XCM OHal'!$V$2:$V$90,MATCH(Women5[[#This Row],[Rider]],'R1 XCM OHal'!$F$2:$F$90,0)),"")</f>
        <v/>
      </c>
      <c r="P67" s="30"/>
      <c r="Q67" s="30"/>
      <c r="R67" s="30"/>
      <c r="S67" s="30"/>
      <c r="T67" s="31"/>
      <c r="U67" s="31"/>
      <c r="V67" s="31"/>
      <c r="W67" s="31">
        <f>8-COUNTBLANK(Women5[[#This Row],[R1 XCM O''Hal]:[R8 XCO Melrose]])</f>
        <v>0</v>
      </c>
      <c r="X67" s="31" cm="1">
        <f t="array" ref="X67">IF(Women5[[#This Row],[Number of Rounds]]&lt;=6,SUM(IF(ISNA(O67:V67),0,O67:V67)),SUM(LARGE(O67:V67,{1,2,3,4,5,6})))</f>
        <v>0</v>
      </c>
      <c r="Y67" s="34"/>
      <c r="Z67" s="20"/>
      <c r="AA67" s="55"/>
      <c r="AB67" s="30" t="str">
        <f>_xlfn.IFNA(INDEX('R1 XCM OHal'!$V$2:$V$90,MATCH(Junior[[#This Row],[Rider]],'R1 XCM OHal'!$F$2:$F$90,0)),"")</f>
        <v/>
      </c>
      <c r="AC67" s="30"/>
      <c r="AD67" s="30"/>
      <c r="AE67" s="30"/>
      <c r="AF67" s="30"/>
      <c r="AG67" s="31"/>
      <c r="AH67" s="31"/>
      <c r="AI67" s="31"/>
      <c r="AJ67" s="31">
        <f>8-COUNTBLANK(Junior[[#This Row],[R1 XCM O''Hal]:[R8 XCO Melrose]])</f>
        <v>0</v>
      </c>
      <c r="AK67" s="31" cm="1">
        <f t="array" ref="AK67">IF(Junior[[#This Row],[Number of Rounds]]&lt;=6,SUM(IF(ISNA(AB67:AI67),0,AB67:AI67)),SUM(LARGE(AB67:AI67,{1,2,3,4,5,6})))</f>
        <v>0</v>
      </c>
      <c r="AL67" s="34"/>
      <c r="AM67" s="20"/>
      <c r="AN67" s="20"/>
      <c r="AO67" s="20"/>
    </row>
    <row r="68" spans="1:41" ht="16" x14ac:dyDescent="0.2">
      <c r="A68" s="48" t="s">
        <v>882</v>
      </c>
      <c r="B68" s="30">
        <f>_xlfn.IFNA(INDEX('R1 XCM OHal'!$V$2:$V$90,MATCH(Men[[#This Row],[Rider]],'R1 XCM OHal'!$F$2:$F$90,0)),"")</f>
        <v>252</v>
      </c>
      <c r="C68" s="30"/>
      <c r="D68" s="25"/>
      <c r="E68" s="25"/>
      <c r="F68" s="30"/>
      <c r="G68" s="31"/>
      <c r="H68" s="31"/>
      <c r="I68" s="31"/>
      <c r="J68" s="26">
        <f>8-COUNTBLANK(Men[[#This Row],[R1 XCM O''Hal]:[R8 XCO Melrose]])</f>
        <v>1</v>
      </c>
      <c r="K68" s="26" cm="1">
        <f t="array" ref="K68">IF(Men[[#This Row],[Number of Rounds]]&lt;=6,SUM(IF(ISNA(B68:I68),0,B68:I68)),SUM(LARGE(B68:I68,{1,2,3,4,5,6})))</f>
        <v>252</v>
      </c>
      <c r="L68" s="34" cm="1">
        <f t="array" ref="L68">59-SUM(IF(K68&gt;$K$18:$K$166,1/COUNTIF($K$18:$K$166,$K$18:$K$166)))</f>
        <v>42.000000000000057</v>
      </c>
      <c r="M68" s="20"/>
      <c r="N68" s="55"/>
      <c r="O68" s="30" t="str">
        <f>_xlfn.IFNA(INDEX('R1 XCM OHal'!$V$2:$V$90,MATCH(Women5[[#This Row],[Rider]],'R1 XCM OHal'!$F$2:$F$90,0)),"")</f>
        <v/>
      </c>
      <c r="P68" s="30"/>
      <c r="Q68" s="30"/>
      <c r="R68" s="30"/>
      <c r="S68" s="30"/>
      <c r="T68" s="31"/>
      <c r="U68" s="31"/>
      <c r="V68" s="31"/>
      <c r="W68" s="31">
        <f>8-COUNTBLANK(Women5[[#This Row],[R1 XCM O''Hal]:[R8 XCO Melrose]])</f>
        <v>0</v>
      </c>
      <c r="X68" s="31" cm="1">
        <f t="array" ref="X68">IF(Women5[[#This Row],[Number of Rounds]]&lt;=6,SUM(IF(ISNA(O68:V68),0,O68:V68)),SUM(LARGE(O68:V68,{1,2,3,4,5,6})))</f>
        <v>0</v>
      </c>
      <c r="Y68" s="34"/>
      <c r="Z68" s="20"/>
      <c r="AA68" s="55"/>
      <c r="AB68" s="30" t="str">
        <f>_xlfn.IFNA(INDEX('R1 XCM OHal'!$V$2:$V$90,MATCH(Junior[[#This Row],[Rider]],'R1 XCM OHal'!$F$2:$F$90,0)),"")</f>
        <v/>
      </c>
      <c r="AC68" s="30"/>
      <c r="AD68" s="30"/>
      <c r="AE68" s="30"/>
      <c r="AF68" s="30"/>
      <c r="AG68" s="31"/>
      <c r="AH68" s="31"/>
      <c r="AI68" s="31"/>
      <c r="AJ68" s="31">
        <f>8-COUNTBLANK(Junior[[#This Row],[R1 XCM O''Hal]:[R8 XCO Melrose]])</f>
        <v>0</v>
      </c>
      <c r="AK68" s="31" cm="1">
        <f t="array" ref="AK68">IF(Junior[[#This Row],[Number of Rounds]]&lt;=6,SUM(IF(ISNA(AB68:AI68),0,AB68:AI68)),SUM(LARGE(AB68:AI68,{1,2,3,4,5,6})))</f>
        <v>0</v>
      </c>
      <c r="AL68" s="34"/>
      <c r="AM68" s="20"/>
      <c r="AN68" s="20"/>
      <c r="AO68" s="20"/>
    </row>
    <row r="69" spans="1:41" ht="16" x14ac:dyDescent="0.2">
      <c r="A69" s="48" t="s">
        <v>902</v>
      </c>
      <c r="B69" s="30">
        <f>_xlfn.IFNA(INDEX('R1 XCM OHal'!$V$2:$V$90,MATCH(Men[[#This Row],[Rider]],'R1 XCM OHal'!$F$2:$F$90,0)),"")</f>
        <v>252</v>
      </c>
      <c r="C69" s="30"/>
      <c r="D69" s="25"/>
      <c r="E69" s="25"/>
      <c r="F69" s="30"/>
      <c r="G69" s="31"/>
      <c r="H69" s="31"/>
      <c r="I69" s="31"/>
      <c r="J69" s="26">
        <f>8-COUNTBLANK(Men[[#This Row],[R1 XCM O''Hal]:[R8 XCO Melrose]])</f>
        <v>1</v>
      </c>
      <c r="K69" s="26" cm="1">
        <f t="array" ref="K69">IF(Men[[#This Row],[Number of Rounds]]&lt;=6,SUM(IF(ISNA(B69:I69),0,B69:I69)),SUM(LARGE(B69:I69,{1,2,3,4,5,6})))</f>
        <v>252</v>
      </c>
      <c r="L69" s="34" cm="1">
        <f t="array" ref="L69">59-SUM(IF(K69&gt;$K$18:$K$166,1/COUNTIF($K$18:$K$166,$K$18:$K$166)))</f>
        <v>42.000000000000057</v>
      </c>
      <c r="M69" s="20"/>
      <c r="N69" s="55"/>
      <c r="O69" s="30" t="str">
        <f>_xlfn.IFNA(INDEX('R1 XCM OHal'!$V$2:$V$90,MATCH(Women5[[#This Row],[Rider]],'R1 XCM OHal'!$F$2:$F$90,0)),"")</f>
        <v/>
      </c>
      <c r="P69" s="30"/>
      <c r="Q69" s="30"/>
      <c r="R69" s="30"/>
      <c r="S69" s="30"/>
      <c r="T69" s="31"/>
      <c r="U69" s="31"/>
      <c r="V69" s="31"/>
      <c r="W69" s="31">
        <f>8-COUNTBLANK(Women5[[#This Row],[R1 XCM O''Hal]:[R8 XCO Melrose]])</f>
        <v>0</v>
      </c>
      <c r="X69" s="31" cm="1">
        <f t="array" ref="X69">IF(Women5[[#This Row],[Number of Rounds]]&lt;=6,SUM(IF(ISNA(O69:V69),0,O69:V69)),SUM(LARGE(O69:V69,{1,2,3,4,5,6})))</f>
        <v>0</v>
      </c>
      <c r="Y69" s="34"/>
      <c r="Z69" s="20"/>
      <c r="AA69" s="55"/>
      <c r="AB69" s="30" t="str">
        <f>_xlfn.IFNA(INDEX('R1 XCM OHal'!$V$2:$V$90,MATCH(Junior[[#This Row],[Rider]],'R1 XCM OHal'!$F$2:$F$90,0)),"")</f>
        <v/>
      </c>
      <c r="AC69" s="30"/>
      <c r="AD69" s="30"/>
      <c r="AE69" s="30"/>
      <c r="AF69" s="30"/>
      <c r="AG69" s="31"/>
      <c r="AH69" s="31"/>
      <c r="AI69" s="31"/>
      <c r="AJ69" s="31">
        <f>8-COUNTBLANK(Junior[[#This Row],[R1 XCM O''Hal]:[R8 XCO Melrose]])</f>
        <v>0</v>
      </c>
      <c r="AK69" s="31" cm="1">
        <f t="array" ref="AK69">IF(Junior[[#This Row],[Number of Rounds]]&lt;=6,SUM(IF(ISNA(AB69:AI69),0,AB69:AI69)),SUM(LARGE(AB69:AI69,{1,2,3,4,5,6})))</f>
        <v>0</v>
      </c>
      <c r="AL69" s="34"/>
      <c r="AM69" s="20"/>
      <c r="AN69" s="20"/>
      <c r="AO69" s="20"/>
    </row>
    <row r="70" spans="1:41" ht="16" x14ac:dyDescent="0.2">
      <c r="A70" s="48" t="s">
        <v>866</v>
      </c>
      <c r="B70" s="30">
        <f>_xlfn.IFNA(INDEX('R1 XCM OHal'!$V$2:$V$90,MATCH(Men[[#This Row],[Rider]],'R1 XCM OHal'!$F$2:$F$90,0)),"")</f>
        <v>249.6</v>
      </c>
      <c r="C70" s="30"/>
      <c r="D70" s="25"/>
      <c r="E70" s="25"/>
      <c r="F70" s="30"/>
      <c r="G70" s="31"/>
      <c r="H70" s="31"/>
      <c r="I70" s="31"/>
      <c r="J70" s="26">
        <f>8-COUNTBLANK(Men[[#This Row],[R1 XCM O''Hal]:[R8 XCO Melrose]])</f>
        <v>1</v>
      </c>
      <c r="K70" s="26" cm="1">
        <f t="array" ref="K70">IF(Men[[#This Row],[Number of Rounds]]&lt;=6,SUM(IF(ISNA(B70:I70),0,B70:I70)),SUM(LARGE(B70:I70,{1,2,3,4,5,6})))</f>
        <v>249.6</v>
      </c>
      <c r="L70" s="34" cm="1">
        <f t="array" ref="L70">59-SUM(IF(K70&gt;$K$18:$K$166,1/COUNTIF($K$18:$K$166,$K$18:$K$166)))</f>
        <v>43.000000000000057</v>
      </c>
      <c r="M70" s="20"/>
      <c r="N70" s="55"/>
      <c r="O70" s="30" t="str">
        <f>_xlfn.IFNA(INDEX('R1 XCM OHal'!$V$2:$V$90,MATCH(Women5[[#This Row],[Rider]],'R1 XCM OHal'!$F$2:$F$90,0)),"")</f>
        <v/>
      </c>
      <c r="P70" s="30"/>
      <c r="Q70" s="30"/>
      <c r="R70" s="30"/>
      <c r="S70" s="30"/>
      <c r="T70" s="31"/>
      <c r="U70" s="31"/>
      <c r="V70" s="31"/>
      <c r="W70" s="31">
        <f>8-COUNTBLANK(Women5[[#This Row],[R1 XCM O''Hal]:[R8 XCO Melrose]])</f>
        <v>0</v>
      </c>
      <c r="X70" s="31" cm="1">
        <f t="array" ref="X70">IF(Women5[[#This Row],[Number of Rounds]]&lt;=6,SUM(IF(ISNA(O70:V70),0,O70:V70)),SUM(LARGE(O70:V70,{1,2,3,4,5,6})))</f>
        <v>0</v>
      </c>
      <c r="Y70" s="34"/>
      <c r="Z70" s="20"/>
      <c r="AA70" s="55"/>
      <c r="AB70" s="30" t="str">
        <f>_xlfn.IFNA(INDEX('R1 XCM OHal'!$V$2:$V$90,MATCH(Junior[[#This Row],[Rider]],'R1 XCM OHal'!$F$2:$F$90,0)),"")</f>
        <v/>
      </c>
      <c r="AC70" s="30"/>
      <c r="AD70" s="30"/>
      <c r="AE70" s="30"/>
      <c r="AF70" s="30"/>
      <c r="AG70" s="31"/>
      <c r="AH70" s="31"/>
      <c r="AI70" s="31"/>
      <c r="AJ70" s="31">
        <f>8-COUNTBLANK(Junior[[#This Row],[R1 XCM O''Hal]:[R8 XCO Melrose]])</f>
        <v>0</v>
      </c>
      <c r="AK70" s="31" cm="1">
        <f t="array" ref="AK70">IF(Junior[[#This Row],[Number of Rounds]]&lt;=6,SUM(IF(ISNA(AB70:AI70),0,AB70:AI70)),SUM(LARGE(AB70:AI70,{1,2,3,4,5,6})))</f>
        <v>0</v>
      </c>
      <c r="AL70" s="34"/>
      <c r="AM70" s="20"/>
      <c r="AN70" s="20"/>
      <c r="AO70" s="20"/>
    </row>
    <row r="71" spans="1:41" ht="16" x14ac:dyDescent="0.2">
      <c r="A71" s="48" t="s">
        <v>903</v>
      </c>
      <c r="B71" s="30">
        <f>_xlfn.IFNA(INDEX('R1 XCM OHal'!$V$2:$V$90,MATCH(Men[[#This Row],[Rider]],'R1 XCM OHal'!$F$2:$F$90,0)),"")</f>
        <v>244.79999999999998</v>
      </c>
      <c r="C71" s="30"/>
      <c r="D71" s="25"/>
      <c r="E71" s="25"/>
      <c r="F71" s="30"/>
      <c r="G71" s="31"/>
      <c r="H71" s="31"/>
      <c r="I71" s="31"/>
      <c r="J71" s="26">
        <f>8-COUNTBLANK(Men[[#This Row],[R1 XCM O''Hal]:[R8 XCO Melrose]])</f>
        <v>1</v>
      </c>
      <c r="K71" s="26" cm="1">
        <f t="array" ref="K71">IF(Men[[#This Row],[Number of Rounds]]&lt;=6,SUM(IF(ISNA(B71:I71),0,B71:I71)),SUM(LARGE(B71:I71,{1,2,3,4,5,6})))</f>
        <v>244.79999999999998</v>
      </c>
      <c r="L71" s="34" cm="1">
        <f t="array" ref="L71">59-SUM(IF(K71&gt;$K$18:$K$166,1/COUNTIF($K$18:$K$166,$K$18:$K$166)))</f>
        <v>44.000000000000057</v>
      </c>
      <c r="M71" s="20"/>
      <c r="N71" s="55"/>
      <c r="O71" s="30" t="str">
        <f>_xlfn.IFNA(INDEX('R1 XCM OHal'!$V$2:$V$90,MATCH(Women5[[#This Row],[Rider]],'R1 XCM OHal'!$F$2:$F$90,0)),"")</f>
        <v/>
      </c>
      <c r="P71" s="30"/>
      <c r="Q71" s="30"/>
      <c r="R71" s="30"/>
      <c r="S71" s="30"/>
      <c r="T71" s="31"/>
      <c r="U71" s="31"/>
      <c r="V71" s="31"/>
      <c r="W71" s="31">
        <f>8-COUNTBLANK(Women5[[#This Row],[R1 XCM O''Hal]:[R8 XCO Melrose]])</f>
        <v>0</v>
      </c>
      <c r="X71" s="31" cm="1">
        <f t="array" ref="X71">IF(Women5[[#This Row],[Number of Rounds]]&lt;=6,SUM(IF(ISNA(O71:V71),0,O71:V71)),SUM(LARGE(O71:V71,{1,2,3,4,5,6})))</f>
        <v>0</v>
      </c>
      <c r="Y71" s="34"/>
      <c r="Z71" s="20"/>
      <c r="AA71" s="55"/>
      <c r="AB71" s="30" t="str">
        <f>_xlfn.IFNA(INDEX('R1 XCM OHal'!$V$2:$V$90,MATCH(Junior[[#This Row],[Rider]],'R1 XCM OHal'!$F$2:$F$90,0)),"")</f>
        <v/>
      </c>
      <c r="AC71" s="30"/>
      <c r="AD71" s="30"/>
      <c r="AE71" s="30"/>
      <c r="AF71" s="30"/>
      <c r="AG71" s="31"/>
      <c r="AH71" s="31"/>
      <c r="AI71" s="31"/>
      <c r="AJ71" s="31">
        <f>8-COUNTBLANK(Junior[[#This Row],[R1 XCM O''Hal]:[R8 XCO Melrose]])</f>
        <v>0</v>
      </c>
      <c r="AK71" s="31" cm="1">
        <f t="array" ref="AK71">IF(Junior[[#This Row],[Number of Rounds]]&lt;=6,SUM(IF(ISNA(AB71:AI71),0,AB71:AI71)),SUM(LARGE(AB71:AI71,{1,2,3,4,5,6})))</f>
        <v>0</v>
      </c>
      <c r="AL71" s="34"/>
      <c r="AM71" s="20"/>
      <c r="AN71" s="20"/>
      <c r="AO71" s="20"/>
    </row>
    <row r="72" spans="1:41" ht="16" x14ac:dyDescent="0.2">
      <c r="A72" s="48" t="s">
        <v>883</v>
      </c>
      <c r="B72" s="30">
        <f>_xlfn.IFNA(INDEX('R1 XCM OHal'!$V$2:$V$90,MATCH(Men[[#This Row],[Rider]],'R1 XCM OHal'!$F$2:$F$90,0)),"")</f>
        <v>243.6</v>
      </c>
      <c r="C72" s="30"/>
      <c r="D72" s="25"/>
      <c r="E72" s="25"/>
      <c r="F72" s="30"/>
      <c r="G72" s="31"/>
      <c r="H72" s="31"/>
      <c r="I72" s="31"/>
      <c r="J72" s="26">
        <f>8-COUNTBLANK(Men[[#This Row],[R1 XCM O''Hal]:[R8 XCO Melrose]])</f>
        <v>1</v>
      </c>
      <c r="K72" s="26" cm="1">
        <f t="array" ref="K72">IF(Men[[#This Row],[Number of Rounds]]&lt;=6,SUM(IF(ISNA(B72:I72),0,B72:I72)),SUM(LARGE(B72:I72,{1,2,3,4,5,6})))</f>
        <v>243.6</v>
      </c>
      <c r="L72" s="34" cm="1">
        <f t="array" ref="L72">59-SUM(IF(K72&gt;$K$18:$K$166,1/COUNTIF($K$18:$K$166,$K$18:$K$166)))</f>
        <v>45.000000000000057</v>
      </c>
      <c r="M72" s="20"/>
      <c r="N72" s="55"/>
      <c r="O72" s="30" t="str">
        <f>_xlfn.IFNA(INDEX('R1 XCM OHal'!$V$2:$V$90,MATCH(Women5[[#This Row],[Rider]],'R1 XCM OHal'!$F$2:$F$90,0)),"")</f>
        <v/>
      </c>
      <c r="P72" s="30"/>
      <c r="Q72" s="30"/>
      <c r="R72" s="30"/>
      <c r="S72" s="30"/>
      <c r="T72" s="31"/>
      <c r="U72" s="31"/>
      <c r="V72" s="31"/>
      <c r="W72" s="31">
        <f>8-COUNTBLANK(Women5[[#This Row],[R1 XCM O''Hal]:[R8 XCO Melrose]])</f>
        <v>0</v>
      </c>
      <c r="X72" s="31" cm="1">
        <f t="array" ref="X72">IF(Women5[[#This Row],[Number of Rounds]]&lt;=6,SUM(IF(ISNA(O72:V72),0,O72:V72)),SUM(LARGE(O72:V72,{1,2,3,4,5,6})))</f>
        <v>0</v>
      </c>
      <c r="Y72" s="34"/>
      <c r="Z72" s="20"/>
      <c r="AA72" s="55"/>
      <c r="AB72" s="30" t="str">
        <f>_xlfn.IFNA(INDEX('R1 XCM OHal'!$V$2:$V$90,MATCH(Junior[[#This Row],[Rider]],'R1 XCM OHal'!$F$2:$F$90,0)),"")</f>
        <v/>
      </c>
      <c r="AC72" s="30"/>
      <c r="AD72" s="30"/>
      <c r="AE72" s="30"/>
      <c r="AF72" s="30"/>
      <c r="AG72" s="31"/>
      <c r="AH72" s="31"/>
      <c r="AI72" s="31"/>
      <c r="AJ72" s="31">
        <f>8-COUNTBLANK(Junior[[#This Row],[R1 XCM O''Hal]:[R8 XCO Melrose]])</f>
        <v>0</v>
      </c>
      <c r="AK72" s="31" cm="1">
        <f t="array" ref="AK72">IF(Junior[[#This Row],[Number of Rounds]]&lt;=6,SUM(IF(ISNA(AB72:AI72),0,AB72:AI72)),SUM(LARGE(AB72:AI72,{1,2,3,4,5,6})))</f>
        <v>0</v>
      </c>
      <c r="AL72" s="34"/>
      <c r="AM72" s="20"/>
      <c r="AN72" s="20"/>
      <c r="AO72" s="20"/>
    </row>
    <row r="73" spans="1:41" ht="16" x14ac:dyDescent="0.2">
      <c r="A73" s="48" t="s">
        <v>867</v>
      </c>
      <c r="B73" s="30">
        <f>_xlfn.IFNA(INDEX('R1 XCM OHal'!$V$2:$V$90,MATCH(Men[[#This Row],[Rider]],'R1 XCM OHal'!$F$2:$F$90,0)),"")</f>
        <v>240</v>
      </c>
      <c r="C73" s="30"/>
      <c r="D73" s="25"/>
      <c r="E73" s="25"/>
      <c r="F73" s="30"/>
      <c r="G73" s="31"/>
      <c r="H73" s="31"/>
      <c r="I73" s="31"/>
      <c r="J73" s="26">
        <f>8-COUNTBLANK(Men[[#This Row],[R1 XCM O''Hal]:[R8 XCO Melrose]])</f>
        <v>1</v>
      </c>
      <c r="K73" s="26" cm="1">
        <f t="array" ref="K73">IF(Men[[#This Row],[Number of Rounds]]&lt;=6,SUM(IF(ISNA(B73:I73),0,B73:I73)),SUM(LARGE(B73:I73,{1,2,3,4,5,6})))</f>
        <v>240</v>
      </c>
      <c r="L73" s="34" cm="1">
        <f t="array" ref="L73">59-SUM(IF(K73&gt;$K$18:$K$166,1/COUNTIF($K$18:$K$166,$K$18:$K$166)))</f>
        <v>46.000000000000057</v>
      </c>
      <c r="M73" s="20"/>
      <c r="N73" s="55"/>
      <c r="O73" s="30" t="str">
        <f>_xlfn.IFNA(INDEX('R1 XCM OHal'!$V$2:$V$90,MATCH(Women5[[#This Row],[Rider]],'R1 XCM OHal'!$F$2:$F$90,0)),"")</f>
        <v/>
      </c>
      <c r="P73" s="30"/>
      <c r="Q73" s="30"/>
      <c r="R73" s="30"/>
      <c r="S73" s="30"/>
      <c r="T73" s="31"/>
      <c r="U73" s="31"/>
      <c r="V73" s="31"/>
      <c r="W73" s="31">
        <f>8-COUNTBLANK(Women5[[#This Row],[R1 XCM O''Hal]:[R8 XCO Melrose]])</f>
        <v>0</v>
      </c>
      <c r="X73" s="31" cm="1">
        <f t="array" ref="X73">IF(Women5[[#This Row],[Number of Rounds]]&lt;=6,SUM(IF(ISNA(O73:V73),0,O73:V73)),SUM(LARGE(O73:V73,{1,2,3,4,5,6})))</f>
        <v>0</v>
      </c>
      <c r="Y73" s="34"/>
      <c r="Z73" s="20"/>
      <c r="AA73" s="55"/>
      <c r="AB73" s="30" t="str">
        <f>_xlfn.IFNA(INDEX('R1 XCM OHal'!$V$2:$V$90,MATCH(Junior[[#This Row],[Rider]],'R1 XCM OHal'!$F$2:$F$90,0)),"")</f>
        <v/>
      </c>
      <c r="AC73" s="30"/>
      <c r="AD73" s="30"/>
      <c r="AE73" s="30"/>
      <c r="AF73" s="30"/>
      <c r="AG73" s="31"/>
      <c r="AH73" s="31"/>
      <c r="AI73" s="31"/>
      <c r="AJ73" s="31">
        <f>8-COUNTBLANK(Junior[[#This Row],[R1 XCM O''Hal]:[R8 XCO Melrose]])</f>
        <v>0</v>
      </c>
      <c r="AK73" s="31" cm="1">
        <f t="array" ref="AK73">IF(Junior[[#This Row],[Number of Rounds]]&lt;=6,SUM(IF(ISNA(AB73:AI73),0,AB73:AI73)),SUM(LARGE(AB73:AI73,{1,2,3,4,5,6})))</f>
        <v>0</v>
      </c>
      <c r="AL73" s="34"/>
      <c r="AM73" s="20"/>
      <c r="AN73" s="20"/>
      <c r="AO73" s="20"/>
    </row>
    <row r="74" spans="1:41" ht="16" x14ac:dyDescent="0.2">
      <c r="A74" s="48" t="s">
        <v>904</v>
      </c>
      <c r="B74" s="30">
        <f>_xlfn.IFNA(INDEX('R1 XCM OHal'!$V$2:$V$90,MATCH(Men[[#This Row],[Rider]],'R1 XCM OHal'!$F$2:$F$90,0)),"")</f>
        <v>237.6</v>
      </c>
      <c r="C74" s="30"/>
      <c r="D74" s="25"/>
      <c r="E74" s="25"/>
      <c r="F74" s="30"/>
      <c r="G74" s="31"/>
      <c r="H74" s="31"/>
      <c r="I74" s="31"/>
      <c r="J74" s="26">
        <f>8-COUNTBLANK(Men[[#This Row],[R1 XCM O''Hal]:[R8 XCO Melrose]])</f>
        <v>1</v>
      </c>
      <c r="K74" s="26" cm="1">
        <f t="array" ref="K74">IF(Men[[#This Row],[Number of Rounds]]&lt;=6,SUM(IF(ISNA(B74:I74),0,B74:I74)),SUM(LARGE(B74:I74,{1,2,3,4,5,6})))</f>
        <v>237.6</v>
      </c>
      <c r="L74" s="34" cm="1">
        <f t="array" ref="L74">59-SUM(IF(K74&gt;$K$18:$K$166,1/COUNTIF($K$18:$K$166,$K$18:$K$166)))</f>
        <v>47.000000000000057</v>
      </c>
      <c r="M74" s="20"/>
      <c r="N74" s="55"/>
      <c r="O74" s="30" t="str">
        <f>_xlfn.IFNA(INDEX('R1 XCM OHal'!$V$2:$V$90,MATCH(Women5[[#This Row],[Rider]],'R1 XCM OHal'!$F$2:$F$90,0)),"")</f>
        <v/>
      </c>
      <c r="P74" s="30"/>
      <c r="Q74" s="30"/>
      <c r="R74" s="30"/>
      <c r="S74" s="30"/>
      <c r="T74" s="31"/>
      <c r="U74" s="31"/>
      <c r="V74" s="31"/>
      <c r="W74" s="31">
        <f>8-COUNTBLANK(Women5[[#This Row],[R1 XCM O''Hal]:[R8 XCO Melrose]])</f>
        <v>0</v>
      </c>
      <c r="X74" s="31" cm="1">
        <f t="array" ref="X74">IF(Women5[[#This Row],[Number of Rounds]]&lt;=6,SUM(IF(ISNA(O74:V74),0,O74:V74)),SUM(LARGE(O74:V74,{1,2,3,4,5,6})))</f>
        <v>0</v>
      </c>
      <c r="Y74" s="34"/>
      <c r="Z74" s="20"/>
      <c r="AA74" s="55"/>
      <c r="AB74" s="30" t="str">
        <f>_xlfn.IFNA(INDEX('R1 XCM OHal'!$V$2:$V$90,MATCH(Junior[[#This Row],[Rider]],'R1 XCM OHal'!$F$2:$F$90,0)),"")</f>
        <v/>
      </c>
      <c r="AC74" s="30"/>
      <c r="AD74" s="30"/>
      <c r="AE74" s="30"/>
      <c r="AF74" s="30"/>
      <c r="AG74" s="31"/>
      <c r="AH74" s="31"/>
      <c r="AI74" s="31"/>
      <c r="AJ74" s="31">
        <f>8-COUNTBLANK(Junior[[#This Row],[R1 XCM O''Hal]:[R8 XCO Melrose]])</f>
        <v>0</v>
      </c>
      <c r="AK74" s="31" cm="1">
        <f t="array" ref="AK74">IF(Junior[[#This Row],[Number of Rounds]]&lt;=6,SUM(IF(ISNA(AB74:AI74),0,AB74:AI74)),SUM(LARGE(AB74:AI74,{1,2,3,4,5,6})))</f>
        <v>0</v>
      </c>
      <c r="AL74" s="34"/>
      <c r="AM74" s="20"/>
      <c r="AN74" s="20"/>
      <c r="AO74" s="20"/>
    </row>
    <row r="75" spans="1:41" ht="16" x14ac:dyDescent="0.2">
      <c r="A75" s="48" t="s">
        <v>868</v>
      </c>
      <c r="B75" s="30">
        <f>_xlfn.IFNA(INDEX('R1 XCM OHal'!$V$2:$V$90,MATCH(Men[[#This Row],[Rider]],'R1 XCM OHal'!$F$2:$F$90,0)),"")</f>
        <v>235.2</v>
      </c>
      <c r="C75" s="30"/>
      <c r="D75" s="25"/>
      <c r="E75" s="25"/>
      <c r="F75" s="30"/>
      <c r="G75" s="31"/>
      <c r="H75" s="31"/>
      <c r="I75" s="31"/>
      <c r="J75" s="26">
        <f>8-COUNTBLANK(Men[[#This Row],[R1 XCM O''Hal]:[R8 XCO Melrose]])</f>
        <v>1</v>
      </c>
      <c r="K75" s="26" cm="1">
        <f t="array" ref="K75">IF(Men[[#This Row],[Number of Rounds]]&lt;=6,SUM(IF(ISNA(B75:I75),0,B75:I75)),SUM(LARGE(B75:I75,{1,2,3,4,5,6})))</f>
        <v>235.2</v>
      </c>
      <c r="L75" s="34" cm="1">
        <f t="array" ref="L75">59-SUM(IF(K75&gt;$K$18:$K$166,1/COUNTIF($K$18:$K$166,$K$18:$K$166)))</f>
        <v>48.000000000000057</v>
      </c>
      <c r="M75" s="20"/>
      <c r="N75" s="55"/>
      <c r="O75" s="30" t="str">
        <f>_xlfn.IFNA(INDEX('R1 XCM OHal'!$V$2:$V$90,MATCH(Women5[[#This Row],[Rider]],'R1 XCM OHal'!$F$2:$F$90,0)),"")</f>
        <v/>
      </c>
      <c r="P75" s="30"/>
      <c r="Q75" s="30"/>
      <c r="R75" s="30"/>
      <c r="S75" s="30"/>
      <c r="T75" s="31"/>
      <c r="U75" s="31"/>
      <c r="V75" s="31"/>
      <c r="W75" s="31">
        <f>8-COUNTBLANK(Women5[[#This Row],[R1 XCM O''Hal]:[R8 XCO Melrose]])</f>
        <v>0</v>
      </c>
      <c r="X75" s="31" cm="1">
        <f t="array" ref="X75">IF(Women5[[#This Row],[Number of Rounds]]&lt;=6,SUM(IF(ISNA(O75:V75),0,O75:V75)),SUM(LARGE(O75:V75,{1,2,3,4,5,6})))</f>
        <v>0</v>
      </c>
      <c r="Y75" s="34"/>
      <c r="Z75" s="20"/>
      <c r="AA75" s="55"/>
      <c r="AB75" s="30" t="str">
        <f>_xlfn.IFNA(INDEX('R1 XCM OHal'!$V$2:$V$90,MATCH(Junior[[#This Row],[Rider]],'R1 XCM OHal'!$F$2:$F$90,0)),"")</f>
        <v/>
      </c>
      <c r="AC75" s="30"/>
      <c r="AD75" s="30"/>
      <c r="AE75" s="30"/>
      <c r="AF75" s="30"/>
      <c r="AG75" s="31"/>
      <c r="AH75" s="31"/>
      <c r="AI75" s="31"/>
      <c r="AJ75" s="31">
        <f>8-COUNTBLANK(Junior[[#This Row],[R1 XCM O''Hal]:[R8 XCO Melrose]])</f>
        <v>0</v>
      </c>
      <c r="AK75" s="31" cm="1">
        <f t="array" ref="AK75">IF(Junior[[#This Row],[Number of Rounds]]&lt;=6,SUM(IF(ISNA(AB75:AI75),0,AB75:AI75)),SUM(LARGE(AB75:AI75,{1,2,3,4,5,6})))</f>
        <v>0</v>
      </c>
      <c r="AL75" s="34"/>
      <c r="AM75" s="20"/>
      <c r="AN75" s="20"/>
      <c r="AO75" s="20"/>
    </row>
    <row r="76" spans="1:41" ht="16" x14ac:dyDescent="0.2">
      <c r="A76" s="48" t="s">
        <v>884</v>
      </c>
      <c r="B76" s="30">
        <f>_xlfn.IFNA(INDEX('R1 XCM OHal'!$V$2:$V$90,MATCH(Men[[#This Row],[Rider]],'R1 XCM OHal'!$F$2:$F$90,0)),"")</f>
        <v>235.2</v>
      </c>
      <c r="C76" s="30"/>
      <c r="D76" s="25"/>
      <c r="E76" s="25"/>
      <c r="F76" s="30"/>
      <c r="G76" s="31"/>
      <c r="H76" s="31"/>
      <c r="I76" s="31"/>
      <c r="J76" s="26">
        <f>8-COUNTBLANK(Men[[#This Row],[R1 XCM O''Hal]:[R8 XCO Melrose]])</f>
        <v>1</v>
      </c>
      <c r="K76" s="26" cm="1">
        <f t="array" ref="K76">IF(Men[[#This Row],[Number of Rounds]]&lt;=6,SUM(IF(ISNA(B76:I76),0,B76:I76)),SUM(LARGE(B76:I76,{1,2,3,4,5,6})))</f>
        <v>235.2</v>
      </c>
      <c r="L76" s="34" cm="1">
        <f t="array" ref="L76">59-SUM(IF(K76&gt;$K$18:$K$166,1/COUNTIF($K$18:$K$166,$K$18:$K$166)))</f>
        <v>48.000000000000057</v>
      </c>
      <c r="M76" s="20"/>
      <c r="N76" s="55"/>
      <c r="O76" s="30" t="str">
        <f>_xlfn.IFNA(INDEX('R1 XCM OHal'!$V$2:$V$90,MATCH(Women5[[#This Row],[Rider]],'R1 XCM OHal'!$F$2:$F$90,0)),"")</f>
        <v/>
      </c>
      <c r="P76" s="30"/>
      <c r="Q76" s="30"/>
      <c r="R76" s="30"/>
      <c r="S76" s="30"/>
      <c r="T76" s="31"/>
      <c r="U76" s="31"/>
      <c r="V76" s="31"/>
      <c r="W76" s="31">
        <f>8-COUNTBLANK(Women5[[#This Row],[R1 XCM O''Hal]:[R8 XCO Melrose]])</f>
        <v>0</v>
      </c>
      <c r="X76" s="31" cm="1">
        <f t="array" ref="X76">IF(Women5[[#This Row],[Number of Rounds]]&lt;=6,SUM(IF(ISNA(O76:V76),0,O76:V76)),SUM(LARGE(O76:V76,{1,2,3,4,5,6})))</f>
        <v>0</v>
      </c>
      <c r="Y76" s="34"/>
      <c r="Z76" s="20"/>
      <c r="AA76" s="55"/>
      <c r="AB76" s="30" t="str">
        <f>_xlfn.IFNA(INDEX('R1 XCM OHal'!$V$2:$V$90,MATCH(Junior[[#This Row],[Rider]],'R1 XCM OHal'!$F$2:$F$90,0)),"")</f>
        <v/>
      </c>
      <c r="AC76" s="30"/>
      <c r="AD76" s="30"/>
      <c r="AE76" s="30"/>
      <c r="AF76" s="30"/>
      <c r="AG76" s="31"/>
      <c r="AH76" s="31"/>
      <c r="AI76" s="31"/>
      <c r="AJ76" s="31">
        <f>8-COUNTBLANK(Junior[[#This Row],[R1 XCM O''Hal]:[R8 XCO Melrose]])</f>
        <v>0</v>
      </c>
      <c r="AK76" s="31" cm="1">
        <f t="array" ref="AK76">IF(Junior[[#This Row],[Number of Rounds]]&lt;=6,SUM(IF(ISNA(AB76:AI76),0,AB76:AI76)),SUM(LARGE(AB76:AI76,{1,2,3,4,5,6})))</f>
        <v>0</v>
      </c>
      <c r="AL76" s="34"/>
      <c r="AM76" s="20"/>
      <c r="AN76" s="20"/>
      <c r="AO76" s="20"/>
    </row>
    <row r="77" spans="1:41" ht="16" x14ac:dyDescent="0.2">
      <c r="A77" s="48" t="s">
        <v>885</v>
      </c>
      <c r="B77" s="30">
        <f>_xlfn.IFNA(INDEX('R1 XCM OHal'!$V$2:$V$90,MATCH(Men[[#This Row],[Rider]],'R1 XCM OHal'!$F$2:$F$90,0)),"")</f>
        <v>226.79999999999998</v>
      </c>
      <c r="C77" s="30"/>
      <c r="D77" s="25"/>
      <c r="E77" s="25"/>
      <c r="F77" s="30"/>
      <c r="G77" s="31"/>
      <c r="H77" s="31"/>
      <c r="I77" s="31"/>
      <c r="J77" s="26">
        <f>8-COUNTBLANK(Men[[#This Row],[R1 XCM O''Hal]:[R8 XCO Melrose]])</f>
        <v>1</v>
      </c>
      <c r="K77" s="26" cm="1">
        <f t="array" ref="K77">IF(Men[[#This Row],[Number of Rounds]]&lt;=6,SUM(IF(ISNA(B77:I77),0,B77:I77)),SUM(LARGE(B77:I77,{1,2,3,4,5,6})))</f>
        <v>226.79999999999998</v>
      </c>
      <c r="L77" s="34" cm="1">
        <f t="array" ref="L77">59-SUM(IF(K77&gt;$K$18:$K$166,1/COUNTIF($K$18:$K$166,$K$18:$K$166)))</f>
        <v>49.000000000000057</v>
      </c>
      <c r="M77" s="20"/>
      <c r="N77" s="55"/>
      <c r="O77" s="30" t="str">
        <f>_xlfn.IFNA(INDEX('R1 XCM OHal'!$V$2:$V$90,MATCH(Women5[[#This Row],[Rider]],'R1 XCM OHal'!$F$2:$F$90,0)),"")</f>
        <v/>
      </c>
      <c r="P77" s="30"/>
      <c r="Q77" s="30"/>
      <c r="R77" s="30"/>
      <c r="S77" s="30"/>
      <c r="T77" s="31"/>
      <c r="U77" s="31"/>
      <c r="V77" s="31"/>
      <c r="W77" s="31">
        <f>8-COUNTBLANK(Women5[[#This Row],[R1 XCM O''Hal]:[R8 XCO Melrose]])</f>
        <v>0</v>
      </c>
      <c r="X77" s="31" cm="1">
        <f t="array" ref="X77">IF(Women5[[#This Row],[Number of Rounds]]&lt;=6,SUM(IF(ISNA(O77:V77),0,O77:V77)),SUM(LARGE(O77:V77,{1,2,3,4,5,6})))</f>
        <v>0</v>
      </c>
      <c r="Y77" s="34"/>
      <c r="Z77" s="20"/>
      <c r="AA77" s="55"/>
      <c r="AB77" s="30" t="str">
        <f>_xlfn.IFNA(INDEX('R1 XCM OHal'!$V$2:$V$90,MATCH(Junior[[#This Row],[Rider]],'R1 XCM OHal'!$F$2:$F$90,0)),"")</f>
        <v/>
      </c>
      <c r="AC77" s="30"/>
      <c r="AD77" s="30"/>
      <c r="AE77" s="30"/>
      <c r="AF77" s="30"/>
      <c r="AG77" s="31"/>
      <c r="AH77" s="31"/>
      <c r="AI77" s="31"/>
      <c r="AJ77" s="31">
        <f>8-COUNTBLANK(Junior[[#This Row],[R1 XCM O''Hal]:[R8 XCO Melrose]])</f>
        <v>0</v>
      </c>
      <c r="AK77" s="31" cm="1">
        <f t="array" ref="AK77">IF(Junior[[#This Row],[Number of Rounds]]&lt;=6,SUM(IF(ISNA(AB77:AI77),0,AB77:AI77)),SUM(LARGE(AB77:AI77,{1,2,3,4,5,6})))</f>
        <v>0</v>
      </c>
      <c r="AL77" s="34"/>
      <c r="AM77" s="20"/>
      <c r="AN77" s="20"/>
      <c r="AO77" s="20"/>
    </row>
    <row r="78" spans="1:41" ht="16" x14ac:dyDescent="0.2">
      <c r="A78" s="48" t="s">
        <v>886</v>
      </c>
      <c r="B78" s="30">
        <f>_xlfn.IFNA(INDEX('R1 XCM OHal'!$V$2:$V$90,MATCH(Men[[#This Row],[Rider]],'R1 XCM OHal'!$F$2:$F$90,0)),"")</f>
        <v>218.4</v>
      </c>
      <c r="C78" s="30"/>
      <c r="D78" s="25"/>
      <c r="E78" s="25"/>
      <c r="F78" s="30"/>
      <c r="G78" s="31"/>
      <c r="H78" s="31"/>
      <c r="I78" s="31"/>
      <c r="J78" s="26">
        <f>8-COUNTBLANK(Men[[#This Row],[R1 XCM O''Hal]:[R8 XCO Melrose]])</f>
        <v>1</v>
      </c>
      <c r="K78" s="26" cm="1">
        <f t="array" ref="K78">IF(Men[[#This Row],[Number of Rounds]]&lt;=6,SUM(IF(ISNA(B78:I78),0,B78:I78)),SUM(LARGE(B78:I78,{1,2,3,4,5,6})))</f>
        <v>218.4</v>
      </c>
      <c r="L78" s="34" cm="1">
        <f t="array" ref="L78">59-SUM(IF(K78&gt;$K$18:$K$166,1/COUNTIF($K$18:$K$166,$K$18:$K$166)))</f>
        <v>50.000000000000057</v>
      </c>
      <c r="M78" s="20"/>
      <c r="N78" s="55"/>
      <c r="O78" s="30" t="str">
        <f>_xlfn.IFNA(INDEX('R1 XCM OHal'!$V$2:$V$90,MATCH(Women5[[#This Row],[Rider]],'R1 XCM OHal'!$F$2:$F$90,0)),"")</f>
        <v/>
      </c>
      <c r="P78" s="30"/>
      <c r="Q78" s="30"/>
      <c r="R78" s="30"/>
      <c r="S78" s="30"/>
      <c r="T78" s="31"/>
      <c r="U78" s="31"/>
      <c r="V78" s="31"/>
      <c r="W78" s="31">
        <f>8-COUNTBLANK(Women5[[#This Row],[R1 XCM O''Hal]:[R8 XCO Melrose]])</f>
        <v>0</v>
      </c>
      <c r="X78" s="31" cm="1">
        <f t="array" ref="X78">IF(Women5[[#This Row],[Number of Rounds]]&lt;=6,SUM(IF(ISNA(O78:V78),0,O78:V78)),SUM(LARGE(O78:V78,{1,2,3,4,5,6})))</f>
        <v>0</v>
      </c>
      <c r="Y78" s="34"/>
      <c r="Z78" s="20"/>
      <c r="AA78" s="55"/>
      <c r="AB78" s="30" t="str">
        <f>_xlfn.IFNA(INDEX('R1 XCM OHal'!$V$2:$V$90,MATCH(Junior[[#This Row],[Rider]],'R1 XCM OHal'!$F$2:$F$90,0)),"")</f>
        <v/>
      </c>
      <c r="AC78" s="30"/>
      <c r="AD78" s="30"/>
      <c r="AE78" s="30"/>
      <c r="AF78" s="30"/>
      <c r="AG78" s="31"/>
      <c r="AH78" s="31"/>
      <c r="AI78" s="31"/>
      <c r="AJ78" s="31">
        <f>8-COUNTBLANK(Junior[[#This Row],[R1 XCM O''Hal]:[R8 XCO Melrose]])</f>
        <v>0</v>
      </c>
      <c r="AK78" s="31" cm="1">
        <f t="array" ref="AK78">IF(Junior[[#This Row],[Number of Rounds]]&lt;=6,SUM(IF(ISNA(AB78:AI78),0,AB78:AI78)),SUM(LARGE(AB78:AI78,{1,2,3,4,5,6})))</f>
        <v>0</v>
      </c>
      <c r="AL78" s="34"/>
      <c r="AM78" s="20"/>
      <c r="AN78" s="20"/>
      <c r="AO78" s="20"/>
    </row>
    <row r="79" spans="1:41" ht="16" x14ac:dyDescent="0.2">
      <c r="A79" s="48" t="s">
        <v>887</v>
      </c>
      <c r="B79" s="30">
        <f>_xlfn.IFNA(INDEX('R1 XCM OHal'!$V$2:$V$90,MATCH(Men[[#This Row],[Rider]],'R1 XCM OHal'!$F$2:$F$90,0)),"")</f>
        <v>210</v>
      </c>
      <c r="C79" s="30"/>
      <c r="D79" s="25"/>
      <c r="E79" s="25"/>
      <c r="F79" s="30"/>
      <c r="G79" s="31"/>
      <c r="H79" s="31"/>
      <c r="I79" s="31"/>
      <c r="J79" s="26">
        <f>8-COUNTBLANK(Men[[#This Row],[R1 XCM O''Hal]:[R8 XCO Melrose]])</f>
        <v>1</v>
      </c>
      <c r="K79" s="26" cm="1">
        <f t="array" ref="K79">IF(Men[[#This Row],[Number of Rounds]]&lt;=6,SUM(IF(ISNA(B79:I79),0,B79:I79)),SUM(LARGE(B79:I79,{1,2,3,4,5,6})))</f>
        <v>210</v>
      </c>
      <c r="L79" s="34" cm="1">
        <f t="array" ref="L79">59-SUM(IF(K79&gt;$K$18:$K$166,1/COUNTIF($K$18:$K$166,$K$18:$K$166)))</f>
        <v>50.999999999999986</v>
      </c>
      <c r="M79" s="20"/>
      <c r="N79" s="55"/>
      <c r="O79" s="30" t="str">
        <f>_xlfn.IFNA(INDEX('R1 XCM OHal'!$V$2:$V$90,MATCH(Women5[[#This Row],[Rider]],'R1 XCM OHal'!$F$2:$F$90,0)),"")</f>
        <v/>
      </c>
      <c r="P79" s="30"/>
      <c r="Q79" s="30"/>
      <c r="R79" s="30"/>
      <c r="S79" s="30"/>
      <c r="T79" s="31"/>
      <c r="U79" s="31"/>
      <c r="V79" s="31"/>
      <c r="W79" s="31">
        <f>8-COUNTBLANK(Women5[[#This Row],[R1 XCM O''Hal]:[R8 XCO Melrose]])</f>
        <v>0</v>
      </c>
      <c r="X79" s="31" cm="1">
        <f t="array" ref="X79">IF(Women5[[#This Row],[Number of Rounds]]&lt;=6,SUM(IF(ISNA(O79:V79),0,O79:V79)),SUM(LARGE(O79:V79,{1,2,3,4,5,6})))</f>
        <v>0</v>
      </c>
      <c r="Y79" s="34"/>
      <c r="Z79" s="20"/>
      <c r="AA79" s="55"/>
      <c r="AB79" s="30" t="str">
        <f>_xlfn.IFNA(INDEX('R1 XCM OHal'!$V$2:$V$90,MATCH(Junior[[#This Row],[Rider]],'R1 XCM OHal'!$F$2:$F$90,0)),"")</f>
        <v/>
      </c>
      <c r="AC79" s="30"/>
      <c r="AD79" s="30"/>
      <c r="AE79" s="30"/>
      <c r="AF79" s="30"/>
      <c r="AG79" s="31"/>
      <c r="AH79" s="31"/>
      <c r="AI79" s="31"/>
      <c r="AJ79" s="31">
        <f>8-COUNTBLANK(Junior[[#This Row],[R1 XCM O''Hal]:[R8 XCO Melrose]])</f>
        <v>0</v>
      </c>
      <c r="AK79" s="31" cm="1">
        <f t="array" ref="AK79">IF(Junior[[#This Row],[Number of Rounds]]&lt;=6,SUM(IF(ISNA(AB79:AI79),0,AB79:AI79)),SUM(LARGE(AB79:AI79,{1,2,3,4,5,6})))</f>
        <v>0</v>
      </c>
      <c r="AL79" s="34"/>
      <c r="AM79" s="20"/>
      <c r="AN79" s="20"/>
      <c r="AO79" s="20"/>
    </row>
    <row r="80" spans="1:41" ht="16" x14ac:dyDescent="0.2">
      <c r="A80" s="48" t="s">
        <v>888</v>
      </c>
      <c r="B80" s="30">
        <f>_xlfn.IFNA(INDEX('R1 XCM OHal'!$V$2:$V$90,MATCH(Men[[#This Row],[Rider]],'R1 XCM OHal'!$F$2:$F$90,0)),"")</f>
        <v>205.79999999999998</v>
      </c>
      <c r="C80" s="30"/>
      <c r="D80" s="25"/>
      <c r="E80" s="25"/>
      <c r="F80" s="30"/>
      <c r="G80" s="31"/>
      <c r="H80" s="31"/>
      <c r="I80" s="31"/>
      <c r="J80" s="26">
        <f>8-COUNTBLANK(Men[[#This Row],[R1 XCM O''Hal]:[R8 XCO Melrose]])</f>
        <v>1</v>
      </c>
      <c r="K80" s="26" cm="1">
        <f t="array" ref="K80">IF(Men[[#This Row],[Number of Rounds]]&lt;=6,SUM(IF(ISNA(B80:I80),0,B80:I80)),SUM(LARGE(B80:I80,{1,2,3,4,5,6})))</f>
        <v>205.79999999999998</v>
      </c>
      <c r="L80" s="34" cm="1">
        <f t="array" ref="L80">59-SUM(IF(K80&gt;$K$18:$K$166,1/COUNTIF($K$18:$K$166,$K$18:$K$166)))</f>
        <v>51.999999999999986</v>
      </c>
      <c r="M80" s="20"/>
      <c r="N80" s="55"/>
      <c r="O80" s="30" t="str">
        <f>_xlfn.IFNA(INDEX('R1 XCM OHal'!$V$2:$V$90,MATCH(Women5[[#This Row],[Rider]],'R1 XCM OHal'!$F$2:$F$90,0)),"")</f>
        <v/>
      </c>
      <c r="P80" s="30"/>
      <c r="Q80" s="30"/>
      <c r="R80" s="30"/>
      <c r="S80" s="30"/>
      <c r="T80" s="31"/>
      <c r="U80" s="31"/>
      <c r="V80" s="31"/>
      <c r="W80" s="31">
        <f>8-COUNTBLANK(Women5[[#This Row],[R1 XCM O''Hal]:[R8 XCO Melrose]])</f>
        <v>0</v>
      </c>
      <c r="X80" s="31" cm="1">
        <f t="array" ref="X80">IF(Women5[[#This Row],[Number of Rounds]]&lt;=6,SUM(IF(ISNA(O80:V80),0,O80:V80)),SUM(LARGE(O80:V80,{1,2,3,4,5,6})))</f>
        <v>0</v>
      </c>
      <c r="Y80" s="34"/>
      <c r="Z80" s="20"/>
      <c r="AA80" s="55"/>
      <c r="AB80" s="30" t="str">
        <f>_xlfn.IFNA(INDEX('R1 XCM OHal'!$V$2:$V$90,MATCH(Junior[[#This Row],[Rider]],'R1 XCM OHal'!$F$2:$F$90,0)),"")</f>
        <v/>
      </c>
      <c r="AC80" s="30"/>
      <c r="AD80" s="30"/>
      <c r="AE80" s="30"/>
      <c r="AF80" s="30"/>
      <c r="AG80" s="31"/>
      <c r="AH80" s="31"/>
      <c r="AI80" s="31"/>
      <c r="AJ80" s="31">
        <f>8-COUNTBLANK(Junior[[#This Row],[R1 XCM O''Hal]:[R8 XCO Melrose]])</f>
        <v>0</v>
      </c>
      <c r="AK80" s="31" cm="1">
        <f t="array" ref="AK80">IF(Junior[[#This Row],[Number of Rounds]]&lt;=6,SUM(IF(ISNA(AB80:AI80),0,AB80:AI80)),SUM(LARGE(AB80:AI80,{1,2,3,4,5,6})))</f>
        <v>0</v>
      </c>
      <c r="AL80" s="34"/>
      <c r="AM80" s="20"/>
      <c r="AN80" s="20"/>
      <c r="AO80" s="20"/>
    </row>
    <row r="81" spans="1:41" ht="16" x14ac:dyDescent="0.2">
      <c r="A81" s="48" t="s">
        <v>889</v>
      </c>
      <c r="B81" s="30">
        <f>_xlfn.IFNA(INDEX('R1 XCM OHal'!$V$2:$V$90,MATCH(Men[[#This Row],[Rider]],'R1 XCM OHal'!$F$2:$F$90,0)),"")</f>
        <v>201.6</v>
      </c>
      <c r="C81" s="30"/>
      <c r="D81" s="25"/>
      <c r="E81" s="25"/>
      <c r="F81" s="30"/>
      <c r="G81" s="31"/>
      <c r="H81" s="31"/>
      <c r="I81" s="31"/>
      <c r="J81" s="26">
        <f>8-COUNTBLANK(Men[[#This Row],[R1 XCM O''Hal]:[R8 XCO Melrose]])</f>
        <v>1</v>
      </c>
      <c r="K81" s="26" cm="1">
        <f t="array" ref="K81">IF(Men[[#This Row],[Number of Rounds]]&lt;=6,SUM(IF(ISNA(B81:I81),0,B81:I81)),SUM(LARGE(B81:I81,{1,2,3,4,5,6})))</f>
        <v>201.6</v>
      </c>
      <c r="L81" s="34" cm="1">
        <f t="array" ref="L81">59-SUM(IF(K81&gt;$K$18:$K$166,1/COUNTIF($K$18:$K$166,$K$18:$K$166)))</f>
        <v>52.999999999999986</v>
      </c>
      <c r="M81" s="20"/>
      <c r="N81" s="55"/>
      <c r="O81" s="30" t="str">
        <f>_xlfn.IFNA(INDEX('R1 XCM OHal'!$V$2:$V$90,MATCH(Women5[[#This Row],[Rider]],'R1 XCM OHal'!$F$2:$F$90,0)),"")</f>
        <v/>
      </c>
      <c r="P81" s="30"/>
      <c r="Q81" s="30"/>
      <c r="R81" s="30"/>
      <c r="S81" s="30"/>
      <c r="T81" s="31"/>
      <c r="U81" s="31"/>
      <c r="V81" s="31"/>
      <c r="W81" s="31">
        <f>8-COUNTBLANK(Women5[[#This Row],[R1 XCM O''Hal]:[R8 XCO Melrose]])</f>
        <v>0</v>
      </c>
      <c r="X81" s="31" cm="1">
        <f t="array" ref="X81">IF(Women5[[#This Row],[Number of Rounds]]&lt;=6,SUM(IF(ISNA(O81:V81),0,O81:V81)),SUM(LARGE(O81:V81,{1,2,3,4,5,6})))</f>
        <v>0</v>
      </c>
      <c r="Y81" s="34"/>
      <c r="Z81" s="20"/>
      <c r="AA81" s="55"/>
      <c r="AB81" s="30" t="str">
        <f>_xlfn.IFNA(INDEX('R1 XCM OHal'!$V$2:$V$90,MATCH(Junior[[#This Row],[Rider]],'R1 XCM OHal'!$F$2:$F$90,0)),"")</f>
        <v/>
      </c>
      <c r="AC81" s="30"/>
      <c r="AD81" s="30"/>
      <c r="AE81" s="30"/>
      <c r="AF81" s="30"/>
      <c r="AG81" s="31"/>
      <c r="AH81" s="31"/>
      <c r="AI81" s="31"/>
      <c r="AJ81" s="31">
        <f>8-COUNTBLANK(Junior[[#This Row],[R1 XCM O''Hal]:[R8 XCO Melrose]])</f>
        <v>0</v>
      </c>
      <c r="AK81" s="31" cm="1">
        <f t="array" ref="AK81">IF(Junior[[#This Row],[Number of Rounds]]&lt;=6,SUM(IF(ISNA(AB81:AI81),0,AB81:AI81)),SUM(LARGE(AB81:AI81,{1,2,3,4,5,6})))</f>
        <v>0</v>
      </c>
      <c r="AL81" s="34"/>
      <c r="AM81" s="20"/>
      <c r="AN81" s="20"/>
      <c r="AO81" s="20"/>
    </row>
    <row r="82" spans="1:41" ht="16" x14ac:dyDescent="0.2">
      <c r="A82" s="48" t="s">
        <v>890</v>
      </c>
      <c r="B82" s="30">
        <f>_xlfn.IFNA(INDEX('R1 XCM OHal'!$V$2:$V$90,MATCH(Men[[#This Row],[Rider]],'R1 XCM OHal'!$F$2:$F$90,0)),"")</f>
        <v>197.4</v>
      </c>
      <c r="C82" s="30"/>
      <c r="D82" s="25"/>
      <c r="E82" s="25"/>
      <c r="F82" s="30"/>
      <c r="G82" s="31"/>
      <c r="H82" s="31"/>
      <c r="I82" s="31"/>
      <c r="J82" s="26">
        <f>8-COUNTBLANK(Men[[#This Row],[R1 XCM O''Hal]:[R8 XCO Melrose]])</f>
        <v>1</v>
      </c>
      <c r="K82" s="26" cm="1">
        <f t="array" ref="K82">IF(Men[[#This Row],[Number of Rounds]]&lt;=6,SUM(IF(ISNA(B82:I82),0,B82:I82)),SUM(LARGE(B82:I82,{1,2,3,4,5,6})))</f>
        <v>197.4</v>
      </c>
      <c r="L82" s="34" cm="1">
        <f t="array" ref="L82">59-SUM(IF(K82&gt;$K$18:$K$166,1/COUNTIF($K$18:$K$166,$K$18:$K$166)))</f>
        <v>53.999999999999986</v>
      </c>
      <c r="M82" s="20"/>
      <c r="N82" s="55"/>
      <c r="O82" s="25" t="str">
        <f>_xlfn.IFNA(INDEX('R1 XCM OHal'!$V$2:$V$90,MATCH(Women5[[#This Row],[Rider]],'R1 XCM OHal'!$F$2:$F$90,0)),"")</f>
        <v/>
      </c>
      <c r="P82" s="25"/>
      <c r="Q82" s="25"/>
      <c r="R82" s="25"/>
      <c r="S82" s="25"/>
      <c r="T82" s="26"/>
      <c r="U82" s="26"/>
      <c r="V82" s="26"/>
      <c r="W82" s="26">
        <f>8-COUNTBLANK(Women5[[#This Row],[R1 XCM O''Hal]:[R8 XCO Melrose]])</f>
        <v>0</v>
      </c>
      <c r="X82" s="31" cm="1">
        <f t="array" ref="X82">IF(Women5[[#This Row],[Number of Rounds]]&lt;=6,SUM(IF(ISNA(O82:V82),0,O82:V82)),SUM(LARGE(O82:V82,{1,2,3,4,5,6})))</f>
        <v>0</v>
      </c>
      <c r="Y82" s="34"/>
      <c r="Z82" s="20"/>
      <c r="AA82" s="55"/>
      <c r="AB82" s="30" t="str">
        <f>_xlfn.IFNA(INDEX('R1 XCM OHal'!$V$2:$V$90,MATCH(Junior[[#This Row],[Rider]],'R1 XCM OHal'!$F$2:$F$90,0)),"")</f>
        <v/>
      </c>
      <c r="AC82" s="30"/>
      <c r="AD82" s="30"/>
      <c r="AE82" s="30"/>
      <c r="AF82" s="30"/>
      <c r="AG82" s="31"/>
      <c r="AH82" s="31"/>
      <c r="AI82" s="31"/>
      <c r="AJ82" s="31">
        <f>8-COUNTBLANK(Junior[[#This Row],[R1 XCM O''Hal]:[R8 XCO Melrose]])</f>
        <v>0</v>
      </c>
      <c r="AK82" s="31" cm="1">
        <f t="array" ref="AK82">IF(Junior[[#This Row],[Number of Rounds]]&lt;=6,SUM(IF(ISNA(AB82:AI82),0,AB82:AI82)),SUM(LARGE(AB82:AI82,{1,2,3,4,5,6})))</f>
        <v>0</v>
      </c>
      <c r="AL82" s="34"/>
      <c r="AM82" s="20"/>
      <c r="AN82" s="20"/>
      <c r="AO82" s="20"/>
    </row>
    <row r="83" spans="1:41" ht="16" x14ac:dyDescent="0.2">
      <c r="A83" s="48" t="s">
        <v>891</v>
      </c>
      <c r="B83" s="30">
        <f>_xlfn.IFNA(INDEX('R1 XCM OHal'!$V$2:$V$90,MATCH(Men[[#This Row],[Rider]],'R1 XCM OHal'!$F$2:$F$90,0)),"")</f>
        <v>193.2</v>
      </c>
      <c r="C83" s="30"/>
      <c r="D83" s="25"/>
      <c r="E83" s="25"/>
      <c r="F83" s="30"/>
      <c r="G83" s="31"/>
      <c r="H83" s="31"/>
      <c r="I83" s="31"/>
      <c r="J83" s="26">
        <f>8-COUNTBLANK(Men[[#This Row],[R1 XCM O''Hal]:[R8 XCO Melrose]])</f>
        <v>1</v>
      </c>
      <c r="K83" s="26" cm="1">
        <f t="array" ref="K83">IF(Men[[#This Row],[Number of Rounds]]&lt;=6,SUM(IF(ISNA(B83:I83),0,B83:I83)),SUM(LARGE(B83:I83,{1,2,3,4,5,6})))</f>
        <v>193.2</v>
      </c>
      <c r="L83" s="34" cm="1">
        <f t="array" ref="L83">59-SUM(IF(K83&gt;$K$18:$K$166,1/COUNTIF($K$18:$K$166,$K$18:$K$166)))</f>
        <v>54.999999999999986</v>
      </c>
      <c r="M83" s="20"/>
      <c r="N83" s="55"/>
      <c r="O83" s="30" t="str">
        <f>_xlfn.IFNA(INDEX('R1 XCM OHal'!$V$2:$V$90,MATCH(Women5[[#This Row],[Rider]],'R1 XCM OHal'!$F$2:$F$90,0)),"")</f>
        <v/>
      </c>
      <c r="P83" s="30"/>
      <c r="Q83" s="30"/>
      <c r="R83" s="30"/>
      <c r="S83" s="30"/>
      <c r="T83" s="31"/>
      <c r="U83" s="31"/>
      <c r="V83" s="31"/>
      <c r="W83" s="31">
        <f>8-COUNTBLANK(Women5[[#This Row],[R1 XCM O''Hal]:[R8 XCO Melrose]])</f>
        <v>0</v>
      </c>
      <c r="X83" s="31" cm="1">
        <f t="array" ref="X83">IF(Women5[[#This Row],[Number of Rounds]]&lt;=6,SUM(IF(ISNA(O83:V83),0,O83:V83)),SUM(LARGE(O83:V83,{1,2,3,4,5,6})))</f>
        <v>0</v>
      </c>
      <c r="Y83" s="34"/>
      <c r="Z83" s="20"/>
      <c r="AA83" s="55"/>
      <c r="AB83" s="30" t="str">
        <f>_xlfn.IFNA(INDEX('R1 XCM OHal'!$V$2:$V$90,MATCH(Junior[[#This Row],[Rider]],'R1 XCM OHal'!$F$2:$F$90,0)),"")</f>
        <v/>
      </c>
      <c r="AC83" s="30"/>
      <c r="AD83" s="30"/>
      <c r="AE83" s="30"/>
      <c r="AF83" s="30"/>
      <c r="AG83" s="31"/>
      <c r="AH83" s="31"/>
      <c r="AI83" s="31"/>
      <c r="AJ83" s="31">
        <f>8-COUNTBLANK(Junior[[#This Row],[R1 XCM O''Hal]:[R8 XCO Melrose]])</f>
        <v>0</v>
      </c>
      <c r="AK83" s="31" cm="1">
        <f t="array" ref="AK83">IF(Junior[[#This Row],[Number of Rounds]]&lt;=6,SUM(IF(ISNA(AB83:AI83),0,AB83:AI83)),SUM(LARGE(AB83:AI83,{1,2,3,4,5,6})))</f>
        <v>0</v>
      </c>
      <c r="AL83" s="34"/>
      <c r="AM83" s="20"/>
      <c r="AN83" s="20"/>
      <c r="AO83" s="20"/>
    </row>
    <row r="84" spans="1:41" ht="16" x14ac:dyDescent="0.2">
      <c r="A84" s="48" t="s">
        <v>892</v>
      </c>
      <c r="B84" s="30">
        <f>_xlfn.IFNA(INDEX('R1 XCM OHal'!$V$2:$V$90,MATCH(Men[[#This Row],[Rider]],'R1 XCM OHal'!$F$2:$F$90,0)),"")</f>
        <v>189</v>
      </c>
      <c r="C84" s="30"/>
      <c r="D84" s="25"/>
      <c r="E84" s="25"/>
      <c r="F84" s="30"/>
      <c r="G84" s="31"/>
      <c r="H84" s="31"/>
      <c r="I84" s="31"/>
      <c r="J84" s="26">
        <f>8-COUNTBLANK(Men[[#This Row],[R1 XCM O''Hal]:[R8 XCO Melrose]])</f>
        <v>1</v>
      </c>
      <c r="K84" s="26" cm="1">
        <f t="array" ref="K84">IF(Men[[#This Row],[Number of Rounds]]&lt;=6,SUM(IF(ISNA(B84:I84),0,B84:I84)),SUM(LARGE(B84:I84,{1,2,3,4,5,6})))</f>
        <v>189</v>
      </c>
      <c r="L84" s="34" cm="1">
        <f t="array" ref="L84">59-SUM(IF(K84&gt;$K$18:$K$166,1/COUNTIF($K$18:$K$166,$K$18:$K$166)))</f>
        <v>55.999999999999986</v>
      </c>
      <c r="M84" s="20"/>
      <c r="N84" s="55"/>
      <c r="O84" s="30" t="str">
        <f>_xlfn.IFNA(INDEX('R1 XCM OHal'!$V$2:$V$90,MATCH(Women5[[#This Row],[Rider]],'R1 XCM OHal'!$F$2:$F$90,0)),"")</f>
        <v/>
      </c>
      <c r="P84" s="30"/>
      <c r="Q84" s="30"/>
      <c r="R84" s="30"/>
      <c r="S84" s="30"/>
      <c r="T84" s="31"/>
      <c r="U84" s="31"/>
      <c r="V84" s="31"/>
      <c r="W84" s="31">
        <f>8-COUNTBLANK(Women5[[#This Row],[R1 XCM O''Hal]:[R8 XCO Melrose]])</f>
        <v>0</v>
      </c>
      <c r="X84" s="31" cm="1">
        <f t="array" ref="X84">IF(Women5[[#This Row],[Number of Rounds]]&lt;=6,SUM(IF(ISNA(O84:V84),0,O84:V84)),SUM(LARGE(O84:V84,{1,2,3,4,5,6})))</f>
        <v>0</v>
      </c>
      <c r="Y84" s="34"/>
      <c r="Z84" s="20"/>
      <c r="AA84" s="55"/>
      <c r="AB84" s="30" t="str">
        <f>_xlfn.IFNA(INDEX('R1 XCM OHal'!$V$2:$V$90,MATCH(Junior[[#This Row],[Rider]],'R1 XCM OHal'!$F$2:$F$90,0)),"")</f>
        <v/>
      </c>
      <c r="AC84" s="30"/>
      <c r="AD84" s="30"/>
      <c r="AE84" s="30"/>
      <c r="AF84" s="30"/>
      <c r="AG84" s="31"/>
      <c r="AH84" s="31"/>
      <c r="AI84" s="31"/>
      <c r="AJ84" s="31">
        <f>8-COUNTBLANK(Junior[[#This Row],[R1 XCM O''Hal]:[R8 XCO Melrose]])</f>
        <v>0</v>
      </c>
      <c r="AK84" s="31" cm="1">
        <f t="array" ref="AK84">IF(Junior[[#This Row],[Number of Rounds]]&lt;=6,SUM(IF(ISNA(AB84:AI84),0,AB84:AI84)),SUM(LARGE(AB84:AI84,{1,2,3,4,5,6})))</f>
        <v>0</v>
      </c>
      <c r="AL84" s="34"/>
      <c r="AM84" s="20"/>
      <c r="AN84" s="20"/>
      <c r="AO84" s="20"/>
    </row>
    <row r="85" spans="1:41" ht="17" thickBot="1" x14ac:dyDescent="0.25">
      <c r="A85" s="48" t="s">
        <v>932</v>
      </c>
      <c r="B85" s="30">
        <f>_xlfn.IFNA(INDEX('R1 XCM OHal'!$V$2:$V$90,MATCH(Men[[#This Row],[Rider]],'R1 XCM OHal'!$F$2:$F$90,0)),"")</f>
        <v>184.79999999999998</v>
      </c>
      <c r="C85" s="30"/>
      <c r="D85" s="25"/>
      <c r="E85" s="25"/>
      <c r="F85" s="30"/>
      <c r="G85" s="31"/>
      <c r="H85" s="31"/>
      <c r="I85" s="31"/>
      <c r="J85" s="26">
        <f>8-COUNTBLANK(Men[[#This Row],[R1 XCM O''Hal]:[R8 XCO Melrose]])</f>
        <v>1</v>
      </c>
      <c r="K85" s="26" cm="1">
        <f t="array" ref="K85">IF(Men[[#This Row],[Number of Rounds]]&lt;=6,SUM(IF(ISNA(B85:I85),0,B85:I85)),SUM(LARGE(B85:I85,{1,2,3,4,5,6})))</f>
        <v>184.79999999999998</v>
      </c>
      <c r="L85" s="34" cm="1">
        <f t="array" ref="L85">59-SUM(IF(K85&gt;$K$18:$K$166,1/COUNTIF($K$18:$K$166,$K$18:$K$166)))</f>
        <v>57</v>
      </c>
      <c r="M85" s="20"/>
      <c r="N85" s="56"/>
      <c r="O85" s="30" t="str">
        <f>_xlfn.IFNA(INDEX('R1 XCM OHal'!$V$2:$V$90,MATCH(Women5[[#This Row],[Rider]],'R1 XCM OHal'!$F$2:$F$90,0)),"")</f>
        <v/>
      </c>
      <c r="P85" s="30"/>
      <c r="Q85" s="30"/>
      <c r="R85" s="30"/>
      <c r="S85" s="30"/>
      <c r="T85" s="31"/>
      <c r="U85" s="31"/>
      <c r="V85" s="31"/>
      <c r="W85" s="31">
        <f>8-COUNTBLANK(Women5[[#This Row],[R1 XCM O''Hal]:[R8 XCO Melrose]])</f>
        <v>0</v>
      </c>
      <c r="X85" s="67" cm="1">
        <f t="array" ref="X85">IF(Women5[[#This Row],[Number of Rounds]]&lt;=6,SUM(IF(ISNA(O85:V85),0,O85:V85)),SUM(LARGE(O85:V85,{1,2,3,4,5,6})))</f>
        <v>0</v>
      </c>
      <c r="Y85" s="38"/>
      <c r="Z85" s="20"/>
      <c r="AA85" s="56"/>
      <c r="AB85" s="41" t="str">
        <f>_xlfn.IFNA(INDEX('R1 XCM OHal'!$V$2:$V$90,MATCH(Junior[[#This Row],[Rider]],'R1 XCM OHal'!$F$2:$F$90,0)),"")</f>
        <v/>
      </c>
      <c r="AC85" s="41"/>
      <c r="AD85" s="41"/>
      <c r="AE85" s="41"/>
      <c r="AF85" s="41"/>
      <c r="AG85" s="42"/>
      <c r="AH85" s="42"/>
      <c r="AI85" s="42"/>
      <c r="AJ85" s="42">
        <f>8-COUNTBLANK(Junior[[#This Row],[R1 XCM O''Hal]:[R8 XCO Melrose]])</f>
        <v>0</v>
      </c>
      <c r="AK85" s="42" cm="1">
        <f t="array" ref="AK85">IF(Junior[[#This Row],[Number of Rounds]]&lt;=6,SUM(IF(ISNA(AB85:AI85),0,AB85:AI85)),SUM(LARGE(AB85:AI85,{1,2,3,4,5,6})))</f>
        <v>0</v>
      </c>
      <c r="AL85" s="38"/>
      <c r="AM85" s="20"/>
      <c r="AN85" s="20"/>
      <c r="AO85" s="20"/>
    </row>
    <row r="86" spans="1:41" ht="16" x14ac:dyDescent="0.2">
      <c r="A86" s="48" t="s">
        <v>893</v>
      </c>
      <c r="B86" s="30">
        <f>_xlfn.IFNA(INDEX('R1 XCM OHal'!$V$2:$V$90,MATCH(Men[[#This Row],[Rider]],'R1 XCM OHal'!$F$2:$F$90,0)),"")</f>
        <v>180.6</v>
      </c>
      <c r="C86" s="30"/>
      <c r="D86" s="25"/>
      <c r="E86" s="25"/>
      <c r="F86" s="30"/>
      <c r="G86" s="31"/>
      <c r="H86" s="31"/>
      <c r="I86" s="31"/>
      <c r="J86" s="26">
        <f>8-COUNTBLANK(Men[[#This Row],[R1 XCM O''Hal]:[R8 XCO Melrose]])</f>
        <v>1</v>
      </c>
      <c r="K86" s="26" cm="1">
        <f t="array" ref="K86">IF(Men[[#This Row],[Number of Rounds]]&lt;=6,SUM(IF(ISNA(B86:I86),0,B86:I86)),SUM(LARGE(B86:I86,{1,2,3,4,5,6})))</f>
        <v>180.6</v>
      </c>
      <c r="L86" s="34" cm="1">
        <f t="array" ref="L86">59-SUM(IF(K86&gt;$K$18:$K$166,1/COUNTIF($K$18:$K$166,$K$18:$K$166)))</f>
        <v>58</v>
      </c>
      <c r="M86" s="20"/>
      <c r="N86" s="39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</row>
    <row r="87" spans="1:41" ht="16" x14ac:dyDescent="0.2">
      <c r="A87" s="48"/>
      <c r="B87" s="30" t="str">
        <f>_xlfn.IFNA(INDEX('R1 XCM OHal'!$V$2:$V$90,MATCH(Men[[#This Row],[Rider]],'R1 XCM OHal'!$F$2:$F$90,0)),"")</f>
        <v/>
      </c>
      <c r="C87" s="30"/>
      <c r="D87" s="25"/>
      <c r="E87" s="25"/>
      <c r="F87" s="30"/>
      <c r="G87" s="31"/>
      <c r="H87" s="31"/>
      <c r="I87" s="31"/>
      <c r="J87" s="26">
        <f>8-COUNTBLANK(Men[[#This Row],[R1 XCM O''Hal]:[R8 XCO Melrose]])</f>
        <v>0</v>
      </c>
      <c r="K87" s="26" cm="1">
        <f t="array" ref="K87">IF(Men[[#This Row],[Number of Rounds]]&lt;=6,SUM(IF(ISNA(B87:I87),0,B87:I87)),SUM(LARGE(B87:I87,{1,2,3,4,5,6})))</f>
        <v>0</v>
      </c>
      <c r="L87" s="34"/>
      <c r="M87" s="20"/>
      <c r="N87" s="39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</row>
    <row r="88" spans="1:41" ht="16" x14ac:dyDescent="0.2">
      <c r="A88" s="48"/>
      <c r="B88" s="30" t="str">
        <f>_xlfn.IFNA(INDEX('R1 XCM OHal'!$V$2:$V$90,MATCH(Men[[#This Row],[Rider]],'R1 XCM OHal'!$F$2:$F$90,0)),"")</f>
        <v/>
      </c>
      <c r="C88" s="30"/>
      <c r="D88" s="25"/>
      <c r="E88" s="25"/>
      <c r="F88" s="30"/>
      <c r="G88" s="31"/>
      <c r="H88" s="31"/>
      <c r="I88" s="31"/>
      <c r="J88" s="26">
        <f>8-COUNTBLANK(Men[[#This Row],[R1 XCM O''Hal]:[R8 XCO Melrose]])</f>
        <v>0</v>
      </c>
      <c r="K88" s="26" cm="1">
        <f t="array" ref="K88">IF(Men[[#This Row],[Number of Rounds]]&lt;=6,SUM(IF(ISNA(B88:I88),0,B88:I88)),SUM(LARGE(B88:I88,{1,2,3,4,5,6})))</f>
        <v>0</v>
      </c>
      <c r="L88" s="34"/>
      <c r="M88" s="20"/>
      <c r="N88" s="39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</row>
    <row r="89" spans="1:41" ht="16" x14ac:dyDescent="0.2">
      <c r="A89" s="48"/>
      <c r="B89" s="30" t="str">
        <f>_xlfn.IFNA(INDEX('R1 XCM OHal'!$V$2:$V$90,MATCH(Men[[#This Row],[Rider]],'R1 XCM OHal'!$F$2:$F$90,0)),"")</f>
        <v/>
      </c>
      <c r="C89" s="30"/>
      <c r="D89" s="25"/>
      <c r="E89" s="25"/>
      <c r="F89" s="30"/>
      <c r="G89" s="31"/>
      <c r="H89" s="31"/>
      <c r="I89" s="31"/>
      <c r="J89" s="26">
        <f>8-COUNTBLANK(Men[[#This Row],[R1 XCM O''Hal]:[R8 XCO Melrose]])</f>
        <v>0</v>
      </c>
      <c r="K89" s="26" cm="1">
        <f t="array" ref="K89">IF(Men[[#This Row],[Number of Rounds]]&lt;=6,SUM(IF(ISNA(B89:I89),0,B89:I89)),SUM(LARGE(B89:I89,{1,2,3,4,5,6})))</f>
        <v>0</v>
      </c>
      <c r="L89" s="34"/>
      <c r="M89" s="20"/>
      <c r="N89" s="39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</row>
    <row r="90" spans="1:41" ht="16" x14ac:dyDescent="0.2">
      <c r="A90" s="48"/>
      <c r="B90" s="30" t="str">
        <f>_xlfn.IFNA(INDEX('R1 XCM OHal'!$V$2:$V$90,MATCH(Men[[#This Row],[Rider]],'R1 XCM OHal'!$F$2:$F$90,0)),"")</f>
        <v/>
      </c>
      <c r="C90" s="30"/>
      <c r="D90" s="25"/>
      <c r="E90" s="25"/>
      <c r="F90" s="30"/>
      <c r="G90" s="31"/>
      <c r="H90" s="31"/>
      <c r="I90" s="31"/>
      <c r="J90" s="26">
        <f>8-COUNTBLANK(Men[[#This Row],[R1 XCM O''Hal]:[R8 XCO Melrose]])</f>
        <v>0</v>
      </c>
      <c r="K90" s="26" cm="1">
        <f t="array" ref="K90">IF(Men[[#This Row],[Number of Rounds]]&lt;=6,SUM(IF(ISNA(B90:I90),0,B90:I90)),SUM(LARGE(B90:I90,{1,2,3,4,5,6})))</f>
        <v>0</v>
      </c>
      <c r="L90" s="34"/>
      <c r="M90" s="20"/>
      <c r="N90" s="39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</row>
    <row r="91" spans="1:41" ht="16" x14ac:dyDescent="0.2">
      <c r="A91" s="48"/>
      <c r="B91" s="30" t="str">
        <f>_xlfn.IFNA(INDEX('R1 XCM OHal'!$V$2:$V$90,MATCH(Men[[#This Row],[Rider]],'R1 XCM OHal'!$F$2:$F$90,0)),"")</f>
        <v/>
      </c>
      <c r="C91" s="30"/>
      <c r="D91" s="25"/>
      <c r="E91" s="25"/>
      <c r="F91" s="30"/>
      <c r="G91" s="31"/>
      <c r="H91" s="31"/>
      <c r="I91" s="31"/>
      <c r="J91" s="26">
        <f>8-COUNTBLANK(Men[[#This Row],[R1 XCM O''Hal]:[R8 XCO Melrose]])</f>
        <v>0</v>
      </c>
      <c r="K91" s="26" cm="1">
        <f t="array" ref="K91">IF(Men[[#This Row],[Number of Rounds]]&lt;=6,SUM(IF(ISNA(B91:I91),0,B91:I91)),SUM(LARGE(B91:I91,{1,2,3,4,5,6})))</f>
        <v>0</v>
      </c>
      <c r="L91" s="34"/>
      <c r="M91" s="20"/>
      <c r="N91" s="39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</row>
    <row r="92" spans="1:41" ht="16" x14ac:dyDescent="0.2">
      <c r="A92" s="48"/>
      <c r="B92" s="30" t="str">
        <f>_xlfn.IFNA(INDEX('R1 XCM OHal'!$V$2:$V$90,MATCH(Men[[#This Row],[Rider]],'R1 XCM OHal'!$F$2:$F$90,0)),"")</f>
        <v/>
      </c>
      <c r="C92" s="30"/>
      <c r="D92" s="25"/>
      <c r="E92" s="25"/>
      <c r="F92" s="30"/>
      <c r="G92" s="31"/>
      <c r="H92" s="31"/>
      <c r="I92" s="31"/>
      <c r="J92" s="26">
        <f>8-COUNTBLANK(Men[[#This Row],[R1 XCM O''Hal]:[R8 XCO Melrose]])</f>
        <v>0</v>
      </c>
      <c r="K92" s="26" cm="1">
        <f t="array" ref="K92">IF(Men[[#This Row],[Number of Rounds]]&lt;=6,SUM(IF(ISNA(B92:I92),0,B92:I92)),SUM(LARGE(B92:I92,{1,2,3,4,5,6})))</f>
        <v>0</v>
      </c>
      <c r="L92" s="34"/>
      <c r="M92" s="20"/>
      <c r="N92" s="39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</row>
    <row r="93" spans="1:41" ht="16" x14ac:dyDescent="0.2">
      <c r="A93" s="48"/>
      <c r="B93" s="30" t="str">
        <f>_xlfn.IFNA(INDEX('R1 XCM OHal'!$V$2:$V$90,MATCH(Men[[#This Row],[Rider]],'R1 XCM OHal'!$F$2:$F$90,0)),"")</f>
        <v/>
      </c>
      <c r="C93" s="30"/>
      <c r="D93" s="25"/>
      <c r="E93" s="25"/>
      <c r="F93" s="30"/>
      <c r="G93" s="31"/>
      <c r="H93" s="31"/>
      <c r="I93" s="31"/>
      <c r="J93" s="26">
        <f>8-COUNTBLANK(Men[[#This Row],[R1 XCM O''Hal]:[R8 XCO Melrose]])</f>
        <v>0</v>
      </c>
      <c r="K93" s="26" cm="1">
        <f t="array" ref="K93">IF(Men[[#This Row],[Number of Rounds]]&lt;=6,SUM(IF(ISNA(B93:I93),0,B93:I93)),SUM(LARGE(B93:I93,{1,2,3,4,5,6})))</f>
        <v>0</v>
      </c>
      <c r="L93" s="34"/>
      <c r="M93" s="20"/>
      <c r="N93" s="39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</row>
    <row r="94" spans="1:41" ht="16" x14ac:dyDescent="0.2">
      <c r="A94" s="48"/>
      <c r="B94" s="30" t="str">
        <f>_xlfn.IFNA(INDEX('R1 XCM OHal'!$V$2:$V$90,MATCH(Men[[#This Row],[Rider]],'R1 XCM OHal'!$F$2:$F$90,0)),"")</f>
        <v/>
      </c>
      <c r="C94" s="30"/>
      <c r="D94" s="25"/>
      <c r="E94" s="25"/>
      <c r="F94" s="30"/>
      <c r="G94" s="31"/>
      <c r="H94" s="31"/>
      <c r="I94" s="31"/>
      <c r="J94" s="26">
        <f>8-COUNTBLANK(Men[[#This Row],[R1 XCM O''Hal]:[R8 XCO Melrose]])</f>
        <v>0</v>
      </c>
      <c r="K94" s="26" cm="1">
        <f t="array" ref="K94">IF(Men[[#This Row],[Number of Rounds]]&lt;=6,SUM(IF(ISNA(B94:I94),0,B94:I94)),SUM(LARGE(B94:I94,{1,2,3,4,5,6})))</f>
        <v>0</v>
      </c>
      <c r="L94" s="34"/>
      <c r="M94" s="20"/>
      <c r="N94" s="39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</row>
    <row r="95" spans="1:41" ht="16" x14ac:dyDescent="0.2">
      <c r="A95" s="48"/>
      <c r="B95" s="30" t="str">
        <f>_xlfn.IFNA(INDEX('R1 XCM OHal'!$V$2:$V$90,MATCH(Men[[#This Row],[Rider]],'R1 XCM OHal'!$F$2:$F$90,0)),"")</f>
        <v/>
      </c>
      <c r="C95" s="30"/>
      <c r="D95" s="25"/>
      <c r="E95" s="25"/>
      <c r="F95" s="30"/>
      <c r="G95" s="31"/>
      <c r="H95" s="31"/>
      <c r="I95" s="31"/>
      <c r="J95" s="26">
        <f>8-COUNTBLANK(Men[[#This Row],[R1 XCM O''Hal]:[R8 XCO Melrose]])</f>
        <v>0</v>
      </c>
      <c r="K95" s="26" cm="1">
        <f t="array" ref="K95">IF(Men[[#This Row],[Number of Rounds]]&lt;=6,SUM(IF(ISNA(B95:I95),0,B95:I95)),SUM(LARGE(B95:I95,{1,2,3,4,5,6})))</f>
        <v>0</v>
      </c>
      <c r="L95" s="34"/>
      <c r="M95" s="20"/>
      <c r="N95" s="39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</row>
    <row r="96" spans="1:41" ht="16" x14ac:dyDescent="0.2">
      <c r="A96" s="48"/>
      <c r="B96" s="30" t="str">
        <f>_xlfn.IFNA(INDEX('R1 XCM OHal'!$V$2:$V$90,MATCH(Men[[#This Row],[Rider]],'R1 XCM OHal'!$F$2:$F$90,0)),"")</f>
        <v/>
      </c>
      <c r="C96" s="30"/>
      <c r="D96" s="25"/>
      <c r="E96" s="25"/>
      <c r="F96" s="30"/>
      <c r="G96" s="31"/>
      <c r="H96" s="31"/>
      <c r="I96" s="31"/>
      <c r="J96" s="26">
        <f>8-COUNTBLANK(Men[[#This Row],[R1 XCM O''Hal]:[R8 XCO Melrose]])</f>
        <v>0</v>
      </c>
      <c r="K96" s="26" cm="1">
        <f t="array" ref="K96">IF(Men[[#This Row],[Number of Rounds]]&lt;=6,SUM(IF(ISNA(B96:I96),0,B96:I96)),SUM(LARGE(B96:I96,{1,2,3,4,5,6})))</f>
        <v>0</v>
      </c>
      <c r="L96" s="34"/>
      <c r="M96" s="20"/>
      <c r="N96" s="39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</row>
    <row r="97" spans="1:41" ht="16" x14ac:dyDescent="0.2">
      <c r="A97" s="48"/>
      <c r="B97" s="30" t="str">
        <f>_xlfn.IFNA(INDEX('R1 XCM OHal'!$V$2:$V$90,MATCH(Men[[#This Row],[Rider]],'R1 XCM OHal'!$F$2:$F$90,0)),"")</f>
        <v/>
      </c>
      <c r="C97" s="30"/>
      <c r="D97" s="25"/>
      <c r="E97" s="25"/>
      <c r="F97" s="30"/>
      <c r="G97" s="31"/>
      <c r="H97" s="31"/>
      <c r="I97" s="31"/>
      <c r="J97" s="26">
        <f>8-COUNTBLANK(Men[[#This Row],[R1 XCM O''Hal]:[R8 XCO Melrose]])</f>
        <v>0</v>
      </c>
      <c r="K97" s="26" cm="1">
        <f t="array" ref="K97">IF(Men[[#This Row],[Number of Rounds]]&lt;=6,SUM(IF(ISNA(B97:I97),0,B97:I97)),SUM(LARGE(B97:I97,{1,2,3,4,5,6})))</f>
        <v>0</v>
      </c>
      <c r="L97" s="34"/>
      <c r="M97" s="20"/>
      <c r="N97" s="39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</row>
    <row r="98" spans="1:41" ht="16" x14ac:dyDescent="0.2">
      <c r="A98" s="48"/>
      <c r="B98" s="30" t="str">
        <f>_xlfn.IFNA(INDEX('R1 XCM OHal'!$V$2:$V$90,MATCH(Men[[#This Row],[Rider]],'R1 XCM OHal'!$F$2:$F$90,0)),"")</f>
        <v/>
      </c>
      <c r="C98" s="30"/>
      <c r="D98" s="25"/>
      <c r="E98" s="25"/>
      <c r="F98" s="30"/>
      <c r="G98" s="31"/>
      <c r="H98" s="31"/>
      <c r="I98" s="31"/>
      <c r="J98" s="26">
        <f>8-COUNTBLANK(Men[[#This Row],[R1 XCM O''Hal]:[R8 XCO Melrose]])</f>
        <v>0</v>
      </c>
      <c r="K98" s="26" cm="1">
        <f t="array" ref="K98">IF(Men[[#This Row],[Number of Rounds]]&lt;=6,SUM(IF(ISNA(B98:I98),0,B98:I98)),SUM(LARGE(B98:I98,{1,2,3,4,5,6})))</f>
        <v>0</v>
      </c>
      <c r="L98" s="34"/>
      <c r="M98" s="20"/>
      <c r="N98" s="39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</row>
    <row r="99" spans="1:41" ht="16" x14ac:dyDescent="0.2">
      <c r="A99" s="48"/>
      <c r="B99" s="30" t="str">
        <f>_xlfn.IFNA(INDEX('R1 XCM OHal'!$V$2:$V$90,MATCH(Men[[#This Row],[Rider]],'R1 XCM OHal'!$F$2:$F$90,0)),"")</f>
        <v/>
      </c>
      <c r="C99" s="30"/>
      <c r="D99" s="25"/>
      <c r="E99" s="25"/>
      <c r="F99" s="30"/>
      <c r="G99" s="31"/>
      <c r="H99" s="31"/>
      <c r="I99" s="31"/>
      <c r="J99" s="26">
        <f>8-COUNTBLANK(Men[[#This Row],[R1 XCM O''Hal]:[R8 XCO Melrose]])</f>
        <v>0</v>
      </c>
      <c r="K99" s="26" cm="1">
        <f t="array" ref="K99">IF(Men[[#This Row],[Number of Rounds]]&lt;=6,SUM(IF(ISNA(B99:I99),0,B99:I99)),SUM(LARGE(B99:I99,{1,2,3,4,5,6})))</f>
        <v>0</v>
      </c>
      <c r="L99" s="34"/>
      <c r="M99" s="20"/>
      <c r="N99" s="39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</row>
    <row r="100" spans="1:41" ht="16" x14ac:dyDescent="0.2">
      <c r="A100" s="48"/>
      <c r="B100" s="30" t="str">
        <f>_xlfn.IFNA(INDEX('R1 XCM OHal'!$V$2:$V$90,MATCH(Men[[#This Row],[Rider]],'R1 XCM OHal'!$F$2:$F$90,0)),"")</f>
        <v/>
      </c>
      <c r="C100" s="30"/>
      <c r="D100" s="25"/>
      <c r="E100" s="25"/>
      <c r="F100" s="30"/>
      <c r="G100" s="31"/>
      <c r="H100" s="31"/>
      <c r="I100" s="31"/>
      <c r="J100" s="26">
        <f>8-COUNTBLANK(Men[[#This Row],[R1 XCM O''Hal]:[R8 XCO Melrose]])</f>
        <v>0</v>
      </c>
      <c r="K100" s="26" cm="1">
        <f t="array" ref="K100">IF(Men[[#This Row],[Number of Rounds]]&lt;=6,SUM(IF(ISNA(B100:I100),0,B100:I100)),SUM(LARGE(B100:I100,{1,2,3,4,5,6})))</f>
        <v>0</v>
      </c>
      <c r="L100" s="34"/>
      <c r="M100" s="20"/>
      <c r="N100" s="39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</row>
    <row r="101" spans="1:41" ht="16" x14ac:dyDescent="0.2">
      <c r="A101" s="48"/>
      <c r="B101" s="30" t="str">
        <f>_xlfn.IFNA(INDEX('R1 XCM OHal'!$V$2:$V$90,MATCH(Men[[#This Row],[Rider]],'R1 XCM OHal'!$F$2:$F$90,0)),"")</f>
        <v/>
      </c>
      <c r="C101" s="30"/>
      <c r="D101" s="25"/>
      <c r="E101" s="25"/>
      <c r="F101" s="30"/>
      <c r="G101" s="31"/>
      <c r="H101" s="31"/>
      <c r="I101" s="31"/>
      <c r="J101" s="26">
        <f>8-COUNTBLANK(Men[[#This Row],[R1 XCM O''Hal]:[R8 XCO Melrose]])</f>
        <v>0</v>
      </c>
      <c r="K101" s="26" cm="1">
        <f t="array" ref="K101">IF(Men[[#This Row],[Number of Rounds]]&lt;=6,SUM(IF(ISNA(B101:I101),0,B101:I101)),SUM(LARGE(B101:I101,{1,2,3,4,5,6})))</f>
        <v>0</v>
      </c>
      <c r="L101" s="34"/>
      <c r="M101" s="20"/>
      <c r="N101" s="39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</row>
    <row r="102" spans="1:41" ht="16" x14ac:dyDescent="0.2">
      <c r="A102" s="48"/>
      <c r="B102" s="30" t="str">
        <f>_xlfn.IFNA(INDEX('R1 XCM OHal'!$V$2:$V$90,MATCH(Men[[#This Row],[Rider]],'R1 XCM OHal'!$F$2:$F$90,0)),"")</f>
        <v/>
      </c>
      <c r="C102" s="30"/>
      <c r="D102" s="25"/>
      <c r="E102" s="25"/>
      <c r="F102" s="30"/>
      <c r="G102" s="31"/>
      <c r="H102" s="31"/>
      <c r="I102" s="31"/>
      <c r="J102" s="26">
        <f>8-COUNTBLANK(Men[[#This Row],[R1 XCM O''Hal]:[R8 XCO Melrose]])</f>
        <v>0</v>
      </c>
      <c r="K102" s="26" cm="1">
        <f t="array" ref="K102">IF(Men[[#This Row],[Number of Rounds]]&lt;=6,SUM(IF(ISNA(B102:I102),0,B102:I102)),SUM(LARGE(B102:I102,{1,2,3,4,5,6})))</f>
        <v>0</v>
      </c>
      <c r="L102" s="34"/>
      <c r="M102" s="20"/>
      <c r="N102" s="39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</row>
    <row r="103" spans="1:41" ht="16" x14ac:dyDescent="0.2">
      <c r="A103" s="48"/>
      <c r="B103" s="30" t="str">
        <f>_xlfn.IFNA(INDEX('R1 XCM OHal'!$V$2:$V$90,MATCH(Men[[#This Row],[Rider]],'R1 XCM OHal'!$F$2:$F$90,0)),"")</f>
        <v/>
      </c>
      <c r="C103" s="30"/>
      <c r="D103" s="25"/>
      <c r="E103" s="25"/>
      <c r="F103" s="30"/>
      <c r="G103" s="31"/>
      <c r="H103" s="31"/>
      <c r="I103" s="31"/>
      <c r="J103" s="26">
        <f>8-COUNTBLANK(Men[[#This Row],[R1 XCM O''Hal]:[R8 XCO Melrose]])</f>
        <v>0</v>
      </c>
      <c r="K103" s="26" cm="1">
        <f t="array" ref="K103">IF(Men[[#This Row],[Number of Rounds]]&lt;=6,SUM(IF(ISNA(B103:I103),0,B103:I103)),SUM(LARGE(B103:I103,{1,2,3,4,5,6})))</f>
        <v>0</v>
      </c>
      <c r="L103" s="34"/>
      <c r="M103" s="20"/>
      <c r="N103" s="39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</row>
    <row r="104" spans="1:41" ht="16" x14ac:dyDescent="0.2">
      <c r="A104" s="48"/>
      <c r="B104" s="30" t="str">
        <f>_xlfn.IFNA(INDEX('R1 XCM OHal'!$V$2:$V$90,MATCH(Men[[#This Row],[Rider]],'R1 XCM OHal'!$F$2:$F$90,0)),"")</f>
        <v/>
      </c>
      <c r="C104" s="30"/>
      <c r="D104" s="25"/>
      <c r="E104" s="25"/>
      <c r="F104" s="30"/>
      <c r="G104" s="31"/>
      <c r="H104" s="31"/>
      <c r="I104" s="31"/>
      <c r="J104" s="26">
        <f>8-COUNTBLANK(Men[[#This Row],[R1 XCM O''Hal]:[R8 XCO Melrose]])</f>
        <v>0</v>
      </c>
      <c r="K104" s="26" cm="1">
        <f t="array" ref="K104">IF(Men[[#This Row],[Number of Rounds]]&lt;=6,SUM(IF(ISNA(B104:I104),0,B104:I104)),SUM(LARGE(B104:I104,{1,2,3,4,5,6})))</f>
        <v>0</v>
      </c>
      <c r="L104" s="34"/>
      <c r="M104" s="20"/>
      <c r="N104" s="39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</row>
    <row r="105" spans="1:41" ht="16" x14ac:dyDescent="0.2">
      <c r="A105" s="48"/>
      <c r="B105" s="30" t="str">
        <f>_xlfn.IFNA(INDEX('R1 XCM OHal'!$V$2:$V$90,MATCH(Men[[#This Row],[Rider]],'R1 XCM OHal'!$F$2:$F$90,0)),"")</f>
        <v/>
      </c>
      <c r="C105" s="30"/>
      <c r="D105" s="25"/>
      <c r="E105" s="25"/>
      <c r="F105" s="30"/>
      <c r="G105" s="31"/>
      <c r="H105" s="31"/>
      <c r="I105" s="31"/>
      <c r="J105" s="26">
        <f>8-COUNTBLANK(Men[[#This Row],[R1 XCM O''Hal]:[R8 XCO Melrose]])</f>
        <v>0</v>
      </c>
      <c r="K105" s="26" cm="1">
        <f t="array" ref="K105">IF(Men[[#This Row],[Number of Rounds]]&lt;=6,SUM(IF(ISNA(B105:I105),0,B105:I105)),SUM(LARGE(B105:I105,{1,2,3,4,5,6})))</f>
        <v>0</v>
      </c>
      <c r="L105" s="34"/>
      <c r="M105" s="20"/>
      <c r="N105" s="39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</row>
    <row r="106" spans="1:41" ht="16" x14ac:dyDescent="0.2">
      <c r="A106" s="48"/>
      <c r="B106" s="30" t="str">
        <f>_xlfn.IFNA(INDEX('R1 XCM OHal'!$V$2:$V$90,MATCH(Men[[#This Row],[Rider]],'R1 XCM OHal'!$F$2:$F$90,0)),"")</f>
        <v/>
      </c>
      <c r="C106" s="30"/>
      <c r="D106" s="25"/>
      <c r="E106" s="25"/>
      <c r="F106" s="30"/>
      <c r="G106" s="31"/>
      <c r="H106" s="31"/>
      <c r="I106" s="31"/>
      <c r="J106" s="26">
        <f>8-COUNTBLANK(Men[[#This Row],[R1 XCM O''Hal]:[R8 XCO Melrose]])</f>
        <v>0</v>
      </c>
      <c r="K106" s="26" cm="1">
        <f t="array" ref="K106">IF(Men[[#This Row],[Number of Rounds]]&lt;=6,SUM(IF(ISNA(B106:I106),0,B106:I106)),SUM(LARGE(B106:I106,{1,2,3,4,5,6})))</f>
        <v>0</v>
      </c>
      <c r="L106" s="34"/>
      <c r="M106" s="20"/>
      <c r="N106" s="39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</row>
    <row r="107" spans="1:41" ht="16" x14ac:dyDescent="0.2">
      <c r="A107" s="48"/>
      <c r="B107" s="30" t="str">
        <f>_xlfn.IFNA(INDEX('R1 XCM OHal'!$V$2:$V$90,MATCH(Men[[#This Row],[Rider]],'R1 XCM OHal'!$F$2:$F$90,0)),"")</f>
        <v/>
      </c>
      <c r="C107" s="30"/>
      <c r="D107" s="25"/>
      <c r="E107" s="25"/>
      <c r="F107" s="30"/>
      <c r="G107" s="31"/>
      <c r="H107" s="31"/>
      <c r="I107" s="31"/>
      <c r="J107" s="26">
        <f>8-COUNTBLANK(Men[[#This Row],[R1 XCM O''Hal]:[R8 XCO Melrose]])</f>
        <v>0</v>
      </c>
      <c r="K107" s="26" cm="1">
        <f t="array" ref="K107">IF(Men[[#This Row],[Number of Rounds]]&lt;=6,SUM(IF(ISNA(B107:I107),0,B107:I107)),SUM(LARGE(B107:I107,{1,2,3,4,5,6})))</f>
        <v>0</v>
      </c>
      <c r="L107" s="34"/>
      <c r="M107" s="20"/>
      <c r="N107" s="39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</row>
    <row r="108" spans="1:41" ht="16" x14ac:dyDescent="0.2">
      <c r="A108" s="48"/>
      <c r="B108" s="30" t="str">
        <f>_xlfn.IFNA(INDEX('R1 XCM OHal'!$V$2:$V$90,MATCH(Men[[#This Row],[Rider]],'R1 XCM OHal'!$F$2:$F$90,0)),"")</f>
        <v/>
      </c>
      <c r="C108" s="30"/>
      <c r="D108" s="25"/>
      <c r="E108" s="25"/>
      <c r="F108" s="30"/>
      <c r="G108" s="31"/>
      <c r="H108" s="31"/>
      <c r="I108" s="31"/>
      <c r="J108" s="26">
        <f>8-COUNTBLANK(Men[[#This Row],[R1 XCM O''Hal]:[R8 XCO Melrose]])</f>
        <v>0</v>
      </c>
      <c r="K108" s="26" cm="1">
        <f t="array" ref="K108">IF(Men[[#This Row],[Number of Rounds]]&lt;=6,SUM(IF(ISNA(B108:I108),0,B108:I108)),SUM(LARGE(B108:I108,{1,2,3,4,5,6})))</f>
        <v>0</v>
      </c>
      <c r="L108" s="34"/>
      <c r="M108" s="20"/>
      <c r="N108" s="39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</row>
    <row r="109" spans="1:41" ht="16" x14ac:dyDescent="0.2">
      <c r="A109" s="48"/>
      <c r="B109" s="30" t="str">
        <f>_xlfn.IFNA(INDEX('R1 XCM OHal'!$V$2:$V$90,MATCH(Men[[#This Row],[Rider]],'R1 XCM OHal'!$F$2:$F$90,0)),"")</f>
        <v/>
      </c>
      <c r="C109" s="30"/>
      <c r="D109" s="25"/>
      <c r="E109" s="25"/>
      <c r="F109" s="30"/>
      <c r="G109" s="31"/>
      <c r="H109" s="31"/>
      <c r="I109" s="31"/>
      <c r="J109" s="26">
        <f>8-COUNTBLANK(Men[[#This Row],[R1 XCM O''Hal]:[R8 XCO Melrose]])</f>
        <v>0</v>
      </c>
      <c r="K109" s="26" cm="1">
        <f t="array" ref="K109">IF(Men[[#This Row],[Number of Rounds]]&lt;=6,SUM(IF(ISNA(B109:I109),0,B109:I109)),SUM(LARGE(B109:I109,{1,2,3,4,5,6})))</f>
        <v>0</v>
      </c>
      <c r="L109" s="34"/>
      <c r="M109" s="20"/>
      <c r="N109" s="39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</row>
    <row r="110" spans="1:41" ht="16" x14ac:dyDescent="0.2">
      <c r="A110" s="48"/>
      <c r="B110" s="30" t="str">
        <f>_xlfn.IFNA(INDEX('R1 XCM OHal'!$V$2:$V$90,MATCH(Men[[#This Row],[Rider]],'R1 XCM OHal'!$F$2:$F$90,0)),"")</f>
        <v/>
      </c>
      <c r="C110" s="30"/>
      <c r="D110" s="25"/>
      <c r="E110" s="25"/>
      <c r="F110" s="30"/>
      <c r="G110" s="31"/>
      <c r="H110" s="31"/>
      <c r="I110" s="31"/>
      <c r="J110" s="26">
        <f>8-COUNTBLANK(Men[[#This Row],[R1 XCM O''Hal]:[R8 XCO Melrose]])</f>
        <v>0</v>
      </c>
      <c r="K110" s="26" cm="1">
        <f t="array" ref="K110">IF(Men[[#This Row],[Number of Rounds]]&lt;=6,SUM(IF(ISNA(B110:I110),0,B110:I110)),SUM(LARGE(B110:I110,{1,2,3,4,5,6})))</f>
        <v>0</v>
      </c>
      <c r="L110" s="34"/>
      <c r="M110" s="20"/>
      <c r="N110" s="2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</row>
    <row r="111" spans="1:41" ht="16" x14ac:dyDescent="0.2">
      <c r="A111" s="48"/>
      <c r="B111" s="30" t="str">
        <f>_xlfn.IFNA(INDEX('R1 XCM OHal'!$V$2:$V$90,MATCH(Men[[#This Row],[Rider]],'R1 XCM OHal'!$F$2:$F$90,0)),"")</f>
        <v/>
      </c>
      <c r="C111" s="30"/>
      <c r="D111" s="25"/>
      <c r="E111" s="25"/>
      <c r="F111" s="30"/>
      <c r="G111" s="31"/>
      <c r="H111" s="31"/>
      <c r="I111" s="31"/>
      <c r="J111" s="26">
        <f>8-COUNTBLANK(Men[[#This Row],[R1 XCM O''Hal]:[R8 XCO Melrose]])</f>
        <v>0</v>
      </c>
      <c r="K111" s="26" cm="1">
        <f t="array" ref="K111">IF(Men[[#This Row],[Number of Rounds]]&lt;=6,SUM(IF(ISNA(B111:I111),0,B111:I111)),SUM(LARGE(B111:I111,{1,2,3,4,5,6})))</f>
        <v>0</v>
      </c>
      <c r="L111" s="34"/>
      <c r="M111" s="20"/>
      <c r="N111" s="2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</row>
    <row r="112" spans="1:41" ht="16" x14ac:dyDescent="0.2">
      <c r="A112" s="48"/>
      <c r="B112" s="30" t="str">
        <f>_xlfn.IFNA(INDEX('R1 XCM OHal'!$V$2:$V$90,MATCH(Men[[#This Row],[Rider]],'R1 XCM OHal'!$F$2:$F$90,0)),"")</f>
        <v/>
      </c>
      <c r="C112" s="30"/>
      <c r="D112" s="25"/>
      <c r="E112" s="25"/>
      <c r="F112" s="30"/>
      <c r="G112" s="31"/>
      <c r="H112" s="31"/>
      <c r="I112" s="31"/>
      <c r="J112" s="26">
        <f>8-COUNTBLANK(Men[[#This Row],[R1 XCM O''Hal]:[R8 XCO Melrose]])</f>
        <v>0</v>
      </c>
      <c r="K112" s="26" cm="1">
        <f t="array" ref="K112">IF(Men[[#This Row],[Number of Rounds]]&lt;=6,SUM(IF(ISNA(B112:I112),0,B112:I112)),SUM(LARGE(B112:I112,{1,2,3,4,5,6})))</f>
        <v>0</v>
      </c>
      <c r="L112" s="34"/>
      <c r="M112" s="20"/>
      <c r="N112" s="2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</row>
    <row r="113" spans="1:41" ht="16" x14ac:dyDescent="0.2">
      <c r="A113" s="48"/>
      <c r="B113" s="30" t="str">
        <f>_xlfn.IFNA(INDEX('R1 XCM OHal'!$V$2:$V$90,MATCH(Men[[#This Row],[Rider]],'R1 XCM OHal'!$F$2:$F$90,0)),"")</f>
        <v/>
      </c>
      <c r="C113" s="30"/>
      <c r="D113" s="25"/>
      <c r="E113" s="25"/>
      <c r="F113" s="30"/>
      <c r="G113" s="31"/>
      <c r="H113" s="31"/>
      <c r="I113" s="31"/>
      <c r="J113" s="26">
        <f>8-COUNTBLANK(Men[[#This Row],[R1 XCM O''Hal]:[R8 XCO Melrose]])</f>
        <v>0</v>
      </c>
      <c r="K113" s="26" cm="1">
        <f t="array" ref="K113">IF(Men[[#This Row],[Number of Rounds]]&lt;=6,SUM(IF(ISNA(B113:I113),0,B113:I113)),SUM(LARGE(B113:I113,{1,2,3,4,5,6})))</f>
        <v>0</v>
      </c>
      <c r="L113" s="34"/>
      <c r="M113" s="20"/>
      <c r="N113" s="2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</row>
    <row r="114" spans="1:41" ht="16" x14ac:dyDescent="0.2">
      <c r="A114" s="48"/>
      <c r="B114" s="30" t="str">
        <f>_xlfn.IFNA(INDEX('R1 XCM OHal'!$V$2:$V$90,MATCH(Men[[#This Row],[Rider]],'R1 XCM OHal'!$F$2:$F$90,0)),"")</f>
        <v/>
      </c>
      <c r="C114" s="30"/>
      <c r="D114" s="25"/>
      <c r="E114" s="25"/>
      <c r="F114" s="30"/>
      <c r="G114" s="31"/>
      <c r="H114" s="31"/>
      <c r="I114" s="31"/>
      <c r="J114" s="26">
        <f>8-COUNTBLANK(Men[[#This Row],[R1 XCM O''Hal]:[R8 XCO Melrose]])</f>
        <v>0</v>
      </c>
      <c r="K114" s="26" cm="1">
        <f t="array" ref="K114">IF(Men[[#This Row],[Number of Rounds]]&lt;=6,SUM(IF(ISNA(B114:I114),0,B114:I114)),SUM(LARGE(B114:I114,{1,2,3,4,5,6})))</f>
        <v>0</v>
      </c>
      <c r="L114" s="34"/>
      <c r="M114" s="20"/>
      <c r="N114" s="2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</row>
    <row r="115" spans="1:41" ht="16" x14ac:dyDescent="0.2">
      <c r="A115" s="48"/>
      <c r="B115" s="30" t="str">
        <f>_xlfn.IFNA(INDEX('R1 XCM OHal'!$V$2:$V$90,MATCH(Men[[#This Row],[Rider]],'R1 XCM OHal'!$F$2:$F$90,0)),"")</f>
        <v/>
      </c>
      <c r="C115" s="30"/>
      <c r="D115" s="25"/>
      <c r="E115" s="25"/>
      <c r="F115" s="30"/>
      <c r="G115" s="31"/>
      <c r="H115" s="31"/>
      <c r="I115" s="31"/>
      <c r="J115" s="26">
        <f>8-COUNTBLANK(Men[[#This Row],[R1 XCM O''Hal]:[R8 XCO Melrose]])</f>
        <v>0</v>
      </c>
      <c r="K115" s="26" cm="1">
        <f t="array" ref="K115">IF(Men[[#This Row],[Number of Rounds]]&lt;=6,SUM(IF(ISNA(B115:I115),0,B115:I115)),SUM(LARGE(B115:I115,{1,2,3,4,5,6})))</f>
        <v>0</v>
      </c>
      <c r="L115" s="34"/>
      <c r="M115" s="20"/>
      <c r="N115" s="2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</row>
    <row r="116" spans="1:41" ht="16" x14ac:dyDescent="0.2">
      <c r="A116" s="48"/>
      <c r="B116" s="30" t="str">
        <f>_xlfn.IFNA(INDEX('R1 XCM OHal'!$V$2:$V$90,MATCH(Men[[#This Row],[Rider]],'R1 XCM OHal'!$F$2:$F$90,0)),"")</f>
        <v/>
      </c>
      <c r="C116" s="30"/>
      <c r="D116" s="25"/>
      <c r="E116" s="25"/>
      <c r="F116" s="30"/>
      <c r="G116" s="31"/>
      <c r="H116" s="31"/>
      <c r="I116" s="31"/>
      <c r="J116" s="26">
        <f>8-COUNTBLANK(Men[[#This Row],[R1 XCM O''Hal]:[R8 XCO Melrose]])</f>
        <v>0</v>
      </c>
      <c r="K116" s="26" cm="1">
        <f t="array" ref="K116">IF(Men[[#This Row],[Number of Rounds]]&lt;=6,SUM(IF(ISNA(B116:I116),0,B116:I116)),SUM(LARGE(B116:I116,{1,2,3,4,5,6})))</f>
        <v>0</v>
      </c>
      <c r="L116" s="34"/>
      <c r="M116" s="20"/>
      <c r="N116" s="2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</row>
    <row r="117" spans="1:41" ht="16" x14ac:dyDescent="0.2">
      <c r="A117" s="48"/>
      <c r="B117" s="30" t="str">
        <f>_xlfn.IFNA(INDEX('R1 XCM OHal'!$V$2:$V$90,MATCH(Men[[#This Row],[Rider]],'R1 XCM OHal'!$F$2:$F$90,0)),"")</f>
        <v/>
      </c>
      <c r="C117" s="30"/>
      <c r="D117" s="25"/>
      <c r="E117" s="25"/>
      <c r="F117" s="30"/>
      <c r="G117" s="31"/>
      <c r="H117" s="31"/>
      <c r="I117" s="31"/>
      <c r="J117" s="26">
        <f>8-COUNTBLANK(Men[[#This Row],[R1 XCM O''Hal]:[R8 XCO Melrose]])</f>
        <v>0</v>
      </c>
      <c r="K117" s="26" cm="1">
        <f t="array" ref="K117">IF(Men[[#This Row],[Number of Rounds]]&lt;=6,SUM(IF(ISNA(B117:I117),0,B117:I117)),SUM(LARGE(B117:I117,{1,2,3,4,5,6})))</f>
        <v>0</v>
      </c>
      <c r="L117" s="34"/>
      <c r="M117" s="20"/>
      <c r="N117" s="2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</row>
    <row r="118" spans="1:41" ht="16" x14ac:dyDescent="0.2">
      <c r="A118" s="48"/>
      <c r="B118" s="30" t="str">
        <f>_xlfn.IFNA(INDEX('R1 XCM OHal'!$V$2:$V$90,MATCH(Men[[#This Row],[Rider]],'R1 XCM OHal'!$F$2:$F$90,0)),"")</f>
        <v/>
      </c>
      <c r="C118" s="30"/>
      <c r="D118" s="25"/>
      <c r="E118" s="25"/>
      <c r="F118" s="30"/>
      <c r="G118" s="31"/>
      <c r="H118" s="31"/>
      <c r="I118" s="31"/>
      <c r="J118" s="26">
        <f>8-COUNTBLANK(Men[[#This Row],[R1 XCM O''Hal]:[R8 XCO Melrose]])</f>
        <v>0</v>
      </c>
      <c r="K118" s="26" cm="1">
        <f t="array" ref="K118">IF(Men[[#This Row],[Number of Rounds]]&lt;=6,SUM(IF(ISNA(B118:I118),0,B118:I118)),SUM(LARGE(B118:I118,{1,2,3,4,5,6})))</f>
        <v>0</v>
      </c>
      <c r="L118" s="34"/>
      <c r="M118" s="20"/>
      <c r="N118" s="2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</row>
    <row r="119" spans="1:41" ht="16" x14ac:dyDescent="0.2">
      <c r="A119" s="48"/>
      <c r="B119" s="30" t="str">
        <f>_xlfn.IFNA(INDEX('R1 XCM OHal'!$V$2:$V$90,MATCH(Men[[#This Row],[Rider]],'R1 XCM OHal'!$F$2:$F$90,0)),"")</f>
        <v/>
      </c>
      <c r="C119" s="30"/>
      <c r="D119" s="25"/>
      <c r="E119" s="25"/>
      <c r="F119" s="30"/>
      <c r="G119" s="31"/>
      <c r="H119" s="31"/>
      <c r="I119" s="31"/>
      <c r="J119" s="26">
        <f>8-COUNTBLANK(Men[[#This Row],[R1 XCM O''Hal]:[R8 XCO Melrose]])</f>
        <v>0</v>
      </c>
      <c r="K119" s="26" cm="1">
        <f t="array" ref="K119">IF(Men[[#This Row],[Number of Rounds]]&lt;=6,SUM(IF(ISNA(B119:I119),0,B119:I119)),SUM(LARGE(B119:I119,{1,2,3,4,5,6})))</f>
        <v>0</v>
      </c>
      <c r="L119" s="34"/>
      <c r="M119" s="20"/>
      <c r="N119" s="2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</row>
    <row r="120" spans="1:41" ht="16" x14ac:dyDescent="0.2">
      <c r="A120" s="48"/>
      <c r="B120" s="30" t="str">
        <f>_xlfn.IFNA(INDEX('R1 XCM OHal'!$V$2:$V$90,MATCH(Men[[#This Row],[Rider]],'R1 XCM OHal'!$F$2:$F$90,0)),"")</f>
        <v/>
      </c>
      <c r="C120" s="30"/>
      <c r="D120" s="25"/>
      <c r="E120" s="25"/>
      <c r="F120" s="30"/>
      <c r="G120" s="31"/>
      <c r="H120" s="31"/>
      <c r="I120" s="31"/>
      <c r="J120" s="26">
        <f>8-COUNTBLANK(Men[[#This Row],[R1 XCM O''Hal]:[R8 XCO Melrose]])</f>
        <v>0</v>
      </c>
      <c r="K120" s="26" cm="1">
        <f t="array" ref="K120">IF(Men[[#This Row],[Number of Rounds]]&lt;=6,SUM(IF(ISNA(B120:I120),0,B120:I120)),SUM(LARGE(B120:I120,{1,2,3,4,5,6})))</f>
        <v>0</v>
      </c>
      <c r="L120" s="34"/>
      <c r="M120" s="20"/>
      <c r="N120" s="2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</row>
    <row r="121" spans="1:41" ht="16" x14ac:dyDescent="0.2">
      <c r="A121" s="48"/>
      <c r="B121" s="30" t="str">
        <f>_xlfn.IFNA(INDEX('R1 XCM OHal'!$V$2:$V$90,MATCH(Men[[#This Row],[Rider]],'R1 XCM OHal'!$F$2:$F$90,0)),"")</f>
        <v/>
      </c>
      <c r="C121" s="30"/>
      <c r="D121" s="25"/>
      <c r="E121" s="25"/>
      <c r="F121" s="30"/>
      <c r="G121" s="31"/>
      <c r="H121" s="31"/>
      <c r="I121" s="31"/>
      <c r="J121" s="26">
        <f>8-COUNTBLANK(Men[[#This Row],[R1 XCM O''Hal]:[R8 XCO Melrose]])</f>
        <v>0</v>
      </c>
      <c r="K121" s="26" cm="1">
        <f t="array" ref="K121">IF(Men[[#This Row],[Number of Rounds]]&lt;=6,SUM(IF(ISNA(B121:I121),0,B121:I121)),SUM(LARGE(B121:I121,{1,2,3,4,5,6})))</f>
        <v>0</v>
      </c>
      <c r="L121" s="34"/>
      <c r="M121" s="20"/>
      <c r="N121" s="2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</row>
    <row r="122" spans="1:41" ht="16" x14ac:dyDescent="0.2">
      <c r="A122" s="48"/>
      <c r="B122" s="30" t="str">
        <f>_xlfn.IFNA(INDEX('R1 XCM OHal'!$V$2:$V$90,MATCH(Men[[#This Row],[Rider]],'R1 XCM OHal'!$F$2:$F$90,0)),"")</f>
        <v/>
      </c>
      <c r="C122" s="30"/>
      <c r="D122" s="25"/>
      <c r="E122" s="25"/>
      <c r="F122" s="30"/>
      <c r="G122" s="31"/>
      <c r="H122" s="31"/>
      <c r="I122" s="31"/>
      <c r="J122" s="26">
        <f>8-COUNTBLANK(Men[[#This Row],[R1 XCM O''Hal]:[R8 XCO Melrose]])</f>
        <v>0</v>
      </c>
      <c r="K122" s="26" cm="1">
        <f t="array" ref="K122">IF(Men[[#This Row],[Number of Rounds]]&lt;=6,SUM(IF(ISNA(B122:I122),0,B122:I122)),SUM(LARGE(B122:I122,{1,2,3,4,5,6})))</f>
        <v>0</v>
      </c>
      <c r="L122" s="34"/>
      <c r="M122" s="20"/>
      <c r="N122" s="2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</row>
    <row r="123" spans="1:41" ht="16" x14ac:dyDescent="0.2">
      <c r="A123" s="48"/>
      <c r="B123" s="30" t="str">
        <f>_xlfn.IFNA(INDEX('R1 XCM OHal'!$V$2:$V$90,MATCH(Men[[#This Row],[Rider]],'R1 XCM OHal'!$F$2:$F$90,0)),"")</f>
        <v/>
      </c>
      <c r="C123" s="30"/>
      <c r="D123" s="25"/>
      <c r="E123" s="25"/>
      <c r="F123" s="30"/>
      <c r="G123" s="31"/>
      <c r="H123" s="31"/>
      <c r="I123" s="31"/>
      <c r="J123" s="26">
        <f>8-COUNTBLANK(Men[[#This Row],[R1 XCM O''Hal]:[R8 XCO Melrose]])</f>
        <v>0</v>
      </c>
      <c r="K123" s="26" cm="1">
        <f t="array" ref="K123">IF(Men[[#This Row],[Number of Rounds]]&lt;=6,SUM(IF(ISNA(B123:I123),0,B123:I123)),SUM(LARGE(B123:I123,{1,2,3,4,5,6})))</f>
        <v>0</v>
      </c>
      <c r="L123" s="34"/>
      <c r="M123" s="20"/>
      <c r="N123" s="2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</row>
    <row r="124" spans="1:41" ht="16" x14ac:dyDescent="0.2">
      <c r="A124" s="48"/>
      <c r="B124" s="30" t="str">
        <f>_xlfn.IFNA(INDEX('R1 XCM OHal'!$V$2:$V$90,MATCH(Men[[#This Row],[Rider]],'R1 XCM OHal'!$F$2:$F$90,0)),"")</f>
        <v/>
      </c>
      <c r="C124" s="30"/>
      <c r="D124" s="25"/>
      <c r="E124" s="25"/>
      <c r="F124" s="30"/>
      <c r="G124" s="31"/>
      <c r="H124" s="31"/>
      <c r="I124" s="31"/>
      <c r="J124" s="26">
        <f>8-COUNTBLANK(Men[[#This Row],[R1 XCM O''Hal]:[R8 XCO Melrose]])</f>
        <v>0</v>
      </c>
      <c r="K124" s="26" cm="1">
        <f t="array" ref="K124">IF(Men[[#This Row],[Number of Rounds]]&lt;=6,SUM(IF(ISNA(B124:I124),0,B124:I124)),SUM(LARGE(B124:I124,{1,2,3,4,5,6})))</f>
        <v>0</v>
      </c>
      <c r="L124" s="34"/>
      <c r="M124" s="20"/>
      <c r="N124" s="2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</row>
    <row r="125" spans="1:41" ht="16" x14ac:dyDescent="0.2">
      <c r="A125" s="48"/>
      <c r="B125" s="30" t="str">
        <f>_xlfn.IFNA(INDEX('R1 XCM OHal'!$V$2:$V$90,MATCH(Men[[#This Row],[Rider]],'R1 XCM OHal'!$F$2:$F$90,0)),"")</f>
        <v/>
      </c>
      <c r="C125" s="30"/>
      <c r="D125" s="25"/>
      <c r="E125" s="25"/>
      <c r="F125" s="30"/>
      <c r="G125" s="31"/>
      <c r="H125" s="31"/>
      <c r="I125" s="31"/>
      <c r="J125" s="26">
        <f>8-COUNTBLANK(Men[[#This Row],[R1 XCM O''Hal]:[R8 XCO Melrose]])</f>
        <v>0</v>
      </c>
      <c r="K125" s="26" cm="1">
        <f t="array" ref="K125">IF(Men[[#This Row],[Number of Rounds]]&lt;=6,SUM(IF(ISNA(B125:I125),0,B125:I125)),SUM(LARGE(B125:I125,{1,2,3,4,5,6})))</f>
        <v>0</v>
      </c>
      <c r="L125" s="34"/>
      <c r="M125" s="20"/>
      <c r="N125" s="2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</row>
    <row r="126" spans="1:41" ht="16" x14ac:dyDescent="0.2">
      <c r="A126" s="48"/>
      <c r="B126" s="30" t="str">
        <f>_xlfn.IFNA(INDEX('R1 XCM OHal'!$V$2:$V$90,MATCH(Men[[#This Row],[Rider]],'R1 XCM OHal'!$F$2:$F$90,0)),"")</f>
        <v/>
      </c>
      <c r="C126" s="30"/>
      <c r="D126" s="25"/>
      <c r="E126" s="25"/>
      <c r="F126" s="30"/>
      <c r="G126" s="31"/>
      <c r="H126" s="31"/>
      <c r="I126" s="31"/>
      <c r="J126" s="26">
        <f>8-COUNTBLANK(Men[[#This Row],[R1 XCM O''Hal]:[R8 XCO Melrose]])</f>
        <v>0</v>
      </c>
      <c r="K126" s="26" cm="1">
        <f t="array" ref="K126">IF(Men[[#This Row],[Number of Rounds]]&lt;=6,SUM(IF(ISNA(B126:I126),0,B126:I126)),SUM(LARGE(B126:I126,{1,2,3,4,5,6})))</f>
        <v>0</v>
      </c>
      <c r="L126" s="34"/>
      <c r="M126" s="20"/>
      <c r="N126" s="2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</row>
    <row r="127" spans="1:41" ht="16" x14ac:dyDescent="0.2">
      <c r="A127" s="48"/>
      <c r="B127" s="30" t="str">
        <f>_xlfn.IFNA(INDEX('R1 XCM OHal'!$V$2:$V$90,MATCH(Men[[#This Row],[Rider]],'R1 XCM OHal'!$F$2:$F$90,0)),"")</f>
        <v/>
      </c>
      <c r="C127" s="30"/>
      <c r="D127" s="25"/>
      <c r="E127" s="25"/>
      <c r="F127" s="30"/>
      <c r="G127" s="31"/>
      <c r="H127" s="31"/>
      <c r="I127" s="31"/>
      <c r="J127" s="26">
        <f>8-COUNTBLANK(Men[[#This Row],[R1 XCM O''Hal]:[R8 XCO Melrose]])</f>
        <v>0</v>
      </c>
      <c r="K127" s="26" cm="1">
        <f t="array" ref="K127">IF(Men[[#This Row],[Number of Rounds]]&lt;=6,SUM(IF(ISNA(B127:I127),0,B127:I127)),SUM(LARGE(B127:I127,{1,2,3,4,5,6})))</f>
        <v>0</v>
      </c>
      <c r="L127" s="34"/>
      <c r="M127" s="20"/>
      <c r="N127" s="2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</row>
    <row r="128" spans="1:41" ht="16" x14ac:dyDescent="0.2">
      <c r="A128" s="48"/>
      <c r="B128" s="30" t="str">
        <f>_xlfn.IFNA(INDEX('R1 XCM OHal'!$V$2:$V$90,MATCH(Men[[#This Row],[Rider]],'R1 XCM OHal'!$F$2:$F$90,0)),"")</f>
        <v/>
      </c>
      <c r="C128" s="30"/>
      <c r="D128" s="25"/>
      <c r="E128" s="25"/>
      <c r="F128" s="30"/>
      <c r="G128" s="31"/>
      <c r="H128" s="31"/>
      <c r="I128" s="31"/>
      <c r="J128" s="26">
        <f>8-COUNTBLANK(Men[[#This Row],[R1 XCM O''Hal]:[R8 XCO Melrose]])</f>
        <v>0</v>
      </c>
      <c r="K128" s="26" cm="1">
        <f t="array" ref="K128">IF(Men[[#This Row],[Number of Rounds]]&lt;=6,SUM(IF(ISNA(B128:I128),0,B128:I128)),SUM(LARGE(B128:I128,{1,2,3,4,5,6})))</f>
        <v>0</v>
      </c>
      <c r="L128" s="34"/>
      <c r="M128" s="20"/>
      <c r="N128" s="2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</row>
    <row r="129" spans="1:41" ht="16" x14ac:dyDescent="0.2">
      <c r="A129" s="48"/>
      <c r="B129" s="30" t="str">
        <f>_xlfn.IFNA(INDEX('R1 XCM OHal'!$V$2:$V$90,MATCH(Men[[#This Row],[Rider]],'R1 XCM OHal'!$F$2:$F$90,0)),"")</f>
        <v/>
      </c>
      <c r="C129" s="30"/>
      <c r="D129" s="25"/>
      <c r="E129" s="25"/>
      <c r="F129" s="30"/>
      <c r="G129" s="31"/>
      <c r="H129" s="31"/>
      <c r="I129" s="31"/>
      <c r="J129" s="26">
        <f>8-COUNTBLANK(Men[[#This Row],[R1 XCM O''Hal]:[R8 XCO Melrose]])</f>
        <v>0</v>
      </c>
      <c r="K129" s="26" cm="1">
        <f t="array" ref="K129">IF(Men[[#This Row],[Number of Rounds]]&lt;=6,SUM(IF(ISNA(B129:I129),0,B129:I129)),SUM(LARGE(B129:I129,{1,2,3,4,5,6})))</f>
        <v>0</v>
      </c>
      <c r="L129" s="34"/>
      <c r="M129" s="20"/>
      <c r="N129" s="2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</row>
    <row r="130" spans="1:41" ht="16" x14ac:dyDescent="0.2">
      <c r="A130" s="48"/>
      <c r="B130" s="30" t="str">
        <f>_xlfn.IFNA(INDEX('R1 XCM OHal'!$V$2:$V$90,MATCH(Men[[#This Row],[Rider]],'R1 XCM OHal'!$F$2:$F$90,0)),"")</f>
        <v/>
      </c>
      <c r="C130" s="30"/>
      <c r="D130" s="25"/>
      <c r="E130" s="25"/>
      <c r="F130" s="30"/>
      <c r="G130" s="31"/>
      <c r="H130" s="31"/>
      <c r="I130" s="31"/>
      <c r="J130" s="26">
        <f>8-COUNTBLANK(Men[[#This Row],[R1 XCM O''Hal]:[R8 XCO Melrose]])</f>
        <v>0</v>
      </c>
      <c r="K130" s="26" cm="1">
        <f t="array" ref="K130">IF(Men[[#This Row],[Number of Rounds]]&lt;=6,SUM(IF(ISNA(B130:I130),0,B130:I130)),SUM(LARGE(B130:I130,{1,2,3,4,5,6})))</f>
        <v>0</v>
      </c>
      <c r="L130" s="34"/>
      <c r="M130" s="20"/>
      <c r="N130" s="2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</row>
    <row r="131" spans="1:41" ht="16" x14ac:dyDescent="0.2">
      <c r="A131" s="48"/>
      <c r="B131" s="30" t="str">
        <f>_xlfn.IFNA(INDEX('R1 XCM OHal'!$V$2:$V$90,MATCH(Men[[#This Row],[Rider]],'R1 XCM OHal'!$F$2:$F$90,0)),"")</f>
        <v/>
      </c>
      <c r="C131" s="30"/>
      <c r="D131" s="25"/>
      <c r="E131" s="25"/>
      <c r="F131" s="30"/>
      <c r="G131" s="31"/>
      <c r="H131" s="31"/>
      <c r="I131" s="31"/>
      <c r="J131" s="26">
        <f>8-COUNTBLANK(Men[[#This Row],[R1 XCM O''Hal]:[R8 XCO Melrose]])</f>
        <v>0</v>
      </c>
      <c r="K131" s="26" cm="1">
        <f t="array" ref="K131">IF(Men[[#This Row],[Number of Rounds]]&lt;=6,SUM(IF(ISNA(B131:I131),0,B131:I131)),SUM(LARGE(B131:I131,{1,2,3,4,5,6})))</f>
        <v>0</v>
      </c>
      <c r="L131" s="34"/>
      <c r="M131" s="20"/>
      <c r="N131" s="2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</row>
    <row r="132" spans="1:41" ht="16" x14ac:dyDescent="0.2">
      <c r="A132" s="48"/>
      <c r="B132" s="30" t="str">
        <f>_xlfn.IFNA(INDEX('R1 XCM OHal'!$V$2:$V$90,MATCH(Men[[#This Row],[Rider]],'R1 XCM OHal'!$F$2:$F$90,0)),"")</f>
        <v/>
      </c>
      <c r="C132" s="30"/>
      <c r="D132" s="25"/>
      <c r="E132" s="25"/>
      <c r="F132" s="30"/>
      <c r="G132" s="31"/>
      <c r="H132" s="31"/>
      <c r="I132" s="31"/>
      <c r="J132" s="26">
        <f>8-COUNTBLANK(Men[[#This Row],[R1 XCM O''Hal]:[R8 XCO Melrose]])</f>
        <v>0</v>
      </c>
      <c r="K132" s="26" cm="1">
        <f t="array" ref="K132">IF(Men[[#This Row],[Number of Rounds]]&lt;=6,SUM(IF(ISNA(B132:I132),0,B132:I132)),SUM(LARGE(B132:I132,{1,2,3,4,5,6})))</f>
        <v>0</v>
      </c>
      <c r="L132" s="34"/>
      <c r="M132" s="20"/>
      <c r="N132" s="2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</row>
    <row r="133" spans="1:41" ht="16" x14ac:dyDescent="0.2">
      <c r="A133" s="48"/>
      <c r="B133" s="30" t="str">
        <f>_xlfn.IFNA(INDEX('R1 XCM OHal'!$V$2:$V$90,MATCH(Men[[#This Row],[Rider]],'R1 XCM OHal'!$F$2:$F$90,0)),"")</f>
        <v/>
      </c>
      <c r="C133" s="30"/>
      <c r="D133" s="25"/>
      <c r="E133" s="25"/>
      <c r="F133" s="30"/>
      <c r="G133" s="31"/>
      <c r="H133" s="31"/>
      <c r="I133" s="31"/>
      <c r="J133" s="26">
        <f>8-COUNTBLANK(Men[[#This Row],[R1 XCM O''Hal]:[R8 XCO Melrose]])</f>
        <v>0</v>
      </c>
      <c r="K133" s="26" cm="1">
        <f t="array" ref="K133">IF(Men[[#This Row],[Number of Rounds]]&lt;=6,SUM(IF(ISNA(B133:I133),0,B133:I133)),SUM(LARGE(B133:I133,{1,2,3,4,5,6})))</f>
        <v>0</v>
      </c>
      <c r="L133" s="34"/>
      <c r="M133" s="20"/>
      <c r="N133" s="2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</row>
    <row r="134" spans="1:41" ht="16" x14ac:dyDescent="0.2">
      <c r="A134" s="48"/>
      <c r="B134" s="30" t="str">
        <f>_xlfn.IFNA(INDEX('R1 XCM OHal'!$V$2:$V$90,MATCH(Men[[#This Row],[Rider]],'R1 XCM OHal'!$F$2:$F$90,0)),"")</f>
        <v/>
      </c>
      <c r="C134" s="30"/>
      <c r="D134" s="25"/>
      <c r="E134" s="25"/>
      <c r="F134" s="30"/>
      <c r="G134" s="31"/>
      <c r="H134" s="31"/>
      <c r="I134" s="31"/>
      <c r="J134" s="26">
        <f>8-COUNTBLANK(Men[[#This Row],[R1 XCM O''Hal]:[R8 XCO Melrose]])</f>
        <v>0</v>
      </c>
      <c r="K134" s="26" cm="1">
        <f t="array" ref="K134">IF(Men[[#This Row],[Number of Rounds]]&lt;=6,SUM(IF(ISNA(B134:I134),0,B134:I134)),SUM(LARGE(B134:I134,{1,2,3,4,5,6})))</f>
        <v>0</v>
      </c>
      <c r="L134" s="34"/>
      <c r="M134" s="20"/>
      <c r="N134" s="2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</row>
    <row r="135" spans="1:41" ht="16" x14ac:dyDescent="0.2">
      <c r="A135" s="48"/>
      <c r="B135" s="30" t="str">
        <f>_xlfn.IFNA(INDEX('R1 XCM OHal'!$V$2:$V$90,MATCH(Men[[#This Row],[Rider]],'R1 XCM OHal'!$F$2:$F$90,0)),"")</f>
        <v/>
      </c>
      <c r="C135" s="30"/>
      <c r="D135" s="25"/>
      <c r="E135" s="25"/>
      <c r="F135" s="30"/>
      <c r="G135" s="31"/>
      <c r="H135" s="31"/>
      <c r="I135" s="31"/>
      <c r="J135" s="26">
        <f>8-COUNTBLANK(Men[[#This Row],[R1 XCM O''Hal]:[R8 XCO Melrose]])</f>
        <v>0</v>
      </c>
      <c r="K135" s="26" cm="1">
        <f t="array" ref="K135">IF(Men[[#This Row],[Number of Rounds]]&lt;=6,SUM(IF(ISNA(B135:I135),0,B135:I135)),SUM(LARGE(B135:I135,{1,2,3,4,5,6})))</f>
        <v>0</v>
      </c>
      <c r="L135" s="34"/>
      <c r="M135" s="20"/>
      <c r="N135" s="2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</row>
    <row r="136" spans="1:41" ht="16" x14ac:dyDescent="0.2">
      <c r="A136" s="48"/>
      <c r="B136" s="30" t="str">
        <f>_xlfn.IFNA(INDEX('R1 XCM OHal'!$V$2:$V$90,MATCH(Men[[#This Row],[Rider]],'R1 XCM OHal'!$F$2:$F$90,0)),"")</f>
        <v/>
      </c>
      <c r="C136" s="30"/>
      <c r="D136" s="25"/>
      <c r="E136" s="25"/>
      <c r="F136" s="30"/>
      <c r="G136" s="31"/>
      <c r="H136" s="31"/>
      <c r="I136" s="31"/>
      <c r="J136" s="26">
        <f>8-COUNTBLANK(Men[[#This Row],[R1 XCM O''Hal]:[R8 XCO Melrose]])</f>
        <v>0</v>
      </c>
      <c r="K136" s="26" cm="1">
        <f t="array" ref="K136">IF(Men[[#This Row],[Number of Rounds]]&lt;=6,SUM(IF(ISNA(B136:I136),0,B136:I136)),SUM(LARGE(B136:I136,{1,2,3,4,5,6})))</f>
        <v>0</v>
      </c>
      <c r="L136" s="34"/>
      <c r="M136" s="2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</row>
    <row r="137" spans="1:41" ht="16" x14ac:dyDescent="0.2">
      <c r="A137" s="48"/>
      <c r="B137" s="30" t="str">
        <f>_xlfn.IFNA(INDEX('R1 XCM OHal'!$V$2:$V$90,MATCH(Men[[#This Row],[Rider]],'R1 XCM OHal'!$F$2:$F$90,0)),"")</f>
        <v/>
      </c>
      <c r="C137" s="30"/>
      <c r="D137" s="25"/>
      <c r="E137" s="25"/>
      <c r="F137" s="30"/>
      <c r="G137" s="31"/>
      <c r="H137" s="31"/>
      <c r="I137" s="31"/>
      <c r="J137" s="26">
        <f>8-COUNTBLANK(Men[[#This Row],[R1 XCM O''Hal]:[R8 XCO Melrose]])</f>
        <v>0</v>
      </c>
      <c r="K137" s="26" cm="1">
        <f t="array" ref="K137">IF(Men[[#This Row],[Number of Rounds]]&lt;=6,SUM(IF(ISNA(B137:I137),0,B137:I137)),SUM(LARGE(B137:I137,{1,2,3,4,5,6})))</f>
        <v>0</v>
      </c>
      <c r="L137" s="34"/>
      <c r="M137" s="20"/>
      <c r="N137" s="39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</row>
    <row r="138" spans="1:41" ht="16" x14ac:dyDescent="0.2">
      <c r="A138" s="48"/>
      <c r="B138" s="30" t="str">
        <f>_xlfn.IFNA(INDEX('R1 XCM OHal'!$V$2:$V$90,MATCH(Men[[#This Row],[Rider]],'R1 XCM OHal'!$F$2:$F$90,0)),"")</f>
        <v/>
      </c>
      <c r="C138" s="30"/>
      <c r="D138" s="25"/>
      <c r="E138" s="25"/>
      <c r="F138" s="30"/>
      <c r="G138" s="31"/>
      <c r="H138" s="31"/>
      <c r="I138" s="31"/>
      <c r="J138" s="26">
        <f>8-COUNTBLANK(Men[[#This Row],[R1 XCM O''Hal]:[R8 XCO Melrose]])</f>
        <v>0</v>
      </c>
      <c r="K138" s="26" cm="1">
        <f t="array" ref="K138">IF(Men[[#This Row],[Number of Rounds]]&lt;=6,SUM(IF(ISNA(B138:I138),0,B138:I138)),SUM(LARGE(B138:I138,{1,2,3,4,5,6})))</f>
        <v>0</v>
      </c>
      <c r="L138" s="34"/>
      <c r="M138" s="20"/>
      <c r="N138" s="39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</row>
    <row r="139" spans="1:41" ht="16" x14ac:dyDescent="0.2">
      <c r="A139" s="48"/>
      <c r="B139" s="30" t="str">
        <f>_xlfn.IFNA(INDEX('R1 XCM OHal'!$V$2:$V$90,MATCH(Men[[#This Row],[Rider]],'R1 XCM OHal'!$F$2:$F$90,0)),"")</f>
        <v/>
      </c>
      <c r="C139" s="30"/>
      <c r="D139" s="25"/>
      <c r="E139" s="25"/>
      <c r="F139" s="30"/>
      <c r="G139" s="31"/>
      <c r="H139" s="31"/>
      <c r="I139" s="31"/>
      <c r="J139" s="26">
        <f>8-COUNTBLANK(Men[[#This Row],[R1 XCM O''Hal]:[R8 XCO Melrose]])</f>
        <v>0</v>
      </c>
      <c r="K139" s="26" cm="1">
        <f t="array" ref="K139">IF(Men[[#This Row],[Number of Rounds]]&lt;=6,SUM(IF(ISNA(B139:I139),0,B139:I139)),SUM(LARGE(B139:I139,{1,2,3,4,5,6})))</f>
        <v>0</v>
      </c>
      <c r="L139" s="34"/>
      <c r="M139" s="20"/>
      <c r="N139" s="39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</row>
    <row r="140" spans="1:41" ht="16" x14ac:dyDescent="0.2">
      <c r="A140" s="48"/>
      <c r="B140" s="30" t="str">
        <f>_xlfn.IFNA(INDEX('R1 XCM OHal'!$V$2:$V$90,MATCH(Men[[#This Row],[Rider]],'R1 XCM OHal'!$F$2:$F$90,0)),"")</f>
        <v/>
      </c>
      <c r="C140" s="30"/>
      <c r="D140" s="25"/>
      <c r="E140" s="25"/>
      <c r="F140" s="30"/>
      <c r="G140" s="31"/>
      <c r="H140" s="31"/>
      <c r="I140" s="31"/>
      <c r="J140" s="26">
        <f>8-COUNTBLANK(Men[[#This Row],[R1 XCM O''Hal]:[R8 XCO Melrose]])</f>
        <v>0</v>
      </c>
      <c r="K140" s="26" cm="1">
        <f t="array" ref="K140">IF(Men[[#This Row],[Number of Rounds]]&lt;=6,SUM(IF(ISNA(B140:I140),0,B140:I140)),SUM(LARGE(B140:I140,{1,2,3,4,5,6})))</f>
        <v>0</v>
      </c>
      <c r="L140" s="34"/>
      <c r="M140" s="20"/>
      <c r="N140" s="39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</row>
    <row r="141" spans="1:41" ht="16" x14ac:dyDescent="0.2">
      <c r="A141" s="48"/>
      <c r="B141" s="30" t="str">
        <f>_xlfn.IFNA(INDEX('R1 XCM OHal'!$V$2:$V$90,MATCH(Men[[#This Row],[Rider]],'R1 XCM OHal'!$F$2:$F$90,0)),"")</f>
        <v/>
      </c>
      <c r="C141" s="30"/>
      <c r="D141" s="25"/>
      <c r="E141" s="25"/>
      <c r="F141" s="30"/>
      <c r="G141" s="31"/>
      <c r="H141" s="31"/>
      <c r="I141" s="31"/>
      <c r="J141" s="26">
        <f>8-COUNTBLANK(Men[[#This Row],[R1 XCM O''Hal]:[R8 XCO Melrose]])</f>
        <v>0</v>
      </c>
      <c r="K141" s="26" cm="1">
        <f t="array" ref="K141">IF(Men[[#This Row],[Number of Rounds]]&lt;=6,SUM(IF(ISNA(B141:I141),0,B141:I141)),SUM(LARGE(B141:I141,{1,2,3,4,5,6})))</f>
        <v>0</v>
      </c>
      <c r="L141" s="34"/>
      <c r="M141" s="20"/>
      <c r="N141" s="39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</row>
    <row r="142" spans="1:41" ht="16" x14ac:dyDescent="0.2">
      <c r="A142" s="48"/>
      <c r="B142" s="30" t="str">
        <f>_xlfn.IFNA(INDEX('R1 XCM OHal'!$V$2:$V$90,MATCH(Men[[#This Row],[Rider]],'R1 XCM OHal'!$F$2:$F$90,0)),"")</f>
        <v/>
      </c>
      <c r="C142" s="30"/>
      <c r="D142" s="25"/>
      <c r="E142" s="25"/>
      <c r="F142" s="30"/>
      <c r="G142" s="31"/>
      <c r="H142" s="31"/>
      <c r="I142" s="31"/>
      <c r="J142" s="26">
        <f>8-COUNTBLANK(Men[[#This Row],[R1 XCM O''Hal]:[R8 XCO Melrose]])</f>
        <v>0</v>
      </c>
      <c r="K142" s="26" cm="1">
        <f t="array" ref="K142">IF(Men[[#This Row],[Number of Rounds]]&lt;=6,SUM(IF(ISNA(B142:I142),0,B142:I142)),SUM(LARGE(B142:I142,{1,2,3,4,5,6})))</f>
        <v>0</v>
      </c>
      <c r="L142" s="34"/>
      <c r="M142" s="20"/>
      <c r="N142" s="39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</row>
    <row r="143" spans="1:41" ht="16" x14ac:dyDescent="0.2">
      <c r="A143" s="48"/>
      <c r="B143" s="30" t="str">
        <f>_xlfn.IFNA(INDEX('R1 XCM OHal'!$V$2:$V$90,MATCH(Men[[#This Row],[Rider]],'R1 XCM OHal'!$F$2:$F$90,0)),"")</f>
        <v/>
      </c>
      <c r="C143" s="30"/>
      <c r="D143" s="25"/>
      <c r="E143" s="25"/>
      <c r="F143" s="30"/>
      <c r="G143" s="31"/>
      <c r="H143" s="31"/>
      <c r="I143" s="31"/>
      <c r="J143" s="26">
        <f>8-COUNTBLANK(Men[[#This Row],[R1 XCM O''Hal]:[R8 XCO Melrose]])</f>
        <v>0</v>
      </c>
      <c r="K143" s="26" cm="1">
        <f t="array" ref="K143">IF(Men[[#This Row],[Number of Rounds]]&lt;=6,SUM(IF(ISNA(B143:I143),0,B143:I143)),SUM(LARGE(B143:I143,{1,2,3,4,5,6})))</f>
        <v>0</v>
      </c>
      <c r="L143" s="34"/>
      <c r="M143" s="20"/>
      <c r="N143" s="39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</row>
    <row r="144" spans="1:41" ht="16" x14ac:dyDescent="0.2">
      <c r="A144" s="48"/>
      <c r="B144" s="30" t="str">
        <f>_xlfn.IFNA(INDEX('R1 XCM OHal'!$V$2:$V$90,MATCH(Men[[#This Row],[Rider]],'R1 XCM OHal'!$F$2:$F$90,0)),"")</f>
        <v/>
      </c>
      <c r="C144" s="30"/>
      <c r="D144" s="25"/>
      <c r="E144" s="25"/>
      <c r="F144" s="30"/>
      <c r="G144" s="31"/>
      <c r="H144" s="31"/>
      <c r="I144" s="31"/>
      <c r="J144" s="26">
        <f>8-COUNTBLANK(Men[[#This Row],[R1 XCM O''Hal]:[R8 XCO Melrose]])</f>
        <v>0</v>
      </c>
      <c r="K144" s="26" cm="1">
        <f t="array" ref="K144">IF(Men[[#This Row],[Number of Rounds]]&lt;=6,SUM(IF(ISNA(B144:I144),0,B144:I144)),SUM(LARGE(B144:I144,{1,2,3,4,5,6})))</f>
        <v>0</v>
      </c>
      <c r="L144" s="34"/>
      <c r="M144" s="20"/>
      <c r="N144" s="39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</row>
    <row r="145" spans="1:41" ht="16" x14ac:dyDescent="0.2">
      <c r="A145" s="48"/>
      <c r="B145" s="30" t="str">
        <f>_xlfn.IFNA(INDEX('R1 XCM OHal'!$V$2:$V$90,MATCH(Men[[#This Row],[Rider]],'R1 XCM OHal'!$F$2:$F$90,0)),"")</f>
        <v/>
      </c>
      <c r="C145" s="30"/>
      <c r="D145" s="25"/>
      <c r="E145" s="25"/>
      <c r="F145" s="30"/>
      <c r="G145" s="31"/>
      <c r="H145" s="31"/>
      <c r="I145" s="31"/>
      <c r="J145" s="26">
        <f>8-COUNTBLANK(Men[[#This Row],[R1 XCM O''Hal]:[R8 XCO Melrose]])</f>
        <v>0</v>
      </c>
      <c r="K145" s="26" cm="1">
        <f t="array" ref="K145">IF(Men[[#This Row],[Number of Rounds]]&lt;=6,SUM(IF(ISNA(B145:I145),0,B145:I145)),SUM(LARGE(B145:I145,{1,2,3,4,5,6})))</f>
        <v>0</v>
      </c>
      <c r="L145" s="34"/>
      <c r="M145" s="20"/>
      <c r="N145" s="39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</row>
    <row r="146" spans="1:41" ht="16" x14ac:dyDescent="0.2">
      <c r="A146" s="48"/>
      <c r="B146" s="30" t="str">
        <f>_xlfn.IFNA(INDEX('R1 XCM OHal'!$V$2:$V$90,MATCH(Men[[#This Row],[Rider]],'R1 XCM OHal'!$F$2:$F$90,0)),"")</f>
        <v/>
      </c>
      <c r="C146" s="30"/>
      <c r="D146" s="25"/>
      <c r="E146" s="25"/>
      <c r="F146" s="30"/>
      <c r="G146" s="31"/>
      <c r="H146" s="31"/>
      <c r="I146" s="31"/>
      <c r="J146" s="26">
        <f>8-COUNTBLANK(Men[[#This Row],[R1 XCM O''Hal]:[R8 XCO Melrose]])</f>
        <v>0</v>
      </c>
      <c r="K146" s="26" cm="1">
        <f t="array" ref="K146">IF(Men[[#This Row],[Number of Rounds]]&lt;=6,SUM(IF(ISNA(B146:I146),0,B146:I146)),SUM(LARGE(B146:I146,{1,2,3,4,5,6})))</f>
        <v>0</v>
      </c>
      <c r="L146" s="34"/>
      <c r="M146" s="20"/>
      <c r="N146" s="39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</row>
    <row r="147" spans="1:41" ht="16" x14ac:dyDescent="0.2">
      <c r="A147" s="48"/>
      <c r="B147" s="30" t="str">
        <f>_xlfn.IFNA(INDEX('R1 XCM OHal'!$V$2:$V$90,MATCH(Men[[#This Row],[Rider]],'R1 XCM OHal'!$F$2:$F$90,0)),"")</f>
        <v/>
      </c>
      <c r="C147" s="30"/>
      <c r="D147" s="25"/>
      <c r="E147" s="25"/>
      <c r="F147" s="30"/>
      <c r="G147" s="31"/>
      <c r="H147" s="31"/>
      <c r="I147" s="31"/>
      <c r="J147" s="26">
        <f>8-COUNTBLANK(Men[[#This Row],[R1 XCM O''Hal]:[R8 XCO Melrose]])</f>
        <v>0</v>
      </c>
      <c r="K147" s="26" cm="1">
        <f t="array" ref="K147">IF(Men[[#This Row],[Number of Rounds]]&lt;=6,SUM(IF(ISNA(B147:I147),0,B147:I147)),SUM(LARGE(B147:I147,{1,2,3,4,5,6})))</f>
        <v>0</v>
      </c>
      <c r="L147" s="34"/>
      <c r="M147" s="20"/>
      <c r="N147" s="39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</row>
    <row r="148" spans="1:41" ht="16" x14ac:dyDescent="0.2">
      <c r="A148" s="48"/>
      <c r="B148" s="30" t="str">
        <f>_xlfn.IFNA(INDEX('R1 XCM OHal'!$V$2:$V$90,MATCH(Men[[#This Row],[Rider]],'R1 XCM OHal'!$F$2:$F$90,0)),"")</f>
        <v/>
      </c>
      <c r="C148" s="30"/>
      <c r="D148" s="25"/>
      <c r="E148" s="25"/>
      <c r="F148" s="30"/>
      <c r="G148" s="31"/>
      <c r="H148" s="31"/>
      <c r="I148" s="31"/>
      <c r="J148" s="26">
        <f>8-COUNTBLANK(Men[[#This Row],[R1 XCM O''Hal]:[R8 XCO Melrose]])</f>
        <v>0</v>
      </c>
      <c r="K148" s="26" cm="1">
        <f t="array" ref="K148">IF(Men[[#This Row],[Number of Rounds]]&lt;=6,SUM(IF(ISNA(B148:I148),0,B148:I148)),SUM(LARGE(B148:I148,{1,2,3,4,5,6})))</f>
        <v>0</v>
      </c>
      <c r="L148" s="34"/>
      <c r="M148" s="20"/>
      <c r="N148" s="39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</row>
    <row r="149" spans="1:41" ht="16" x14ac:dyDescent="0.2">
      <c r="A149" s="48"/>
      <c r="B149" s="30" t="str">
        <f>_xlfn.IFNA(INDEX('R1 XCM OHal'!$V$2:$V$90,MATCH(Men[[#This Row],[Rider]],'R1 XCM OHal'!$F$2:$F$90,0)),"")</f>
        <v/>
      </c>
      <c r="C149" s="30"/>
      <c r="D149" s="25"/>
      <c r="E149" s="25"/>
      <c r="F149" s="30"/>
      <c r="G149" s="31"/>
      <c r="H149" s="31"/>
      <c r="I149" s="31"/>
      <c r="J149" s="26">
        <f>8-COUNTBLANK(Men[[#This Row],[R1 XCM O''Hal]:[R8 XCO Melrose]])</f>
        <v>0</v>
      </c>
      <c r="K149" s="26" cm="1">
        <f t="array" ref="K149">IF(Men[[#This Row],[Number of Rounds]]&lt;=6,SUM(IF(ISNA(B149:I149),0,B149:I149)),SUM(LARGE(B149:I149,{1,2,3,4,5,6})))</f>
        <v>0</v>
      </c>
      <c r="L149" s="34"/>
      <c r="M149" s="20"/>
      <c r="N149" s="39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</row>
    <row r="150" spans="1:41" ht="16" x14ac:dyDescent="0.2">
      <c r="A150" s="48"/>
      <c r="B150" s="30" t="str">
        <f>_xlfn.IFNA(INDEX('R1 XCM OHal'!$V$2:$V$90,MATCH(Men[[#This Row],[Rider]],'R1 XCM OHal'!$F$2:$F$90,0)),"")</f>
        <v/>
      </c>
      <c r="C150" s="30"/>
      <c r="D150" s="25"/>
      <c r="E150" s="25"/>
      <c r="F150" s="30"/>
      <c r="G150" s="31"/>
      <c r="H150" s="31"/>
      <c r="I150" s="31"/>
      <c r="J150" s="26">
        <f>8-COUNTBLANK(Men[[#This Row],[R1 XCM O''Hal]:[R8 XCO Melrose]])</f>
        <v>0</v>
      </c>
      <c r="K150" s="26" cm="1">
        <f t="array" ref="K150">IF(Men[[#This Row],[Number of Rounds]]&lt;=6,SUM(IF(ISNA(B150:I150),0,B150:I150)),SUM(LARGE(B150:I150,{1,2,3,4,5,6})))</f>
        <v>0</v>
      </c>
      <c r="L150" s="34"/>
      <c r="M150" s="20"/>
      <c r="N150" s="39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</row>
    <row r="151" spans="1:41" ht="16" x14ac:dyDescent="0.2">
      <c r="A151" s="48"/>
      <c r="B151" s="30" t="str">
        <f>_xlfn.IFNA(INDEX('R1 XCM OHal'!$V$2:$V$90,MATCH(Men[[#This Row],[Rider]],'R1 XCM OHal'!$F$2:$F$90,0)),"")</f>
        <v/>
      </c>
      <c r="C151" s="30"/>
      <c r="D151" s="25"/>
      <c r="E151" s="25"/>
      <c r="F151" s="30"/>
      <c r="G151" s="31"/>
      <c r="H151" s="31"/>
      <c r="I151" s="31"/>
      <c r="J151" s="26">
        <f>8-COUNTBLANK(Men[[#This Row],[R1 XCM O''Hal]:[R8 XCO Melrose]])</f>
        <v>0</v>
      </c>
      <c r="K151" s="26" cm="1">
        <f t="array" ref="K151">IF(Men[[#This Row],[Number of Rounds]]&lt;=6,SUM(IF(ISNA(B151:I151),0,B151:I151)),SUM(LARGE(B151:I151,{1,2,3,4,5,6})))</f>
        <v>0</v>
      </c>
      <c r="L151" s="34"/>
      <c r="M151" s="20"/>
      <c r="N151" s="39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</row>
    <row r="152" spans="1:41" ht="16" x14ac:dyDescent="0.2">
      <c r="A152" s="48"/>
      <c r="B152" s="30" t="str">
        <f>_xlfn.IFNA(INDEX('R1 XCM OHal'!$V$2:$V$90,MATCH(Men[[#This Row],[Rider]],'R1 XCM OHal'!$F$2:$F$90,0)),"")</f>
        <v/>
      </c>
      <c r="C152" s="30"/>
      <c r="D152" s="25"/>
      <c r="E152" s="25"/>
      <c r="F152" s="30"/>
      <c r="G152" s="31"/>
      <c r="H152" s="31"/>
      <c r="I152" s="31"/>
      <c r="J152" s="26">
        <f>8-COUNTBLANK(Men[[#This Row],[R1 XCM O''Hal]:[R8 XCO Melrose]])</f>
        <v>0</v>
      </c>
      <c r="K152" s="26" cm="1">
        <f t="array" ref="K152">IF(Men[[#This Row],[Number of Rounds]]&lt;=6,SUM(IF(ISNA(B152:I152),0,B152:I152)),SUM(LARGE(B152:I152,{1,2,3,4,5,6})))</f>
        <v>0</v>
      </c>
      <c r="L152" s="34"/>
      <c r="M152" s="20"/>
      <c r="N152" s="39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</row>
    <row r="153" spans="1:41" ht="16" x14ac:dyDescent="0.2">
      <c r="A153" s="48"/>
      <c r="B153" s="30" t="str">
        <f>_xlfn.IFNA(INDEX('R1 XCM OHal'!$V$2:$V$90,MATCH(Men[[#This Row],[Rider]],'R1 XCM OHal'!$F$2:$F$90,0)),"")</f>
        <v/>
      </c>
      <c r="C153" s="30"/>
      <c r="D153" s="25"/>
      <c r="E153" s="25"/>
      <c r="F153" s="30"/>
      <c r="G153" s="31"/>
      <c r="H153" s="31"/>
      <c r="I153" s="31"/>
      <c r="J153" s="26">
        <f>8-COUNTBLANK(Men[[#This Row],[R1 XCM O''Hal]:[R8 XCO Melrose]])</f>
        <v>0</v>
      </c>
      <c r="K153" s="26" cm="1">
        <f t="array" ref="K153">IF(Men[[#This Row],[Number of Rounds]]&lt;=6,SUM(IF(ISNA(B153:I153),0,B153:I153)),SUM(LARGE(B153:I153,{1,2,3,4,5,6})))</f>
        <v>0</v>
      </c>
      <c r="L153" s="34"/>
      <c r="M153" s="20"/>
      <c r="N153" s="39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</row>
    <row r="154" spans="1:41" ht="16" x14ac:dyDescent="0.2">
      <c r="A154" s="48"/>
      <c r="B154" s="30" t="str">
        <f>_xlfn.IFNA(INDEX('R1 XCM OHal'!$V$2:$V$90,MATCH(Men[[#This Row],[Rider]],'R1 XCM OHal'!$F$2:$F$90,0)),"")</f>
        <v/>
      </c>
      <c r="C154" s="30"/>
      <c r="D154" s="25"/>
      <c r="E154" s="25"/>
      <c r="F154" s="30"/>
      <c r="G154" s="31"/>
      <c r="H154" s="31"/>
      <c r="I154" s="31"/>
      <c r="J154" s="26">
        <f>8-COUNTBLANK(Men[[#This Row],[R1 XCM O''Hal]:[R8 XCO Melrose]])</f>
        <v>0</v>
      </c>
      <c r="K154" s="26" cm="1">
        <f t="array" ref="K154">IF(Men[[#This Row],[Number of Rounds]]&lt;=6,SUM(IF(ISNA(B154:I154),0,B154:I154)),SUM(LARGE(B154:I154,{1,2,3,4,5,6})))</f>
        <v>0</v>
      </c>
      <c r="L154" s="34"/>
      <c r="M154" s="20"/>
      <c r="N154" s="39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</row>
    <row r="155" spans="1:41" ht="16" x14ac:dyDescent="0.2">
      <c r="A155" s="48"/>
      <c r="B155" s="30" t="str">
        <f>_xlfn.IFNA(INDEX('R1 XCM OHal'!$V$2:$V$90,MATCH(Men[[#This Row],[Rider]],'R1 XCM OHal'!$F$2:$F$90,0)),"")</f>
        <v/>
      </c>
      <c r="C155" s="30"/>
      <c r="D155" s="25"/>
      <c r="E155" s="25"/>
      <c r="F155" s="30"/>
      <c r="G155" s="31"/>
      <c r="H155" s="31"/>
      <c r="I155" s="31"/>
      <c r="J155" s="26">
        <f>8-COUNTBLANK(Men[[#This Row],[R1 XCM O''Hal]:[R8 XCO Melrose]])</f>
        <v>0</v>
      </c>
      <c r="K155" s="26" cm="1">
        <f t="array" ref="K155">IF(Men[[#This Row],[Number of Rounds]]&lt;=6,SUM(IF(ISNA(B155:I155),0,B155:I155)),SUM(LARGE(B155:I155,{1,2,3,4,5,6})))</f>
        <v>0</v>
      </c>
      <c r="L155" s="34"/>
      <c r="M155" s="20"/>
      <c r="N155" s="39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</row>
    <row r="156" spans="1:41" ht="16" x14ac:dyDescent="0.2">
      <c r="A156" s="48"/>
      <c r="B156" s="30" t="str">
        <f>_xlfn.IFNA(INDEX('R1 XCM OHal'!$V$2:$V$90,MATCH(Men[[#This Row],[Rider]],'R1 XCM OHal'!$F$2:$F$90,0)),"")</f>
        <v/>
      </c>
      <c r="C156" s="30"/>
      <c r="D156" s="25"/>
      <c r="E156" s="25"/>
      <c r="F156" s="30"/>
      <c r="G156" s="31"/>
      <c r="H156" s="31"/>
      <c r="I156" s="31"/>
      <c r="J156" s="26">
        <f>8-COUNTBLANK(Men[[#This Row],[R1 XCM O''Hal]:[R8 XCO Melrose]])</f>
        <v>0</v>
      </c>
      <c r="K156" s="26" cm="1">
        <f t="array" ref="K156">IF(Men[[#This Row],[Number of Rounds]]&lt;=6,SUM(IF(ISNA(B156:I156),0,B156:I156)),SUM(LARGE(B156:I156,{1,2,3,4,5,6})))</f>
        <v>0</v>
      </c>
      <c r="L156" s="34"/>
      <c r="M156" s="20"/>
      <c r="N156" s="39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</row>
    <row r="157" spans="1:41" ht="16" x14ac:dyDescent="0.2">
      <c r="A157" s="48"/>
      <c r="B157" s="30" t="str">
        <f>_xlfn.IFNA(INDEX('R1 XCM OHal'!$V$2:$V$90,MATCH(Men[[#This Row],[Rider]],'R1 XCM OHal'!$F$2:$F$90,0)),"")</f>
        <v/>
      </c>
      <c r="C157" s="30"/>
      <c r="D157" s="25"/>
      <c r="E157" s="25"/>
      <c r="F157" s="30"/>
      <c r="G157" s="31"/>
      <c r="H157" s="31"/>
      <c r="I157" s="31"/>
      <c r="J157" s="26">
        <f>8-COUNTBLANK(Men[[#This Row],[R1 XCM O''Hal]:[R8 XCO Melrose]])</f>
        <v>0</v>
      </c>
      <c r="K157" s="26" cm="1">
        <f t="array" ref="K157">IF(Men[[#This Row],[Number of Rounds]]&lt;=6,SUM(IF(ISNA(B157:I157),0,B157:I157)),SUM(LARGE(B157:I157,{1,2,3,4,5,6})))</f>
        <v>0</v>
      </c>
      <c r="L157" s="34"/>
      <c r="M157" s="20"/>
      <c r="N157" s="39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</row>
    <row r="158" spans="1:41" ht="16" x14ac:dyDescent="0.2">
      <c r="A158" s="48"/>
      <c r="B158" s="30" t="str">
        <f>_xlfn.IFNA(INDEX('R1 XCM OHal'!$V$2:$V$90,MATCH(Men[[#This Row],[Rider]],'R1 XCM OHal'!$F$2:$F$90,0)),"")</f>
        <v/>
      </c>
      <c r="C158" s="30"/>
      <c r="D158" s="25"/>
      <c r="E158" s="25"/>
      <c r="F158" s="30"/>
      <c r="G158" s="31"/>
      <c r="H158" s="31"/>
      <c r="I158" s="31"/>
      <c r="J158" s="26">
        <f>8-COUNTBLANK(Men[[#This Row],[R1 XCM O''Hal]:[R8 XCO Melrose]])</f>
        <v>0</v>
      </c>
      <c r="K158" s="26" cm="1">
        <f t="array" ref="K158">IF(Men[[#This Row],[Number of Rounds]]&lt;=6,SUM(IF(ISNA(B158:I158),0,B158:I158)),SUM(LARGE(B158:I158,{1,2,3,4,5,6})))</f>
        <v>0</v>
      </c>
      <c r="L158" s="34"/>
      <c r="M158" s="20"/>
      <c r="N158" s="39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</row>
    <row r="159" spans="1:41" ht="16" x14ac:dyDescent="0.2">
      <c r="A159" s="48"/>
      <c r="B159" s="30" t="str">
        <f>_xlfn.IFNA(INDEX('R1 XCM OHal'!$V$2:$V$90,MATCH(Men[[#This Row],[Rider]],'R1 XCM OHal'!$F$2:$F$90,0)),"")</f>
        <v/>
      </c>
      <c r="C159" s="30"/>
      <c r="D159" s="25"/>
      <c r="E159" s="25"/>
      <c r="F159" s="30"/>
      <c r="G159" s="31"/>
      <c r="H159" s="31"/>
      <c r="I159" s="31"/>
      <c r="J159" s="26">
        <f>8-COUNTBLANK(Men[[#This Row],[R1 XCM O''Hal]:[R8 XCO Melrose]])</f>
        <v>0</v>
      </c>
      <c r="K159" s="26" cm="1">
        <f t="array" ref="K159">IF(Men[[#This Row],[Number of Rounds]]&lt;=6,SUM(IF(ISNA(B159:I159),0,B159:I159)),SUM(LARGE(B159:I159,{1,2,3,4,5,6})))</f>
        <v>0</v>
      </c>
      <c r="L159" s="34"/>
      <c r="M159" s="20"/>
      <c r="N159" s="39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</row>
    <row r="160" spans="1:41" ht="16" x14ac:dyDescent="0.2">
      <c r="A160" s="48"/>
      <c r="B160" s="30" t="str">
        <f>_xlfn.IFNA(INDEX('R1 XCM OHal'!$V$2:$V$90,MATCH(Men[[#This Row],[Rider]],'R1 XCM OHal'!$F$2:$F$90,0)),"")</f>
        <v/>
      </c>
      <c r="C160" s="30"/>
      <c r="D160" s="25"/>
      <c r="E160" s="25"/>
      <c r="F160" s="30"/>
      <c r="G160" s="31"/>
      <c r="H160" s="31"/>
      <c r="I160" s="31"/>
      <c r="J160" s="26">
        <f>8-COUNTBLANK(Men[[#This Row],[R1 XCM O''Hal]:[R8 XCO Melrose]])</f>
        <v>0</v>
      </c>
      <c r="K160" s="26" cm="1">
        <f t="array" ref="K160">IF(Men[[#This Row],[Number of Rounds]]&lt;=6,SUM(IF(ISNA(B160:I160),0,B160:I160)),SUM(LARGE(B160:I160,{1,2,3,4,5,6})))</f>
        <v>0</v>
      </c>
      <c r="L160" s="34"/>
      <c r="M160" s="20"/>
      <c r="N160" s="39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</row>
    <row r="161" spans="1:41" ht="16" x14ac:dyDescent="0.2">
      <c r="A161" s="48"/>
      <c r="B161" s="30" t="str">
        <f>_xlfn.IFNA(INDEX('R1 XCM OHal'!$V$2:$V$90,MATCH(Men[[#This Row],[Rider]],'R1 XCM OHal'!$F$2:$F$90,0)),"")</f>
        <v/>
      </c>
      <c r="C161" s="30"/>
      <c r="D161" s="25"/>
      <c r="E161" s="25"/>
      <c r="F161" s="30"/>
      <c r="G161" s="31"/>
      <c r="H161" s="31"/>
      <c r="I161" s="31"/>
      <c r="J161" s="26">
        <f>8-COUNTBLANK(Men[[#This Row],[R1 XCM O''Hal]:[R8 XCO Melrose]])</f>
        <v>0</v>
      </c>
      <c r="K161" s="26" cm="1">
        <f t="array" ref="K161">IF(Men[[#This Row],[Number of Rounds]]&lt;=6,SUM(IF(ISNA(B161:I161),0,B161:I161)),SUM(LARGE(B161:I161,{1,2,3,4,5,6})))</f>
        <v>0</v>
      </c>
      <c r="L161" s="34"/>
      <c r="M161" s="20"/>
      <c r="N161" s="39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</row>
    <row r="162" spans="1:41" ht="16" x14ac:dyDescent="0.2">
      <c r="A162" s="48"/>
      <c r="B162" s="30" t="str">
        <f>_xlfn.IFNA(INDEX('R1 XCM OHal'!$V$2:$V$90,MATCH(Men[[#This Row],[Rider]],'R1 XCM OHal'!$F$2:$F$90,0)),"")</f>
        <v/>
      </c>
      <c r="C162" s="30"/>
      <c r="D162" s="25"/>
      <c r="E162" s="25"/>
      <c r="F162" s="30"/>
      <c r="G162" s="31"/>
      <c r="H162" s="31"/>
      <c r="I162" s="31"/>
      <c r="J162" s="26">
        <f>8-COUNTBLANK(Men[[#This Row],[R1 XCM O''Hal]:[R8 XCO Melrose]])</f>
        <v>0</v>
      </c>
      <c r="K162" s="26" cm="1">
        <f t="array" ref="K162">IF(Men[[#This Row],[Number of Rounds]]&lt;=6,SUM(IF(ISNA(B162:I162),0,B162:I162)),SUM(LARGE(B162:I162,{1,2,3,4,5,6})))</f>
        <v>0</v>
      </c>
      <c r="L162" s="34"/>
      <c r="M162" s="20"/>
      <c r="N162" s="39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</row>
    <row r="163" spans="1:41" ht="16" x14ac:dyDescent="0.2">
      <c r="A163" s="48"/>
      <c r="B163" s="30" t="str">
        <f>_xlfn.IFNA(INDEX('R1 XCM OHal'!$V$2:$V$90,MATCH(Men[[#This Row],[Rider]],'R1 XCM OHal'!$F$2:$F$90,0)),"")</f>
        <v/>
      </c>
      <c r="C163" s="30"/>
      <c r="D163" s="25"/>
      <c r="E163" s="25"/>
      <c r="F163" s="30"/>
      <c r="G163" s="31"/>
      <c r="H163" s="31"/>
      <c r="I163" s="31"/>
      <c r="J163" s="26">
        <f>8-COUNTBLANK(Men[[#This Row],[R1 XCM O''Hal]:[R8 XCO Melrose]])</f>
        <v>0</v>
      </c>
      <c r="K163" s="26" cm="1">
        <f t="array" ref="K163">IF(Men[[#This Row],[Number of Rounds]]&lt;=6,SUM(IF(ISNA(B163:I163),0,B163:I163)),SUM(LARGE(B163:I163,{1,2,3,4,5,6})))</f>
        <v>0</v>
      </c>
      <c r="L163" s="34"/>
      <c r="M163" s="20"/>
      <c r="N163" s="39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</row>
    <row r="164" spans="1:41" ht="16" x14ac:dyDescent="0.2">
      <c r="A164" s="48"/>
      <c r="B164" s="30" t="str">
        <f>_xlfn.IFNA(INDEX('R1 XCM OHal'!$V$2:$V$90,MATCH(Men[[#This Row],[Rider]],'R1 XCM OHal'!$F$2:$F$90,0)),"")</f>
        <v/>
      </c>
      <c r="C164" s="30"/>
      <c r="D164" s="25"/>
      <c r="E164" s="25"/>
      <c r="F164" s="30"/>
      <c r="G164" s="31"/>
      <c r="H164" s="31"/>
      <c r="I164" s="31"/>
      <c r="J164" s="26">
        <f>8-COUNTBLANK(Men[[#This Row],[R1 XCM O''Hal]:[R8 XCO Melrose]])</f>
        <v>0</v>
      </c>
      <c r="K164" s="26" cm="1">
        <f t="array" ref="K164">IF(Men[[#This Row],[Number of Rounds]]&lt;=6,SUM(IF(ISNA(B164:I164),0,B164:I164)),SUM(LARGE(B164:I164,{1,2,3,4,5,6})))</f>
        <v>0</v>
      </c>
      <c r="L164" s="34"/>
      <c r="M164" s="20"/>
      <c r="N164" s="39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</row>
    <row r="165" spans="1:41" ht="16" x14ac:dyDescent="0.2">
      <c r="A165" s="48"/>
      <c r="B165" s="30" t="str">
        <f>_xlfn.IFNA(INDEX('R1 XCM OHal'!$V$2:$V$90,MATCH(Men[[#This Row],[Rider]],'R1 XCM OHal'!$F$2:$F$90,0)),"")</f>
        <v/>
      </c>
      <c r="C165" s="30"/>
      <c r="D165" s="30"/>
      <c r="E165" s="25"/>
      <c r="F165" s="30"/>
      <c r="G165" s="31"/>
      <c r="H165" s="31"/>
      <c r="I165" s="31"/>
      <c r="J165" s="26">
        <f>8-COUNTBLANK(Men[[#This Row],[R1 XCM O''Hal]:[R8 XCO Melrose]])</f>
        <v>0</v>
      </c>
      <c r="K165" s="26" cm="1">
        <f t="array" ref="K165">IF(Men[[#This Row],[Number of Rounds]]&lt;=6,SUM(IF(ISNA(B165:I165),0,B165:I165)),SUM(LARGE(B165:I165,{1,2,3,4,5,6})))</f>
        <v>0</v>
      </c>
      <c r="L165" s="34"/>
      <c r="M165" s="20"/>
      <c r="N165" s="39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</row>
    <row r="166" spans="1:41" ht="17" thickBot="1" x14ac:dyDescent="0.25">
      <c r="A166" s="49"/>
      <c r="B166" s="41" t="str">
        <f>_xlfn.IFNA(INDEX('R1 XCM OHal'!$V$2:$V$90,MATCH(Men[[#This Row],[Rider]],'R1 XCM OHal'!$F$2:$F$90,0)),"")</f>
        <v/>
      </c>
      <c r="C166" s="41"/>
      <c r="D166" s="43"/>
      <c r="E166" s="43"/>
      <c r="F166" s="41"/>
      <c r="G166" s="42"/>
      <c r="H166" s="42"/>
      <c r="I166" s="42"/>
      <c r="J166" s="65">
        <f>8-COUNTBLANK(Men[[#This Row],[R1 XCM O''Hal]:[R8 XCO Melrose]])</f>
        <v>0</v>
      </c>
      <c r="K166" s="26" cm="1">
        <f t="array" ref="K166">IF(Men[[#This Row],[Number of Rounds]]&lt;=6,SUM(IF(ISNA(B166:I166),0,B166:I166)),SUM(LARGE(B166:I166,{1,2,3,4,5,6})))</f>
        <v>0</v>
      </c>
      <c r="L166" s="38"/>
      <c r="M166" s="20"/>
      <c r="N166" s="39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</row>
    <row r="167" spans="1:41" ht="16" x14ac:dyDescent="0.2">
      <c r="A167" s="44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20"/>
      <c r="N167" s="39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</row>
    <row r="168" spans="1:41" ht="16" x14ac:dyDescent="0.2">
      <c r="A168" s="44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20"/>
      <c r="N168" s="39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</row>
    <row r="169" spans="1:41" ht="16" x14ac:dyDescent="0.2">
      <c r="A169" s="44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20"/>
      <c r="N169" s="39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</row>
    <row r="170" spans="1:41" ht="16" x14ac:dyDescent="0.2">
      <c r="A170" s="44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20"/>
      <c r="N170" s="39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</row>
    <row r="171" spans="1:41" ht="16" x14ac:dyDescent="0.2">
      <c r="A171" s="44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20"/>
      <c r="N171" s="39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</row>
    <row r="172" spans="1:41" ht="16" x14ac:dyDescent="0.2">
      <c r="A172" s="44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20"/>
      <c r="N172" s="39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</row>
    <row r="173" spans="1:41" ht="16" x14ac:dyDescent="0.2">
      <c r="A173" s="44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20"/>
      <c r="N173" s="39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</row>
    <row r="174" spans="1:41" ht="16" x14ac:dyDescent="0.2">
      <c r="A174" s="44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20"/>
      <c r="N174" s="39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</row>
    <row r="175" spans="1:41" ht="16" x14ac:dyDescent="0.2">
      <c r="A175" s="44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</row>
    <row r="176" spans="1:41" ht="16" x14ac:dyDescent="0.2">
      <c r="A176" s="44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</row>
    <row r="177" spans="1:41" ht="16" x14ac:dyDescent="0.2">
      <c r="A177" s="44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</row>
    <row r="178" spans="1:41" ht="16" x14ac:dyDescent="0.2">
      <c r="A178" s="44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</row>
    <row r="179" spans="1:41" ht="16" x14ac:dyDescent="0.2">
      <c r="A179" s="44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</row>
    <row r="180" spans="1:41" ht="16" x14ac:dyDescent="0.2">
      <c r="A180" s="44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</row>
    <row r="181" spans="1:41" ht="16" x14ac:dyDescent="0.2">
      <c r="A181" s="44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</row>
    <row r="182" spans="1:41" ht="16" x14ac:dyDescent="0.2">
      <c r="A182" s="44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</row>
    <row r="183" spans="1:41" ht="16" x14ac:dyDescent="0.2">
      <c r="A183" s="44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</row>
    <row r="184" spans="1:41" ht="16" x14ac:dyDescent="0.2">
      <c r="A184" s="44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</row>
    <row r="185" spans="1:41" ht="16" x14ac:dyDescent="0.2">
      <c r="A185" s="44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</row>
    <row r="186" spans="1:41" ht="16" x14ac:dyDescent="0.2">
      <c r="A186" s="44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</row>
    <row r="187" spans="1:41" ht="16" x14ac:dyDescent="0.2">
      <c r="A187" s="44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</row>
    <row r="188" spans="1:41" ht="16" x14ac:dyDescent="0.2">
      <c r="A188" s="44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</row>
    <row r="189" spans="1:41" ht="16" x14ac:dyDescent="0.2">
      <c r="A189" s="44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</row>
    <row r="190" spans="1:41" ht="16" x14ac:dyDescent="0.2">
      <c r="A190" s="44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</row>
    <row r="191" spans="1:41" ht="16" x14ac:dyDescent="0.2">
      <c r="A191" s="44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Z191" s="20"/>
      <c r="AM191" s="20"/>
      <c r="AN191" s="20"/>
      <c r="AO191" s="20"/>
    </row>
    <row r="192" spans="1:41" ht="16" x14ac:dyDescent="0.2">
      <c r="A192" s="44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</row>
    <row r="193" spans="1:12" ht="16" x14ac:dyDescent="0.2">
      <c r="A193" s="44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</row>
  </sheetData>
  <mergeCells count="4">
    <mergeCell ref="A16:L16"/>
    <mergeCell ref="N16:Y16"/>
    <mergeCell ref="AA16:AL16"/>
    <mergeCell ref="N51:Y52"/>
  </mergeCells>
  <phoneticPr fontId="10" type="noConversion"/>
  <hyperlinks>
    <hyperlink ref="D15" r:id="rId1" xr:uid="{AE02B36A-D5DB-46F1-94E1-19FBD6DA3978}"/>
    <hyperlink ref="P15" r:id="rId2" xr:uid="{7F07B783-24E5-4B51-9F63-F8700D7C8642}"/>
    <hyperlink ref="AD15" r:id="rId3" xr:uid="{8151AA95-A05D-4CDD-8475-5DF0493A2D70}"/>
  </hyperlinks>
  <pageMargins left="0.7" right="0.7" top="0.75" bottom="0.75" header="0.3" footer="0.3"/>
  <pageSetup paperSize="9" orientation="portrait" horizontalDpi="300" verticalDpi="0" r:id="rId4"/>
  <drawing r:id="rId5"/>
  <tableParts count="4"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A00E-D865-4E0F-9334-86DD0C284E9F}">
  <dimension ref="A1:V90"/>
  <sheetViews>
    <sheetView workbookViewId="0">
      <selection activeCell="T1" sqref="J1:T1048576"/>
    </sheetView>
  </sheetViews>
  <sheetFormatPr baseColWidth="10" defaultColWidth="8.83203125" defaultRowHeight="15" x14ac:dyDescent="0.2"/>
  <cols>
    <col min="1" max="1" width="16" bestFit="1" customWidth="1"/>
    <col min="2" max="2" width="9" bestFit="1" customWidth="1"/>
    <col min="4" max="4" width="55.5" hidden="1" customWidth="1"/>
    <col min="5" max="9" width="23.33203125" style="1" customWidth="1"/>
    <col min="10" max="10" width="0" hidden="1" customWidth="1"/>
    <col min="11" max="19" width="12.5" style="62" hidden="1" customWidth="1"/>
    <col min="20" max="20" width="15.33203125" style="62" hidden="1" customWidth="1"/>
    <col min="21" max="21" width="14.33203125" bestFit="1" customWidth="1"/>
  </cols>
  <sheetData>
    <row r="1" spans="1:22" s="1" customFormat="1" x14ac:dyDescent="0.2">
      <c r="A1" s="60" t="s">
        <v>57</v>
      </c>
      <c r="B1" s="60" t="s">
        <v>58</v>
      </c>
      <c r="C1" s="60" t="s">
        <v>59</v>
      </c>
      <c r="D1" s="60" t="s">
        <v>53</v>
      </c>
      <c r="E1" s="60" t="s">
        <v>824</v>
      </c>
      <c r="F1" s="60" t="s">
        <v>825</v>
      </c>
      <c r="G1" s="60" t="s">
        <v>914</v>
      </c>
      <c r="H1" s="60" t="s">
        <v>915</v>
      </c>
      <c r="I1" s="60" t="s">
        <v>916</v>
      </c>
      <c r="J1" s="60" t="s">
        <v>60</v>
      </c>
      <c r="K1" s="61" t="s">
        <v>61</v>
      </c>
      <c r="L1" s="61" t="s">
        <v>62</v>
      </c>
      <c r="M1" s="61" t="s">
        <v>63</v>
      </c>
      <c r="N1" s="61" t="s">
        <v>64</v>
      </c>
      <c r="O1" s="61" t="s">
        <v>65</v>
      </c>
      <c r="P1" s="61" t="s">
        <v>66</v>
      </c>
      <c r="Q1" s="61" t="s">
        <v>67</v>
      </c>
      <c r="R1" s="61" t="s">
        <v>68</v>
      </c>
      <c r="S1" s="61" t="s">
        <v>69</v>
      </c>
      <c r="T1" s="61" t="s">
        <v>54</v>
      </c>
      <c r="U1" s="63" t="s">
        <v>57</v>
      </c>
      <c r="V1" s="61" t="s">
        <v>35</v>
      </c>
    </row>
    <row r="2" spans="1:22" x14ac:dyDescent="0.2">
      <c r="A2" s="60" t="s">
        <v>74</v>
      </c>
      <c r="B2" s="60" t="s">
        <v>75</v>
      </c>
      <c r="C2" s="60">
        <v>1</v>
      </c>
      <c r="D2" s="60" t="s">
        <v>76</v>
      </c>
      <c r="E2" s="60">
        <v>801</v>
      </c>
      <c r="F2" s="60" t="s">
        <v>826</v>
      </c>
      <c r="G2" s="60" t="s">
        <v>811</v>
      </c>
      <c r="H2" s="60" t="s">
        <v>812</v>
      </c>
      <c r="I2" s="60" t="s">
        <v>813</v>
      </c>
      <c r="J2" s="60">
        <v>4</v>
      </c>
      <c r="K2" s="61" t="s">
        <v>77</v>
      </c>
      <c r="L2" s="61" t="s">
        <v>78</v>
      </c>
      <c r="M2" s="61" t="s">
        <v>79</v>
      </c>
      <c r="N2" s="61" t="s">
        <v>80</v>
      </c>
      <c r="O2" s="61" t="s">
        <v>70</v>
      </c>
      <c r="P2" s="61" t="s">
        <v>70</v>
      </c>
      <c r="Q2" s="61" t="s">
        <v>70</v>
      </c>
      <c r="R2" s="61" t="s">
        <v>70</v>
      </c>
      <c r="S2" s="61" t="s">
        <v>70</v>
      </c>
      <c r="T2" s="61" t="s">
        <v>81</v>
      </c>
      <c r="U2" t="s">
        <v>922</v>
      </c>
      <c r="V2">
        <f>VLOOKUP('R1 XCM OHal'!C2,'Points Table'!A$3:N$43,IF('R1 XCM OHal'!U2="A Grade / Juniors",5,IF('R1 XCM OHal'!U2="B Grade",8,IF('R1 XCM OHal'!U2="C Grade",11,14))))</f>
        <v>600</v>
      </c>
    </row>
    <row r="3" spans="1:22" x14ac:dyDescent="0.2">
      <c r="A3" s="60" t="s">
        <v>82</v>
      </c>
      <c r="B3" s="60" t="s">
        <v>83</v>
      </c>
      <c r="C3" s="60">
        <v>2</v>
      </c>
      <c r="D3" s="60" t="s">
        <v>84</v>
      </c>
      <c r="E3" s="60">
        <v>50</v>
      </c>
      <c r="F3" s="60" t="s">
        <v>827</v>
      </c>
      <c r="G3" s="60" t="s">
        <v>811</v>
      </c>
      <c r="H3" s="60" t="s">
        <v>814</v>
      </c>
      <c r="I3" s="60" t="s">
        <v>813</v>
      </c>
      <c r="J3" s="60">
        <v>4</v>
      </c>
      <c r="K3" s="61" t="s">
        <v>85</v>
      </c>
      <c r="L3" s="61" t="s">
        <v>86</v>
      </c>
      <c r="M3" s="61" t="s">
        <v>87</v>
      </c>
      <c r="N3" s="61" t="s">
        <v>88</v>
      </c>
      <c r="O3" s="61" t="s">
        <v>70</v>
      </c>
      <c r="P3" s="61" t="s">
        <v>70</v>
      </c>
      <c r="Q3" s="61" t="s">
        <v>70</v>
      </c>
      <c r="R3" s="61" t="s">
        <v>70</v>
      </c>
      <c r="S3" s="61" t="s">
        <v>70</v>
      </c>
      <c r="T3" s="61" t="s">
        <v>89</v>
      </c>
      <c r="U3" s="1" t="s">
        <v>922</v>
      </c>
      <c r="V3" s="1">
        <f>VLOOKUP('R1 XCM OHal'!C3,'Points Table'!A$3:N$43,IF('R1 XCM OHal'!U3="A Grade / Juniors",5,IF('R1 XCM OHal'!U3="B Grade",8,IF('R1 XCM OHal'!U3="C Grade",11,14))))</f>
        <v>540</v>
      </c>
    </row>
    <row r="4" spans="1:22" x14ac:dyDescent="0.2">
      <c r="A4" s="60" t="s">
        <v>91</v>
      </c>
      <c r="B4" s="60" t="s">
        <v>92</v>
      </c>
      <c r="C4" s="60">
        <v>1</v>
      </c>
      <c r="D4" s="60" t="s">
        <v>93</v>
      </c>
      <c r="E4" s="60">
        <v>903</v>
      </c>
      <c r="F4" s="60" t="s">
        <v>828</v>
      </c>
      <c r="G4" s="60" t="s">
        <v>811</v>
      </c>
      <c r="H4" s="60" t="s">
        <v>815</v>
      </c>
      <c r="I4" s="60" t="s">
        <v>816</v>
      </c>
      <c r="J4" s="60">
        <v>7</v>
      </c>
      <c r="K4" s="61" t="s">
        <v>94</v>
      </c>
      <c r="L4" s="61" t="s">
        <v>95</v>
      </c>
      <c r="M4" s="61" t="s">
        <v>96</v>
      </c>
      <c r="N4" s="61" t="s">
        <v>97</v>
      </c>
      <c r="O4" s="61" t="s">
        <v>98</v>
      </c>
      <c r="P4" s="61" t="s">
        <v>99</v>
      </c>
      <c r="Q4" s="61" t="s">
        <v>100</v>
      </c>
      <c r="R4" s="61" t="s">
        <v>70</v>
      </c>
      <c r="S4" s="61" t="s">
        <v>70</v>
      </c>
      <c r="T4" s="61" t="s">
        <v>101</v>
      </c>
      <c r="U4" s="1" t="s">
        <v>922</v>
      </c>
      <c r="V4" s="1">
        <f>VLOOKUP('R1 XCM OHal'!C4,'Points Table'!A$3:N$43,IF('R1 XCM OHal'!U4="A Grade / Juniors",5,IF('R1 XCM OHal'!U4="B Grade",8,IF('R1 XCM OHal'!U4="C Grade",11,14))))</f>
        <v>600</v>
      </c>
    </row>
    <row r="5" spans="1:22" x14ac:dyDescent="0.2">
      <c r="A5" s="60" t="s">
        <v>91</v>
      </c>
      <c r="B5" s="60" t="s">
        <v>102</v>
      </c>
      <c r="C5" s="60">
        <v>2</v>
      </c>
      <c r="D5" s="60" t="s">
        <v>103</v>
      </c>
      <c r="E5" s="60">
        <v>902</v>
      </c>
      <c r="F5" s="60" t="s">
        <v>829</v>
      </c>
      <c r="G5" s="60" t="s">
        <v>811</v>
      </c>
      <c r="H5" s="60" t="s">
        <v>815</v>
      </c>
      <c r="I5" s="60" t="s">
        <v>816</v>
      </c>
      <c r="J5" s="60">
        <v>5</v>
      </c>
      <c r="K5" s="61" t="s">
        <v>90</v>
      </c>
      <c r="L5" s="61" t="s">
        <v>104</v>
      </c>
      <c r="M5" s="61" t="s">
        <v>105</v>
      </c>
      <c r="N5" s="61" t="s">
        <v>106</v>
      </c>
      <c r="O5" s="61" t="s">
        <v>107</v>
      </c>
      <c r="P5" s="61" t="s">
        <v>70</v>
      </c>
      <c r="Q5" s="61" t="s">
        <v>70</v>
      </c>
      <c r="R5" s="61" t="s">
        <v>70</v>
      </c>
      <c r="S5" s="61" t="s">
        <v>70</v>
      </c>
      <c r="T5" s="61" t="s">
        <v>108</v>
      </c>
      <c r="U5" s="1" t="s">
        <v>922</v>
      </c>
      <c r="V5" s="1">
        <f>VLOOKUP('R1 XCM OHal'!C5,'Points Table'!A$3:N$43,IF('R1 XCM OHal'!U5="A Grade / Juniors",5,IF('R1 XCM OHal'!U5="B Grade",8,IF('R1 XCM OHal'!U5="C Grade",11,14))))</f>
        <v>540</v>
      </c>
    </row>
    <row r="6" spans="1:22" x14ac:dyDescent="0.2">
      <c r="A6" s="60" t="s">
        <v>91</v>
      </c>
      <c r="B6" s="60" t="s">
        <v>109</v>
      </c>
      <c r="C6" s="60">
        <v>3</v>
      </c>
      <c r="D6" s="60" t="s">
        <v>110</v>
      </c>
      <c r="E6" s="60">
        <v>901</v>
      </c>
      <c r="F6" s="60" t="s">
        <v>830</v>
      </c>
      <c r="G6" s="60" t="s">
        <v>811</v>
      </c>
      <c r="H6" s="60" t="s">
        <v>815</v>
      </c>
      <c r="I6" s="60" t="s">
        <v>816</v>
      </c>
      <c r="J6" s="60">
        <v>2</v>
      </c>
      <c r="K6" s="61" t="s">
        <v>111</v>
      </c>
      <c r="L6" s="61" t="s">
        <v>112</v>
      </c>
      <c r="M6" s="61" t="s">
        <v>70</v>
      </c>
      <c r="N6" s="61" t="s">
        <v>70</v>
      </c>
      <c r="O6" s="61" t="s">
        <v>70</v>
      </c>
      <c r="P6" s="61" t="s">
        <v>70</v>
      </c>
      <c r="Q6" s="61" t="s">
        <v>70</v>
      </c>
      <c r="R6" s="61" t="s">
        <v>70</v>
      </c>
      <c r="S6" s="61" t="s">
        <v>70</v>
      </c>
      <c r="T6" s="61" t="s">
        <v>113</v>
      </c>
      <c r="U6" s="1" t="s">
        <v>922</v>
      </c>
      <c r="V6" s="1">
        <f>VLOOKUP('R1 XCM OHal'!C6,'Points Table'!A$3:N$43,IF('R1 XCM OHal'!U6="A Grade / Juniors",5,IF('R1 XCM OHal'!U6="B Grade",8,IF('R1 XCM OHal'!U6="C Grade",11,14))))</f>
        <v>504</v>
      </c>
    </row>
    <row r="7" spans="1:22" x14ac:dyDescent="0.2">
      <c r="A7" s="60" t="s">
        <v>114</v>
      </c>
      <c r="B7" s="60" t="s">
        <v>115</v>
      </c>
      <c r="C7" s="60">
        <v>1</v>
      </c>
      <c r="D7" s="60" t="s">
        <v>116</v>
      </c>
      <c r="E7" s="60">
        <v>803</v>
      </c>
      <c r="F7" s="60" t="s">
        <v>831</v>
      </c>
      <c r="G7" s="60" t="s">
        <v>811</v>
      </c>
      <c r="H7" s="60" t="s">
        <v>812</v>
      </c>
      <c r="I7" s="60" t="s">
        <v>816</v>
      </c>
      <c r="J7" s="60">
        <v>4</v>
      </c>
      <c r="K7" s="61" t="s">
        <v>117</v>
      </c>
      <c r="L7" s="61" t="s">
        <v>118</v>
      </c>
      <c r="M7" s="61" t="s">
        <v>119</v>
      </c>
      <c r="N7" s="61" t="s">
        <v>120</v>
      </c>
      <c r="O7" s="61" t="s">
        <v>70</v>
      </c>
      <c r="P7" s="61" t="s">
        <v>70</v>
      </c>
      <c r="Q7" s="61" t="s">
        <v>70</v>
      </c>
      <c r="R7" s="61" t="s">
        <v>70</v>
      </c>
      <c r="S7" s="61" t="s">
        <v>70</v>
      </c>
      <c r="T7" s="61" t="s">
        <v>121</v>
      </c>
      <c r="U7" s="1" t="s">
        <v>922</v>
      </c>
      <c r="V7" s="1">
        <f>VLOOKUP('R1 XCM OHal'!C7,'Points Table'!A$3:N$43,IF('R1 XCM OHal'!U7="A Grade / Juniors",5,IF('R1 XCM OHal'!U7="B Grade",8,IF('R1 XCM OHal'!U7="C Grade",11,14))))</f>
        <v>600</v>
      </c>
    </row>
    <row r="8" spans="1:22" x14ac:dyDescent="0.2">
      <c r="A8" s="60" t="s">
        <v>114</v>
      </c>
      <c r="B8" s="60" t="s">
        <v>122</v>
      </c>
      <c r="C8" s="60">
        <v>2</v>
      </c>
      <c r="D8" s="60" t="s">
        <v>123</v>
      </c>
      <c r="E8" s="60">
        <v>802</v>
      </c>
      <c r="F8" s="60" t="s">
        <v>832</v>
      </c>
      <c r="G8" s="60" t="s">
        <v>811</v>
      </c>
      <c r="H8" s="60" t="s">
        <v>812</v>
      </c>
      <c r="I8" s="60" t="s">
        <v>816</v>
      </c>
      <c r="J8" s="60">
        <v>3</v>
      </c>
      <c r="K8" s="61" t="s">
        <v>124</v>
      </c>
      <c r="L8" s="61" t="s">
        <v>125</v>
      </c>
      <c r="M8" s="61" t="s">
        <v>126</v>
      </c>
      <c r="N8" s="61" t="s">
        <v>70</v>
      </c>
      <c r="O8" s="61" t="s">
        <v>70</v>
      </c>
      <c r="P8" s="61" t="s">
        <v>70</v>
      </c>
      <c r="Q8" s="61" t="s">
        <v>70</v>
      </c>
      <c r="R8" s="61" t="s">
        <v>70</v>
      </c>
      <c r="S8" s="61" t="s">
        <v>70</v>
      </c>
      <c r="T8" s="61" t="s">
        <v>127</v>
      </c>
      <c r="U8" s="1" t="s">
        <v>922</v>
      </c>
      <c r="V8" s="1">
        <f>VLOOKUP('R1 XCM OHal'!C8,'Points Table'!A$3:N$43,IF('R1 XCM OHal'!U8="A Grade / Juniors",5,IF('R1 XCM OHal'!U8="B Grade",8,IF('R1 XCM OHal'!U8="C Grade",11,14))))</f>
        <v>540</v>
      </c>
    </row>
    <row r="9" spans="1:22" x14ac:dyDescent="0.2">
      <c r="A9" s="60" t="s">
        <v>128</v>
      </c>
      <c r="B9" s="60" t="s">
        <v>129</v>
      </c>
      <c r="C9" s="60">
        <v>1</v>
      </c>
      <c r="D9" s="60" t="s">
        <v>130</v>
      </c>
      <c r="E9" s="60">
        <v>53</v>
      </c>
      <c r="F9" s="60" t="s">
        <v>833</v>
      </c>
      <c r="G9" s="60" t="s">
        <v>811</v>
      </c>
      <c r="H9" s="60" t="s">
        <v>814</v>
      </c>
      <c r="I9" s="60" t="s">
        <v>816</v>
      </c>
      <c r="J9" s="60">
        <v>3</v>
      </c>
      <c r="K9" s="61" t="s">
        <v>131</v>
      </c>
      <c r="L9" s="61" t="s">
        <v>132</v>
      </c>
      <c r="M9" s="61" t="s">
        <v>133</v>
      </c>
      <c r="N9" s="61" t="s">
        <v>70</v>
      </c>
      <c r="O9" s="61" t="s">
        <v>70</v>
      </c>
      <c r="P9" s="61" t="s">
        <v>70</v>
      </c>
      <c r="Q9" s="61" t="s">
        <v>70</v>
      </c>
      <c r="R9" s="61" t="s">
        <v>70</v>
      </c>
      <c r="S9" s="61" t="s">
        <v>70</v>
      </c>
      <c r="T9" s="61" t="s">
        <v>134</v>
      </c>
      <c r="U9" s="1" t="s">
        <v>922</v>
      </c>
      <c r="V9" s="1">
        <f>VLOOKUP('R1 XCM OHal'!C9,'Points Table'!A$3:N$43,IF('R1 XCM OHal'!U9="A Grade / Juniors",5,IF('R1 XCM OHal'!U9="B Grade",8,IF('R1 XCM OHal'!U9="C Grade",11,14))))</f>
        <v>600</v>
      </c>
    </row>
    <row r="10" spans="1:22" x14ac:dyDescent="0.2">
      <c r="A10" s="60" t="s">
        <v>128</v>
      </c>
      <c r="B10" s="60" t="s">
        <v>135</v>
      </c>
      <c r="C10" s="60">
        <v>2</v>
      </c>
      <c r="D10" s="60" t="s">
        <v>136</v>
      </c>
      <c r="E10" s="60">
        <v>54</v>
      </c>
      <c r="F10" s="60" t="s">
        <v>834</v>
      </c>
      <c r="G10" s="60" t="s">
        <v>811</v>
      </c>
      <c r="H10" s="60" t="s">
        <v>814</v>
      </c>
      <c r="I10" s="60" t="s">
        <v>816</v>
      </c>
      <c r="J10" s="60">
        <v>3</v>
      </c>
      <c r="K10" s="61" t="s">
        <v>137</v>
      </c>
      <c r="L10" s="61" t="s">
        <v>138</v>
      </c>
      <c r="M10" s="61" t="s">
        <v>139</v>
      </c>
      <c r="N10" s="61" t="s">
        <v>70</v>
      </c>
      <c r="O10" s="61" t="s">
        <v>70</v>
      </c>
      <c r="P10" s="61" t="s">
        <v>70</v>
      </c>
      <c r="Q10" s="61" t="s">
        <v>70</v>
      </c>
      <c r="R10" s="61" t="s">
        <v>70</v>
      </c>
      <c r="S10" s="61" t="s">
        <v>70</v>
      </c>
      <c r="T10" s="61" t="s">
        <v>140</v>
      </c>
      <c r="U10" s="1" t="s">
        <v>922</v>
      </c>
      <c r="V10" s="1">
        <f>VLOOKUP('R1 XCM OHal'!C10,'Points Table'!A$3:N$43,IF('R1 XCM OHal'!U10="A Grade / Juniors",5,IF('R1 XCM OHal'!U10="B Grade",8,IF('R1 XCM OHal'!U10="C Grade",11,14))))</f>
        <v>540</v>
      </c>
    </row>
    <row r="11" spans="1:22" x14ac:dyDescent="0.2">
      <c r="A11" s="60" t="s">
        <v>128</v>
      </c>
      <c r="B11" s="60" t="s">
        <v>141</v>
      </c>
      <c r="C11" s="60">
        <v>3</v>
      </c>
      <c r="D11" s="60" t="s">
        <v>142</v>
      </c>
      <c r="E11" s="60">
        <v>51</v>
      </c>
      <c r="F11" s="60" t="s">
        <v>835</v>
      </c>
      <c r="G11" s="60" t="s">
        <v>811</v>
      </c>
      <c r="H11" s="60" t="s">
        <v>814</v>
      </c>
      <c r="I11" s="60" t="s">
        <v>816</v>
      </c>
      <c r="J11" s="60">
        <v>3</v>
      </c>
      <c r="K11" s="61" t="s">
        <v>143</v>
      </c>
      <c r="L11" s="61" t="s">
        <v>144</v>
      </c>
      <c r="M11" s="61" t="s">
        <v>145</v>
      </c>
      <c r="N11" s="61" t="s">
        <v>70</v>
      </c>
      <c r="O11" s="61" t="s">
        <v>70</v>
      </c>
      <c r="P11" s="61" t="s">
        <v>70</v>
      </c>
      <c r="Q11" s="61" t="s">
        <v>70</v>
      </c>
      <c r="R11" s="61" t="s">
        <v>70</v>
      </c>
      <c r="S11" s="61" t="s">
        <v>70</v>
      </c>
      <c r="T11" s="61" t="s">
        <v>146</v>
      </c>
      <c r="U11" s="1" t="s">
        <v>922</v>
      </c>
      <c r="V11" s="1">
        <f>VLOOKUP('R1 XCM OHal'!C11,'Points Table'!A$3:N$43,IF('R1 XCM OHal'!U11="A Grade / Juniors",5,IF('R1 XCM OHal'!U11="B Grade",8,IF('R1 XCM OHal'!U11="C Grade",11,14))))</f>
        <v>504</v>
      </c>
    </row>
    <row r="12" spans="1:22" x14ac:dyDescent="0.2">
      <c r="A12" s="60" t="s">
        <v>128</v>
      </c>
      <c r="B12" s="60" t="s">
        <v>147</v>
      </c>
      <c r="C12" s="60">
        <v>4</v>
      </c>
      <c r="D12" s="60" t="s">
        <v>148</v>
      </c>
      <c r="E12" s="60">
        <v>52</v>
      </c>
      <c r="F12" s="60" t="s">
        <v>836</v>
      </c>
      <c r="G12" s="60" t="s">
        <v>811</v>
      </c>
      <c r="H12" s="60" t="s">
        <v>814</v>
      </c>
      <c r="I12" s="60" t="s">
        <v>816</v>
      </c>
      <c r="J12" s="60">
        <v>3</v>
      </c>
      <c r="K12" s="61" t="s">
        <v>149</v>
      </c>
      <c r="L12" s="61" t="s">
        <v>150</v>
      </c>
      <c r="M12" s="61" t="s">
        <v>151</v>
      </c>
      <c r="N12" s="61" t="s">
        <v>70</v>
      </c>
      <c r="O12" s="61" t="s">
        <v>70</v>
      </c>
      <c r="P12" s="61" t="s">
        <v>70</v>
      </c>
      <c r="Q12" s="61" t="s">
        <v>70</v>
      </c>
      <c r="R12" s="61" t="s">
        <v>70</v>
      </c>
      <c r="S12" s="61" t="s">
        <v>70</v>
      </c>
      <c r="T12" s="61" t="s">
        <v>152</v>
      </c>
      <c r="U12" s="1" t="s">
        <v>922</v>
      </c>
      <c r="V12" s="1">
        <f>VLOOKUP('R1 XCM OHal'!C12,'Points Table'!A$3:N$43,IF('R1 XCM OHal'!U12="A Grade / Juniors",5,IF('R1 XCM OHal'!U12="B Grade",8,IF('R1 XCM OHal'!U12="C Grade",11,14))))</f>
        <v>480</v>
      </c>
    </row>
    <row r="13" spans="1:22" x14ac:dyDescent="0.2">
      <c r="A13" s="60" t="s">
        <v>153</v>
      </c>
      <c r="B13" s="60" t="s">
        <v>154</v>
      </c>
      <c r="C13" s="60">
        <v>1</v>
      </c>
      <c r="D13" s="60" t="s">
        <v>155</v>
      </c>
      <c r="E13" s="60">
        <v>7</v>
      </c>
      <c r="F13" s="60" t="s">
        <v>837</v>
      </c>
      <c r="G13" s="60" t="s">
        <v>817</v>
      </c>
      <c r="H13" s="60" t="s">
        <v>818</v>
      </c>
      <c r="I13" s="60" t="s">
        <v>819</v>
      </c>
      <c r="J13" s="60">
        <v>8</v>
      </c>
      <c r="K13" s="61" t="s">
        <v>156</v>
      </c>
      <c r="L13" s="61" t="s">
        <v>157</v>
      </c>
      <c r="M13" s="61" t="s">
        <v>158</v>
      </c>
      <c r="N13" s="61" t="s">
        <v>159</v>
      </c>
      <c r="O13" s="61" t="s">
        <v>160</v>
      </c>
      <c r="P13" s="61" t="s">
        <v>161</v>
      </c>
      <c r="Q13" s="61" t="s">
        <v>162</v>
      </c>
      <c r="R13" s="61" t="s">
        <v>163</v>
      </c>
      <c r="S13" s="61" t="s">
        <v>70</v>
      </c>
      <c r="T13" s="61" t="s">
        <v>164</v>
      </c>
      <c r="U13" s="1" t="s">
        <v>922</v>
      </c>
      <c r="V13" s="1">
        <f>VLOOKUP('R1 XCM OHal'!C13,'Points Table'!A$3:N$43,IF('R1 XCM OHal'!U13="A Grade / Juniors",5,IF('R1 XCM OHal'!U13="B Grade",8,IF('R1 XCM OHal'!U13="C Grade",11,14))))</f>
        <v>600</v>
      </c>
    </row>
    <row r="14" spans="1:22" x14ac:dyDescent="0.2">
      <c r="A14" s="60" t="s">
        <v>153</v>
      </c>
      <c r="B14" s="60" t="s">
        <v>165</v>
      </c>
      <c r="C14" s="60">
        <v>2</v>
      </c>
      <c r="D14" s="60" t="s">
        <v>166</v>
      </c>
      <c r="E14" s="60">
        <v>10</v>
      </c>
      <c r="F14" s="60" t="s">
        <v>838</v>
      </c>
      <c r="G14" s="60" t="s">
        <v>817</v>
      </c>
      <c r="H14" s="60" t="s">
        <v>818</v>
      </c>
      <c r="I14" s="60" t="s">
        <v>819</v>
      </c>
      <c r="J14" s="60">
        <v>8</v>
      </c>
      <c r="K14" s="61" t="s">
        <v>167</v>
      </c>
      <c r="L14" s="61" t="s">
        <v>168</v>
      </c>
      <c r="M14" s="61" t="s">
        <v>169</v>
      </c>
      <c r="N14" s="61" t="s">
        <v>170</v>
      </c>
      <c r="O14" s="61" t="s">
        <v>171</v>
      </c>
      <c r="P14" s="61" t="s">
        <v>172</v>
      </c>
      <c r="Q14" s="61" t="s">
        <v>173</v>
      </c>
      <c r="R14" s="61" t="s">
        <v>174</v>
      </c>
      <c r="S14" s="61" t="s">
        <v>70</v>
      </c>
      <c r="T14" s="61" t="s">
        <v>175</v>
      </c>
      <c r="U14" s="1" t="s">
        <v>922</v>
      </c>
      <c r="V14" s="1">
        <f>VLOOKUP('R1 XCM OHal'!C14,'Points Table'!A$3:N$43,IF('R1 XCM OHal'!U14="A Grade / Juniors",5,IF('R1 XCM OHal'!U14="B Grade",8,IF('R1 XCM OHal'!U14="C Grade",11,14))))</f>
        <v>540</v>
      </c>
    </row>
    <row r="15" spans="1:22" x14ac:dyDescent="0.2">
      <c r="A15" s="60" t="s">
        <v>153</v>
      </c>
      <c r="B15" s="60" t="s">
        <v>176</v>
      </c>
      <c r="C15" s="60">
        <v>3</v>
      </c>
      <c r="D15" s="60" t="s">
        <v>177</v>
      </c>
      <c r="E15" s="60">
        <v>11</v>
      </c>
      <c r="F15" s="60" t="s">
        <v>839</v>
      </c>
      <c r="G15" s="60" t="s">
        <v>817</v>
      </c>
      <c r="H15" s="60" t="s">
        <v>818</v>
      </c>
      <c r="I15" s="60" t="s">
        <v>819</v>
      </c>
      <c r="J15" s="60">
        <v>7</v>
      </c>
      <c r="K15" s="61" t="s">
        <v>178</v>
      </c>
      <c r="L15" s="61" t="s">
        <v>179</v>
      </c>
      <c r="M15" s="61" t="s">
        <v>180</v>
      </c>
      <c r="N15" s="61" t="s">
        <v>181</v>
      </c>
      <c r="O15" s="61" t="s">
        <v>182</v>
      </c>
      <c r="P15" s="61" t="s">
        <v>183</v>
      </c>
      <c r="Q15" s="61" t="s">
        <v>184</v>
      </c>
      <c r="R15" s="61" t="s">
        <v>70</v>
      </c>
      <c r="S15" s="61" t="s">
        <v>70</v>
      </c>
      <c r="T15" s="61" t="s">
        <v>185</v>
      </c>
      <c r="U15" s="1" t="s">
        <v>922</v>
      </c>
      <c r="V15" s="1">
        <f>VLOOKUP('R1 XCM OHal'!C15,'Points Table'!A$3:N$43,IF('R1 XCM OHal'!U15="A Grade / Juniors",5,IF('R1 XCM OHal'!U15="B Grade",8,IF('R1 XCM OHal'!U15="C Grade",11,14))))</f>
        <v>504</v>
      </c>
    </row>
    <row r="16" spans="1:22" x14ac:dyDescent="0.2">
      <c r="A16" s="60" t="s">
        <v>153</v>
      </c>
      <c r="B16" s="60" t="s">
        <v>186</v>
      </c>
      <c r="C16" s="60">
        <v>4</v>
      </c>
      <c r="D16" s="60" t="s">
        <v>187</v>
      </c>
      <c r="E16" s="60">
        <v>2</v>
      </c>
      <c r="F16" s="60" t="s">
        <v>840</v>
      </c>
      <c r="G16" s="60" t="s">
        <v>817</v>
      </c>
      <c r="H16" s="60" t="s">
        <v>818</v>
      </c>
      <c r="I16" s="60" t="s">
        <v>819</v>
      </c>
      <c r="J16" s="60">
        <v>7</v>
      </c>
      <c r="K16" s="61" t="s">
        <v>188</v>
      </c>
      <c r="L16" s="61" t="s">
        <v>189</v>
      </c>
      <c r="M16" s="61" t="s">
        <v>190</v>
      </c>
      <c r="N16" s="61" t="s">
        <v>191</v>
      </c>
      <c r="O16" s="61" t="s">
        <v>192</v>
      </c>
      <c r="P16" s="61" t="s">
        <v>193</v>
      </c>
      <c r="Q16" s="61" t="s">
        <v>194</v>
      </c>
      <c r="R16" s="61" t="s">
        <v>70</v>
      </c>
      <c r="S16" s="61" t="s">
        <v>70</v>
      </c>
      <c r="T16" s="61" t="s">
        <v>195</v>
      </c>
      <c r="U16" s="1" t="s">
        <v>922</v>
      </c>
      <c r="V16" s="1">
        <f>VLOOKUP('R1 XCM OHal'!C16,'Points Table'!A$3:N$43,IF('R1 XCM OHal'!U16="A Grade / Juniors",5,IF('R1 XCM OHal'!U16="B Grade",8,IF('R1 XCM OHal'!U16="C Grade",11,14))))</f>
        <v>480</v>
      </c>
    </row>
    <row r="17" spans="1:22" x14ac:dyDescent="0.2">
      <c r="A17" s="60" t="s">
        <v>153</v>
      </c>
      <c r="B17" s="60" t="s">
        <v>196</v>
      </c>
      <c r="C17" s="60">
        <v>5</v>
      </c>
      <c r="D17" s="60" t="s">
        <v>197</v>
      </c>
      <c r="E17" s="60">
        <v>6</v>
      </c>
      <c r="F17" s="60" t="s">
        <v>841</v>
      </c>
      <c r="G17" s="60" t="s">
        <v>817</v>
      </c>
      <c r="H17" s="60" t="s">
        <v>818</v>
      </c>
      <c r="I17" s="60" t="s">
        <v>819</v>
      </c>
      <c r="J17" s="60">
        <v>7</v>
      </c>
      <c r="K17" s="61" t="s">
        <v>198</v>
      </c>
      <c r="L17" s="61" t="s">
        <v>199</v>
      </c>
      <c r="M17" s="61" t="s">
        <v>200</v>
      </c>
      <c r="N17" s="61" t="s">
        <v>201</v>
      </c>
      <c r="O17" s="61" t="s">
        <v>202</v>
      </c>
      <c r="P17" s="61" t="s">
        <v>203</v>
      </c>
      <c r="Q17" s="61" t="s">
        <v>204</v>
      </c>
      <c r="R17" s="61" t="s">
        <v>70</v>
      </c>
      <c r="S17" s="61" t="s">
        <v>70</v>
      </c>
      <c r="T17" s="61" t="s">
        <v>205</v>
      </c>
      <c r="U17" s="1" t="s">
        <v>922</v>
      </c>
      <c r="V17" s="1">
        <f>VLOOKUP('R1 XCM OHal'!C17,'Points Table'!A$3:N$43,IF('R1 XCM OHal'!U17="A Grade / Juniors",5,IF('R1 XCM OHal'!U17="B Grade",8,IF('R1 XCM OHal'!U17="C Grade",11,14))))</f>
        <v>468</v>
      </c>
    </row>
    <row r="18" spans="1:22" x14ac:dyDescent="0.2">
      <c r="A18" s="60" t="s">
        <v>153</v>
      </c>
      <c r="B18" s="60" t="s">
        <v>206</v>
      </c>
      <c r="C18" s="60">
        <v>6</v>
      </c>
      <c r="D18" s="60" t="s">
        <v>207</v>
      </c>
      <c r="E18" s="60">
        <v>4</v>
      </c>
      <c r="F18" s="60" t="s">
        <v>842</v>
      </c>
      <c r="G18" s="60" t="s">
        <v>817</v>
      </c>
      <c r="H18" s="60" t="s">
        <v>818</v>
      </c>
      <c r="I18" s="60" t="s">
        <v>819</v>
      </c>
      <c r="J18" s="60">
        <v>7</v>
      </c>
      <c r="K18" s="61" t="s">
        <v>208</v>
      </c>
      <c r="L18" s="61" t="s">
        <v>209</v>
      </c>
      <c r="M18" s="61" t="s">
        <v>210</v>
      </c>
      <c r="N18" s="61" t="s">
        <v>211</v>
      </c>
      <c r="O18" s="61" t="s">
        <v>212</v>
      </c>
      <c r="P18" s="61" t="s">
        <v>213</v>
      </c>
      <c r="Q18" s="61" t="s">
        <v>214</v>
      </c>
      <c r="R18" s="61" t="s">
        <v>70</v>
      </c>
      <c r="S18" s="61" t="s">
        <v>70</v>
      </c>
      <c r="T18" s="61" t="s">
        <v>215</v>
      </c>
      <c r="U18" s="1" t="s">
        <v>922</v>
      </c>
      <c r="V18" s="1">
        <f>VLOOKUP('R1 XCM OHal'!C18,'Points Table'!A$3:N$43,IF('R1 XCM OHal'!U18="A Grade / Juniors",5,IF('R1 XCM OHal'!U18="B Grade",8,IF('R1 XCM OHal'!U18="C Grade",11,14))))</f>
        <v>456</v>
      </c>
    </row>
    <row r="19" spans="1:22" x14ac:dyDescent="0.2">
      <c r="A19" s="60" t="s">
        <v>153</v>
      </c>
      <c r="B19" s="60" t="s">
        <v>216</v>
      </c>
      <c r="C19" s="60">
        <v>7</v>
      </c>
      <c r="D19" s="60" t="s">
        <v>217</v>
      </c>
      <c r="E19" s="60">
        <v>8</v>
      </c>
      <c r="F19" s="60" t="s">
        <v>843</v>
      </c>
      <c r="G19" s="60" t="s">
        <v>817</v>
      </c>
      <c r="H19" s="60" t="s">
        <v>818</v>
      </c>
      <c r="I19" s="60" t="s">
        <v>819</v>
      </c>
      <c r="J19" s="60">
        <v>7</v>
      </c>
      <c r="K19" s="61" t="s">
        <v>218</v>
      </c>
      <c r="L19" s="61" t="s">
        <v>219</v>
      </c>
      <c r="M19" s="61" t="s">
        <v>220</v>
      </c>
      <c r="N19" s="61" t="s">
        <v>221</v>
      </c>
      <c r="O19" s="61" t="s">
        <v>222</v>
      </c>
      <c r="P19" s="61" t="s">
        <v>223</v>
      </c>
      <c r="Q19" s="61" t="s">
        <v>224</v>
      </c>
      <c r="R19" s="61" t="s">
        <v>70</v>
      </c>
      <c r="S19" s="61" t="s">
        <v>70</v>
      </c>
      <c r="T19" s="61" t="s">
        <v>225</v>
      </c>
      <c r="U19" s="1" t="s">
        <v>922</v>
      </c>
      <c r="V19" s="1">
        <f>VLOOKUP('R1 XCM OHal'!C19,'Points Table'!A$3:N$43,IF('R1 XCM OHal'!U19="A Grade / Juniors",5,IF('R1 XCM OHal'!U19="B Grade",8,IF('R1 XCM OHal'!U19="C Grade",11,14))))</f>
        <v>444</v>
      </c>
    </row>
    <row r="20" spans="1:22" x14ac:dyDescent="0.2">
      <c r="A20" s="60" t="s">
        <v>153</v>
      </c>
      <c r="B20" s="60" t="s">
        <v>226</v>
      </c>
      <c r="C20" s="60">
        <v>8</v>
      </c>
      <c r="D20" s="60" t="s">
        <v>227</v>
      </c>
      <c r="E20" s="60">
        <v>1</v>
      </c>
      <c r="F20" s="60" t="s">
        <v>844</v>
      </c>
      <c r="G20" s="60" t="s">
        <v>817</v>
      </c>
      <c r="H20" s="60" t="s">
        <v>818</v>
      </c>
      <c r="I20" s="60" t="s">
        <v>819</v>
      </c>
      <c r="J20" s="60">
        <v>7</v>
      </c>
      <c r="K20" s="61" t="s">
        <v>228</v>
      </c>
      <c r="L20" s="61" t="s">
        <v>229</v>
      </c>
      <c r="M20" s="61" t="s">
        <v>230</v>
      </c>
      <c r="N20" s="61" t="s">
        <v>231</v>
      </c>
      <c r="O20" s="61" t="s">
        <v>232</v>
      </c>
      <c r="P20" s="61" t="s">
        <v>233</v>
      </c>
      <c r="Q20" s="61" t="s">
        <v>234</v>
      </c>
      <c r="R20" s="61" t="s">
        <v>70</v>
      </c>
      <c r="S20" s="61" t="s">
        <v>70</v>
      </c>
      <c r="T20" s="61" t="s">
        <v>235</v>
      </c>
      <c r="U20" s="1" t="s">
        <v>922</v>
      </c>
      <c r="V20" s="1">
        <f>VLOOKUP('R1 XCM OHal'!C20,'Points Table'!A$3:N$43,IF('R1 XCM OHal'!U20="A Grade / Juniors",5,IF('R1 XCM OHal'!U20="B Grade",8,IF('R1 XCM OHal'!U20="C Grade",11,14))))</f>
        <v>432</v>
      </c>
    </row>
    <row r="21" spans="1:22" x14ac:dyDescent="0.2">
      <c r="A21" s="60" t="s">
        <v>153</v>
      </c>
      <c r="B21" s="60" t="s">
        <v>236</v>
      </c>
      <c r="C21" s="60">
        <v>9</v>
      </c>
      <c r="D21" s="60" t="s">
        <v>237</v>
      </c>
      <c r="E21" s="60">
        <v>9</v>
      </c>
      <c r="F21" s="60" t="s">
        <v>845</v>
      </c>
      <c r="G21" s="60" t="s">
        <v>817</v>
      </c>
      <c r="H21" s="60" t="s">
        <v>818</v>
      </c>
      <c r="I21" s="60" t="s">
        <v>819</v>
      </c>
      <c r="J21" s="60">
        <v>6</v>
      </c>
      <c r="K21" s="61" t="s">
        <v>238</v>
      </c>
      <c r="L21" s="61" t="s">
        <v>239</v>
      </c>
      <c r="M21" s="61" t="s">
        <v>240</v>
      </c>
      <c r="N21" s="61" t="s">
        <v>241</v>
      </c>
      <c r="O21" s="61" t="s">
        <v>242</v>
      </c>
      <c r="P21" s="61" t="s">
        <v>243</v>
      </c>
      <c r="Q21" s="61" t="s">
        <v>70</v>
      </c>
      <c r="R21" s="61" t="s">
        <v>70</v>
      </c>
      <c r="S21" s="61" t="s">
        <v>70</v>
      </c>
      <c r="T21" s="61" t="s">
        <v>244</v>
      </c>
      <c r="U21" s="1" t="s">
        <v>922</v>
      </c>
      <c r="V21" s="1">
        <f>VLOOKUP('R1 XCM OHal'!C21,'Points Table'!A$3:N$43,IF('R1 XCM OHal'!U21="A Grade / Juniors",5,IF('R1 XCM OHal'!U21="B Grade",8,IF('R1 XCM OHal'!U21="C Grade",11,14))))</f>
        <v>420</v>
      </c>
    </row>
    <row r="22" spans="1:22" x14ac:dyDescent="0.2">
      <c r="A22" s="60" t="s">
        <v>153</v>
      </c>
      <c r="B22" s="60" t="s">
        <v>245</v>
      </c>
      <c r="C22" s="60">
        <v>10</v>
      </c>
      <c r="D22" s="60" t="s">
        <v>246</v>
      </c>
      <c r="E22" s="60">
        <v>5</v>
      </c>
      <c r="F22" s="60" t="s">
        <v>846</v>
      </c>
      <c r="G22" s="60" t="s">
        <v>817</v>
      </c>
      <c r="H22" s="60" t="s">
        <v>818</v>
      </c>
      <c r="I22" s="60" t="s">
        <v>819</v>
      </c>
      <c r="J22" s="60">
        <v>6</v>
      </c>
      <c r="K22" s="61" t="s">
        <v>247</v>
      </c>
      <c r="L22" s="61" t="s">
        <v>248</v>
      </c>
      <c r="M22" s="61" t="s">
        <v>249</v>
      </c>
      <c r="N22" s="61" t="s">
        <v>250</v>
      </c>
      <c r="O22" s="61" t="s">
        <v>251</v>
      </c>
      <c r="P22" s="61" t="s">
        <v>252</v>
      </c>
      <c r="Q22" s="61" t="s">
        <v>70</v>
      </c>
      <c r="R22" s="61" t="s">
        <v>70</v>
      </c>
      <c r="S22" s="61" t="s">
        <v>70</v>
      </c>
      <c r="T22" s="61" t="s">
        <v>253</v>
      </c>
      <c r="U22" s="1" t="s">
        <v>922</v>
      </c>
      <c r="V22" s="1">
        <f>VLOOKUP('R1 XCM OHal'!C22,'Points Table'!A$3:N$43,IF('R1 XCM OHal'!U22="A Grade / Juniors",5,IF('R1 XCM OHal'!U22="B Grade",8,IF('R1 XCM OHal'!U22="C Grade",11,14))))</f>
        <v>408</v>
      </c>
    </row>
    <row r="23" spans="1:22" x14ac:dyDescent="0.2">
      <c r="A23" s="60" t="s">
        <v>153</v>
      </c>
      <c r="B23" s="60" t="s">
        <v>254</v>
      </c>
      <c r="C23" s="60">
        <v>11</v>
      </c>
      <c r="D23" s="60" t="s">
        <v>255</v>
      </c>
      <c r="E23" s="60">
        <v>12</v>
      </c>
      <c r="F23" s="60" t="s">
        <v>847</v>
      </c>
      <c r="G23" s="60" t="s">
        <v>817</v>
      </c>
      <c r="H23" s="60" t="s">
        <v>818</v>
      </c>
      <c r="I23" s="60" t="s">
        <v>819</v>
      </c>
      <c r="J23" s="60">
        <v>3</v>
      </c>
      <c r="K23" s="61" t="s">
        <v>256</v>
      </c>
      <c r="L23" s="61" t="s">
        <v>257</v>
      </c>
      <c r="M23" s="61" t="s">
        <v>258</v>
      </c>
      <c r="N23" s="61" t="s">
        <v>70</v>
      </c>
      <c r="O23" s="61" t="s">
        <v>70</v>
      </c>
      <c r="P23" s="61" t="s">
        <v>70</v>
      </c>
      <c r="Q23" s="61" t="s">
        <v>70</v>
      </c>
      <c r="R23" s="61" t="s">
        <v>70</v>
      </c>
      <c r="S23" s="61" t="s">
        <v>70</v>
      </c>
      <c r="T23" s="61" t="s">
        <v>259</v>
      </c>
      <c r="U23" s="1" t="s">
        <v>922</v>
      </c>
      <c r="V23" s="1">
        <f>VLOOKUP('R1 XCM OHal'!C23,'Points Table'!A$3:N$43,IF('R1 XCM OHal'!U23="A Grade / Juniors",5,IF('R1 XCM OHal'!U23="B Grade",8,IF('R1 XCM OHal'!U23="C Grade",11,14))))</f>
        <v>396</v>
      </c>
    </row>
    <row r="24" spans="1:22" x14ac:dyDescent="0.2">
      <c r="A24" s="60" t="s">
        <v>153</v>
      </c>
      <c r="B24" s="60" t="s">
        <v>260</v>
      </c>
      <c r="C24" s="60">
        <v>12</v>
      </c>
      <c r="D24" s="60" t="s">
        <v>261</v>
      </c>
      <c r="E24" s="60">
        <v>15</v>
      </c>
      <c r="F24" s="60" t="s">
        <v>848</v>
      </c>
      <c r="G24" s="60" t="s">
        <v>817</v>
      </c>
      <c r="H24" s="60" t="s">
        <v>818</v>
      </c>
      <c r="I24" s="60" t="s">
        <v>819</v>
      </c>
      <c r="J24" s="60">
        <v>3</v>
      </c>
      <c r="K24" s="61" t="s">
        <v>262</v>
      </c>
      <c r="L24" s="61" t="s">
        <v>263</v>
      </c>
      <c r="M24" s="61" t="s">
        <v>264</v>
      </c>
      <c r="N24" s="61" t="s">
        <v>70</v>
      </c>
      <c r="O24" s="61" t="s">
        <v>70</v>
      </c>
      <c r="P24" s="61" t="s">
        <v>70</v>
      </c>
      <c r="Q24" s="61" t="s">
        <v>70</v>
      </c>
      <c r="R24" s="61" t="s">
        <v>70</v>
      </c>
      <c r="S24" s="61" t="s">
        <v>70</v>
      </c>
      <c r="T24" s="61" t="s">
        <v>265</v>
      </c>
      <c r="U24" s="1" t="s">
        <v>922</v>
      </c>
      <c r="V24" s="1">
        <f>VLOOKUP('R1 XCM OHal'!C24,'Points Table'!A$3:N$43,IF('R1 XCM OHal'!U24="A Grade / Juniors",5,IF('R1 XCM OHal'!U24="B Grade",8,IF('R1 XCM OHal'!U24="C Grade",11,14))))</f>
        <v>384</v>
      </c>
    </row>
    <row r="25" spans="1:22" x14ac:dyDescent="0.2">
      <c r="A25" s="60" t="s">
        <v>266</v>
      </c>
      <c r="B25" s="60" t="s">
        <v>267</v>
      </c>
      <c r="C25" s="60">
        <v>1</v>
      </c>
      <c r="D25" s="60" t="s">
        <v>268</v>
      </c>
      <c r="E25" s="60">
        <v>708</v>
      </c>
      <c r="F25" s="60" t="s">
        <v>849</v>
      </c>
      <c r="G25" s="60" t="s">
        <v>817</v>
      </c>
      <c r="H25" s="60" t="s">
        <v>820</v>
      </c>
      <c r="I25" s="60" t="s">
        <v>819</v>
      </c>
      <c r="J25" s="60">
        <v>7</v>
      </c>
      <c r="K25" s="61" t="s">
        <v>269</v>
      </c>
      <c r="L25" s="61" t="s">
        <v>270</v>
      </c>
      <c r="M25" s="61" t="s">
        <v>271</v>
      </c>
      <c r="N25" s="61" t="s">
        <v>272</v>
      </c>
      <c r="O25" s="61" t="s">
        <v>273</v>
      </c>
      <c r="P25" s="61" t="s">
        <v>274</v>
      </c>
      <c r="Q25" s="61" t="s">
        <v>275</v>
      </c>
      <c r="R25" s="61" t="s">
        <v>70</v>
      </c>
      <c r="S25" s="61" t="s">
        <v>70</v>
      </c>
      <c r="T25" s="61" t="s">
        <v>276</v>
      </c>
      <c r="U25" s="61" t="s">
        <v>36</v>
      </c>
      <c r="V25" s="1">
        <f>VLOOKUP('R1 XCM OHal'!C25,'Points Table'!A$3:N$43,IF('R1 XCM OHal'!U25="A Grade / Juniors",5,IF('R1 XCM OHal'!U25="B Grade",8,IF('R1 XCM OHal'!U25="C Grade",11,14))))</f>
        <v>480</v>
      </c>
    </row>
    <row r="26" spans="1:22" x14ac:dyDescent="0.2">
      <c r="A26" s="60" t="s">
        <v>266</v>
      </c>
      <c r="B26" s="60" t="s">
        <v>277</v>
      </c>
      <c r="C26" s="60">
        <v>2</v>
      </c>
      <c r="D26" s="60" t="s">
        <v>278</v>
      </c>
      <c r="E26" s="60">
        <v>720</v>
      </c>
      <c r="F26" s="60" t="s">
        <v>850</v>
      </c>
      <c r="G26" s="60" t="s">
        <v>817</v>
      </c>
      <c r="H26" s="60" t="s">
        <v>820</v>
      </c>
      <c r="I26" s="60" t="s">
        <v>819</v>
      </c>
      <c r="J26" s="60">
        <v>7</v>
      </c>
      <c r="K26" s="61" t="s">
        <v>279</v>
      </c>
      <c r="L26" s="61" t="s">
        <v>280</v>
      </c>
      <c r="M26" s="61" t="s">
        <v>281</v>
      </c>
      <c r="N26" s="61" t="s">
        <v>282</v>
      </c>
      <c r="O26" s="61" t="s">
        <v>283</v>
      </c>
      <c r="P26" s="61" t="s">
        <v>284</v>
      </c>
      <c r="Q26" s="61" t="s">
        <v>285</v>
      </c>
      <c r="R26" s="61" t="s">
        <v>70</v>
      </c>
      <c r="S26" s="61" t="s">
        <v>70</v>
      </c>
      <c r="T26" s="61" t="s">
        <v>286</v>
      </c>
      <c r="U26" s="61" t="s">
        <v>36</v>
      </c>
      <c r="V26" s="1">
        <f>VLOOKUP('R1 XCM OHal'!C26,'Points Table'!A$3:N$43,IF('R1 XCM OHal'!U26="A Grade / Juniors",5,IF('R1 XCM OHal'!U26="B Grade",8,IF('R1 XCM OHal'!U26="C Grade",11,14))))</f>
        <v>432</v>
      </c>
    </row>
    <row r="27" spans="1:22" x14ac:dyDescent="0.2">
      <c r="A27" s="60" t="s">
        <v>266</v>
      </c>
      <c r="B27" s="60" t="s">
        <v>287</v>
      </c>
      <c r="C27" s="60">
        <v>3</v>
      </c>
      <c r="D27" s="60" t="s">
        <v>288</v>
      </c>
      <c r="E27" s="60">
        <v>721</v>
      </c>
      <c r="F27" s="60" t="s">
        <v>851</v>
      </c>
      <c r="G27" s="60" t="s">
        <v>817</v>
      </c>
      <c r="H27" s="60" t="s">
        <v>820</v>
      </c>
      <c r="I27" s="60" t="s">
        <v>819</v>
      </c>
      <c r="J27" s="60">
        <v>7</v>
      </c>
      <c r="K27" s="61" t="s">
        <v>289</v>
      </c>
      <c r="L27" s="61" t="s">
        <v>290</v>
      </c>
      <c r="M27" s="61" t="s">
        <v>291</v>
      </c>
      <c r="N27" s="61" t="s">
        <v>292</v>
      </c>
      <c r="O27" s="61" t="s">
        <v>293</v>
      </c>
      <c r="P27" s="61" t="s">
        <v>294</v>
      </c>
      <c r="Q27" s="61" t="s">
        <v>295</v>
      </c>
      <c r="R27" s="61" t="s">
        <v>70</v>
      </c>
      <c r="S27" s="61" t="s">
        <v>70</v>
      </c>
      <c r="T27" s="61" t="s">
        <v>296</v>
      </c>
      <c r="U27" s="61" t="s">
        <v>36</v>
      </c>
      <c r="V27" s="1">
        <f>VLOOKUP('R1 XCM OHal'!C27,'Points Table'!A$3:N$43,IF('R1 XCM OHal'!U27="A Grade / Juniors",5,IF('R1 XCM OHal'!U27="B Grade",8,IF('R1 XCM OHal'!U27="C Grade",11,14))))</f>
        <v>403.2</v>
      </c>
    </row>
    <row r="28" spans="1:22" x14ac:dyDescent="0.2">
      <c r="A28" s="60" t="s">
        <v>266</v>
      </c>
      <c r="B28" s="60" t="s">
        <v>297</v>
      </c>
      <c r="C28" s="60">
        <v>4</v>
      </c>
      <c r="D28" s="60" t="s">
        <v>298</v>
      </c>
      <c r="E28" s="60">
        <v>701</v>
      </c>
      <c r="F28" s="60" t="s">
        <v>852</v>
      </c>
      <c r="G28" s="60" t="s">
        <v>817</v>
      </c>
      <c r="H28" s="60" t="s">
        <v>820</v>
      </c>
      <c r="I28" s="60" t="s">
        <v>819</v>
      </c>
      <c r="J28" s="60">
        <v>7</v>
      </c>
      <c r="K28" s="61" t="s">
        <v>299</v>
      </c>
      <c r="L28" s="61" t="s">
        <v>300</v>
      </c>
      <c r="M28" s="61" t="s">
        <v>301</v>
      </c>
      <c r="N28" s="61" t="s">
        <v>302</v>
      </c>
      <c r="O28" s="61" t="s">
        <v>303</v>
      </c>
      <c r="P28" s="61" t="s">
        <v>99</v>
      </c>
      <c r="Q28" s="61" t="s">
        <v>304</v>
      </c>
      <c r="R28" s="61" t="s">
        <v>70</v>
      </c>
      <c r="S28" s="61" t="s">
        <v>70</v>
      </c>
      <c r="T28" s="61" t="s">
        <v>305</v>
      </c>
      <c r="U28" s="61" t="s">
        <v>36</v>
      </c>
      <c r="V28" s="1">
        <f>VLOOKUP('R1 XCM OHal'!C28,'Points Table'!A$3:N$43,IF('R1 XCM OHal'!U28="A Grade / Juniors",5,IF('R1 XCM OHal'!U28="B Grade",8,IF('R1 XCM OHal'!U28="C Grade",11,14))))</f>
        <v>384</v>
      </c>
    </row>
    <row r="29" spans="1:22" x14ac:dyDescent="0.2">
      <c r="A29" s="60" t="s">
        <v>266</v>
      </c>
      <c r="B29" s="60" t="s">
        <v>306</v>
      </c>
      <c r="C29" s="60">
        <v>5</v>
      </c>
      <c r="D29" s="60" t="s">
        <v>307</v>
      </c>
      <c r="E29" s="60">
        <v>713</v>
      </c>
      <c r="F29" s="60" t="s">
        <v>853</v>
      </c>
      <c r="G29" s="60" t="s">
        <v>817</v>
      </c>
      <c r="H29" s="60" t="s">
        <v>820</v>
      </c>
      <c r="I29" s="60" t="s">
        <v>819</v>
      </c>
      <c r="J29" s="60">
        <v>7</v>
      </c>
      <c r="K29" s="61" t="s">
        <v>308</v>
      </c>
      <c r="L29" s="61" t="s">
        <v>309</v>
      </c>
      <c r="M29" s="61" t="s">
        <v>310</v>
      </c>
      <c r="N29" s="61" t="s">
        <v>311</v>
      </c>
      <c r="O29" s="61" t="s">
        <v>312</v>
      </c>
      <c r="P29" s="61" t="s">
        <v>313</v>
      </c>
      <c r="Q29" s="61" t="s">
        <v>314</v>
      </c>
      <c r="R29" s="61" t="s">
        <v>70</v>
      </c>
      <c r="S29" s="61" t="s">
        <v>70</v>
      </c>
      <c r="T29" s="61" t="s">
        <v>315</v>
      </c>
      <c r="U29" s="61" t="s">
        <v>36</v>
      </c>
      <c r="V29" s="1">
        <f>VLOOKUP('R1 XCM OHal'!C29,'Points Table'!A$3:N$43,IF('R1 XCM OHal'!U29="A Grade / Juniors",5,IF('R1 XCM OHal'!U29="B Grade",8,IF('R1 XCM OHal'!U29="C Grade",11,14))))</f>
        <v>374.4</v>
      </c>
    </row>
    <row r="30" spans="1:22" x14ac:dyDescent="0.2">
      <c r="A30" s="60" t="s">
        <v>266</v>
      </c>
      <c r="B30" s="60" t="s">
        <v>316</v>
      </c>
      <c r="C30" s="60">
        <v>6</v>
      </c>
      <c r="D30" s="60" t="s">
        <v>317</v>
      </c>
      <c r="E30" s="60">
        <v>707</v>
      </c>
      <c r="F30" s="60" t="s">
        <v>854</v>
      </c>
      <c r="G30" s="60" t="s">
        <v>817</v>
      </c>
      <c r="H30" s="60" t="s">
        <v>820</v>
      </c>
      <c r="I30" s="60" t="s">
        <v>819</v>
      </c>
      <c r="J30" s="60">
        <v>7</v>
      </c>
      <c r="K30" s="61" t="s">
        <v>318</v>
      </c>
      <c r="L30" s="61" t="s">
        <v>319</v>
      </c>
      <c r="M30" s="61" t="s">
        <v>320</v>
      </c>
      <c r="N30" s="61" t="s">
        <v>321</v>
      </c>
      <c r="O30" s="61" t="s">
        <v>322</v>
      </c>
      <c r="P30" s="61" t="s">
        <v>323</v>
      </c>
      <c r="Q30" s="61" t="s">
        <v>72</v>
      </c>
      <c r="R30" s="61" t="s">
        <v>70</v>
      </c>
      <c r="S30" s="61" t="s">
        <v>70</v>
      </c>
      <c r="T30" s="61" t="s">
        <v>324</v>
      </c>
      <c r="U30" s="61" t="s">
        <v>36</v>
      </c>
      <c r="V30" s="1">
        <f>VLOOKUP('R1 XCM OHal'!C30,'Points Table'!A$3:N$43,IF('R1 XCM OHal'!U30="A Grade / Juniors",5,IF('R1 XCM OHal'!U30="B Grade",8,IF('R1 XCM OHal'!U30="C Grade",11,14))))</f>
        <v>364.8</v>
      </c>
    </row>
    <row r="31" spans="1:22" x14ac:dyDescent="0.2">
      <c r="A31" s="60" t="s">
        <v>266</v>
      </c>
      <c r="B31" s="60" t="s">
        <v>325</v>
      </c>
      <c r="C31" s="60">
        <v>7</v>
      </c>
      <c r="D31" s="60" t="s">
        <v>326</v>
      </c>
      <c r="E31" s="60">
        <v>715</v>
      </c>
      <c r="F31" s="60" t="s">
        <v>855</v>
      </c>
      <c r="G31" s="60" t="s">
        <v>817</v>
      </c>
      <c r="H31" s="60" t="s">
        <v>820</v>
      </c>
      <c r="I31" s="60" t="s">
        <v>819</v>
      </c>
      <c r="J31" s="60">
        <v>7</v>
      </c>
      <c r="K31" s="61" t="s">
        <v>327</v>
      </c>
      <c r="L31" s="61" t="s">
        <v>328</v>
      </c>
      <c r="M31" s="61" t="s">
        <v>329</v>
      </c>
      <c r="N31" s="61" t="s">
        <v>330</v>
      </c>
      <c r="O31" s="61" t="s">
        <v>331</v>
      </c>
      <c r="P31" s="61" t="s">
        <v>332</v>
      </c>
      <c r="Q31" s="61" t="s">
        <v>333</v>
      </c>
      <c r="R31" s="61" t="s">
        <v>70</v>
      </c>
      <c r="S31" s="61" t="s">
        <v>70</v>
      </c>
      <c r="T31" s="61" t="s">
        <v>334</v>
      </c>
      <c r="U31" s="61" t="s">
        <v>36</v>
      </c>
      <c r="V31" s="1">
        <f>VLOOKUP('R1 XCM OHal'!C31,'Points Table'!A$3:N$43,IF('R1 XCM OHal'!U31="A Grade / Juniors",5,IF('R1 XCM OHal'!U31="B Grade",8,IF('R1 XCM OHal'!U31="C Grade",11,14))))</f>
        <v>355.2</v>
      </c>
    </row>
    <row r="32" spans="1:22" x14ac:dyDescent="0.2">
      <c r="A32" s="60" t="s">
        <v>266</v>
      </c>
      <c r="B32" s="60" t="s">
        <v>335</v>
      </c>
      <c r="C32" s="60">
        <v>8</v>
      </c>
      <c r="D32" s="60" t="s">
        <v>336</v>
      </c>
      <c r="E32" s="60">
        <v>705</v>
      </c>
      <c r="F32" s="60" t="s">
        <v>856</v>
      </c>
      <c r="G32" s="60" t="s">
        <v>817</v>
      </c>
      <c r="H32" s="60" t="s">
        <v>820</v>
      </c>
      <c r="I32" s="60" t="s">
        <v>819</v>
      </c>
      <c r="J32" s="60">
        <v>7</v>
      </c>
      <c r="K32" s="61" t="s">
        <v>337</v>
      </c>
      <c r="L32" s="61" t="s">
        <v>338</v>
      </c>
      <c r="M32" s="61" t="s">
        <v>339</v>
      </c>
      <c r="N32" s="61" t="s">
        <v>340</v>
      </c>
      <c r="O32" s="61" t="s">
        <v>341</v>
      </c>
      <c r="P32" s="61" t="s">
        <v>342</v>
      </c>
      <c r="Q32" s="61" t="s">
        <v>343</v>
      </c>
      <c r="R32" s="61" t="s">
        <v>70</v>
      </c>
      <c r="S32" s="61" t="s">
        <v>70</v>
      </c>
      <c r="T32" s="61" t="s">
        <v>344</v>
      </c>
      <c r="U32" s="61" t="s">
        <v>36</v>
      </c>
      <c r="V32" s="1">
        <f>VLOOKUP('R1 XCM OHal'!C32,'Points Table'!A$3:N$43,IF('R1 XCM OHal'!U32="A Grade / Juniors",5,IF('R1 XCM OHal'!U32="B Grade",8,IF('R1 XCM OHal'!U32="C Grade",11,14))))</f>
        <v>345.59999999999997</v>
      </c>
    </row>
    <row r="33" spans="1:22" x14ac:dyDescent="0.2">
      <c r="A33" s="60" t="s">
        <v>266</v>
      </c>
      <c r="B33" s="60" t="s">
        <v>345</v>
      </c>
      <c r="C33" s="60">
        <v>9</v>
      </c>
      <c r="D33" s="60" t="s">
        <v>346</v>
      </c>
      <c r="E33" s="60">
        <v>717</v>
      </c>
      <c r="F33" s="60" t="s">
        <v>857</v>
      </c>
      <c r="G33" s="60" t="s">
        <v>817</v>
      </c>
      <c r="H33" s="60" t="s">
        <v>820</v>
      </c>
      <c r="I33" s="60" t="s">
        <v>819</v>
      </c>
      <c r="J33" s="60">
        <v>7</v>
      </c>
      <c r="K33" s="61" t="s">
        <v>347</v>
      </c>
      <c r="L33" s="61" t="s">
        <v>348</v>
      </c>
      <c r="M33" s="61" t="s">
        <v>349</v>
      </c>
      <c r="N33" s="61" t="s">
        <v>350</v>
      </c>
      <c r="O33" s="61" t="s">
        <v>351</v>
      </c>
      <c r="P33" s="61" t="s">
        <v>352</v>
      </c>
      <c r="Q33" s="61" t="s">
        <v>353</v>
      </c>
      <c r="R33" s="61" t="s">
        <v>70</v>
      </c>
      <c r="S33" s="61" t="s">
        <v>70</v>
      </c>
      <c r="T33" s="61" t="s">
        <v>354</v>
      </c>
      <c r="U33" s="61" t="s">
        <v>36</v>
      </c>
      <c r="V33" s="1">
        <f>VLOOKUP('R1 XCM OHal'!C33,'Points Table'!A$3:N$43,IF('R1 XCM OHal'!U33="A Grade / Juniors",5,IF('R1 XCM OHal'!U33="B Grade",8,IF('R1 XCM OHal'!U33="C Grade",11,14))))</f>
        <v>336</v>
      </c>
    </row>
    <row r="34" spans="1:22" x14ac:dyDescent="0.2">
      <c r="A34" s="60" t="s">
        <v>266</v>
      </c>
      <c r="B34" s="60" t="s">
        <v>355</v>
      </c>
      <c r="C34" s="60">
        <v>10</v>
      </c>
      <c r="D34" s="60" t="s">
        <v>356</v>
      </c>
      <c r="E34" s="60">
        <v>719</v>
      </c>
      <c r="F34" s="60" t="s">
        <v>858</v>
      </c>
      <c r="G34" s="60" t="s">
        <v>817</v>
      </c>
      <c r="H34" s="60" t="s">
        <v>820</v>
      </c>
      <c r="I34" s="60" t="s">
        <v>819</v>
      </c>
      <c r="J34" s="60">
        <v>7</v>
      </c>
      <c r="K34" s="61" t="s">
        <v>357</v>
      </c>
      <c r="L34" s="61" t="s">
        <v>358</v>
      </c>
      <c r="M34" s="61" t="s">
        <v>359</v>
      </c>
      <c r="N34" s="61" t="s">
        <v>360</v>
      </c>
      <c r="O34" s="61" t="s">
        <v>361</v>
      </c>
      <c r="P34" s="61" t="s">
        <v>362</v>
      </c>
      <c r="Q34" s="61" t="s">
        <v>363</v>
      </c>
      <c r="R34" s="61" t="s">
        <v>70</v>
      </c>
      <c r="S34" s="61" t="s">
        <v>70</v>
      </c>
      <c r="T34" s="61" t="s">
        <v>364</v>
      </c>
      <c r="U34" s="61" t="s">
        <v>36</v>
      </c>
      <c r="V34" s="1">
        <f>VLOOKUP('R1 XCM OHal'!C34,'Points Table'!A$3:N$43,IF('R1 XCM OHal'!U34="A Grade / Juniors",5,IF('R1 XCM OHal'!U34="B Grade",8,IF('R1 XCM OHal'!U34="C Grade",11,14))))</f>
        <v>326.39999999999998</v>
      </c>
    </row>
    <row r="35" spans="1:22" x14ac:dyDescent="0.2">
      <c r="A35" s="60" t="s">
        <v>266</v>
      </c>
      <c r="B35" s="60" t="s">
        <v>365</v>
      </c>
      <c r="C35" s="60">
        <v>11</v>
      </c>
      <c r="D35" s="60" t="s">
        <v>366</v>
      </c>
      <c r="E35" s="60">
        <v>723</v>
      </c>
      <c r="F35" s="60" t="s">
        <v>859</v>
      </c>
      <c r="G35" s="60" t="s">
        <v>817</v>
      </c>
      <c r="H35" s="60" t="s">
        <v>820</v>
      </c>
      <c r="I35" s="60" t="s">
        <v>819</v>
      </c>
      <c r="J35" s="60">
        <v>7</v>
      </c>
      <c r="K35" s="61" t="s">
        <v>367</v>
      </c>
      <c r="L35" s="61" t="s">
        <v>368</v>
      </c>
      <c r="M35" s="61" t="s">
        <v>369</v>
      </c>
      <c r="N35" s="61" t="s">
        <v>370</v>
      </c>
      <c r="O35" s="61" t="s">
        <v>371</v>
      </c>
      <c r="P35" s="61" t="s">
        <v>372</v>
      </c>
      <c r="Q35" s="61" t="s">
        <v>373</v>
      </c>
      <c r="R35" s="61" t="s">
        <v>70</v>
      </c>
      <c r="S35" s="61" t="s">
        <v>70</v>
      </c>
      <c r="T35" s="61" t="s">
        <v>374</v>
      </c>
      <c r="U35" s="61" t="s">
        <v>36</v>
      </c>
      <c r="V35" s="1">
        <f>VLOOKUP('R1 XCM OHal'!C35,'Points Table'!A$3:N$43,IF('R1 XCM OHal'!U35="A Grade / Juniors",5,IF('R1 XCM OHal'!U35="B Grade",8,IF('R1 XCM OHal'!U35="C Grade",11,14))))</f>
        <v>316.8</v>
      </c>
    </row>
    <row r="36" spans="1:22" x14ac:dyDescent="0.2">
      <c r="A36" s="60" t="s">
        <v>266</v>
      </c>
      <c r="B36" s="60" t="s">
        <v>375</v>
      </c>
      <c r="C36" s="60">
        <v>12</v>
      </c>
      <c r="D36" s="60" t="s">
        <v>376</v>
      </c>
      <c r="E36" s="60">
        <v>710</v>
      </c>
      <c r="F36" s="60" t="s">
        <v>860</v>
      </c>
      <c r="G36" s="60" t="s">
        <v>817</v>
      </c>
      <c r="H36" s="60" t="s">
        <v>820</v>
      </c>
      <c r="I36" s="60" t="s">
        <v>819</v>
      </c>
      <c r="J36" s="60">
        <v>6</v>
      </c>
      <c r="K36" s="61" t="s">
        <v>377</v>
      </c>
      <c r="L36" s="61" t="s">
        <v>378</v>
      </c>
      <c r="M36" s="61" t="s">
        <v>379</v>
      </c>
      <c r="N36" s="61" t="s">
        <v>380</v>
      </c>
      <c r="O36" s="61" t="s">
        <v>381</v>
      </c>
      <c r="P36" s="61" t="s">
        <v>382</v>
      </c>
      <c r="Q36" s="61" t="s">
        <v>70</v>
      </c>
      <c r="R36" s="61" t="s">
        <v>70</v>
      </c>
      <c r="S36" s="61" t="s">
        <v>70</v>
      </c>
      <c r="T36" s="61" t="s">
        <v>383</v>
      </c>
      <c r="U36" s="61" t="s">
        <v>36</v>
      </c>
      <c r="V36" s="1">
        <f>VLOOKUP('R1 XCM OHal'!C36,'Points Table'!A$3:N$43,IF('R1 XCM OHal'!U36="A Grade / Juniors",5,IF('R1 XCM OHal'!U36="B Grade",8,IF('R1 XCM OHal'!U36="C Grade",11,14))))</f>
        <v>307.2</v>
      </c>
    </row>
    <row r="37" spans="1:22" x14ac:dyDescent="0.2">
      <c r="A37" s="60" t="s">
        <v>266</v>
      </c>
      <c r="B37" s="60" t="s">
        <v>384</v>
      </c>
      <c r="C37" s="60">
        <v>13</v>
      </c>
      <c r="D37" s="60" t="s">
        <v>385</v>
      </c>
      <c r="E37" s="60">
        <v>718</v>
      </c>
      <c r="F37" s="60" t="s">
        <v>861</v>
      </c>
      <c r="G37" s="60" t="s">
        <v>817</v>
      </c>
      <c r="H37" s="60" t="s">
        <v>820</v>
      </c>
      <c r="I37" s="60" t="s">
        <v>819</v>
      </c>
      <c r="J37" s="60">
        <v>6</v>
      </c>
      <c r="K37" s="61" t="s">
        <v>386</v>
      </c>
      <c r="L37" s="61" t="s">
        <v>387</v>
      </c>
      <c r="M37" s="61" t="s">
        <v>388</v>
      </c>
      <c r="N37" s="61" t="s">
        <v>389</v>
      </c>
      <c r="O37" s="61" t="s">
        <v>390</v>
      </c>
      <c r="P37" s="61" t="s">
        <v>391</v>
      </c>
      <c r="Q37" s="61" t="s">
        <v>70</v>
      </c>
      <c r="R37" s="61" t="s">
        <v>70</v>
      </c>
      <c r="S37" s="61" t="s">
        <v>70</v>
      </c>
      <c r="T37" s="61" t="s">
        <v>392</v>
      </c>
      <c r="U37" s="61" t="s">
        <v>36</v>
      </c>
      <c r="V37" s="1">
        <f>VLOOKUP('R1 XCM OHal'!C37,'Points Table'!A$3:N$43,IF('R1 XCM OHal'!U37="A Grade / Juniors",5,IF('R1 XCM OHal'!U37="B Grade",8,IF('R1 XCM OHal'!U37="C Grade",11,14))))</f>
        <v>297.59999999999997</v>
      </c>
    </row>
    <row r="38" spans="1:22" x14ac:dyDescent="0.2">
      <c r="A38" s="60" t="s">
        <v>266</v>
      </c>
      <c r="B38" s="60" t="s">
        <v>393</v>
      </c>
      <c r="C38" s="60">
        <v>14</v>
      </c>
      <c r="D38" s="60" t="s">
        <v>394</v>
      </c>
      <c r="E38" s="60">
        <v>716</v>
      </c>
      <c r="F38" s="60" t="s">
        <v>862</v>
      </c>
      <c r="G38" s="60" t="s">
        <v>817</v>
      </c>
      <c r="H38" s="60" t="s">
        <v>820</v>
      </c>
      <c r="I38" s="60" t="s">
        <v>819</v>
      </c>
      <c r="J38" s="60">
        <v>6</v>
      </c>
      <c r="K38" s="61" t="s">
        <v>395</v>
      </c>
      <c r="L38" s="61" t="s">
        <v>396</v>
      </c>
      <c r="M38" s="61" t="s">
        <v>397</v>
      </c>
      <c r="N38" s="61" t="s">
        <v>398</v>
      </c>
      <c r="O38" s="61" t="s">
        <v>399</v>
      </c>
      <c r="P38" s="61" t="s">
        <v>400</v>
      </c>
      <c r="Q38" s="61" t="s">
        <v>70</v>
      </c>
      <c r="R38" s="61" t="s">
        <v>70</v>
      </c>
      <c r="S38" s="61" t="s">
        <v>70</v>
      </c>
      <c r="T38" s="61" t="s">
        <v>401</v>
      </c>
      <c r="U38" s="61" t="s">
        <v>36</v>
      </c>
      <c r="V38" s="1">
        <f>VLOOKUP('R1 XCM OHal'!C38,'Points Table'!A$3:N$43,IF('R1 XCM OHal'!U38="A Grade / Juniors",5,IF('R1 XCM OHal'!U38="B Grade",8,IF('R1 XCM OHal'!U38="C Grade",11,14))))</f>
        <v>288</v>
      </c>
    </row>
    <row r="39" spans="1:22" x14ac:dyDescent="0.2">
      <c r="A39" s="60" t="s">
        <v>266</v>
      </c>
      <c r="B39" s="60" t="s">
        <v>402</v>
      </c>
      <c r="C39" s="60">
        <v>15</v>
      </c>
      <c r="D39" s="60" t="s">
        <v>403</v>
      </c>
      <c r="E39" s="60">
        <v>711</v>
      </c>
      <c r="F39" s="60" t="s">
        <v>863</v>
      </c>
      <c r="G39" s="60" t="s">
        <v>817</v>
      </c>
      <c r="H39" s="60" t="s">
        <v>820</v>
      </c>
      <c r="I39" s="60" t="s">
        <v>819</v>
      </c>
      <c r="J39" s="60">
        <v>6</v>
      </c>
      <c r="K39" s="61" t="s">
        <v>404</v>
      </c>
      <c r="L39" s="61" t="s">
        <v>405</v>
      </c>
      <c r="M39" s="61" t="s">
        <v>406</v>
      </c>
      <c r="N39" s="61" t="s">
        <v>407</v>
      </c>
      <c r="O39" s="61" t="s">
        <v>408</v>
      </c>
      <c r="P39" s="61" t="s">
        <v>409</v>
      </c>
      <c r="Q39" s="61" t="s">
        <v>70</v>
      </c>
      <c r="R39" s="61" t="s">
        <v>70</v>
      </c>
      <c r="S39" s="61" t="s">
        <v>70</v>
      </c>
      <c r="T39" s="61" t="s">
        <v>410</v>
      </c>
      <c r="U39" s="61" t="s">
        <v>36</v>
      </c>
      <c r="V39" s="1">
        <f>VLOOKUP('R1 XCM OHal'!C39,'Points Table'!A$3:N$43,IF('R1 XCM OHal'!U39="A Grade / Juniors",5,IF('R1 XCM OHal'!U39="B Grade",8,IF('R1 XCM OHal'!U39="C Grade",11,14))))</f>
        <v>278.39999999999998</v>
      </c>
    </row>
    <row r="40" spans="1:22" x14ac:dyDescent="0.2">
      <c r="A40" s="60" t="s">
        <v>266</v>
      </c>
      <c r="B40" s="60" t="s">
        <v>411</v>
      </c>
      <c r="C40" s="60">
        <v>16</v>
      </c>
      <c r="D40" s="60" t="s">
        <v>412</v>
      </c>
      <c r="E40" s="60">
        <v>714</v>
      </c>
      <c r="F40" s="60" t="s">
        <v>864</v>
      </c>
      <c r="G40" s="60" t="s">
        <v>817</v>
      </c>
      <c r="H40" s="60" t="s">
        <v>820</v>
      </c>
      <c r="I40" s="60" t="s">
        <v>819</v>
      </c>
      <c r="J40" s="60">
        <v>5</v>
      </c>
      <c r="K40" s="61" t="s">
        <v>413</v>
      </c>
      <c r="L40" s="61" t="s">
        <v>414</v>
      </c>
      <c r="M40" s="61" t="s">
        <v>415</v>
      </c>
      <c r="N40" s="61" t="s">
        <v>416</v>
      </c>
      <c r="O40" s="61" t="s">
        <v>417</v>
      </c>
      <c r="P40" s="61" t="s">
        <v>70</v>
      </c>
      <c r="Q40" s="61" t="s">
        <v>70</v>
      </c>
      <c r="R40" s="61" t="s">
        <v>70</v>
      </c>
      <c r="S40" s="61" t="s">
        <v>70</v>
      </c>
      <c r="T40" s="61" t="s">
        <v>418</v>
      </c>
      <c r="U40" s="61" t="s">
        <v>36</v>
      </c>
      <c r="V40" s="1">
        <f>VLOOKUP('R1 XCM OHal'!C40,'Points Table'!A$3:N$43,IF('R1 XCM OHal'!U40="A Grade / Juniors",5,IF('R1 XCM OHal'!U40="B Grade",8,IF('R1 XCM OHal'!U40="C Grade",11,14))))</f>
        <v>268.8</v>
      </c>
    </row>
    <row r="41" spans="1:22" x14ac:dyDescent="0.2">
      <c r="A41" s="60" t="s">
        <v>266</v>
      </c>
      <c r="B41" s="60" t="s">
        <v>419</v>
      </c>
      <c r="C41" s="60">
        <v>17</v>
      </c>
      <c r="D41" s="60" t="s">
        <v>420</v>
      </c>
      <c r="E41" s="60">
        <v>704</v>
      </c>
      <c r="F41" s="60" t="s">
        <v>865</v>
      </c>
      <c r="G41" s="60" t="s">
        <v>817</v>
      </c>
      <c r="H41" s="60" t="s">
        <v>820</v>
      </c>
      <c r="I41" s="60" t="s">
        <v>819</v>
      </c>
      <c r="J41" s="60">
        <v>5</v>
      </c>
      <c r="K41" s="61" t="s">
        <v>421</v>
      </c>
      <c r="L41" s="61" t="s">
        <v>422</v>
      </c>
      <c r="M41" s="61" t="s">
        <v>423</v>
      </c>
      <c r="N41" s="61" t="s">
        <v>424</v>
      </c>
      <c r="O41" s="61" t="s">
        <v>425</v>
      </c>
      <c r="P41" s="61" t="s">
        <v>70</v>
      </c>
      <c r="Q41" s="61" t="s">
        <v>70</v>
      </c>
      <c r="R41" s="61" t="s">
        <v>70</v>
      </c>
      <c r="S41" s="61" t="s">
        <v>70</v>
      </c>
      <c r="T41" s="61" t="s">
        <v>426</v>
      </c>
      <c r="U41" s="61" t="s">
        <v>36</v>
      </c>
      <c r="V41" s="1">
        <f>VLOOKUP('R1 XCM OHal'!C41,'Points Table'!A$3:N$43,IF('R1 XCM OHal'!U41="A Grade / Juniors",5,IF('R1 XCM OHal'!U41="B Grade",8,IF('R1 XCM OHal'!U41="C Grade",11,14))))</f>
        <v>259.2</v>
      </c>
    </row>
    <row r="42" spans="1:22" x14ac:dyDescent="0.2">
      <c r="A42" s="60" t="s">
        <v>266</v>
      </c>
      <c r="B42" s="60" t="s">
        <v>427</v>
      </c>
      <c r="C42" s="60">
        <v>18</v>
      </c>
      <c r="D42" s="60" t="s">
        <v>428</v>
      </c>
      <c r="E42" s="60">
        <v>702</v>
      </c>
      <c r="F42" s="60" t="s">
        <v>866</v>
      </c>
      <c r="G42" s="60" t="s">
        <v>817</v>
      </c>
      <c r="H42" s="60" t="s">
        <v>820</v>
      </c>
      <c r="I42" s="60" t="s">
        <v>819</v>
      </c>
      <c r="J42" s="60">
        <v>4</v>
      </c>
      <c r="K42" s="61" t="s">
        <v>429</v>
      </c>
      <c r="L42" s="61" t="s">
        <v>430</v>
      </c>
      <c r="M42" s="61" t="s">
        <v>431</v>
      </c>
      <c r="N42" s="61" t="s">
        <v>432</v>
      </c>
      <c r="O42" s="61" t="s">
        <v>70</v>
      </c>
      <c r="P42" s="61" t="s">
        <v>70</v>
      </c>
      <c r="Q42" s="61" t="s">
        <v>70</v>
      </c>
      <c r="R42" s="61" t="s">
        <v>70</v>
      </c>
      <c r="S42" s="61" t="s">
        <v>70</v>
      </c>
      <c r="T42" s="61" t="s">
        <v>433</v>
      </c>
      <c r="U42" s="61" t="s">
        <v>36</v>
      </c>
      <c r="V42" s="1">
        <f>VLOOKUP('R1 XCM OHal'!C42,'Points Table'!A$3:N$43,IF('R1 XCM OHal'!U42="A Grade / Juniors",5,IF('R1 XCM OHal'!U42="B Grade",8,IF('R1 XCM OHal'!U42="C Grade",11,14))))</f>
        <v>249.6</v>
      </c>
    </row>
    <row r="43" spans="1:22" x14ac:dyDescent="0.2">
      <c r="A43" s="60" t="s">
        <v>266</v>
      </c>
      <c r="B43" s="60" t="s">
        <v>434</v>
      </c>
      <c r="C43" s="60">
        <v>19</v>
      </c>
      <c r="D43" s="60" t="s">
        <v>435</v>
      </c>
      <c r="E43" s="60">
        <v>726</v>
      </c>
      <c r="F43" s="60" t="s">
        <v>867</v>
      </c>
      <c r="G43" s="60" t="s">
        <v>817</v>
      </c>
      <c r="H43" s="60" t="s">
        <v>820</v>
      </c>
      <c r="I43" s="60" t="s">
        <v>819</v>
      </c>
      <c r="J43" s="60">
        <v>4</v>
      </c>
      <c r="K43" s="61" t="s">
        <v>436</v>
      </c>
      <c r="L43" s="61" t="s">
        <v>162</v>
      </c>
      <c r="M43" s="61" t="s">
        <v>437</v>
      </c>
      <c r="N43" s="61" t="s">
        <v>438</v>
      </c>
      <c r="O43" s="61" t="s">
        <v>70</v>
      </c>
      <c r="P43" s="61" t="s">
        <v>70</v>
      </c>
      <c r="Q43" s="61" t="s">
        <v>70</v>
      </c>
      <c r="R43" s="61" t="s">
        <v>70</v>
      </c>
      <c r="S43" s="61" t="s">
        <v>70</v>
      </c>
      <c r="T43" s="61" t="s">
        <v>439</v>
      </c>
      <c r="U43" s="61" t="s">
        <v>36</v>
      </c>
      <c r="V43" s="1">
        <f>VLOOKUP('R1 XCM OHal'!C43,'Points Table'!A$3:N$43,IF('R1 XCM OHal'!U43="A Grade / Juniors",5,IF('R1 XCM OHal'!U43="B Grade",8,IF('R1 XCM OHal'!U43="C Grade",11,14))))</f>
        <v>240</v>
      </c>
    </row>
    <row r="44" spans="1:22" x14ac:dyDescent="0.2">
      <c r="A44" s="60" t="s">
        <v>266</v>
      </c>
      <c r="B44" s="60" t="s">
        <v>440</v>
      </c>
      <c r="C44" s="60">
        <v>20</v>
      </c>
      <c r="D44" s="60" t="s">
        <v>441</v>
      </c>
      <c r="E44" s="60">
        <v>712</v>
      </c>
      <c r="F44" s="60" t="s">
        <v>868</v>
      </c>
      <c r="G44" s="60" t="s">
        <v>817</v>
      </c>
      <c r="H44" s="60" t="s">
        <v>820</v>
      </c>
      <c r="I44" s="60" t="s">
        <v>819</v>
      </c>
      <c r="J44" s="60">
        <v>4</v>
      </c>
      <c r="K44" s="61" t="s">
        <v>442</v>
      </c>
      <c r="L44" s="61" t="s">
        <v>443</v>
      </c>
      <c r="M44" s="61" t="s">
        <v>444</v>
      </c>
      <c r="N44" s="61" t="s">
        <v>445</v>
      </c>
      <c r="O44" s="61" t="s">
        <v>70</v>
      </c>
      <c r="P44" s="61" t="s">
        <v>70</v>
      </c>
      <c r="Q44" s="61" t="s">
        <v>70</v>
      </c>
      <c r="R44" s="61" t="s">
        <v>70</v>
      </c>
      <c r="S44" s="61" t="s">
        <v>70</v>
      </c>
      <c r="T44" s="61" t="s">
        <v>446</v>
      </c>
      <c r="U44" s="61" t="s">
        <v>36</v>
      </c>
      <c r="V44" s="1">
        <f>VLOOKUP('R1 XCM OHal'!C44,'Points Table'!A$3:N$43,IF('R1 XCM OHal'!U44="A Grade / Juniors",5,IF('R1 XCM OHal'!U44="B Grade",8,IF('R1 XCM OHal'!U44="C Grade",11,14))))</f>
        <v>235.2</v>
      </c>
    </row>
    <row r="45" spans="1:22" x14ac:dyDescent="0.2">
      <c r="A45" s="60" t="s">
        <v>447</v>
      </c>
      <c r="B45" s="60" t="s">
        <v>448</v>
      </c>
      <c r="C45" s="60">
        <v>1</v>
      </c>
      <c r="D45" s="60" t="s">
        <v>449</v>
      </c>
      <c r="E45" s="60">
        <v>221</v>
      </c>
      <c r="F45" s="60" t="s">
        <v>869</v>
      </c>
      <c r="G45" s="60" t="s">
        <v>817</v>
      </c>
      <c r="H45" s="60" t="s">
        <v>821</v>
      </c>
      <c r="I45" s="60" t="s">
        <v>819</v>
      </c>
      <c r="J45" s="60">
        <v>7</v>
      </c>
      <c r="K45" s="61" t="s">
        <v>450</v>
      </c>
      <c r="L45" s="61" t="s">
        <v>451</v>
      </c>
      <c r="M45" s="61" t="s">
        <v>231</v>
      </c>
      <c r="N45" s="61" t="s">
        <v>452</v>
      </c>
      <c r="O45" s="61" t="s">
        <v>453</v>
      </c>
      <c r="P45" s="61" t="s">
        <v>454</v>
      </c>
      <c r="Q45" s="61" t="s">
        <v>455</v>
      </c>
      <c r="R45" s="61" t="s">
        <v>70</v>
      </c>
      <c r="S45" s="61" t="s">
        <v>70</v>
      </c>
      <c r="T45" s="61" t="s">
        <v>456</v>
      </c>
      <c r="U45" s="61" t="s">
        <v>38</v>
      </c>
      <c r="V45" s="1">
        <f>VLOOKUP('R1 XCM OHal'!C45,'Points Table'!A$3:N$43,IF('R1 XCM OHal'!U45="A Grade / Juniors",5,IF('R1 XCM OHal'!U45="B Grade",8,IF('R1 XCM OHal'!U45="C Grade",11,14))))</f>
        <v>420</v>
      </c>
    </row>
    <row r="46" spans="1:22" x14ac:dyDescent="0.2">
      <c r="A46" s="60" t="s">
        <v>447</v>
      </c>
      <c r="B46" s="60" t="s">
        <v>457</v>
      </c>
      <c r="C46" s="60">
        <v>2</v>
      </c>
      <c r="D46" s="60" t="s">
        <v>458</v>
      </c>
      <c r="E46" s="60">
        <v>207</v>
      </c>
      <c r="F46" s="60" t="s">
        <v>870</v>
      </c>
      <c r="G46" s="60" t="s">
        <v>817</v>
      </c>
      <c r="H46" s="60" t="s">
        <v>821</v>
      </c>
      <c r="I46" s="60" t="s">
        <v>819</v>
      </c>
      <c r="J46" s="60">
        <v>7</v>
      </c>
      <c r="K46" s="61" t="s">
        <v>459</v>
      </c>
      <c r="L46" s="61" t="s">
        <v>460</v>
      </c>
      <c r="M46" s="61" t="s">
        <v>461</v>
      </c>
      <c r="N46" s="61" t="s">
        <v>462</v>
      </c>
      <c r="O46" s="61" t="s">
        <v>463</v>
      </c>
      <c r="P46" s="61" t="s">
        <v>464</v>
      </c>
      <c r="Q46" s="61" t="s">
        <v>465</v>
      </c>
      <c r="R46" s="61" t="s">
        <v>70</v>
      </c>
      <c r="S46" s="61" t="s">
        <v>70</v>
      </c>
      <c r="T46" s="61" t="s">
        <v>466</v>
      </c>
      <c r="U46" s="61" t="s">
        <v>38</v>
      </c>
      <c r="V46" s="1">
        <f>VLOOKUP('R1 XCM OHal'!C46,'Points Table'!A$3:N$43,IF('R1 XCM OHal'!U46="A Grade / Juniors",5,IF('R1 XCM OHal'!U46="B Grade",8,IF('R1 XCM OHal'!U46="C Grade",11,14))))</f>
        <v>378</v>
      </c>
    </row>
    <row r="47" spans="1:22" x14ac:dyDescent="0.2">
      <c r="A47" s="60" t="s">
        <v>447</v>
      </c>
      <c r="B47" s="60" t="s">
        <v>467</v>
      </c>
      <c r="C47" s="60">
        <v>3</v>
      </c>
      <c r="D47" s="60" t="s">
        <v>468</v>
      </c>
      <c r="E47" s="60">
        <v>209</v>
      </c>
      <c r="F47" s="60" t="s">
        <v>871</v>
      </c>
      <c r="G47" s="60" t="s">
        <v>817</v>
      </c>
      <c r="H47" s="60" t="s">
        <v>821</v>
      </c>
      <c r="I47" s="60" t="s">
        <v>819</v>
      </c>
      <c r="J47" s="60">
        <v>7</v>
      </c>
      <c r="K47" s="61" t="s">
        <v>469</v>
      </c>
      <c r="L47" s="61" t="s">
        <v>470</v>
      </c>
      <c r="M47" s="61" t="s">
        <v>471</v>
      </c>
      <c r="N47" s="61" t="s">
        <v>472</v>
      </c>
      <c r="O47" s="61" t="s">
        <v>473</v>
      </c>
      <c r="P47" s="61" t="s">
        <v>474</v>
      </c>
      <c r="Q47" s="61" t="s">
        <v>475</v>
      </c>
      <c r="R47" s="61" t="s">
        <v>70</v>
      </c>
      <c r="S47" s="61" t="s">
        <v>70</v>
      </c>
      <c r="T47" s="61" t="s">
        <v>476</v>
      </c>
      <c r="U47" s="61" t="s">
        <v>38</v>
      </c>
      <c r="V47" s="1">
        <f>VLOOKUP('R1 XCM OHal'!C47,'Points Table'!A$3:N$43,IF('R1 XCM OHal'!U47="A Grade / Juniors",5,IF('R1 XCM OHal'!U47="B Grade",8,IF('R1 XCM OHal'!U47="C Grade",11,14))))</f>
        <v>352.8</v>
      </c>
    </row>
    <row r="48" spans="1:22" x14ac:dyDescent="0.2">
      <c r="A48" s="60" t="s">
        <v>447</v>
      </c>
      <c r="B48" s="60" t="s">
        <v>477</v>
      </c>
      <c r="C48" s="60">
        <v>4</v>
      </c>
      <c r="D48" s="60" t="s">
        <v>478</v>
      </c>
      <c r="E48" s="60">
        <v>210</v>
      </c>
      <c r="F48" s="60" t="s">
        <v>872</v>
      </c>
      <c r="G48" s="60" t="s">
        <v>817</v>
      </c>
      <c r="H48" s="60" t="s">
        <v>821</v>
      </c>
      <c r="I48" s="60" t="s">
        <v>819</v>
      </c>
      <c r="J48" s="60">
        <v>7</v>
      </c>
      <c r="K48" s="61" t="s">
        <v>479</v>
      </c>
      <c r="L48" s="61" t="s">
        <v>480</v>
      </c>
      <c r="M48" s="61" t="s">
        <v>421</v>
      </c>
      <c r="N48" s="61" t="s">
        <v>481</v>
      </c>
      <c r="O48" s="61" t="s">
        <v>482</v>
      </c>
      <c r="P48" s="61" t="s">
        <v>483</v>
      </c>
      <c r="Q48" s="61" t="s">
        <v>484</v>
      </c>
      <c r="R48" s="61" t="s">
        <v>70</v>
      </c>
      <c r="S48" s="61" t="s">
        <v>70</v>
      </c>
      <c r="T48" s="61" t="s">
        <v>485</v>
      </c>
      <c r="U48" s="61" t="s">
        <v>38</v>
      </c>
      <c r="V48" s="1">
        <f>VLOOKUP('R1 XCM OHal'!C48,'Points Table'!A$3:N$43,IF('R1 XCM OHal'!U48="A Grade / Juniors",5,IF('R1 XCM OHal'!U48="B Grade",8,IF('R1 XCM OHal'!U48="C Grade",11,14))))</f>
        <v>336</v>
      </c>
    </row>
    <row r="49" spans="1:22" x14ac:dyDescent="0.2">
      <c r="A49" s="60" t="s">
        <v>447</v>
      </c>
      <c r="B49" s="60" t="s">
        <v>486</v>
      </c>
      <c r="C49" s="60">
        <v>5</v>
      </c>
      <c r="D49" s="60" t="s">
        <v>487</v>
      </c>
      <c r="E49" s="60">
        <v>201</v>
      </c>
      <c r="F49" s="60" t="s">
        <v>873</v>
      </c>
      <c r="G49" s="60" t="s">
        <v>817</v>
      </c>
      <c r="H49" s="60" t="s">
        <v>821</v>
      </c>
      <c r="I49" s="60" t="s">
        <v>819</v>
      </c>
      <c r="J49" s="60">
        <v>6</v>
      </c>
      <c r="K49" s="61" t="s">
        <v>488</v>
      </c>
      <c r="L49" s="61" t="s">
        <v>303</v>
      </c>
      <c r="M49" s="61" t="s">
        <v>489</v>
      </c>
      <c r="N49" s="61" t="s">
        <v>490</v>
      </c>
      <c r="O49" s="61" t="s">
        <v>491</v>
      </c>
      <c r="P49" s="61" t="s">
        <v>492</v>
      </c>
      <c r="Q49" s="61" t="s">
        <v>70</v>
      </c>
      <c r="R49" s="61" t="s">
        <v>70</v>
      </c>
      <c r="S49" s="61" t="s">
        <v>70</v>
      </c>
      <c r="T49" s="61" t="s">
        <v>493</v>
      </c>
      <c r="U49" s="61" t="s">
        <v>38</v>
      </c>
      <c r="V49" s="1">
        <f>VLOOKUP('R1 XCM OHal'!C49,'Points Table'!A$3:N$43,IF('R1 XCM OHal'!U49="A Grade / Juniors",5,IF('R1 XCM OHal'!U49="B Grade",8,IF('R1 XCM OHal'!U49="C Grade",11,14))))</f>
        <v>327.59999999999997</v>
      </c>
    </row>
    <row r="50" spans="1:22" x14ac:dyDescent="0.2">
      <c r="A50" s="60" t="s">
        <v>447</v>
      </c>
      <c r="B50" s="60" t="s">
        <v>494</v>
      </c>
      <c r="C50" s="60">
        <v>6</v>
      </c>
      <c r="D50" s="60" t="s">
        <v>495</v>
      </c>
      <c r="E50" s="60">
        <v>225</v>
      </c>
      <c r="F50" s="60" t="s">
        <v>874</v>
      </c>
      <c r="G50" s="60" t="s">
        <v>817</v>
      </c>
      <c r="H50" s="60" t="s">
        <v>821</v>
      </c>
      <c r="I50" s="60" t="s">
        <v>819</v>
      </c>
      <c r="J50" s="60">
        <v>6</v>
      </c>
      <c r="K50" s="61" t="s">
        <v>496</v>
      </c>
      <c r="L50" s="61" t="s">
        <v>497</v>
      </c>
      <c r="M50" s="61" t="s">
        <v>498</v>
      </c>
      <c r="N50" s="61" t="s">
        <v>499</v>
      </c>
      <c r="O50" s="61" t="s">
        <v>500</v>
      </c>
      <c r="P50" s="61" t="s">
        <v>501</v>
      </c>
      <c r="Q50" s="61" t="s">
        <v>70</v>
      </c>
      <c r="R50" s="61" t="s">
        <v>70</v>
      </c>
      <c r="S50" s="61" t="s">
        <v>70</v>
      </c>
      <c r="T50" s="61" t="s">
        <v>502</v>
      </c>
      <c r="U50" s="61" t="s">
        <v>38</v>
      </c>
      <c r="V50" s="1">
        <f>VLOOKUP('R1 XCM OHal'!C50,'Points Table'!A$3:N$43,IF('R1 XCM OHal'!U50="A Grade / Juniors",5,IF('R1 XCM OHal'!U50="B Grade",8,IF('R1 XCM OHal'!U50="C Grade",11,14))))</f>
        <v>319.2</v>
      </c>
    </row>
    <row r="51" spans="1:22" x14ac:dyDescent="0.2">
      <c r="A51" s="60" t="s">
        <v>447</v>
      </c>
      <c r="B51" s="60" t="s">
        <v>503</v>
      </c>
      <c r="C51" s="60">
        <v>7</v>
      </c>
      <c r="D51" s="60" t="s">
        <v>504</v>
      </c>
      <c r="E51" s="60">
        <v>223</v>
      </c>
      <c r="F51" s="60" t="s">
        <v>875</v>
      </c>
      <c r="G51" s="60" t="s">
        <v>817</v>
      </c>
      <c r="H51" s="60" t="s">
        <v>821</v>
      </c>
      <c r="I51" s="60" t="s">
        <v>819</v>
      </c>
      <c r="J51" s="60">
        <v>6</v>
      </c>
      <c r="K51" s="61" t="s">
        <v>505</v>
      </c>
      <c r="L51" s="61" t="s">
        <v>506</v>
      </c>
      <c r="M51" s="61" t="s">
        <v>461</v>
      </c>
      <c r="N51" s="61" t="s">
        <v>312</v>
      </c>
      <c r="O51" s="61" t="s">
        <v>507</v>
      </c>
      <c r="P51" s="61" t="s">
        <v>508</v>
      </c>
      <c r="Q51" s="61" t="s">
        <v>70</v>
      </c>
      <c r="R51" s="61" t="s">
        <v>70</v>
      </c>
      <c r="S51" s="61" t="s">
        <v>70</v>
      </c>
      <c r="T51" s="61" t="s">
        <v>509</v>
      </c>
      <c r="U51" s="61" t="s">
        <v>38</v>
      </c>
      <c r="V51" s="1">
        <f>VLOOKUP('R1 XCM OHal'!C51,'Points Table'!A$3:N$43,IF('R1 XCM OHal'!U51="A Grade / Juniors",5,IF('R1 XCM OHal'!U51="B Grade",8,IF('R1 XCM OHal'!U51="C Grade",11,14))))</f>
        <v>310.8</v>
      </c>
    </row>
    <row r="52" spans="1:22" x14ac:dyDescent="0.2">
      <c r="A52" s="60" t="s">
        <v>447</v>
      </c>
      <c r="B52" s="60" t="s">
        <v>510</v>
      </c>
      <c r="C52" s="60">
        <v>8</v>
      </c>
      <c r="D52" s="60" t="s">
        <v>511</v>
      </c>
      <c r="E52" s="60">
        <v>217</v>
      </c>
      <c r="F52" s="60" t="s">
        <v>876</v>
      </c>
      <c r="G52" s="60" t="s">
        <v>817</v>
      </c>
      <c r="H52" s="60" t="s">
        <v>821</v>
      </c>
      <c r="I52" s="60" t="s">
        <v>819</v>
      </c>
      <c r="J52" s="60">
        <v>6</v>
      </c>
      <c r="K52" s="61" t="s">
        <v>512</v>
      </c>
      <c r="L52" s="61" t="s">
        <v>513</v>
      </c>
      <c r="M52" s="61" t="s">
        <v>514</v>
      </c>
      <c r="N52" s="61" t="s">
        <v>483</v>
      </c>
      <c r="O52" s="61" t="s">
        <v>515</v>
      </c>
      <c r="P52" s="61" t="s">
        <v>516</v>
      </c>
      <c r="Q52" s="61" t="s">
        <v>70</v>
      </c>
      <c r="R52" s="61" t="s">
        <v>70</v>
      </c>
      <c r="S52" s="61" t="s">
        <v>70</v>
      </c>
      <c r="T52" s="61" t="s">
        <v>517</v>
      </c>
      <c r="U52" s="61" t="s">
        <v>38</v>
      </c>
      <c r="V52" s="1">
        <f>VLOOKUP('R1 XCM OHal'!C52,'Points Table'!A$3:N$43,IF('R1 XCM OHal'!U52="A Grade / Juniors",5,IF('R1 XCM OHal'!U52="B Grade",8,IF('R1 XCM OHal'!U52="C Grade",11,14))))</f>
        <v>302.39999999999998</v>
      </c>
    </row>
    <row r="53" spans="1:22" x14ac:dyDescent="0.2">
      <c r="A53" s="60" t="s">
        <v>447</v>
      </c>
      <c r="B53" s="60" t="s">
        <v>518</v>
      </c>
      <c r="C53" s="60">
        <v>9</v>
      </c>
      <c r="D53" s="60" t="s">
        <v>519</v>
      </c>
      <c r="E53" s="60">
        <v>203</v>
      </c>
      <c r="F53" s="60" t="s">
        <v>877</v>
      </c>
      <c r="G53" s="60" t="s">
        <v>817</v>
      </c>
      <c r="H53" s="60" t="s">
        <v>821</v>
      </c>
      <c r="I53" s="60" t="s">
        <v>819</v>
      </c>
      <c r="J53" s="60">
        <v>6</v>
      </c>
      <c r="K53" s="61" t="s">
        <v>520</v>
      </c>
      <c r="L53" s="61" t="s">
        <v>240</v>
      </c>
      <c r="M53" s="61" t="s">
        <v>521</v>
      </c>
      <c r="N53" s="61" t="s">
        <v>522</v>
      </c>
      <c r="O53" s="61" t="s">
        <v>523</v>
      </c>
      <c r="P53" s="61" t="s">
        <v>524</v>
      </c>
      <c r="Q53" s="61" t="s">
        <v>70</v>
      </c>
      <c r="R53" s="61" t="s">
        <v>70</v>
      </c>
      <c r="S53" s="61" t="s">
        <v>70</v>
      </c>
      <c r="T53" s="61" t="s">
        <v>525</v>
      </c>
      <c r="U53" s="61" t="s">
        <v>38</v>
      </c>
      <c r="V53" s="1">
        <f>VLOOKUP('R1 XCM OHal'!C53,'Points Table'!A$3:N$43,IF('R1 XCM OHal'!U53="A Grade / Juniors",5,IF('R1 XCM OHal'!U53="B Grade",8,IF('R1 XCM OHal'!U53="C Grade",11,14))))</f>
        <v>293.99999999999994</v>
      </c>
    </row>
    <row r="54" spans="1:22" x14ac:dyDescent="0.2">
      <c r="A54" s="60" t="s">
        <v>447</v>
      </c>
      <c r="B54" s="60" t="s">
        <v>526</v>
      </c>
      <c r="C54" s="60">
        <v>10</v>
      </c>
      <c r="D54" s="60" t="s">
        <v>527</v>
      </c>
      <c r="E54" s="60">
        <v>206</v>
      </c>
      <c r="F54" s="60" t="s">
        <v>878</v>
      </c>
      <c r="G54" s="60" t="s">
        <v>817</v>
      </c>
      <c r="H54" s="60" t="s">
        <v>821</v>
      </c>
      <c r="I54" s="60" t="s">
        <v>819</v>
      </c>
      <c r="J54" s="60">
        <v>6</v>
      </c>
      <c r="K54" s="61" t="s">
        <v>528</v>
      </c>
      <c r="L54" s="61" t="s">
        <v>529</v>
      </c>
      <c r="M54" s="61" t="s">
        <v>530</v>
      </c>
      <c r="N54" s="61" t="s">
        <v>531</v>
      </c>
      <c r="O54" s="61" t="s">
        <v>532</v>
      </c>
      <c r="P54" s="61" t="s">
        <v>533</v>
      </c>
      <c r="Q54" s="61" t="s">
        <v>70</v>
      </c>
      <c r="R54" s="61" t="s">
        <v>70</v>
      </c>
      <c r="S54" s="61" t="s">
        <v>70</v>
      </c>
      <c r="T54" s="61" t="s">
        <v>534</v>
      </c>
      <c r="U54" s="61" t="s">
        <v>38</v>
      </c>
      <c r="V54" s="1">
        <f>VLOOKUP('R1 XCM OHal'!C54,'Points Table'!A$3:N$43,IF('R1 XCM OHal'!U54="A Grade / Juniors",5,IF('R1 XCM OHal'!U54="B Grade",8,IF('R1 XCM OHal'!U54="C Grade",11,14))))</f>
        <v>285.59999999999997</v>
      </c>
    </row>
    <row r="55" spans="1:22" x14ac:dyDescent="0.2">
      <c r="A55" s="60" t="s">
        <v>447</v>
      </c>
      <c r="B55" s="60" t="s">
        <v>535</v>
      </c>
      <c r="C55" s="60">
        <v>11</v>
      </c>
      <c r="D55" s="60" t="s">
        <v>536</v>
      </c>
      <c r="E55" s="60">
        <v>208</v>
      </c>
      <c r="F55" s="60" t="s">
        <v>879</v>
      </c>
      <c r="G55" s="60" t="s">
        <v>817</v>
      </c>
      <c r="H55" s="60" t="s">
        <v>821</v>
      </c>
      <c r="I55" s="60" t="s">
        <v>819</v>
      </c>
      <c r="J55" s="60">
        <v>6</v>
      </c>
      <c r="K55" s="61" t="s">
        <v>537</v>
      </c>
      <c r="L55" s="61" t="s">
        <v>538</v>
      </c>
      <c r="M55" s="61" t="s">
        <v>539</v>
      </c>
      <c r="N55" s="61" t="s">
        <v>540</v>
      </c>
      <c r="O55" s="61" t="s">
        <v>541</v>
      </c>
      <c r="P55" s="61" t="s">
        <v>542</v>
      </c>
      <c r="Q55" s="61" t="s">
        <v>70</v>
      </c>
      <c r="R55" s="61" t="s">
        <v>70</v>
      </c>
      <c r="S55" s="61" t="s">
        <v>70</v>
      </c>
      <c r="T55" s="61" t="s">
        <v>543</v>
      </c>
      <c r="U55" s="61" t="s">
        <v>38</v>
      </c>
      <c r="V55" s="1">
        <f>VLOOKUP('R1 XCM OHal'!C55,'Points Table'!A$3:N$43,IF('R1 XCM OHal'!U55="A Grade / Juniors",5,IF('R1 XCM OHal'!U55="B Grade",8,IF('R1 XCM OHal'!U55="C Grade",11,14))))</f>
        <v>277.19999999999993</v>
      </c>
    </row>
    <row r="56" spans="1:22" x14ac:dyDescent="0.2">
      <c r="A56" s="60" t="s">
        <v>447</v>
      </c>
      <c r="B56" s="60" t="s">
        <v>544</v>
      </c>
      <c r="C56" s="60">
        <v>12</v>
      </c>
      <c r="D56" s="60" t="s">
        <v>545</v>
      </c>
      <c r="E56" s="60">
        <v>219</v>
      </c>
      <c r="F56" s="60" t="s">
        <v>880</v>
      </c>
      <c r="G56" s="60" t="s">
        <v>817</v>
      </c>
      <c r="H56" s="60" t="s">
        <v>821</v>
      </c>
      <c r="I56" s="60" t="s">
        <v>819</v>
      </c>
      <c r="J56" s="60">
        <v>6</v>
      </c>
      <c r="K56" s="61" t="s">
        <v>546</v>
      </c>
      <c r="L56" s="61" t="s">
        <v>547</v>
      </c>
      <c r="M56" s="61" t="s">
        <v>548</v>
      </c>
      <c r="N56" s="61" t="s">
        <v>549</v>
      </c>
      <c r="O56" s="61" t="s">
        <v>550</v>
      </c>
      <c r="P56" s="61" t="s">
        <v>73</v>
      </c>
      <c r="Q56" s="61" t="s">
        <v>70</v>
      </c>
      <c r="R56" s="61" t="s">
        <v>70</v>
      </c>
      <c r="S56" s="61" t="s">
        <v>70</v>
      </c>
      <c r="T56" s="61" t="s">
        <v>551</v>
      </c>
      <c r="U56" s="61" t="s">
        <v>38</v>
      </c>
      <c r="V56" s="1">
        <f>VLOOKUP('R1 XCM OHal'!C56,'Points Table'!A$3:N$43,IF('R1 XCM OHal'!U56="A Grade / Juniors",5,IF('R1 XCM OHal'!U56="B Grade",8,IF('R1 XCM OHal'!U56="C Grade",11,14))))</f>
        <v>268.8</v>
      </c>
    </row>
    <row r="57" spans="1:22" x14ac:dyDescent="0.2">
      <c r="A57" s="60" t="s">
        <v>447</v>
      </c>
      <c r="B57" s="60" t="s">
        <v>552</v>
      </c>
      <c r="C57" s="60">
        <v>13</v>
      </c>
      <c r="D57" s="60" t="s">
        <v>553</v>
      </c>
      <c r="E57" s="60">
        <v>214</v>
      </c>
      <c r="F57" s="60" t="s">
        <v>881</v>
      </c>
      <c r="G57" s="60" t="s">
        <v>817</v>
      </c>
      <c r="H57" s="60" t="s">
        <v>821</v>
      </c>
      <c r="I57" s="60" t="s">
        <v>819</v>
      </c>
      <c r="J57" s="60">
        <v>6</v>
      </c>
      <c r="K57" s="61" t="s">
        <v>554</v>
      </c>
      <c r="L57" s="61" t="s">
        <v>555</v>
      </c>
      <c r="M57" s="61" t="s">
        <v>556</v>
      </c>
      <c r="N57" s="61" t="s">
        <v>557</v>
      </c>
      <c r="O57" s="61" t="s">
        <v>558</v>
      </c>
      <c r="P57" s="61" t="s">
        <v>559</v>
      </c>
      <c r="Q57" s="61" t="s">
        <v>70</v>
      </c>
      <c r="R57" s="61" t="s">
        <v>70</v>
      </c>
      <c r="S57" s="61" t="s">
        <v>70</v>
      </c>
      <c r="T57" s="61" t="s">
        <v>560</v>
      </c>
      <c r="U57" s="61" t="s">
        <v>38</v>
      </c>
      <c r="V57" s="1">
        <f>VLOOKUP('R1 XCM OHal'!C57,'Points Table'!A$3:N$43,IF('R1 XCM OHal'!U57="A Grade / Juniors",5,IF('R1 XCM OHal'!U57="B Grade",8,IF('R1 XCM OHal'!U57="C Grade",11,14))))</f>
        <v>260.39999999999998</v>
      </c>
    </row>
    <row r="58" spans="1:22" x14ac:dyDescent="0.2">
      <c r="A58" s="60" t="s">
        <v>447</v>
      </c>
      <c r="B58" s="60" t="s">
        <v>561</v>
      </c>
      <c r="C58" s="60">
        <v>14</v>
      </c>
      <c r="D58" s="60" t="s">
        <v>562</v>
      </c>
      <c r="E58" s="60">
        <v>222</v>
      </c>
      <c r="F58" s="60" t="s">
        <v>882</v>
      </c>
      <c r="G58" s="60" t="s">
        <v>817</v>
      </c>
      <c r="H58" s="60" t="s">
        <v>821</v>
      </c>
      <c r="I58" s="60" t="s">
        <v>819</v>
      </c>
      <c r="J58" s="60">
        <v>6</v>
      </c>
      <c r="K58" s="61" t="s">
        <v>563</v>
      </c>
      <c r="L58" s="61" t="s">
        <v>564</v>
      </c>
      <c r="M58" s="61" t="s">
        <v>565</v>
      </c>
      <c r="N58" s="61" t="s">
        <v>566</v>
      </c>
      <c r="O58" s="61" t="s">
        <v>567</v>
      </c>
      <c r="P58" s="61" t="s">
        <v>568</v>
      </c>
      <c r="Q58" s="61" t="s">
        <v>70</v>
      </c>
      <c r="R58" s="61" t="s">
        <v>70</v>
      </c>
      <c r="S58" s="61" t="s">
        <v>70</v>
      </c>
      <c r="T58" s="61" t="s">
        <v>569</v>
      </c>
      <c r="U58" s="61" t="s">
        <v>38</v>
      </c>
      <c r="V58" s="1">
        <f>VLOOKUP('R1 XCM OHal'!C58,'Points Table'!A$3:N$43,IF('R1 XCM OHal'!U58="A Grade / Juniors",5,IF('R1 XCM OHal'!U58="B Grade",8,IF('R1 XCM OHal'!U58="C Grade",11,14))))</f>
        <v>252</v>
      </c>
    </row>
    <row r="59" spans="1:22" x14ac:dyDescent="0.2">
      <c r="A59" s="60" t="s">
        <v>447</v>
      </c>
      <c r="B59" s="60" t="s">
        <v>570</v>
      </c>
      <c r="C59" s="60">
        <v>15</v>
      </c>
      <c r="D59" s="60" t="s">
        <v>571</v>
      </c>
      <c r="E59" s="60">
        <v>226</v>
      </c>
      <c r="F59" s="60" t="s">
        <v>883</v>
      </c>
      <c r="G59" s="60" t="s">
        <v>817</v>
      </c>
      <c r="H59" s="60" t="s">
        <v>821</v>
      </c>
      <c r="I59" s="60" t="s">
        <v>819</v>
      </c>
      <c r="J59" s="60">
        <v>6</v>
      </c>
      <c r="K59" s="61" t="s">
        <v>572</v>
      </c>
      <c r="L59" s="61" t="s">
        <v>573</v>
      </c>
      <c r="M59" s="61" t="s">
        <v>138</v>
      </c>
      <c r="N59" s="61" t="s">
        <v>574</v>
      </c>
      <c r="O59" s="61" t="s">
        <v>575</v>
      </c>
      <c r="P59" s="61" t="s">
        <v>576</v>
      </c>
      <c r="Q59" s="61" t="s">
        <v>70</v>
      </c>
      <c r="R59" s="61" t="s">
        <v>70</v>
      </c>
      <c r="S59" s="61" t="s">
        <v>70</v>
      </c>
      <c r="T59" s="61" t="s">
        <v>577</v>
      </c>
      <c r="U59" s="61" t="s">
        <v>38</v>
      </c>
      <c r="V59" s="1">
        <f>VLOOKUP('R1 XCM OHal'!C59,'Points Table'!A$3:N$43,IF('R1 XCM OHal'!U59="A Grade / Juniors",5,IF('R1 XCM OHal'!U59="B Grade",8,IF('R1 XCM OHal'!U59="C Grade",11,14))))</f>
        <v>243.6</v>
      </c>
    </row>
    <row r="60" spans="1:22" x14ac:dyDescent="0.2">
      <c r="A60" s="60" t="s">
        <v>447</v>
      </c>
      <c r="B60" s="60" t="s">
        <v>578</v>
      </c>
      <c r="C60" s="60">
        <v>16</v>
      </c>
      <c r="D60" s="60" t="s">
        <v>579</v>
      </c>
      <c r="E60" s="60">
        <v>212</v>
      </c>
      <c r="F60" s="60" t="s">
        <v>884</v>
      </c>
      <c r="G60" s="60" t="s">
        <v>817</v>
      </c>
      <c r="H60" s="60" t="s">
        <v>821</v>
      </c>
      <c r="I60" s="60" t="s">
        <v>819</v>
      </c>
      <c r="J60" s="60">
        <v>5</v>
      </c>
      <c r="K60" s="61" t="s">
        <v>580</v>
      </c>
      <c r="L60" s="61" t="s">
        <v>184</v>
      </c>
      <c r="M60" s="61" t="s">
        <v>581</v>
      </c>
      <c r="N60" s="61" t="s">
        <v>582</v>
      </c>
      <c r="O60" s="61" t="s">
        <v>583</v>
      </c>
      <c r="P60" s="61" t="s">
        <v>70</v>
      </c>
      <c r="Q60" s="61" t="s">
        <v>70</v>
      </c>
      <c r="R60" s="61" t="s">
        <v>70</v>
      </c>
      <c r="S60" s="61" t="s">
        <v>70</v>
      </c>
      <c r="T60" s="61" t="s">
        <v>584</v>
      </c>
      <c r="U60" s="61" t="s">
        <v>38</v>
      </c>
      <c r="V60" s="1">
        <f>VLOOKUP('R1 XCM OHal'!C60,'Points Table'!A$3:N$43,IF('R1 XCM OHal'!U60="A Grade / Juniors",5,IF('R1 XCM OHal'!U60="B Grade",8,IF('R1 XCM OHal'!U60="C Grade",11,14))))</f>
        <v>235.2</v>
      </c>
    </row>
    <row r="61" spans="1:22" x14ac:dyDescent="0.2">
      <c r="A61" s="60" t="s">
        <v>447</v>
      </c>
      <c r="B61" s="60" t="s">
        <v>585</v>
      </c>
      <c r="C61" s="60">
        <v>17</v>
      </c>
      <c r="D61" s="60" t="s">
        <v>586</v>
      </c>
      <c r="E61" s="60">
        <v>204</v>
      </c>
      <c r="F61" s="60" t="s">
        <v>885</v>
      </c>
      <c r="G61" s="60" t="s">
        <v>817</v>
      </c>
      <c r="H61" s="60" t="s">
        <v>821</v>
      </c>
      <c r="I61" s="60" t="s">
        <v>819</v>
      </c>
      <c r="J61" s="60">
        <v>5</v>
      </c>
      <c r="K61" s="61" t="s">
        <v>587</v>
      </c>
      <c r="L61" s="61" t="s">
        <v>588</v>
      </c>
      <c r="M61" s="61" t="s">
        <v>589</v>
      </c>
      <c r="N61" s="61" t="s">
        <v>590</v>
      </c>
      <c r="O61" s="61" t="s">
        <v>591</v>
      </c>
      <c r="P61" s="61" t="s">
        <v>70</v>
      </c>
      <c r="Q61" s="61" t="s">
        <v>70</v>
      </c>
      <c r="R61" s="61" t="s">
        <v>70</v>
      </c>
      <c r="S61" s="61" t="s">
        <v>70</v>
      </c>
      <c r="T61" s="61" t="s">
        <v>592</v>
      </c>
      <c r="U61" s="61" t="s">
        <v>38</v>
      </c>
      <c r="V61" s="1">
        <f>VLOOKUP('R1 XCM OHal'!C61,'Points Table'!A$3:N$43,IF('R1 XCM OHal'!U61="A Grade / Juniors",5,IF('R1 XCM OHal'!U61="B Grade",8,IF('R1 XCM OHal'!U61="C Grade",11,14))))</f>
        <v>226.79999999999998</v>
      </c>
    </row>
    <row r="62" spans="1:22" x14ac:dyDescent="0.2">
      <c r="A62" s="60" t="s">
        <v>447</v>
      </c>
      <c r="B62" s="60" t="s">
        <v>593</v>
      </c>
      <c r="C62" s="60">
        <v>18</v>
      </c>
      <c r="D62" s="60" t="s">
        <v>594</v>
      </c>
      <c r="E62" s="60">
        <v>202</v>
      </c>
      <c r="F62" s="60" t="s">
        <v>886</v>
      </c>
      <c r="G62" s="60" t="s">
        <v>817</v>
      </c>
      <c r="H62" s="60" t="s">
        <v>821</v>
      </c>
      <c r="I62" s="60" t="s">
        <v>819</v>
      </c>
      <c r="J62" s="60">
        <v>5</v>
      </c>
      <c r="K62" s="61" t="s">
        <v>595</v>
      </c>
      <c r="L62" s="61" t="s">
        <v>596</v>
      </c>
      <c r="M62" s="61" t="s">
        <v>597</v>
      </c>
      <c r="N62" s="61" t="s">
        <v>598</v>
      </c>
      <c r="O62" s="61" t="s">
        <v>599</v>
      </c>
      <c r="P62" s="61" t="s">
        <v>70</v>
      </c>
      <c r="Q62" s="61" t="s">
        <v>70</v>
      </c>
      <c r="R62" s="61" t="s">
        <v>70</v>
      </c>
      <c r="S62" s="61" t="s">
        <v>70</v>
      </c>
      <c r="T62" s="61" t="s">
        <v>600</v>
      </c>
      <c r="U62" s="61" t="s">
        <v>38</v>
      </c>
      <c r="V62" s="1">
        <f>VLOOKUP('R1 XCM OHal'!C62,'Points Table'!A$3:N$43,IF('R1 XCM OHal'!U62="A Grade / Juniors",5,IF('R1 XCM OHal'!U62="B Grade",8,IF('R1 XCM OHal'!U62="C Grade",11,14))))</f>
        <v>218.4</v>
      </c>
    </row>
    <row r="63" spans="1:22" x14ac:dyDescent="0.2">
      <c r="A63" s="60" t="s">
        <v>447</v>
      </c>
      <c r="B63" s="60" t="s">
        <v>601</v>
      </c>
      <c r="C63" s="60">
        <v>19</v>
      </c>
      <c r="D63" s="60" t="s">
        <v>602</v>
      </c>
      <c r="E63" s="60">
        <v>216</v>
      </c>
      <c r="F63" s="60" t="s">
        <v>887</v>
      </c>
      <c r="G63" s="60" t="s">
        <v>817</v>
      </c>
      <c r="H63" s="60" t="s">
        <v>821</v>
      </c>
      <c r="I63" s="60" t="s">
        <v>819</v>
      </c>
      <c r="J63" s="60">
        <v>5</v>
      </c>
      <c r="K63" s="61" t="s">
        <v>603</v>
      </c>
      <c r="L63" s="61" t="s">
        <v>604</v>
      </c>
      <c r="M63" s="61" t="s">
        <v>605</v>
      </c>
      <c r="N63" s="61" t="s">
        <v>606</v>
      </c>
      <c r="O63" s="61" t="s">
        <v>607</v>
      </c>
      <c r="P63" s="61" t="s">
        <v>70</v>
      </c>
      <c r="Q63" s="61" t="s">
        <v>70</v>
      </c>
      <c r="R63" s="61" t="s">
        <v>70</v>
      </c>
      <c r="S63" s="61" t="s">
        <v>70</v>
      </c>
      <c r="T63" s="61" t="s">
        <v>608</v>
      </c>
      <c r="U63" s="61" t="s">
        <v>38</v>
      </c>
      <c r="V63" s="1">
        <f>VLOOKUP('R1 XCM OHal'!C63,'Points Table'!A$3:N$43,IF('R1 XCM OHal'!U63="A Grade / Juniors",5,IF('R1 XCM OHal'!U63="B Grade",8,IF('R1 XCM OHal'!U63="C Grade",11,14))))</f>
        <v>210</v>
      </c>
    </row>
    <row r="64" spans="1:22" x14ac:dyDescent="0.2">
      <c r="A64" s="60" t="s">
        <v>447</v>
      </c>
      <c r="B64" s="60" t="s">
        <v>609</v>
      </c>
      <c r="C64" s="60">
        <v>20</v>
      </c>
      <c r="D64" s="60" t="s">
        <v>610</v>
      </c>
      <c r="E64" s="60">
        <v>224</v>
      </c>
      <c r="F64" s="60" t="s">
        <v>888</v>
      </c>
      <c r="G64" s="60" t="s">
        <v>817</v>
      </c>
      <c r="H64" s="60" t="s">
        <v>821</v>
      </c>
      <c r="I64" s="60" t="s">
        <v>819</v>
      </c>
      <c r="J64" s="60">
        <v>5</v>
      </c>
      <c r="K64" s="61" t="s">
        <v>611</v>
      </c>
      <c r="L64" s="61" t="s">
        <v>612</v>
      </c>
      <c r="M64" s="61" t="s">
        <v>613</v>
      </c>
      <c r="N64" s="61" t="s">
        <v>614</v>
      </c>
      <c r="O64" s="61" t="s">
        <v>615</v>
      </c>
      <c r="P64" s="61" t="s">
        <v>70</v>
      </c>
      <c r="Q64" s="61" t="s">
        <v>70</v>
      </c>
      <c r="R64" s="61" t="s">
        <v>70</v>
      </c>
      <c r="S64" s="61" t="s">
        <v>70</v>
      </c>
      <c r="T64" s="61" t="s">
        <v>616</v>
      </c>
      <c r="U64" s="61" t="s">
        <v>38</v>
      </c>
      <c r="V64" s="1">
        <f>VLOOKUP('R1 XCM OHal'!C64,'Points Table'!A$3:N$43,IF('R1 XCM OHal'!U64="A Grade / Juniors",5,IF('R1 XCM OHal'!U64="B Grade",8,IF('R1 XCM OHal'!U64="C Grade",11,14))))</f>
        <v>205.79999999999998</v>
      </c>
    </row>
    <row r="65" spans="1:22" x14ac:dyDescent="0.2">
      <c r="A65" s="60" t="s">
        <v>447</v>
      </c>
      <c r="B65" s="60" t="s">
        <v>617</v>
      </c>
      <c r="C65" s="60">
        <v>21</v>
      </c>
      <c r="D65" s="60" t="s">
        <v>618</v>
      </c>
      <c r="E65" s="60">
        <v>215</v>
      </c>
      <c r="F65" s="60" t="s">
        <v>889</v>
      </c>
      <c r="G65" s="60" t="s">
        <v>817</v>
      </c>
      <c r="H65" s="60" t="s">
        <v>821</v>
      </c>
      <c r="I65" s="60" t="s">
        <v>819</v>
      </c>
      <c r="J65" s="60">
        <v>5</v>
      </c>
      <c r="K65" s="61" t="s">
        <v>619</v>
      </c>
      <c r="L65" s="61" t="s">
        <v>620</v>
      </c>
      <c r="M65" s="61" t="s">
        <v>621</v>
      </c>
      <c r="N65" s="61" t="s">
        <v>622</v>
      </c>
      <c r="O65" s="61" t="s">
        <v>623</v>
      </c>
      <c r="P65" s="61" t="s">
        <v>70</v>
      </c>
      <c r="Q65" s="61" t="s">
        <v>70</v>
      </c>
      <c r="R65" s="61" t="s">
        <v>70</v>
      </c>
      <c r="S65" s="61" t="s">
        <v>70</v>
      </c>
      <c r="T65" s="61" t="s">
        <v>624</v>
      </c>
      <c r="U65" s="61" t="s">
        <v>38</v>
      </c>
      <c r="V65" s="1">
        <f>VLOOKUP('R1 XCM OHal'!C65,'Points Table'!A$3:N$43,IF('R1 XCM OHal'!U65="A Grade / Juniors",5,IF('R1 XCM OHal'!U65="B Grade",8,IF('R1 XCM OHal'!U65="C Grade",11,14))))</f>
        <v>201.6</v>
      </c>
    </row>
    <row r="66" spans="1:22" x14ac:dyDescent="0.2">
      <c r="A66" s="60" t="s">
        <v>447</v>
      </c>
      <c r="B66" s="60" t="s">
        <v>625</v>
      </c>
      <c r="C66" s="60">
        <v>22</v>
      </c>
      <c r="D66" s="60" t="s">
        <v>626</v>
      </c>
      <c r="E66" s="60">
        <v>211</v>
      </c>
      <c r="F66" s="60" t="s">
        <v>890</v>
      </c>
      <c r="G66" s="60" t="s">
        <v>817</v>
      </c>
      <c r="H66" s="60" t="s">
        <v>821</v>
      </c>
      <c r="I66" s="60" t="s">
        <v>819</v>
      </c>
      <c r="J66" s="60">
        <v>5</v>
      </c>
      <c r="K66" s="61" t="s">
        <v>627</v>
      </c>
      <c r="L66" s="61" t="s">
        <v>628</v>
      </c>
      <c r="M66" s="61" t="s">
        <v>629</v>
      </c>
      <c r="N66" s="61" t="s">
        <v>630</v>
      </c>
      <c r="O66" s="61" t="s">
        <v>631</v>
      </c>
      <c r="P66" s="61" t="s">
        <v>70</v>
      </c>
      <c r="Q66" s="61" t="s">
        <v>70</v>
      </c>
      <c r="R66" s="61" t="s">
        <v>70</v>
      </c>
      <c r="S66" s="61" t="s">
        <v>70</v>
      </c>
      <c r="T66" s="61" t="s">
        <v>632</v>
      </c>
      <c r="U66" s="61" t="s">
        <v>38</v>
      </c>
      <c r="V66" s="1">
        <f>VLOOKUP('R1 XCM OHal'!C66,'Points Table'!A$3:N$43,IF('R1 XCM OHal'!U66="A Grade / Juniors",5,IF('R1 XCM OHal'!U66="B Grade",8,IF('R1 XCM OHal'!U66="C Grade",11,14))))</f>
        <v>197.4</v>
      </c>
    </row>
    <row r="67" spans="1:22" x14ac:dyDescent="0.2">
      <c r="A67" s="60" t="s">
        <v>447</v>
      </c>
      <c r="B67" s="60" t="s">
        <v>633</v>
      </c>
      <c r="C67" s="60">
        <v>23</v>
      </c>
      <c r="D67" s="60" t="s">
        <v>634</v>
      </c>
      <c r="E67" s="60">
        <v>213</v>
      </c>
      <c r="F67" s="60" t="s">
        <v>891</v>
      </c>
      <c r="G67" s="60" t="s">
        <v>817</v>
      </c>
      <c r="H67" s="60" t="s">
        <v>821</v>
      </c>
      <c r="I67" s="60" t="s">
        <v>819</v>
      </c>
      <c r="J67" s="60">
        <v>4</v>
      </c>
      <c r="K67" s="61" t="s">
        <v>490</v>
      </c>
      <c r="L67" s="61" t="s">
        <v>635</v>
      </c>
      <c r="M67" s="61" t="s">
        <v>636</v>
      </c>
      <c r="N67" s="61" t="s">
        <v>637</v>
      </c>
      <c r="O67" s="61" t="s">
        <v>70</v>
      </c>
      <c r="P67" s="61" t="s">
        <v>70</v>
      </c>
      <c r="Q67" s="61" t="s">
        <v>70</v>
      </c>
      <c r="R67" s="61" t="s">
        <v>70</v>
      </c>
      <c r="S67" s="61" t="s">
        <v>70</v>
      </c>
      <c r="T67" s="61" t="s">
        <v>638</v>
      </c>
      <c r="U67" s="61" t="s">
        <v>38</v>
      </c>
      <c r="V67" s="1">
        <f>VLOOKUP('R1 XCM OHal'!C67,'Points Table'!A$3:N$43,IF('R1 XCM OHal'!U67="A Grade / Juniors",5,IF('R1 XCM OHal'!U67="B Grade",8,IF('R1 XCM OHal'!U67="C Grade",11,14))))</f>
        <v>193.2</v>
      </c>
    </row>
    <row r="68" spans="1:22" x14ac:dyDescent="0.2">
      <c r="A68" s="60" t="s">
        <v>447</v>
      </c>
      <c r="B68" s="60" t="s">
        <v>639</v>
      </c>
      <c r="C68" s="60">
        <v>24</v>
      </c>
      <c r="D68" s="60" t="s">
        <v>640</v>
      </c>
      <c r="E68" s="60">
        <v>218</v>
      </c>
      <c r="F68" s="60" t="s">
        <v>892</v>
      </c>
      <c r="G68" s="60" t="s">
        <v>817</v>
      </c>
      <c r="H68" s="60" t="s">
        <v>821</v>
      </c>
      <c r="I68" s="60" t="s">
        <v>819</v>
      </c>
      <c r="J68" s="60">
        <v>3</v>
      </c>
      <c r="K68" s="61" t="s">
        <v>641</v>
      </c>
      <c r="L68" s="61" t="s">
        <v>642</v>
      </c>
      <c r="M68" s="61" t="s">
        <v>643</v>
      </c>
      <c r="N68" s="61" t="s">
        <v>70</v>
      </c>
      <c r="O68" s="61" t="s">
        <v>70</v>
      </c>
      <c r="P68" s="61" t="s">
        <v>70</v>
      </c>
      <c r="Q68" s="61" t="s">
        <v>70</v>
      </c>
      <c r="R68" s="61" t="s">
        <v>70</v>
      </c>
      <c r="S68" s="61" t="s">
        <v>70</v>
      </c>
      <c r="T68" s="61" t="s">
        <v>644</v>
      </c>
      <c r="U68" s="61" t="s">
        <v>38</v>
      </c>
      <c r="V68" s="1">
        <f>VLOOKUP('R1 XCM OHal'!C68,'Points Table'!A$3:N$43,IF('R1 XCM OHal'!U68="A Grade / Juniors",5,IF('R1 XCM OHal'!U68="B Grade",8,IF('R1 XCM OHal'!U68="C Grade",11,14))))</f>
        <v>189</v>
      </c>
    </row>
    <row r="69" spans="1:22" x14ac:dyDescent="0.2">
      <c r="A69" s="60" t="s">
        <v>447</v>
      </c>
      <c r="B69" s="60" t="s">
        <v>645</v>
      </c>
      <c r="C69" s="60">
        <v>25</v>
      </c>
      <c r="D69" s="60" t="s">
        <v>646</v>
      </c>
      <c r="E69" s="60">
        <v>220</v>
      </c>
      <c r="F69" s="60" t="s">
        <v>932</v>
      </c>
      <c r="G69" s="60" t="s">
        <v>817</v>
      </c>
      <c r="H69" s="60" t="s">
        <v>821</v>
      </c>
      <c r="I69" s="60" t="s">
        <v>819</v>
      </c>
      <c r="J69" s="60">
        <v>3</v>
      </c>
      <c r="K69" s="61" t="s">
        <v>647</v>
      </c>
      <c r="L69" s="61" t="s">
        <v>648</v>
      </c>
      <c r="M69" s="61" t="s">
        <v>649</v>
      </c>
      <c r="N69" s="61" t="s">
        <v>70</v>
      </c>
      <c r="O69" s="61" t="s">
        <v>70</v>
      </c>
      <c r="P69" s="61" t="s">
        <v>70</v>
      </c>
      <c r="Q69" s="61" t="s">
        <v>70</v>
      </c>
      <c r="R69" s="61" t="s">
        <v>70</v>
      </c>
      <c r="S69" s="61" t="s">
        <v>70</v>
      </c>
      <c r="T69" s="61" t="s">
        <v>650</v>
      </c>
      <c r="U69" s="61" t="s">
        <v>38</v>
      </c>
      <c r="V69" s="1">
        <f>VLOOKUP('R1 XCM OHal'!C69,'Points Table'!A$3:N$43,IF('R1 XCM OHal'!U69="A Grade / Juniors",5,IF('R1 XCM OHal'!U69="B Grade",8,IF('R1 XCM OHal'!U69="C Grade",11,14))))</f>
        <v>184.79999999999998</v>
      </c>
    </row>
    <row r="70" spans="1:22" x14ac:dyDescent="0.2">
      <c r="A70" s="60" t="s">
        <v>447</v>
      </c>
      <c r="B70" s="60" t="s">
        <v>651</v>
      </c>
      <c r="C70" s="60">
        <v>26</v>
      </c>
      <c r="D70" s="60" t="s">
        <v>652</v>
      </c>
      <c r="E70" s="60">
        <v>205</v>
      </c>
      <c r="F70" s="60" t="s">
        <v>893</v>
      </c>
      <c r="G70" s="60" t="s">
        <v>817</v>
      </c>
      <c r="H70" s="60" t="s">
        <v>821</v>
      </c>
      <c r="I70" s="60" t="s">
        <v>819</v>
      </c>
      <c r="J70" s="60">
        <v>1</v>
      </c>
      <c r="K70" s="61" t="s">
        <v>653</v>
      </c>
      <c r="L70" s="61" t="s">
        <v>70</v>
      </c>
      <c r="M70" s="61" t="s">
        <v>70</v>
      </c>
      <c r="N70" s="61" t="s">
        <v>70</v>
      </c>
      <c r="O70" s="61" t="s">
        <v>70</v>
      </c>
      <c r="P70" s="61" t="s">
        <v>70</v>
      </c>
      <c r="Q70" s="61" t="s">
        <v>70</v>
      </c>
      <c r="R70" s="61" t="s">
        <v>70</v>
      </c>
      <c r="S70" s="61" t="s">
        <v>70</v>
      </c>
      <c r="T70" s="61" t="s">
        <v>653</v>
      </c>
      <c r="U70" s="61" t="s">
        <v>38</v>
      </c>
      <c r="V70" s="1">
        <f>VLOOKUP('R1 XCM OHal'!C70,'Points Table'!A$3:N$43,IF('R1 XCM OHal'!U70="A Grade / Juniors",5,IF('R1 XCM OHal'!U70="B Grade",8,IF('R1 XCM OHal'!U70="C Grade",11,14))))</f>
        <v>180.6</v>
      </c>
    </row>
    <row r="71" spans="1:22" x14ac:dyDescent="0.2">
      <c r="A71" s="60" t="s">
        <v>654</v>
      </c>
      <c r="B71" s="60" t="s">
        <v>655</v>
      </c>
      <c r="C71" s="60">
        <v>1</v>
      </c>
      <c r="D71" s="60" t="s">
        <v>656</v>
      </c>
      <c r="E71" s="60">
        <v>105</v>
      </c>
      <c r="F71" s="60" t="s">
        <v>894</v>
      </c>
      <c r="G71" s="60" t="s">
        <v>817</v>
      </c>
      <c r="H71" s="60" t="s">
        <v>822</v>
      </c>
      <c r="I71" s="60" t="s">
        <v>819</v>
      </c>
      <c r="J71" s="60">
        <v>6</v>
      </c>
      <c r="K71" s="61" t="s">
        <v>657</v>
      </c>
      <c r="L71" s="61" t="s">
        <v>658</v>
      </c>
      <c r="M71" s="61" t="s">
        <v>659</v>
      </c>
      <c r="N71" s="61" t="s">
        <v>660</v>
      </c>
      <c r="O71" s="61" t="s">
        <v>661</v>
      </c>
      <c r="P71" s="61" t="s">
        <v>662</v>
      </c>
      <c r="Q71" s="61" t="s">
        <v>70</v>
      </c>
      <c r="R71" s="61" t="s">
        <v>70</v>
      </c>
      <c r="S71" s="61" t="s">
        <v>70</v>
      </c>
      <c r="T71" s="61" t="s">
        <v>663</v>
      </c>
      <c r="U71" s="61" t="s">
        <v>40</v>
      </c>
      <c r="V71" s="1">
        <f>VLOOKUP('R1 XCM OHal'!C71,'Points Table'!A$3:N$43,IF('R1 XCM OHal'!U71="A Grade / Juniors",5,IF('R1 XCM OHal'!U71="B Grade",8,IF('R1 XCM OHal'!U71="C Grade",11,14))))</f>
        <v>360</v>
      </c>
    </row>
    <row r="72" spans="1:22" x14ac:dyDescent="0.2">
      <c r="A72" s="60" t="s">
        <v>654</v>
      </c>
      <c r="B72" s="60" t="s">
        <v>664</v>
      </c>
      <c r="C72" s="60">
        <v>2</v>
      </c>
      <c r="D72" s="60" t="s">
        <v>665</v>
      </c>
      <c r="E72" s="60">
        <v>108</v>
      </c>
      <c r="F72" s="60" t="s">
        <v>895</v>
      </c>
      <c r="G72" s="60" t="s">
        <v>817</v>
      </c>
      <c r="H72" s="60" t="s">
        <v>822</v>
      </c>
      <c r="I72" s="60" t="s">
        <v>819</v>
      </c>
      <c r="J72" s="60">
        <v>6</v>
      </c>
      <c r="K72" s="61" t="s">
        <v>666</v>
      </c>
      <c r="L72" s="61" t="s">
        <v>531</v>
      </c>
      <c r="M72" s="61" t="s">
        <v>667</v>
      </c>
      <c r="N72" s="61" t="s">
        <v>668</v>
      </c>
      <c r="O72" s="61" t="s">
        <v>669</v>
      </c>
      <c r="P72" s="61" t="s">
        <v>670</v>
      </c>
      <c r="Q72" s="61" t="s">
        <v>70</v>
      </c>
      <c r="R72" s="61" t="s">
        <v>70</v>
      </c>
      <c r="S72" s="61" t="s">
        <v>70</v>
      </c>
      <c r="T72" s="61" t="s">
        <v>671</v>
      </c>
      <c r="U72" s="61" t="s">
        <v>40</v>
      </c>
      <c r="V72" s="1">
        <f>VLOOKUP('R1 XCM OHal'!C72,'Points Table'!A$3:N$43,IF('R1 XCM OHal'!U72="A Grade / Juniors",5,IF('R1 XCM OHal'!U72="B Grade",8,IF('R1 XCM OHal'!U72="C Grade",11,14))))</f>
        <v>324</v>
      </c>
    </row>
    <row r="73" spans="1:22" x14ac:dyDescent="0.2">
      <c r="A73" s="60" t="s">
        <v>654</v>
      </c>
      <c r="B73" s="60" t="s">
        <v>672</v>
      </c>
      <c r="C73" s="60">
        <v>3</v>
      </c>
      <c r="D73" s="60" t="s">
        <v>673</v>
      </c>
      <c r="E73" s="60">
        <v>110</v>
      </c>
      <c r="F73" s="60" t="s">
        <v>896</v>
      </c>
      <c r="G73" s="60" t="s">
        <v>817</v>
      </c>
      <c r="H73" s="60" t="s">
        <v>822</v>
      </c>
      <c r="I73" s="60" t="s">
        <v>819</v>
      </c>
      <c r="J73" s="60">
        <v>6</v>
      </c>
      <c r="K73" s="61" t="s">
        <v>674</v>
      </c>
      <c r="L73" s="61" t="s">
        <v>675</v>
      </c>
      <c r="M73" s="61" t="s">
        <v>676</v>
      </c>
      <c r="N73" s="61" t="s">
        <v>677</v>
      </c>
      <c r="O73" s="61" t="s">
        <v>678</v>
      </c>
      <c r="P73" s="61" t="s">
        <v>679</v>
      </c>
      <c r="Q73" s="61" t="s">
        <v>70</v>
      </c>
      <c r="R73" s="61" t="s">
        <v>70</v>
      </c>
      <c r="S73" s="61" t="s">
        <v>70</v>
      </c>
      <c r="T73" s="61" t="s">
        <v>680</v>
      </c>
      <c r="U73" s="61" t="s">
        <v>40</v>
      </c>
      <c r="V73" s="1">
        <f>VLOOKUP('R1 XCM OHal'!C73,'Points Table'!A$3:N$43,IF('R1 XCM OHal'!U73="A Grade / Juniors",5,IF('R1 XCM OHal'!U73="B Grade",8,IF('R1 XCM OHal'!U73="C Grade",11,14))))</f>
        <v>302.39999999999998</v>
      </c>
    </row>
    <row r="74" spans="1:22" x14ac:dyDescent="0.2">
      <c r="A74" s="60" t="s">
        <v>654</v>
      </c>
      <c r="B74" s="60" t="s">
        <v>681</v>
      </c>
      <c r="C74" s="60">
        <v>4</v>
      </c>
      <c r="D74" s="60" t="s">
        <v>682</v>
      </c>
      <c r="E74" s="60">
        <v>112</v>
      </c>
      <c r="F74" s="60" t="s">
        <v>897</v>
      </c>
      <c r="G74" s="60" t="s">
        <v>817</v>
      </c>
      <c r="H74" s="60" t="s">
        <v>822</v>
      </c>
      <c r="I74" s="60" t="s">
        <v>819</v>
      </c>
      <c r="J74" s="60">
        <v>5</v>
      </c>
      <c r="K74" s="61" t="s">
        <v>683</v>
      </c>
      <c r="L74" s="61" t="s">
        <v>684</v>
      </c>
      <c r="M74" s="61" t="s">
        <v>685</v>
      </c>
      <c r="N74" s="61" t="s">
        <v>686</v>
      </c>
      <c r="O74" s="61" t="s">
        <v>687</v>
      </c>
      <c r="P74" s="61" t="s">
        <v>70</v>
      </c>
      <c r="Q74" s="61" t="s">
        <v>70</v>
      </c>
      <c r="R74" s="61" t="s">
        <v>70</v>
      </c>
      <c r="S74" s="61" t="s">
        <v>70</v>
      </c>
      <c r="T74" s="61" t="s">
        <v>688</v>
      </c>
      <c r="U74" s="61" t="s">
        <v>40</v>
      </c>
      <c r="V74" s="1">
        <f>VLOOKUP('R1 XCM OHal'!C74,'Points Table'!A$3:N$43,IF('R1 XCM OHal'!U74="A Grade / Juniors",5,IF('R1 XCM OHal'!U74="B Grade",8,IF('R1 XCM OHal'!U74="C Grade",11,14))))</f>
        <v>288</v>
      </c>
    </row>
    <row r="75" spans="1:22" x14ac:dyDescent="0.2">
      <c r="A75" s="60" t="s">
        <v>654</v>
      </c>
      <c r="B75" s="60" t="s">
        <v>689</v>
      </c>
      <c r="C75" s="60">
        <v>5</v>
      </c>
      <c r="D75" s="60" t="s">
        <v>690</v>
      </c>
      <c r="E75" s="60">
        <v>107</v>
      </c>
      <c r="F75" s="60" t="s">
        <v>898</v>
      </c>
      <c r="G75" s="60" t="s">
        <v>817</v>
      </c>
      <c r="H75" s="60" t="s">
        <v>822</v>
      </c>
      <c r="I75" s="60" t="s">
        <v>819</v>
      </c>
      <c r="J75" s="60">
        <v>5</v>
      </c>
      <c r="K75" s="61" t="s">
        <v>691</v>
      </c>
      <c r="L75" s="61" t="s">
        <v>692</v>
      </c>
      <c r="M75" s="61" t="s">
        <v>693</v>
      </c>
      <c r="N75" s="61" t="s">
        <v>694</v>
      </c>
      <c r="O75" s="61" t="s">
        <v>695</v>
      </c>
      <c r="P75" s="61" t="s">
        <v>70</v>
      </c>
      <c r="Q75" s="61" t="s">
        <v>70</v>
      </c>
      <c r="R75" s="61" t="s">
        <v>70</v>
      </c>
      <c r="S75" s="61" t="s">
        <v>70</v>
      </c>
      <c r="T75" s="61" t="s">
        <v>696</v>
      </c>
      <c r="U75" s="61" t="s">
        <v>40</v>
      </c>
      <c r="V75" s="1">
        <f>VLOOKUP('R1 XCM OHal'!C75,'Points Table'!A$3:N$43,IF('R1 XCM OHal'!U75="A Grade / Juniors",5,IF('R1 XCM OHal'!U75="B Grade",8,IF('R1 XCM OHal'!U75="C Grade",11,14))))</f>
        <v>280.8</v>
      </c>
    </row>
    <row r="76" spans="1:22" x14ac:dyDescent="0.2">
      <c r="A76" s="60" t="s">
        <v>654</v>
      </c>
      <c r="B76" s="60" t="s">
        <v>697</v>
      </c>
      <c r="C76" s="60">
        <v>6</v>
      </c>
      <c r="D76" s="60" t="s">
        <v>698</v>
      </c>
      <c r="E76" s="60">
        <v>103</v>
      </c>
      <c r="F76" s="60" t="s">
        <v>899</v>
      </c>
      <c r="G76" s="60" t="s">
        <v>817</v>
      </c>
      <c r="H76" s="60" t="s">
        <v>822</v>
      </c>
      <c r="I76" s="60" t="s">
        <v>819</v>
      </c>
      <c r="J76" s="60">
        <v>5</v>
      </c>
      <c r="K76" s="61" t="s">
        <v>699</v>
      </c>
      <c r="L76" s="61" t="s">
        <v>71</v>
      </c>
      <c r="M76" s="61" t="s">
        <v>700</v>
      </c>
      <c r="N76" s="61" t="s">
        <v>701</v>
      </c>
      <c r="O76" s="61" t="s">
        <v>702</v>
      </c>
      <c r="P76" s="61" t="s">
        <v>70</v>
      </c>
      <c r="Q76" s="61" t="s">
        <v>70</v>
      </c>
      <c r="R76" s="61" t="s">
        <v>70</v>
      </c>
      <c r="S76" s="61" t="s">
        <v>70</v>
      </c>
      <c r="T76" s="61" t="s">
        <v>703</v>
      </c>
      <c r="U76" s="61" t="s">
        <v>40</v>
      </c>
      <c r="V76" s="1">
        <f>VLOOKUP('R1 XCM OHal'!C76,'Points Table'!A$3:N$43,IF('R1 XCM OHal'!U76="A Grade / Juniors",5,IF('R1 XCM OHal'!U76="B Grade",8,IF('R1 XCM OHal'!U76="C Grade",11,14))))</f>
        <v>273.59999999999997</v>
      </c>
    </row>
    <row r="77" spans="1:22" x14ac:dyDescent="0.2">
      <c r="A77" s="60" t="s">
        <v>654</v>
      </c>
      <c r="B77" s="60" t="s">
        <v>704</v>
      </c>
      <c r="C77" s="60">
        <v>7</v>
      </c>
      <c r="D77" s="60" t="s">
        <v>705</v>
      </c>
      <c r="E77" s="60">
        <v>111</v>
      </c>
      <c r="F77" s="60" t="s">
        <v>900</v>
      </c>
      <c r="G77" s="60" t="s">
        <v>817</v>
      </c>
      <c r="H77" s="60" t="s">
        <v>822</v>
      </c>
      <c r="I77" s="60" t="s">
        <v>819</v>
      </c>
      <c r="J77" s="60">
        <v>5</v>
      </c>
      <c r="K77" s="61" t="s">
        <v>706</v>
      </c>
      <c r="L77" s="61" t="s">
        <v>707</v>
      </c>
      <c r="M77" s="61" t="s">
        <v>708</v>
      </c>
      <c r="N77" s="61" t="s">
        <v>709</v>
      </c>
      <c r="O77" s="61" t="s">
        <v>710</v>
      </c>
      <c r="P77" s="61" t="s">
        <v>70</v>
      </c>
      <c r="Q77" s="61" t="s">
        <v>70</v>
      </c>
      <c r="R77" s="61" t="s">
        <v>70</v>
      </c>
      <c r="S77" s="61" t="s">
        <v>70</v>
      </c>
      <c r="T77" s="61" t="s">
        <v>711</v>
      </c>
      <c r="U77" s="61" t="s">
        <v>40</v>
      </c>
      <c r="V77" s="1">
        <f>VLOOKUP('R1 XCM OHal'!C77,'Points Table'!A$3:N$43,IF('R1 XCM OHal'!U77="A Grade / Juniors",5,IF('R1 XCM OHal'!U77="B Grade",8,IF('R1 XCM OHal'!U77="C Grade",11,14))))</f>
        <v>266.39999999999998</v>
      </c>
    </row>
    <row r="78" spans="1:22" x14ac:dyDescent="0.2">
      <c r="A78" s="60" t="s">
        <v>654</v>
      </c>
      <c r="B78" s="60" t="s">
        <v>712</v>
      </c>
      <c r="C78" s="60">
        <v>8</v>
      </c>
      <c r="D78" s="60" t="s">
        <v>713</v>
      </c>
      <c r="E78" s="60">
        <v>113</v>
      </c>
      <c r="F78" s="60" t="s">
        <v>901</v>
      </c>
      <c r="G78" s="60" t="s">
        <v>817</v>
      </c>
      <c r="H78" s="60" t="s">
        <v>822</v>
      </c>
      <c r="I78" s="60" t="s">
        <v>819</v>
      </c>
      <c r="J78" s="60">
        <v>5</v>
      </c>
      <c r="K78" s="61" t="s">
        <v>714</v>
      </c>
      <c r="L78" s="61" t="s">
        <v>715</v>
      </c>
      <c r="M78" s="61" t="s">
        <v>716</v>
      </c>
      <c r="N78" s="61" t="s">
        <v>717</v>
      </c>
      <c r="O78" s="61" t="s">
        <v>718</v>
      </c>
      <c r="P78" s="61" t="s">
        <v>70</v>
      </c>
      <c r="Q78" s="61" t="s">
        <v>70</v>
      </c>
      <c r="R78" s="61" t="s">
        <v>70</v>
      </c>
      <c r="S78" s="61" t="s">
        <v>70</v>
      </c>
      <c r="T78" s="61" t="s">
        <v>719</v>
      </c>
      <c r="U78" s="61" t="s">
        <v>40</v>
      </c>
      <c r="V78" s="1">
        <f>VLOOKUP('R1 XCM OHal'!C78,'Points Table'!A$3:N$43,IF('R1 XCM OHal'!U78="A Grade / Juniors",5,IF('R1 XCM OHal'!U78="B Grade",8,IF('R1 XCM OHal'!U78="C Grade",11,14))))</f>
        <v>259.2</v>
      </c>
    </row>
    <row r="79" spans="1:22" x14ac:dyDescent="0.2">
      <c r="A79" s="60" t="s">
        <v>654</v>
      </c>
      <c r="B79" s="60" t="s">
        <v>720</v>
      </c>
      <c r="C79" s="60">
        <v>9</v>
      </c>
      <c r="D79" s="60" t="s">
        <v>721</v>
      </c>
      <c r="E79" s="60">
        <v>101</v>
      </c>
      <c r="F79" s="60" t="s">
        <v>902</v>
      </c>
      <c r="G79" s="60" t="s">
        <v>817</v>
      </c>
      <c r="H79" s="60" t="s">
        <v>822</v>
      </c>
      <c r="I79" s="60" t="s">
        <v>819</v>
      </c>
      <c r="J79" s="60">
        <v>4</v>
      </c>
      <c r="K79" s="61" t="s">
        <v>722</v>
      </c>
      <c r="L79" s="61" t="s">
        <v>723</v>
      </c>
      <c r="M79" s="61" t="s">
        <v>724</v>
      </c>
      <c r="N79" s="61" t="s">
        <v>725</v>
      </c>
      <c r="O79" s="61" t="s">
        <v>70</v>
      </c>
      <c r="P79" s="61" t="s">
        <v>70</v>
      </c>
      <c r="Q79" s="61" t="s">
        <v>70</v>
      </c>
      <c r="R79" s="61" t="s">
        <v>70</v>
      </c>
      <c r="S79" s="61" t="s">
        <v>70</v>
      </c>
      <c r="T79" s="61" t="s">
        <v>726</v>
      </c>
      <c r="U79" s="61" t="s">
        <v>40</v>
      </c>
      <c r="V79" s="1">
        <f>VLOOKUP('R1 XCM OHal'!C79,'Points Table'!A$3:N$43,IF('R1 XCM OHal'!U79="A Grade / Juniors",5,IF('R1 XCM OHal'!U79="B Grade",8,IF('R1 XCM OHal'!U79="C Grade",11,14))))</f>
        <v>252</v>
      </c>
    </row>
    <row r="80" spans="1:22" x14ac:dyDescent="0.2">
      <c r="A80" s="60" t="s">
        <v>654</v>
      </c>
      <c r="B80" s="60" t="s">
        <v>727</v>
      </c>
      <c r="C80" s="60">
        <v>10</v>
      </c>
      <c r="D80" s="60" t="s">
        <v>728</v>
      </c>
      <c r="E80" s="60">
        <v>102</v>
      </c>
      <c r="F80" s="60" t="s">
        <v>903</v>
      </c>
      <c r="G80" s="60" t="s">
        <v>817</v>
      </c>
      <c r="H80" s="60" t="s">
        <v>822</v>
      </c>
      <c r="I80" s="60" t="s">
        <v>819</v>
      </c>
      <c r="J80" s="60">
        <v>4</v>
      </c>
      <c r="K80" s="61" t="s">
        <v>729</v>
      </c>
      <c r="L80" s="61" t="s">
        <v>730</v>
      </c>
      <c r="M80" s="61" t="s">
        <v>731</v>
      </c>
      <c r="N80" s="61" t="s">
        <v>732</v>
      </c>
      <c r="O80" s="61" t="s">
        <v>70</v>
      </c>
      <c r="P80" s="61" t="s">
        <v>70</v>
      </c>
      <c r="Q80" s="61" t="s">
        <v>70</v>
      </c>
      <c r="R80" s="61" t="s">
        <v>70</v>
      </c>
      <c r="S80" s="61" t="s">
        <v>70</v>
      </c>
      <c r="T80" s="61" t="s">
        <v>733</v>
      </c>
      <c r="U80" s="61" t="s">
        <v>40</v>
      </c>
      <c r="V80" s="1">
        <f>VLOOKUP('R1 XCM OHal'!C80,'Points Table'!A$3:N$43,IF('R1 XCM OHal'!U80="A Grade / Juniors",5,IF('R1 XCM OHal'!U80="B Grade",8,IF('R1 XCM OHal'!U80="C Grade",11,14))))</f>
        <v>244.79999999999998</v>
      </c>
    </row>
    <row r="81" spans="1:22" x14ac:dyDescent="0.2">
      <c r="A81" s="60" t="s">
        <v>654</v>
      </c>
      <c r="B81" s="60" t="s">
        <v>734</v>
      </c>
      <c r="C81" s="60">
        <v>11</v>
      </c>
      <c r="D81" s="60" t="s">
        <v>735</v>
      </c>
      <c r="E81" s="60">
        <v>106</v>
      </c>
      <c r="F81" s="60" t="s">
        <v>904</v>
      </c>
      <c r="G81" s="60" t="s">
        <v>817</v>
      </c>
      <c r="H81" s="60" t="s">
        <v>822</v>
      </c>
      <c r="I81" s="60" t="s">
        <v>819</v>
      </c>
      <c r="J81" s="60">
        <v>4</v>
      </c>
      <c r="K81" s="61" t="s">
        <v>736</v>
      </c>
      <c r="L81" s="61" t="s">
        <v>737</v>
      </c>
      <c r="M81" s="61" t="s">
        <v>738</v>
      </c>
      <c r="N81" s="61" t="s">
        <v>739</v>
      </c>
      <c r="O81" s="61" t="s">
        <v>70</v>
      </c>
      <c r="P81" s="61" t="s">
        <v>70</v>
      </c>
      <c r="Q81" s="61" t="s">
        <v>70</v>
      </c>
      <c r="R81" s="61" t="s">
        <v>70</v>
      </c>
      <c r="S81" s="61" t="s">
        <v>70</v>
      </c>
      <c r="T81" s="61" t="s">
        <v>740</v>
      </c>
      <c r="U81" s="61" t="s">
        <v>40</v>
      </c>
      <c r="V81" s="1">
        <f>VLOOKUP('R1 XCM OHal'!C81,'Points Table'!A$3:N$43,IF('R1 XCM OHal'!U81="A Grade / Juniors",5,IF('R1 XCM OHal'!U81="B Grade",8,IF('R1 XCM OHal'!U81="C Grade",11,14))))</f>
        <v>237.6</v>
      </c>
    </row>
    <row r="82" spans="1:22" x14ac:dyDescent="0.2">
      <c r="A82" s="60" t="s">
        <v>741</v>
      </c>
      <c r="B82" s="60" t="s">
        <v>742</v>
      </c>
      <c r="C82" s="60">
        <v>1</v>
      </c>
      <c r="D82" s="60" t="s">
        <v>743</v>
      </c>
      <c r="E82" s="60">
        <v>13</v>
      </c>
      <c r="F82" s="60" t="s">
        <v>905</v>
      </c>
      <c r="G82" s="60" t="s">
        <v>817</v>
      </c>
      <c r="H82" s="60" t="s">
        <v>818</v>
      </c>
      <c r="I82" s="60" t="s">
        <v>823</v>
      </c>
      <c r="J82" s="60">
        <v>5</v>
      </c>
      <c r="K82" s="61" t="s">
        <v>744</v>
      </c>
      <c r="L82" s="61" t="s">
        <v>745</v>
      </c>
      <c r="M82" s="61" t="s">
        <v>558</v>
      </c>
      <c r="N82" s="61" t="s">
        <v>746</v>
      </c>
      <c r="O82" s="61" t="s">
        <v>747</v>
      </c>
      <c r="P82" s="61" t="s">
        <v>70</v>
      </c>
      <c r="Q82" s="61" t="s">
        <v>70</v>
      </c>
      <c r="R82" s="61" t="s">
        <v>70</v>
      </c>
      <c r="S82" s="61" t="s">
        <v>70</v>
      </c>
      <c r="T82" s="61" t="s">
        <v>748</v>
      </c>
      <c r="U82" s="1" t="s">
        <v>922</v>
      </c>
      <c r="V82" s="1">
        <f>VLOOKUP('R1 XCM OHal'!C82,'Points Table'!A$3:N$43,IF('R1 XCM OHal'!U82="A Grade / Juniors",5,IF('R1 XCM OHal'!U82="B Grade",8,IF('R1 XCM OHal'!U82="C Grade",11,14))))</f>
        <v>600</v>
      </c>
    </row>
    <row r="83" spans="1:22" x14ac:dyDescent="0.2">
      <c r="A83" s="60" t="s">
        <v>741</v>
      </c>
      <c r="B83" s="60" t="s">
        <v>749</v>
      </c>
      <c r="C83" s="60">
        <v>2</v>
      </c>
      <c r="D83" s="60" t="s">
        <v>750</v>
      </c>
      <c r="E83" s="60">
        <v>14</v>
      </c>
      <c r="F83" s="60" t="s">
        <v>906</v>
      </c>
      <c r="G83" s="60" t="s">
        <v>817</v>
      </c>
      <c r="H83" s="60" t="s">
        <v>818</v>
      </c>
      <c r="I83" s="60" t="s">
        <v>823</v>
      </c>
      <c r="J83" s="60">
        <v>5</v>
      </c>
      <c r="K83" s="61" t="s">
        <v>751</v>
      </c>
      <c r="L83" s="61" t="s">
        <v>752</v>
      </c>
      <c r="M83" s="61" t="s">
        <v>753</v>
      </c>
      <c r="N83" s="61" t="s">
        <v>754</v>
      </c>
      <c r="O83" s="61" t="s">
        <v>755</v>
      </c>
      <c r="P83" s="61" t="s">
        <v>70</v>
      </c>
      <c r="Q83" s="61" t="s">
        <v>70</v>
      </c>
      <c r="R83" s="61" t="s">
        <v>70</v>
      </c>
      <c r="S83" s="61" t="s">
        <v>70</v>
      </c>
      <c r="T83" s="61" t="s">
        <v>756</v>
      </c>
      <c r="U83" s="1" t="s">
        <v>922</v>
      </c>
      <c r="V83" s="1">
        <f>VLOOKUP('R1 XCM OHal'!C83,'Points Table'!A$3:N$43,IF('R1 XCM OHal'!U83="A Grade / Juniors",5,IF('R1 XCM OHal'!U83="B Grade",8,IF('R1 XCM OHal'!U83="C Grade",11,14))))</f>
        <v>540</v>
      </c>
    </row>
    <row r="84" spans="1:22" x14ac:dyDescent="0.2">
      <c r="A84" s="60" t="s">
        <v>757</v>
      </c>
      <c r="B84" s="60" t="s">
        <v>758</v>
      </c>
      <c r="C84" s="60">
        <v>1</v>
      </c>
      <c r="D84" s="60" t="s">
        <v>759</v>
      </c>
      <c r="E84" s="60">
        <v>725</v>
      </c>
      <c r="F84" s="60" t="s">
        <v>907</v>
      </c>
      <c r="G84" s="60" t="s">
        <v>817</v>
      </c>
      <c r="H84" s="60" t="s">
        <v>820</v>
      </c>
      <c r="I84" s="60" t="s">
        <v>823</v>
      </c>
      <c r="J84" s="60">
        <v>6</v>
      </c>
      <c r="K84" s="61" t="s">
        <v>760</v>
      </c>
      <c r="L84" s="61" t="s">
        <v>761</v>
      </c>
      <c r="M84" s="61" t="s">
        <v>762</v>
      </c>
      <c r="N84" s="61" t="s">
        <v>763</v>
      </c>
      <c r="O84" s="61" t="s">
        <v>764</v>
      </c>
      <c r="P84" s="61" t="s">
        <v>765</v>
      </c>
      <c r="Q84" s="61" t="s">
        <v>70</v>
      </c>
      <c r="R84" s="61" t="s">
        <v>70</v>
      </c>
      <c r="S84" s="61" t="s">
        <v>70</v>
      </c>
      <c r="T84" s="61" t="s">
        <v>766</v>
      </c>
      <c r="U84" s="61" t="s">
        <v>36</v>
      </c>
      <c r="V84" s="1">
        <f>VLOOKUP('R1 XCM OHal'!C84,'Points Table'!A$3:N$43,IF('R1 XCM OHal'!U84="A Grade / Juniors",5,IF('R1 XCM OHal'!U84="B Grade",8,IF('R1 XCM OHal'!U84="C Grade",11,14))))</f>
        <v>480</v>
      </c>
    </row>
    <row r="85" spans="1:22" x14ac:dyDescent="0.2">
      <c r="A85" s="60" t="s">
        <v>757</v>
      </c>
      <c r="B85" s="60" t="s">
        <v>767</v>
      </c>
      <c r="C85" s="60">
        <v>2</v>
      </c>
      <c r="D85" s="60" t="s">
        <v>768</v>
      </c>
      <c r="E85" s="60">
        <v>724</v>
      </c>
      <c r="F85" s="60" t="s">
        <v>908</v>
      </c>
      <c r="G85" s="60" t="s">
        <v>817</v>
      </c>
      <c r="H85" s="60" t="s">
        <v>820</v>
      </c>
      <c r="I85" s="60" t="s">
        <v>823</v>
      </c>
      <c r="J85" s="60">
        <v>5</v>
      </c>
      <c r="K85" s="61" t="s">
        <v>769</v>
      </c>
      <c r="L85" s="61" t="s">
        <v>770</v>
      </c>
      <c r="M85" s="61" t="s">
        <v>771</v>
      </c>
      <c r="N85" s="61" t="s">
        <v>772</v>
      </c>
      <c r="O85" s="61" t="s">
        <v>773</v>
      </c>
      <c r="P85" s="61" t="s">
        <v>70</v>
      </c>
      <c r="Q85" s="61" t="s">
        <v>70</v>
      </c>
      <c r="R85" s="61" t="s">
        <v>70</v>
      </c>
      <c r="S85" s="61" t="s">
        <v>70</v>
      </c>
      <c r="T85" s="61" t="s">
        <v>774</v>
      </c>
      <c r="U85" s="61" t="s">
        <v>36</v>
      </c>
      <c r="V85" s="1">
        <f>VLOOKUP('R1 XCM OHal'!C85,'Points Table'!A$3:N$43,IF('R1 XCM OHal'!U85="A Grade / Juniors",5,IF('R1 XCM OHal'!U85="B Grade",8,IF('R1 XCM OHal'!U85="C Grade",11,14))))</f>
        <v>432</v>
      </c>
    </row>
    <row r="86" spans="1:22" x14ac:dyDescent="0.2">
      <c r="A86" s="60" t="s">
        <v>775</v>
      </c>
      <c r="B86" s="60" t="s">
        <v>776</v>
      </c>
      <c r="C86" s="60">
        <v>1</v>
      </c>
      <c r="D86" s="60" t="s">
        <v>777</v>
      </c>
      <c r="E86" s="60">
        <v>603</v>
      </c>
      <c r="F86" s="60" t="s">
        <v>909</v>
      </c>
      <c r="G86" s="60" t="s">
        <v>817</v>
      </c>
      <c r="H86" s="60" t="s">
        <v>821</v>
      </c>
      <c r="I86" s="60" t="s">
        <v>823</v>
      </c>
      <c r="J86" s="60">
        <v>6</v>
      </c>
      <c r="K86" s="61" t="s">
        <v>778</v>
      </c>
      <c r="L86" s="61" t="s">
        <v>779</v>
      </c>
      <c r="M86" s="61" t="s">
        <v>780</v>
      </c>
      <c r="N86" s="61" t="s">
        <v>781</v>
      </c>
      <c r="O86" s="61" t="s">
        <v>782</v>
      </c>
      <c r="P86" s="61" t="s">
        <v>783</v>
      </c>
      <c r="Q86" s="61" t="s">
        <v>70</v>
      </c>
      <c r="R86" s="61" t="s">
        <v>70</v>
      </c>
      <c r="S86" s="61" t="s">
        <v>70</v>
      </c>
      <c r="T86" s="61" t="s">
        <v>784</v>
      </c>
      <c r="U86" s="61" t="s">
        <v>38</v>
      </c>
      <c r="V86" s="1">
        <f>VLOOKUP('R1 XCM OHal'!C86,'Points Table'!A$3:N$43,IF('R1 XCM OHal'!U86="A Grade / Juniors",5,IF('R1 XCM OHal'!U86="B Grade",8,IF('R1 XCM OHal'!U86="C Grade",11,14))))</f>
        <v>420</v>
      </c>
    </row>
    <row r="87" spans="1:22" x14ac:dyDescent="0.2">
      <c r="A87" s="60" t="s">
        <v>775</v>
      </c>
      <c r="B87" s="60" t="s">
        <v>785</v>
      </c>
      <c r="C87" s="60">
        <v>2</v>
      </c>
      <c r="D87" s="60" t="s">
        <v>786</v>
      </c>
      <c r="E87" s="60">
        <v>602</v>
      </c>
      <c r="F87" s="60" t="s">
        <v>910</v>
      </c>
      <c r="G87" s="60" t="s">
        <v>817</v>
      </c>
      <c r="H87" s="60" t="s">
        <v>821</v>
      </c>
      <c r="I87" s="60" t="s">
        <v>823</v>
      </c>
      <c r="J87" s="60">
        <v>5</v>
      </c>
      <c r="K87" s="61" t="s">
        <v>787</v>
      </c>
      <c r="L87" s="61" t="s">
        <v>788</v>
      </c>
      <c r="M87" s="61" t="s">
        <v>789</v>
      </c>
      <c r="N87" s="61" t="s">
        <v>790</v>
      </c>
      <c r="O87" s="61" t="s">
        <v>791</v>
      </c>
      <c r="P87" s="61" t="s">
        <v>70</v>
      </c>
      <c r="Q87" s="61" t="s">
        <v>70</v>
      </c>
      <c r="R87" s="61" t="s">
        <v>70</v>
      </c>
      <c r="S87" s="61" t="s">
        <v>70</v>
      </c>
      <c r="T87" s="61" t="s">
        <v>792</v>
      </c>
      <c r="U87" s="61" t="s">
        <v>38</v>
      </c>
      <c r="V87" s="1">
        <f>VLOOKUP('R1 XCM OHal'!C87,'Points Table'!A$3:N$43,IF('R1 XCM OHal'!U87="A Grade / Juniors",5,IF('R1 XCM OHal'!U87="B Grade",8,IF('R1 XCM OHal'!U87="C Grade",11,14))))</f>
        <v>378</v>
      </c>
    </row>
    <row r="88" spans="1:22" x14ac:dyDescent="0.2">
      <c r="A88" s="60" t="s">
        <v>775</v>
      </c>
      <c r="B88" s="60" t="s">
        <v>793</v>
      </c>
      <c r="C88" s="60">
        <v>3</v>
      </c>
      <c r="D88" s="60" t="s">
        <v>794</v>
      </c>
      <c r="E88" s="60">
        <v>601</v>
      </c>
      <c r="F88" s="60" t="s">
        <v>911</v>
      </c>
      <c r="G88" s="60" t="s">
        <v>817</v>
      </c>
      <c r="H88" s="60" t="s">
        <v>821</v>
      </c>
      <c r="I88" s="60" t="s">
        <v>823</v>
      </c>
      <c r="J88" s="60">
        <v>4</v>
      </c>
      <c r="K88" s="61" t="s">
        <v>795</v>
      </c>
      <c r="L88" s="61" t="s">
        <v>796</v>
      </c>
      <c r="M88" s="61" t="s">
        <v>797</v>
      </c>
      <c r="N88" s="61" t="s">
        <v>798</v>
      </c>
      <c r="O88" s="61" t="s">
        <v>70</v>
      </c>
      <c r="P88" s="61" t="s">
        <v>70</v>
      </c>
      <c r="Q88" s="61" t="s">
        <v>70</v>
      </c>
      <c r="R88" s="61" t="s">
        <v>70</v>
      </c>
      <c r="S88" s="61" t="s">
        <v>70</v>
      </c>
      <c r="T88" s="61" t="s">
        <v>799</v>
      </c>
      <c r="U88" s="61" t="s">
        <v>38</v>
      </c>
      <c r="V88" s="1">
        <f>VLOOKUP('R1 XCM OHal'!C88,'Points Table'!A$3:N$43,IF('R1 XCM OHal'!U88="A Grade / Juniors",5,IF('R1 XCM OHal'!U88="B Grade",8,IF('R1 XCM OHal'!U88="C Grade",11,14))))</f>
        <v>352.8</v>
      </c>
    </row>
    <row r="89" spans="1:22" x14ac:dyDescent="0.2">
      <c r="A89" s="60" t="s">
        <v>775</v>
      </c>
      <c r="B89" s="60" t="s">
        <v>800</v>
      </c>
      <c r="C89" s="60">
        <v>4</v>
      </c>
      <c r="D89" s="60" t="s">
        <v>801</v>
      </c>
      <c r="E89" s="60">
        <v>604</v>
      </c>
      <c r="F89" s="60" t="s">
        <v>912</v>
      </c>
      <c r="G89" s="60" t="s">
        <v>817</v>
      </c>
      <c r="H89" s="60" t="s">
        <v>821</v>
      </c>
      <c r="I89" s="60" t="s">
        <v>823</v>
      </c>
      <c r="J89" s="60">
        <v>3</v>
      </c>
      <c r="K89" s="61" t="s">
        <v>802</v>
      </c>
      <c r="L89" s="61" t="s">
        <v>803</v>
      </c>
      <c r="M89" s="61" t="s">
        <v>804</v>
      </c>
      <c r="N89" s="61" t="s">
        <v>70</v>
      </c>
      <c r="O89" s="61" t="s">
        <v>70</v>
      </c>
      <c r="P89" s="61" t="s">
        <v>70</v>
      </c>
      <c r="Q89" s="61" t="s">
        <v>70</v>
      </c>
      <c r="R89" s="61" t="s">
        <v>70</v>
      </c>
      <c r="S89" s="61" t="s">
        <v>70</v>
      </c>
      <c r="T89" s="61" t="s">
        <v>805</v>
      </c>
      <c r="U89" s="61" t="s">
        <v>38</v>
      </c>
      <c r="V89" s="1">
        <f>VLOOKUP('R1 XCM OHal'!C89,'Points Table'!A$3:N$43,IF('R1 XCM OHal'!U89="A Grade / Juniors",5,IF('R1 XCM OHal'!U89="B Grade",8,IF('R1 XCM OHal'!U89="C Grade",11,14))))</f>
        <v>336</v>
      </c>
    </row>
    <row r="90" spans="1:22" x14ac:dyDescent="0.2">
      <c r="A90" s="60" t="s">
        <v>775</v>
      </c>
      <c r="B90" s="60" t="s">
        <v>806</v>
      </c>
      <c r="C90" s="60">
        <v>5</v>
      </c>
      <c r="D90" s="60" t="s">
        <v>807</v>
      </c>
      <c r="E90" s="60">
        <v>605</v>
      </c>
      <c r="F90" s="60" t="s">
        <v>913</v>
      </c>
      <c r="G90" s="60" t="s">
        <v>817</v>
      </c>
      <c r="H90" s="60" t="s">
        <v>821</v>
      </c>
      <c r="I90" s="60" t="s">
        <v>823</v>
      </c>
      <c r="J90" s="60">
        <v>2</v>
      </c>
      <c r="K90" s="61" t="s">
        <v>808</v>
      </c>
      <c r="L90" s="61" t="s">
        <v>809</v>
      </c>
      <c r="M90" s="61" t="s">
        <v>70</v>
      </c>
      <c r="N90" s="61" t="s">
        <v>70</v>
      </c>
      <c r="O90" s="61" t="s">
        <v>70</v>
      </c>
      <c r="P90" s="61" t="s">
        <v>70</v>
      </c>
      <c r="Q90" s="61" t="s">
        <v>70</v>
      </c>
      <c r="R90" s="61" t="s">
        <v>70</v>
      </c>
      <c r="S90" s="61" t="s">
        <v>70</v>
      </c>
      <c r="T90" s="61" t="s">
        <v>810</v>
      </c>
      <c r="U90" s="61" t="s">
        <v>38</v>
      </c>
      <c r="V90" s="1">
        <f>VLOOKUP('R1 XCM OHal'!C90,'Points Table'!A$3:N$43,IF('R1 XCM OHal'!U90="A Grade / Juniors",5,IF('R1 XCM OHal'!U90="B Grade",8,IF('R1 XCM OHal'!U90="C Grade",11,14))))</f>
        <v>327.59999999999997</v>
      </c>
    </row>
  </sheetData>
  <autoFilter ref="A1:V90" xr:uid="{0BB412DE-B39E-4DE6-BF68-29A758996FA4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AB2F4-7BC9-4D58-9F3A-BDFC4C0317E9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8FA59-3D04-4440-BE31-682C4A35AD62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A2914-5992-47D4-8B8B-EB7393C7C4AD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880B4-5AD7-45EA-B076-989CBBEC1764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o E A A B Q S w M E F A A C A A g A C k a Q U q B a c e G j A A A A 9 Q A A A B I A H A B D b 2 5 m a W c v U G F j a 2 F n Z S 5 4 b W w g o h g A K K A U A A A A A A A A A A A A A A A A A A A A A A A A A A A A h Y 9 B D o I w F E S v Q r q n L X W j 5 F N i 3 E p i Y j R u m 1 K h E T 6 G F u F u L j y S V x C j q D u X 8 + Y t Z u 7 X G 6 R D X Q U X 0 z r b Y E I i y k l g U D e 5 x S I h n T + G c 5 J K 2 C h 9 U o U J R h l d P L g 8 I a X 3 5 5 i x v u 9 p P 6 N N W z D B e c Q O 2 X q r S 1 M r 8 p H t f z m 0 6 L x C b Y i E / W u M F H Q R U c E F 5 c A m B p n F b y / G u c / 2 B 8 K q q 3 z X G m k w X O 6 A T R H Y + 4 J 8 A F B L A w Q U A A I A C A A K R p B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a Q U s 1 Z N y u F A Q A A y w U A A B M A H A B G b 3 J t d W x h c y 9 T Z W N 0 a W 9 u M S 5 t I K I Y A C i g F A A A A A A A A A A A A A A A A A A A A A A A A A A A A O 2 S T W v C Q B i E 7 0 L + w 8 t 6 a A I h m G 1 r v 8 i h R I p C S 4 O m U F A P W 7 N q 6 C Y b d l e o i P + 9 G 4 3 R k r 2 U H t p D c w k 8 M w z z J i P p T K U 8 h 9 H + 7 d 9 Z L a s l l 0 T Q B N o o J m + M d j o + 2 B F Z U P A d B A E w q q w W 6 G f E V 2 J G N Y m S u b e z S v s h Z d Q L e a 5 o r q S N w t v J i 6 R C T n R e x i c 9 K t 8 V L y a 4 g 3 1 4 D Z 9 g m I A P z 2 d 9 w h g X J I d + y h j Y v u M V y R w 5 L o w H W c F o p s N I W S 9 A v o f R 1 H H 3 B e p 6 Q d V l M x 4 k Q d 0 a T b f j H l F k W t n b K B I 8 4 0 q f 1 q c k 0 b X K c 3 Z u r 1 I q b h 8 i d I N K u W d s N C O M C B k o s a J 1 h z Y K l y R f 6 M x 4 X d B j Y K z P k X M u s p C z V Z a X o r Q N D d z N B o V E 0 Q U X a + S C 0 j 5 Q 9 E N t X d i g I d H f N 2 J a b k j R I N R s k K v u h V e G 7 / 2 p z m x Y H 0 k h m 1 5 N w a + 9 a X a k 2 E j P j f T C S C + N t G u k V 0 Z 6 b a Q 3 D R p z R d g X u n W s V p o b f 4 5 x 3 L g a N / 6 b 4 8 b m c e O f j x v / j / v X x 3 1 y x c m 4 D / R 7 4 / 4 E U E s B A i 0 A F A A C A A g A C k a Q U q B a c e G j A A A A 9 Q A A A B I A A A A A A A A A A A A A A A A A A A A A A E N v b m Z p Z y 9 Q Y W N r Y W d l L n h t b F B L A Q I t A B Q A A g A I A A p G k F I P y u m r p A A A A O k A A A A T A A A A A A A A A A A A A A A A A O 8 A A A B b Q 2 9 u d G V u d F 9 U e X B l c 1 0 u e G 1 s U E s B A i 0 A F A A C A A g A C k a Q U s 1 Z N y u F A Q A A y w U A A B M A A A A A A A A A A A A A A A A A 4 A E A A E Z v c m 1 1 b G F z L 1 N l Y 3 R p b 2 4 x L m 1 Q S w U G A A A A A A M A A w D C A A A A s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y A A A A A A A A B 5 I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T V U M j M 6 M T g 6 M T g u N j k 1 N z M 2 O F o i I C 8 + P E V u d H J 5 I F R 5 c G U 9 I k Z p b G x D b 2 x 1 b W 5 U e X B l c y I g V m F s d W U 9 I n N C Z 1 l E Q m d N S 0 N n b 0 t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0 x h c C A 3 J n F 1 b 3 Q 7 L C Z x d W 9 0 O 0 x h c C A 4 J n F 1 b 3 Q 7 L C Z x d W 9 0 O 0 x h c C A 5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N o Y W 5 n Z W Q g V H l w Z S 5 7 Q 2 F 0 Z W d v c n k s M H 0 m c X V v d D s s J n F 1 b 3 Q 7 U 2 V j d G l v b j E v V G F i b G U w M D E g K F B h Z 2 U g M S k v Q 2 h h b m d l Z C B U e X B l L n t S Y W N l I F B s Y X R l L D F 9 J n F 1 b 3 Q 7 L C Z x d W 9 0 O 1 N l Y 3 R p b 2 4 x L 1 R h Y m x l M D A x I C h Q Y W d l I D E p L 0 N o Y W 5 n Z W Q g V H l w Z S 5 7 U E l D L D J 9 J n F 1 b 3 Q 7 L C Z x d W 9 0 O 1 N l Y 3 R p b 2 4 x L 1 R h Y m x l M D A x I C h Q Y W d l I D E p L 0 N o Y W 5 n Z W Q g V H l w Z S 5 7 U m l k Z X I s M 3 0 m c X V v d D s s J n F 1 b 3 Q 7 U 2 V j d G l v b j E v V G F i b G U w M D E g K F B h Z 2 U g M S k v Q 2 h h b m d l Z C B U e X B l L n t M Y X B z L D R 9 J n F 1 b 3 Q 7 L C Z x d W 9 0 O 1 N l Y 3 R p b 2 4 x L 1 R h Y m x l M D A x I C h Q Y W d l I D E p L 0 N o Y W 5 n Z W Q g V H l w Z S 5 7 T G F w I D E s N X 0 m c X V v d D s s J n F 1 b 3 Q 7 U 2 V j d G l v b j E v V G F i b G U w M D E g K F B h Z 2 U g M S k v Q 2 h h b m d l Z C B U e X B l L n t M Y X A g M i w 2 f S Z x d W 9 0 O y w m c X V v d D t T Z W N 0 a W 9 u M S 9 U Y W J s Z T A w M S A o U G F n Z S A x K S 9 D a G F u Z 2 V k I F R 5 c G U u e 0 x h c C A z L D d 9 J n F 1 b 3 Q 7 L C Z x d W 9 0 O 1 N l Y 3 R p b 2 4 x L 1 R h Y m x l M D A x I C h Q Y W d l I D E p L 0 N o Y W 5 n Z W Q g V H l w Z S 5 7 T G F w I D Q s O H 0 m c X V v d D s s J n F 1 b 3 Q 7 U 2 V j d G l v b j E v V G F i b G U w M D E g K F B h Z 2 U g M S k v Q 2 h h b m d l Z C B U e X B l L n t M Y X A g N S w 5 f S Z x d W 9 0 O y w m c X V v d D t T Z W N 0 a W 9 u M S 9 U Y W J s Z T A w M S A o U G F n Z S A x K S 9 D a G F u Z 2 V k I F R 5 c G U u e 0 x h c C A 2 L D E w f S Z x d W 9 0 O y w m c X V v d D t T Z W N 0 a W 9 u M S 9 U Y W J s Z T A w M S A o U G F n Z S A x K S 9 D a G F u Z 2 V k I F R 5 c G U u e 0 x h c C A 3 L D E x f S Z x d W 9 0 O y w m c X V v d D t T Z W N 0 a W 9 u M S 9 U Y W J s Z T A w M S A o U G F n Z S A x K S 9 D a G F u Z 2 V k I F R 5 c G U u e 0 x h c C A 4 L D E y f S Z x d W 9 0 O y w m c X V v d D t T Z W N 0 a W 9 u M S 9 U Y W J s Z T A w M S A o U G F n Z S A x K S 9 D a G F u Z 2 V k I F R 5 c G U u e 0 x h c C A 5 L D E z f S Z x d W 9 0 O y w m c X V v d D t T Z W N 0 a W 9 u M S 9 U Y W J s Z T A w M S A o U G F n Z S A x K S 9 D a G F u Z 2 V k I F R 5 c G U u e 1 R v d G F s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0 i F z t h f p Z k W L 3 y N l o H b G + g A A A A A C A A A A A A A Q Z g A A A A E A A C A A A A C f Z f 5 n l 6 O z v G p r Y W 6 a C 1 c v D m l d P Q r w A E x 2 X V S a h L p 8 y w A A A A A O g A A A A A I A A C A A A A D U v / 4 b f u e w O U Q P G D j t Y a S U k R x e S V E Z E Q + M m U T O J E 2 e k F A A A A C W 9 g E t G 1 u a P r o E C E 5 G G 3 G L t F c c T c P 1 C I Z I Z 8 A 7 X V q J v J O o M 6 j X v Y q N 6 N o b k P q u B D k 2 q u l Q i L B j e o M f G b / M q + + D 4 3 p o R N G K G t y i 3 H d / 3 P 5 F 9 k A A A A C N s V m j 0 7 L h 7 Q 2 I M K c C Y i G y T t c 2 S X 3 m P N Q m w J 9 n w 7 P i N f z b + H w I v T R H E q 5 i 2 3 k y o s W x 9 h N c P / k 0 M e 5 V 8 T n H X 6 n X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 Sheet</vt:lpstr>
      <vt:lpstr>Points Table</vt:lpstr>
      <vt:lpstr>Participants</vt:lpstr>
      <vt:lpstr>League Table R1</vt:lpstr>
      <vt:lpstr>R1 XCM OHal</vt:lpstr>
      <vt:lpstr>R2 XCM Prospect</vt:lpstr>
      <vt:lpstr>R3 XCM Craigburn</vt:lpstr>
      <vt:lpstr>R4 XCO Eagle</vt:lpstr>
      <vt:lpstr>R5 XCO  Kinchina</vt:lpstr>
      <vt:lpstr>R6 XCO Flinders</vt:lpstr>
      <vt:lpstr>R7 XCO Melrose</vt:lpstr>
      <vt:lpstr>R8 XCO Melrose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</cp:lastModifiedBy>
  <dcterms:created xsi:type="dcterms:W3CDTF">2021-03-31T10:04:31Z</dcterms:created>
  <dcterms:modified xsi:type="dcterms:W3CDTF">2021-04-16T01:39:24Z</dcterms:modified>
</cp:coreProperties>
</file>